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charts/chart2.xml" ContentType="application/vnd.openxmlformats-officedocument.drawingml.chart+xml"/>
  <Override PartName="/xl/drawings/drawing5.xml" ContentType="application/vnd.openxmlformats-officedocument.drawing+xml"/>
  <Override PartName="/xl/embeddings/oleObject2.bin" ContentType="application/vnd.openxmlformats-officedocument.oleObject"/>
  <Override PartName="/xl/charts/chart3.xml" ContentType="application/vnd.openxmlformats-officedocument.drawingml.chart+xml"/>
  <Override PartName="/xl/drawings/drawing6.xml" ContentType="application/vnd.openxmlformats-officedocument.drawing+xml"/>
  <Override PartName="/xl/embeddings/oleObject3.bin" ContentType="application/vnd.openxmlformats-officedocument.oleObject"/>
  <Override PartName="/xl/comments1.xml" ContentType="application/vnd.openxmlformats-officedocument.spreadsheetml.comments+xml"/>
  <Override PartName="/xl/charts/chart4.xml" ContentType="application/vnd.openxmlformats-officedocument.drawingml.chart+xml"/>
  <Override PartName="/xl/drawings/drawing7.xml" ContentType="application/vnd.openxmlformats-officedocument.drawing+xml"/>
  <Override PartName="/xl/embeddings/oleObject4.bin" ContentType="application/vnd.openxmlformats-officedocument.oleObject"/>
  <Override PartName="/xl/comments2.xml" ContentType="application/vnd.openxmlformats-officedocument.spreadsheetml.comments+xml"/>
  <Override PartName="/xl/charts/chart5.xml" ContentType="application/vnd.openxmlformats-officedocument.drawingml.chart+xml"/>
  <Override PartName="/xl/drawings/drawing8.xml" ContentType="application/vnd.openxmlformats-officedocument.drawing+xml"/>
  <Override PartName="/xl/embeddings/oleObject5.bin" ContentType="application/vnd.openxmlformats-officedocument.oleObject"/>
  <Override PartName="/xl/charts/chart6.xml" ContentType="application/vnd.openxmlformats-officedocument.drawingml.chart+xml"/>
  <Override PartName="/xl/drawings/drawing9.xml" ContentType="application/vnd.openxmlformats-officedocument.drawing+xml"/>
  <Override PartName="/xl/embeddings/oleObject6.bin" ContentType="application/vnd.openxmlformats-officedocument.oleObject"/>
  <Override PartName="/xl/charts/chart7.xml" ContentType="application/vnd.openxmlformats-officedocument.drawingml.chart+xml"/>
  <Override PartName="/xl/drawings/drawing10.xml" ContentType="application/vnd.openxmlformats-officedocument.drawing+xml"/>
  <Override PartName="/xl/embeddings/oleObject7.bin" ContentType="application/vnd.openxmlformats-officedocument.oleObject"/>
  <Override PartName="/xl/charts/chart8.xml" ContentType="application/vnd.openxmlformats-officedocument.drawingml.chart+xml"/>
  <Override PartName="/xl/drawings/drawing11.xml" ContentType="application/vnd.openxmlformats-officedocument.drawing+xml"/>
  <Override PartName="/xl/charts/chart9.xml" ContentType="application/vnd.openxmlformats-officedocument.drawingml.chart+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01"/>
  <workbookPr showInkAnnotation="0" updateLinks="never" codeName="ThisWorkbook" autoCompressPictures="0" defaultThemeVersion="124226"/>
  <mc:AlternateContent xmlns:mc="http://schemas.openxmlformats.org/markup-compatibility/2006">
    <mc:Choice Requires="x15">
      <x15ac:absPath xmlns:x15ac="http://schemas.microsoft.com/office/spreadsheetml/2010/11/ac" url="C:\Users\ANDRES\Documents\CARPETAANDRES\2021\ABRIL\Obligacion9\Reportemarzo\"/>
    </mc:Choice>
  </mc:AlternateContent>
  <xr:revisionPtr revIDLastSave="0" documentId="13_ncr:1_{C68C3080-128F-42FE-B7DC-B0DAF8FAC1F5}" xr6:coauthVersionLast="46" xr6:coauthVersionMax="46" xr10:uidLastSave="{00000000-0000-0000-0000-000000000000}"/>
  <bookViews>
    <workbookView xWindow="-120" yWindow="-120" windowWidth="20730" windowHeight="11160" tabRatio="743" firstSheet="3" activeTab="3" xr2:uid="{00000000-000D-0000-FFFF-FFFF00000000}"/>
  </bookViews>
  <sheets>
    <sheet name="Sección 3. Metas Producto" sheetId="5" state="hidden" r:id="rId1"/>
    <sheet name="MP - SIT" sheetId="62" state="hidden" r:id="rId2"/>
    <sheet name="Act.Meta_SIT" sheetId="63" state="hidden" r:id="rId3"/>
    <sheet name="META 1" sheetId="80" r:id="rId4"/>
    <sheet name="META 2" sheetId="87" r:id="rId5"/>
    <sheet name="META 3" sheetId="93" r:id="rId6"/>
    <sheet name="META 4" sheetId="95" r:id="rId7"/>
    <sheet name="META 5" sheetId="90" r:id="rId8"/>
    <sheet name="META 6" sheetId="91" r:id="rId9"/>
    <sheet name="META 7" sheetId="92" r:id="rId10"/>
    <sheet name="HV 14" sheetId="47" state="hidden" r:id="rId11"/>
    <sheet name="Act. 14" sheetId="48" state="hidden" r:id="rId12"/>
    <sheet name="Hoja3" sheetId="66" state="hidden" r:id="rId13"/>
    <sheet name="Hoja1" sheetId="57" state="hidden"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_xlnm.Print_Area" localSheetId="0">'Sección 3. Metas Producto'!$A$2:$AF$12</definedName>
    <definedName name="CONDICION_POBLACIONAL" localSheetId="3">#REF!</definedName>
    <definedName name="CONDICION_POBLACIONAL" localSheetId="4">#REF!</definedName>
    <definedName name="CONDICION_POBLACIONAL" localSheetId="5">#REF!</definedName>
    <definedName name="CONDICION_POBLACIONAL" localSheetId="6">#REF!</definedName>
    <definedName name="CONDICION_POBLACIONAL" localSheetId="7">#REF!</definedName>
    <definedName name="CONDICION_POBLACIONAL" localSheetId="8">#REF!</definedName>
    <definedName name="CONDICION_POBLACIONAL" localSheetId="9">#REF!</definedName>
    <definedName name="CONDICION_POBLACIONAL">#REF!</definedName>
    <definedName name="GRUPO_ETAREO" localSheetId="3">#REF!</definedName>
    <definedName name="GRUPO_ETAREO" localSheetId="4">#REF!</definedName>
    <definedName name="GRUPO_ETAREO" localSheetId="5">#REF!</definedName>
    <definedName name="GRUPO_ETAREO" localSheetId="6">#REF!</definedName>
    <definedName name="GRUPO_ETAREO" localSheetId="7">#REF!</definedName>
    <definedName name="GRUPO_ETAREO" localSheetId="8">#REF!</definedName>
    <definedName name="GRUPO_ETAREO" localSheetId="9">#REF!</definedName>
    <definedName name="GRUPO_ETAREO">#REF!</definedName>
    <definedName name="GRUPO_ETAREOS" localSheetId="10">#REF!</definedName>
    <definedName name="GRUPO_ETAREOS" localSheetId="3">#REF!</definedName>
    <definedName name="GRUPO_ETAREOS" localSheetId="4">#REF!</definedName>
    <definedName name="GRUPO_ETAREOS" localSheetId="5">#REF!</definedName>
    <definedName name="GRUPO_ETAREOS" localSheetId="6">#REF!</definedName>
    <definedName name="GRUPO_ETAREOS" localSheetId="7">#REF!</definedName>
    <definedName name="GRUPO_ETAREOS" localSheetId="8">#REF!</definedName>
    <definedName name="GRUPO_ETAREOS" localSheetId="9">#REF!</definedName>
    <definedName name="GRUPO_ETAREOS">#REF!</definedName>
    <definedName name="GRUPO_ETARIO" localSheetId="10">#REF!</definedName>
    <definedName name="GRUPO_ETARIO" localSheetId="3">#REF!</definedName>
    <definedName name="GRUPO_ETARIO" localSheetId="4">#REF!</definedName>
    <definedName name="GRUPO_ETARIO" localSheetId="5">#REF!</definedName>
    <definedName name="GRUPO_ETARIO" localSheetId="6">#REF!</definedName>
    <definedName name="GRUPO_ETARIO" localSheetId="7">#REF!</definedName>
    <definedName name="GRUPO_ETARIO" localSheetId="8">#REF!</definedName>
    <definedName name="GRUPO_ETARIO" localSheetId="9">#REF!</definedName>
    <definedName name="GRUPO_ETARIO">#REF!</definedName>
    <definedName name="GRUPO_ETNICO" localSheetId="10">#REF!</definedName>
    <definedName name="GRUPO_ETNICO" localSheetId="3">#REF!</definedName>
    <definedName name="GRUPO_ETNICO" localSheetId="4">#REF!</definedName>
    <definedName name="GRUPO_ETNICO" localSheetId="5">#REF!</definedName>
    <definedName name="GRUPO_ETNICO" localSheetId="6">#REF!</definedName>
    <definedName name="GRUPO_ETNICO" localSheetId="7">#REF!</definedName>
    <definedName name="GRUPO_ETNICO" localSheetId="8">#REF!</definedName>
    <definedName name="GRUPO_ETNICO" localSheetId="9">#REF!</definedName>
    <definedName name="GRUPO_ETNICO">#REF!</definedName>
    <definedName name="GRUPOETNICO" localSheetId="10">#REF!</definedName>
    <definedName name="GRUPOETNICO" localSheetId="3">#REF!</definedName>
    <definedName name="GRUPOETNICO" localSheetId="4">#REF!</definedName>
    <definedName name="GRUPOETNICO" localSheetId="5">#REF!</definedName>
    <definedName name="GRUPOETNICO" localSheetId="6">#REF!</definedName>
    <definedName name="GRUPOETNICO" localSheetId="7">#REF!</definedName>
    <definedName name="GRUPOETNICO" localSheetId="8">#REF!</definedName>
    <definedName name="GRUPOETNICO" localSheetId="9">#REF!</definedName>
    <definedName name="GRUPOETNICO">#REF!</definedName>
    <definedName name="GRUPOS_ETNICOS" localSheetId="5">#REF!</definedName>
    <definedName name="GRUPOS_ETNICOS" localSheetId="6">#REF!</definedName>
    <definedName name="GRUPOS_ETNICOS">#REF!</definedName>
    <definedName name="LOCALIDAD" localSheetId="10">#REF!</definedName>
    <definedName name="LOCALIDAD" localSheetId="3">#REF!</definedName>
    <definedName name="LOCALIDAD" localSheetId="4">#REF!</definedName>
    <definedName name="LOCALIDAD" localSheetId="5">#REF!</definedName>
    <definedName name="LOCALIDAD" localSheetId="6">#REF!</definedName>
    <definedName name="LOCALIDAD" localSheetId="7">#REF!</definedName>
    <definedName name="LOCALIDAD" localSheetId="8">#REF!</definedName>
    <definedName name="LOCALIDAD" localSheetId="9">#REF!</definedName>
    <definedName name="LOCALIDAD">#REF!</definedName>
    <definedName name="LOCALIZACION" localSheetId="10">#REF!</definedName>
    <definedName name="LOCALIZACION" localSheetId="3">#REF!</definedName>
    <definedName name="LOCALIZACION" localSheetId="4">#REF!</definedName>
    <definedName name="LOCALIZACION" localSheetId="5">#REF!</definedName>
    <definedName name="LOCALIZACION" localSheetId="6">#REF!</definedName>
    <definedName name="LOCALIZACION" localSheetId="7">#REF!</definedName>
    <definedName name="LOCALIZACION" localSheetId="8">#REF!</definedName>
    <definedName name="LOCALIZACION" localSheetId="9">#REF!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9" i="91" l="1"/>
  <c r="C30" i="91"/>
  <c r="C31" i="91"/>
  <c r="C32" i="91"/>
  <c r="C33" i="91"/>
  <c r="C34" i="91"/>
  <c r="C35" i="91"/>
  <c r="C36" i="91"/>
  <c r="C37" i="91"/>
  <c r="C38" i="91"/>
  <c r="C27" i="91"/>
  <c r="C28" i="91"/>
  <c r="D29" i="91"/>
  <c r="D28" i="91"/>
  <c r="D29" i="92" l="1"/>
  <c r="D29" i="87"/>
  <c r="G27" i="91" l="1"/>
  <c r="F6" i="95"/>
  <c r="F6" i="91"/>
  <c r="F27" i="91" l="1"/>
  <c r="D29" i="90"/>
  <c r="D29" i="80" l="1"/>
  <c r="D28" i="92"/>
  <c r="H38" i="95" l="1"/>
  <c r="C38" i="95"/>
  <c r="E38" i="95" s="1"/>
  <c r="H37" i="95"/>
  <c r="E37" i="95"/>
  <c r="C37" i="95"/>
  <c r="H36" i="95"/>
  <c r="E36" i="95"/>
  <c r="C36" i="95"/>
  <c r="H35" i="95"/>
  <c r="E35" i="95"/>
  <c r="C35" i="95"/>
  <c r="H34" i="95"/>
  <c r="C34" i="95"/>
  <c r="E34" i="95" s="1"/>
  <c r="H33" i="95"/>
  <c r="E33" i="95"/>
  <c r="C33" i="95"/>
  <c r="H32" i="95"/>
  <c r="E32" i="95"/>
  <c r="C32" i="95"/>
  <c r="H31" i="95"/>
  <c r="E31" i="95"/>
  <c r="C31" i="95"/>
  <c r="H30" i="95"/>
  <c r="C30" i="95"/>
  <c r="E30" i="95" s="1"/>
  <c r="H29" i="95"/>
  <c r="E29" i="95"/>
  <c r="C29" i="95"/>
  <c r="E28" i="95"/>
  <c r="C28" i="95"/>
  <c r="D27" i="95"/>
  <c r="E27" i="95" s="1"/>
  <c r="C27" i="95"/>
  <c r="F27" i="95" s="1"/>
  <c r="G27" i="93"/>
  <c r="I27" i="93" s="1"/>
  <c r="D28" i="87"/>
  <c r="D28" i="80"/>
  <c r="C35" i="90"/>
  <c r="C36" i="90"/>
  <c r="C37" i="90"/>
  <c r="C38" i="90"/>
  <c r="C34" i="90"/>
  <c r="C33" i="90"/>
  <c r="C32" i="90"/>
  <c r="C31" i="90"/>
  <c r="C30" i="90"/>
  <c r="C29" i="90"/>
  <c r="C28" i="90"/>
  <c r="C27" i="90"/>
  <c r="H29" i="92"/>
  <c r="H30" i="92"/>
  <c r="H31" i="92"/>
  <c r="H32" i="92"/>
  <c r="H33" i="92"/>
  <c r="H34" i="92"/>
  <c r="H35" i="92"/>
  <c r="H36" i="92"/>
  <c r="H37" i="92"/>
  <c r="H38" i="92"/>
  <c r="E38" i="92"/>
  <c r="E37" i="92"/>
  <c r="E36" i="92"/>
  <c r="E35" i="92"/>
  <c r="E34" i="92"/>
  <c r="E33" i="92"/>
  <c r="E32" i="92"/>
  <c r="E31" i="92"/>
  <c r="E30" i="92"/>
  <c r="E29" i="92"/>
  <c r="E28" i="92"/>
  <c r="G27" i="92"/>
  <c r="I27" i="92" s="1"/>
  <c r="H27" i="92"/>
  <c r="H28" i="92" s="1"/>
  <c r="F27" i="92"/>
  <c r="E27" i="92"/>
  <c r="H38" i="91"/>
  <c r="E38" i="91"/>
  <c r="H37" i="91"/>
  <c r="E37" i="91"/>
  <c r="H36" i="91"/>
  <c r="E36" i="91"/>
  <c r="H35" i="91"/>
  <c r="E35" i="91"/>
  <c r="H34" i="91"/>
  <c r="E34" i="91"/>
  <c r="H33" i="91"/>
  <c r="E33" i="91"/>
  <c r="H32" i="91"/>
  <c r="E32" i="91"/>
  <c r="H31" i="91"/>
  <c r="E31" i="91"/>
  <c r="H30" i="91"/>
  <c r="E30" i="91"/>
  <c r="E29" i="91"/>
  <c r="E28" i="91"/>
  <c r="I27" i="91"/>
  <c r="H27" i="91"/>
  <c r="H28" i="91" s="1"/>
  <c r="H29" i="91" s="1"/>
  <c r="E27" i="91"/>
  <c r="H27" i="90"/>
  <c r="H28" i="90" s="1"/>
  <c r="H29" i="90"/>
  <c r="H30" i="90"/>
  <c r="H31" i="90"/>
  <c r="H32" i="90"/>
  <c r="H33" i="90"/>
  <c r="H34" i="90"/>
  <c r="H35" i="90"/>
  <c r="H36" i="90"/>
  <c r="H37" i="90"/>
  <c r="H38" i="90"/>
  <c r="E38" i="90"/>
  <c r="E37" i="90"/>
  <c r="E36" i="90"/>
  <c r="E35" i="90"/>
  <c r="E34" i="90"/>
  <c r="E33" i="90"/>
  <c r="E32" i="90"/>
  <c r="E31" i="90"/>
  <c r="E30" i="90"/>
  <c r="E29" i="90"/>
  <c r="E28" i="90"/>
  <c r="G27" i="90"/>
  <c r="I27" i="90" s="1"/>
  <c r="F27" i="90"/>
  <c r="E27" i="90"/>
  <c r="H30" i="93"/>
  <c r="H31" i="93"/>
  <c r="H32" i="93"/>
  <c r="H33" i="93"/>
  <c r="H34" i="93"/>
  <c r="H35" i="93"/>
  <c r="H36" i="93"/>
  <c r="H37" i="93"/>
  <c r="H38" i="93"/>
  <c r="E38" i="93"/>
  <c r="E37" i="93"/>
  <c r="E36" i="93"/>
  <c r="E35" i="93"/>
  <c r="E34" i="93"/>
  <c r="E33" i="93"/>
  <c r="E32" i="93"/>
  <c r="E31" i="93"/>
  <c r="E30" i="93"/>
  <c r="E29" i="93"/>
  <c r="E28" i="93"/>
  <c r="H27" i="93"/>
  <c r="H28" i="93" s="1"/>
  <c r="H29" i="93" s="1"/>
  <c r="F27" i="93"/>
  <c r="H29" i="87"/>
  <c r="H30" i="87"/>
  <c r="H31" i="87"/>
  <c r="H32" i="87"/>
  <c r="H33" i="87"/>
  <c r="H34" i="87"/>
  <c r="H35" i="87"/>
  <c r="H36" i="87"/>
  <c r="H37" i="87"/>
  <c r="H38" i="87"/>
  <c r="E38" i="87"/>
  <c r="E37" i="87"/>
  <c r="E36" i="87"/>
  <c r="E35" i="87"/>
  <c r="E34" i="87"/>
  <c r="E33" i="87"/>
  <c r="E32" i="87"/>
  <c r="E31" i="87"/>
  <c r="E30" i="87"/>
  <c r="E29" i="87"/>
  <c r="E28" i="87"/>
  <c r="G27" i="87"/>
  <c r="I27" i="87" s="1"/>
  <c r="H27" i="87"/>
  <c r="H28" i="87" s="1"/>
  <c r="F27" i="87"/>
  <c r="E27" i="87"/>
  <c r="H30" i="80"/>
  <c r="H31" i="80"/>
  <c r="H32" i="80"/>
  <c r="H33" i="80"/>
  <c r="H34" i="80"/>
  <c r="H35" i="80"/>
  <c r="H36" i="80"/>
  <c r="H37" i="80"/>
  <c r="H38" i="80"/>
  <c r="E38" i="80"/>
  <c r="E37" i="80"/>
  <c r="E36" i="80"/>
  <c r="E35" i="80"/>
  <c r="E34" i="80"/>
  <c r="E33" i="80"/>
  <c r="E32" i="80"/>
  <c r="E31" i="80"/>
  <c r="E30" i="80"/>
  <c r="E29" i="80"/>
  <c r="E28" i="80"/>
  <c r="G27" i="80"/>
  <c r="I27" i="80" s="1"/>
  <c r="H27" i="80"/>
  <c r="H28" i="80" s="1"/>
  <c r="H29" i="80" s="1"/>
  <c r="F27" i="80"/>
  <c r="E27" i="80"/>
  <c r="C29" i="80"/>
  <c r="C28" i="87"/>
  <c r="C29" i="87"/>
  <c r="C30" i="87"/>
  <c r="C31" i="87"/>
  <c r="C32" i="87"/>
  <c r="C33" i="87"/>
  <c r="C34" i="87"/>
  <c r="C35" i="87"/>
  <c r="C36" i="87"/>
  <c r="C37" i="87"/>
  <c r="C38" i="87"/>
  <c r="C27" i="87"/>
  <c r="C38" i="80"/>
  <c r="C37" i="80"/>
  <c r="C36" i="80"/>
  <c r="C35" i="80"/>
  <c r="C34" i="80"/>
  <c r="C33" i="80"/>
  <c r="C32" i="80"/>
  <c r="C31" i="80"/>
  <c r="C30" i="80"/>
  <c r="C28" i="80"/>
  <c r="C27" i="80"/>
  <c r="C38" i="92"/>
  <c r="C37" i="92"/>
  <c r="C36" i="92"/>
  <c r="C35" i="92"/>
  <c r="C34" i="92"/>
  <c r="C33" i="92"/>
  <c r="C32" i="92"/>
  <c r="C31" i="92"/>
  <c r="C30" i="92"/>
  <c r="C29" i="92"/>
  <c r="C28" i="92"/>
  <c r="C27" i="92"/>
  <c r="F20" i="92"/>
  <c r="F19" i="92"/>
  <c r="C11" i="92"/>
  <c r="F20" i="91"/>
  <c r="F19" i="91"/>
  <c r="C11" i="91"/>
  <c r="C11" i="90"/>
  <c r="F6" i="87"/>
  <c r="F6" i="80"/>
  <c r="I18" i="63"/>
  <c r="G18" i="63"/>
  <c r="D18" i="63"/>
  <c r="C8" i="63"/>
  <c r="C7" i="63"/>
  <c r="C6" i="63"/>
  <c r="D30" i="62"/>
  <c r="D31" i="62"/>
  <c r="H31" i="62"/>
  <c r="O13" i="5"/>
  <c r="AA13" i="5"/>
  <c r="AB13" i="5"/>
  <c r="K27" i="66"/>
  <c r="L25" i="66"/>
  <c r="L21" i="66"/>
  <c r="L27" i="66"/>
  <c r="M27" i="66"/>
  <c r="L17" i="66"/>
  <c r="L13" i="66"/>
  <c r="I19" i="48"/>
  <c r="D19" i="48"/>
  <c r="C10" i="48"/>
  <c r="C8" i="48"/>
  <c r="C7" i="48"/>
  <c r="C6" i="48"/>
  <c r="G56" i="47"/>
  <c r="C56" i="47"/>
  <c r="K13" i="5"/>
  <c r="AA17" i="5"/>
  <c r="AB17" i="5"/>
  <c r="G56" i="62"/>
  <c r="C56" i="62"/>
  <c r="G41" i="62"/>
  <c r="G40" i="62"/>
  <c r="G39" i="62"/>
  <c r="G38" i="62"/>
  <c r="G37" i="62"/>
  <c r="G36" i="62"/>
  <c r="G35" i="62"/>
  <c r="G34" i="62"/>
  <c r="G33" i="62"/>
  <c r="G32" i="62"/>
  <c r="G31" i="62"/>
  <c r="G30" i="62"/>
  <c r="F30" i="62"/>
  <c r="W15" i="5"/>
  <c r="U15" i="5"/>
  <c r="W13" i="5"/>
  <c r="V13" i="5"/>
  <c r="U13" i="5"/>
  <c r="AA21" i="5"/>
  <c r="AB21" i="5"/>
  <c r="AA19" i="5"/>
  <c r="AB19" i="5"/>
  <c r="G31" i="47"/>
  <c r="G32" i="47"/>
  <c r="G33" i="47"/>
  <c r="G34" i="47"/>
  <c r="G35" i="47"/>
  <c r="G36" i="47"/>
  <c r="G37" i="47"/>
  <c r="G38" i="47"/>
  <c r="G39" i="47"/>
  <c r="G40" i="47"/>
  <c r="G41" i="47"/>
  <c r="I21" i="5"/>
  <c r="AC21" i="5"/>
  <c r="B21" i="5"/>
  <c r="I19" i="5"/>
  <c r="B19" i="5"/>
  <c r="I17" i="5"/>
  <c r="B17" i="5"/>
  <c r="F30" i="47"/>
  <c r="F31" i="47"/>
  <c r="D30" i="47"/>
  <c r="I30" i="47"/>
  <c r="S15" i="5"/>
  <c r="T15" i="5"/>
  <c r="X15" i="5"/>
  <c r="Z15" i="5"/>
  <c r="L15" i="5"/>
  <c r="M15" i="5"/>
  <c r="L13" i="5"/>
  <c r="M13" i="5"/>
  <c r="N13" i="5"/>
  <c r="N15" i="5"/>
  <c r="B15" i="5"/>
  <c r="B13" i="5"/>
  <c r="G30" i="47"/>
  <c r="A11" i="5"/>
  <c r="C9" i="5"/>
  <c r="C8" i="5"/>
  <c r="C7" i="5"/>
  <c r="Y15" i="5"/>
  <c r="X13" i="5"/>
  <c r="Z13" i="5"/>
  <c r="Y13" i="5"/>
  <c r="S13" i="5"/>
  <c r="T13" i="5"/>
  <c r="K15" i="5"/>
  <c r="AB15" i="5"/>
  <c r="V15" i="5"/>
  <c r="J13" i="5"/>
  <c r="I13" i="5"/>
  <c r="J15" i="5"/>
  <c r="I30" i="62"/>
  <c r="D32" i="62"/>
  <c r="I31" i="62"/>
  <c r="AC19" i="5"/>
  <c r="F32" i="47"/>
  <c r="I32" i="62"/>
  <c r="D33" i="62"/>
  <c r="D34" i="62"/>
  <c r="I15" i="5"/>
  <c r="AC15" i="5"/>
  <c r="AA15" i="5"/>
  <c r="AC17" i="5"/>
  <c r="F31" i="62"/>
  <c r="F32" i="62"/>
  <c r="H30" i="62"/>
  <c r="I33" i="62"/>
  <c r="F33" i="47"/>
  <c r="F34" i="47"/>
  <c r="F35" i="47"/>
  <c r="F36" i="47"/>
  <c r="F37" i="47"/>
  <c r="F38" i="47"/>
  <c r="F39" i="47"/>
  <c r="F40" i="47"/>
  <c r="F41" i="47"/>
  <c r="F33" i="62"/>
  <c r="H32" i="62"/>
  <c r="D35" i="62"/>
  <c r="I34" i="62"/>
  <c r="AC13" i="5"/>
  <c r="H30" i="47"/>
  <c r="D31" i="47"/>
  <c r="D32" i="47"/>
  <c r="H31" i="47"/>
  <c r="I31" i="47"/>
  <c r="I35" i="62"/>
  <c r="D36" i="62"/>
  <c r="F34" i="62"/>
  <c r="H33" i="62"/>
  <c r="F35" i="62"/>
  <c r="H34" i="62"/>
  <c r="I36" i="62"/>
  <c r="D37" i="62"/>
  <c r="D33" i="47"/>
  <c r="I32" i="47"/>
  <c r="H32" i="47"/>
  <c r="I37" i="62"/>
  <c r="D38" i="62"/>
  <c r="I33" i="47"/>
  <c r="H33" i="47"/>
  <c r="D34" i="47"/>
  <c r="F36" i="62"/>
  <c r="H35" i="62"/>
  <c r="H34" i="47"/>
  <c r="I34" i="47"/>
  <c r="D35" i="47"/>
  <c r="F37" i="62"/>
  <c r="H36" i="62"/>
  <c r="D39" i="62"/>
  <c r="I38" i="62"/>
  <c r="F38" i="62"/>
  <c r="H37" i="62"/>
  <c r="D36" i="47"/>
  <c r="H35" i="47"/>
  <c r="I35" i="47"/>
  <c r="D40" i="62"/>
  <c r="I39" i="62"/>
  <c r="D37" i="47"/>
  <c r="H36" i="47"/>
  <c r="I36" i="47"/>
  <c r="I40" i="62"/>
  <c r="D41" i="62"/>
  <c r="F39" i="62"/>
  <c r="H38" i="62"/>
  <c r="F40" i="62"/>
  <c r="H39" i="62"/>
  <c r="I41" i="62"/>
  <c r="I37" i="47"/>
  <c r="H37" i="47"/>
  <c r="D38" i="47"/>
  <c r="I38" i="47"/>
  <c r="D39" i="47"/>
  <c r="H38" i="47"/>
  <c r="F41" i="62"/>
  <c r="H41" i="62"/>
  <c r="H40" i="62"/>
  <c r="D40" i="47"/>
  <c r="H39" i="47"/>
  <c r="I39" i="47"/>
  <c r="I40" i="47"/>
  <c r="H40" i="47"/>
  <c r="D41" i="47"/>
  <c r="I41" i="47"/>
  <c r="H41" i="47"/>
  <c r="G27" i="95" l="1"/>
  <c r="I27" i="95" s="1"/>
  <c r="H27" i="95"/>
  <c r="H28" i="95" s="1"/>
  <c r="E27" i="9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CC8AC355-D12F-41B0-9D6E-A70BF3459ADA}">
      <text>
        <r>
          <rPr>
            <sz val="9"/>
            <color indexed="81"/>
            <rFont val="Tahoma"/>
            <family val="2"/>
          </rPr>
          <t xml:space="preserve">El código SEGPLAN: corresponde al número asignado para la meta en el  SEGPLAN.
</t>
        </r>
      </text>
    </comment>
    <comment ref="D6" authorId="0" shapeId="0" xr:uid="{3B509DB6-5257-4929-ADA4-13A2A67B0479}">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24E20D86-8C57-4F1B-B31A-91274AF95F9B}">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971A2665-CEAD-4058-AE3F-8FFF0913BA6F}">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F9931011-4A6E-44A3-9025-280F0145392C}">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3DC40B7A-777C-44E2-B02D-4B27C1A1B9C5}">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887282C8-0651-489E-A843-A78E2C38BB09}">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F5A99C89-AF35-4540-A01E-9450AE29143C}">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BD471F89-15E1-453C-A89B-1A966B39871D}">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18B57FA3-39A0-416B-BA11-F00BB7F323EA}">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6696135F-A4CB-4B97-9CD0-2D68D9B18A83}">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D9C8EE22-CDA3-4480-A384-C957A5DD88DD}">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BF17E78-C8F1-49C3-9AE5-8672B3335A8B}">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1471D397-152E-46A7-A0E8-D64B4F8A117B}">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CBD644B1-BEDC-4D39-BE90-C2014B9B2384}">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7DCB51D9-1824-403F-9F35-84D10984D41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D0C74951-45A1-4480-8B9D-3537C9E9523F}">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83B98BAA-02E6-4D77-8189-26B971A32E93}">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4F6FA629-EA7B-4A87-AD1B-54F78E7B4B6B}">
      <text>
        <r>
          <rPr>
            <b/>
            <sz val="9"/>
            <color indexed="81"/>
            <rFont val="Tahoma"/>
            <family val="2"/>
          </rPr>
          <t xml:space="preserve">Nombre:
</t>
        </r>
        <r>
          <rPr>
            <sz val="9"/>
            <color indexed="81"/>
            <rFont val="Tahoma"/>
            <family val="2"/>
          </rPr>
          <t xml:space="preserve">Elemento que compone el indicador.
</t>
        </r>
      </text>
    </comment>
    <comment ref="B20" authorId="0" shapeId="0" xr:uid="{821716BB-75C8-43E0-994E-3A31621720C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11B58DD0-1450-4180-9340-22DB372C1981}">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C6350D3D-FD44-45F5-9E99-082425D9162F}">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4341E9E4-5B48-4ABD-895D-2B32D74E33F1}">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C5227BD-2EAA-42AF-B75E-9E4772F0A91F}">
      <text>
        <r>
          <rPr>
            <b/>
            <sz val="9"/>
            <color indexed="81"/>
            <rFont val="Tahoma"/>
            <family val="2"/>
          </rPr>
          <t>Acumulado cuatrienio:</t>
        </r>
        <r>
          <rPr>
            <sz val="9"/>
            <color indexed="81"/>
            <rFont val="Tahoma"/>
            <family val="2"/>
          </rPr>
          <t>Hace referencia al valor acumulado durante el cuatrienio</t>
        </r>
      </text>
    </comment>
    <comment ref="B23" authorId="0" shapeId="0" xr:uid="{DF578842-1934-438B-BE81-9D41619AF1E5}">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F34A6FF1-B7A6-4BA6-A1DA-8FBEC59C49B6}">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633A0D9F-6367-4C05-A9E0-B23A597AC4E4}">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62ABB8D-677B-4E42-BA72-1A356D5C49AA}">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4C9A0D9D-BFAD-4A7E-83CC-5E0BF86F6249}">
      <text>
        <r>
          <rPr>
            <sz val="9"/>
            <color indexed="81"/>
            <rFont val="Tahoma"/>
            <family val="2"/>
          </rPr>
          <t xml:space="preserve">El código SEGPLAN: corresponde al número asignado para la meta en el  SEGPLAN.
</t>
        </r>
      </text>
    </comment>
    <comment ref="D6" authorId="0" shapeId="0" xr:uid="{F6C429E0-2B88-41A2-978D-790EF09BF2AC}">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5F1092CD-F342-419B-B034-69596D931B7E}">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201D0317-D046-4AFF-84DA-186B897972FF}">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29B4E49D-BC38-44A7-89B0-0F80527B2D74}">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6551A75A-A2EC-4A80-9C90-261D3E295D12}">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CDD6FE07-3216-4C06-B0D0-2260EDF869B6}">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37497D63-17E8-46B0-ABAB-844E6C1BFBB5}">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67666281-BD2D-4F0A-82C7-D29986934F29}">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F788360A-E7C5-464C-99F4-D0B9B1C979D6}">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BCA01DDF-5CBB-418F-A362-0FFC8FAD0A39}">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CEB78E47-364A-44EC-A36F-200D6D228299}">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E8D37C71-7F19-4807-ACC9-6BDB3753CD35}">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3865EEA0-FD55-4529-8027-DAC4645CFD0F}">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A3753825-6895-473E-A5F7-6AF0E19C0A3B}">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7C2A367D-A604-42BA-B9E7-0780531EA245}">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5A3DD618-BA9D-4627-B817-DDD41DBC3A97}">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30AB4A28-F28B-4AD4-8A01-1F17E3BDECEA}">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280CDA9D-D6AF-4668-9F9E-28727CFC6426}">
      <text>
        <r>
          <rPr>
            <b/>
            <sz val="9"/>
            <color indexed="81"/>
            <rFont val="Tahoma"/>
            <family val="2"/>
          </rPr>
          <t xml:space="preserve">Nombre:
</t>
        </r>
        <r>
          <rPr>
            <sz val="9"/>
            <color indexed="81"/>
            <rFont val="Tahoma"/>
            <family val="2"/>
          </rPr>
          <t xml:space="preserve">Elemento que compone el indicador.
</t>
        </r>
      </text>
    </comment>
    <comment ref="B20" authorId="0" shapeId="0" xr:uid="{EB6025DD-282E-4320-AF94-44309F23FD42}">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35FCBA05-230F-4429-8743-45A1F6E15DDF}">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A53F421F-35CD-456A-8E7F-B02088F2DD26}">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6B034161-294E-449F-915C-075C9DC6B63A}">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D81D7-04A6-4E1F-88EF-97BB063F013B}">
      <text>
        <r>
          <rPr>
            <b/>
            <sz val="9"/>
            <color indexed="81"/>
            <rFont val="Tahoma"/>
            <family val="2"/>
          </rPr>
          <t>Acumulado cuatrienio:</t>
        </r>
        <r>
          <rPr>
            <sz val="9"/>
            <color indexed="81"/>
            <rFont val="Tahoma"/>
            <family val="2"/>
          </rPr>
          <t>Hace referencia al valor acumulado durante el cuatrienio</t>
        </r>
      </text>
    </comment>
    <comment ref="B23" authorId="0" shapeId="0" xr:uid="{42218D98-2B9D-4994-B483-740E2F2F8C5B}">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8F2179F0-7CEA-4662-9FFB-85832A1B7F51}">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C24C58C6-5BDB-4C75-9AE5-9309AFBCBA89}">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28EA59F8-6EEC-4A28-855D-341A5A8FB1FA}">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sharedStrings.xml><?xml version="1.0" encoding="utf-8"?>
<sst xmlns="http://schemas.openxmlformats.org/spreadsheetml/2006/main" count="1256" uniqueCount="402">
  <si>
    <t>DEPENDENCIA:</t>
  </si>
  <si>
    <t>Programa Plan de Desarrollo</t>
  </si>
  <si>
    <t>UNIDAD DE MEDIDA</t>
  </si>
  <si>
    <t>INDICADOR</t>
  </si>
  <si>
    <t>Total</t>
  </si>
  <si>
    <t>% VIGENCIA</t>
  </si>
  <si>
    <t>% PDD</t>
  </si>
  <si>
    <t>AVANCES Y LOGROS</t>
  </si>
  <si>
    <t>BENEFICIOS</t>
  </si>
  <si>
    <t>RETRASOS Y SOLUCIONES</t>
  </si>
  <si>
    <t>JUN</t>
  </si>
  <si>
    <t>JUL</t>
  </si>
  <si>
    <t>AGO</t>
  </si>
  <si>
    <t>SEP</t>
  </si>
  <si>
    <t>OCT</t>
  </si>
  <si>
    <t>NOV</t>
  </si>
  <si>
    <t>DIC</t>
  </si>
  <si>
    <t>TOTAL</t>
  </si>
  <si>
    <t>AVANCE</t>
  </si>
  <si>
    <t>FEB</t>
  </si>
  <si>
    <t>MAR</t>
  </si>
  <si>
    <t>ABR</t>
  </si>
  <si>
    <t>MAY</t>
  </si>
  <si>
    <t>ENE</t>
  </si>
  <si>
    <t>SISTEMA INTEGRADO DE GESTIÓN</t>
  </si>
  <si>
    <t>PROCESO DIRECCIONAMIENTO ESTRATÉGICO</t>
  </si>
  <si>
    <t>CÓDIGO INDICADOR</t>
  </si>
  <si>
    <t>CÓDIGO Y META PROYECTO DE INVERSIÓN ASOCIADA</t>
  </si>
  <si>
    <t>ORDENADOR DEL GASTO:</t>
  </si>
  <si>
    <t>Código: PE01-PR01-F01</t>
  </si>
  <si>
    <t>Proyecto Estratégico</t>
  </si>
  <si>
    <t>CUATRIENIO</t>
  </si>
  <si>
    <t>Eje / Pilar Plan de Desarrollo</t>
  </si>
  <si>
    <t xml:space="preserve"> META PRODUCTO</t>
  </si>
  <si>
    <t>CÓDIGO META PRODUCTO</t>
  </si>
  <si>
    <t xml:space="preserve">CÓDIGO Y NOMBRE DEL PROYECTO DE INVERSIÓN </t>
  </si>
  <si>
    <t>PROGRAMACIÓN CUATRIENIO</t>
  </si>
  <si>
    <t>Total Ejecutado</t>
  </si>
  <si>
    <t>SEGUIMIENTO VIGENCIA</t>
  </si>
  <si>
    <t>1. Orientar las acciones de la Secretaría Distrital de Movilidad hacia la visión cero, es decir, la reducción sustancial de víctimas fatales y lesionadas en siniestros de tránsito</t>
  </si>
  <si>
    <t xml:space="preserve">2. Fomentar la cultura ciudadana y el respeto entre todos los usuarios de todas las formas de transporte, protegiendo en especial los actores vulnerables y los modos activos </t>
  </si>
  <si>
    <t>3. Propender por la sostenibilidad ambiental, económica y social de la movilidad en una visión integral de planeción de ciudad y movilidad</t>
  </si>
  <si>
    <t>4. Ser ejemplo en la rendición de cuentas a la ciudadanía</t>
  </si>
  <si>
    <t>5. Ser transparente, incluyente, equitativa en género y garantista de la participación e involucramiento ciudadanos y del sectro privado</t>
  </si>
  <si>
    <t xml:space="preserve">6. Proveer un ecosistema adecuado para la innovación y adopción  de nuevas y mejores tecnologías de movilidad y de información y comunicación </t>
  </si>
  <si>
    <t xml:space="preserve">7. Prestar servicios eficientes, oportunos y de calidad a la ciudadanía, tanto en gestión como en trámites de la movilidad </t>
  </si>
  <si>
    <t>8. Contar con un excelente equipo humano y condiciones laborales que hagan de la Secretaría Distrital de Movilidad un lugar atractivo para trabajar y desarrollarse profesionalmente</t>
  </si>
  <si>
    <t>Producto</t>
  </si>
  <si>
    <t>Proceso</t>
  </si>
  <si>
    <t>Formato de Hoja de Vida Indicador</t>
  </si>
  <si>
    <t>Actividad</t>
  </si>
  <si>
    <t xml:space="preserve">CODIGO: PE01-PR01-F03 </t>
  </si>
  <si>
    <t>VERSIÓN 4.0</t>
  </si>
  <si>
    <t>Operación</t>
  </si>
  <si>
    <t>HOJA DE VIDA INDICADOR</t>
  </si>
  <si>
    <t>SECRETARÍA DISTRITAL DE MOVILIDAD</t>
  </si>
  <si>
    <t>SECCIÓN 1. Identificación del Indicador</t>
  </si>
  <si>
    <t>Constante</t>
  </si>
  <si>
    <t>1. Código SEGPLAN Meta Proyecto</t>
  </si>
  <si>
    <t>2.  Descripción Meta Proyecto de Inversión o de Gestión</t>
  </si>
  <si>
    <t>Apoyo</t>
  </si>
  <si>
    <t>Creciente</t>
  </si>
  <si>
    <t>3. Fuente PMR</t>
  </si>
  <si>
    <t>4. Dependencia responsable</t>
  </si>
  <si>
    <t>5. Meta con territorialización</t>
  </si>
  <si>
    <t>Misional</t>
  </si>
  <si>
    <t>Decreciente</t>
  </si>
  <si>
    <t>6. Proyecto</t>
  </si>
  <si>
    <t>7. Código del Proyecto</t>
  </si>
  <si>
    <t>Estratégico</t>
  </si>
  <si>
    <t>Suma</t>
  </si>
  <si>
    <t>8. Proceso</t>
  </si>
  <si>
    <t>9. Código del proceso</t>
  </si>
  <si>
    <t>Evaluación</t>
  </si>
  <si>
    <t>10. Objetivo estratégico</t>
  </si>
  <si>
    <t>11. Meta Producto</t>
  </si>
  <si>
    <t>SI</t>
  </si>
  <si>
    <t>12. Nombre del indicador</t>
  </si>
  <si>
    <t>13. Tipología</t>
  </si>
  <si>
    <t>Eficiencia</t>
  </si>
  <si>
    <t>Anual</t>
  </si>
  <si>
    <t>NO</t>
  </si>
  <si>
    <t>14. Fecha de programación</t>
  </si>
  <si>
    <t>15. Tipo anualización</t>
  </si>
  <si>
    <t>Semestral</t>
  </si>
  <si>
    <t>16. Objetivo y descripción del Indicador</t>
  </si>
  <si>
    <t>Trimestral</t>
  </si>
  <si>
    <t>17. Fuente u origen de Datos</t>
  </si>
  <si>
    <t>Mensual</t>
  </si>
  <si>
    <t>18. Fórmula de Cálculo</t>
  </si>
  <si>
    <t>19. Unidad de medida del indicador</t>
  </si>
  <si>
    <t>Eficacia</t>
  </si>
  <si>
    <t xml:space="preserve">20.  Nombre de las Variables </t>
  </si>
  <si>
    <t>VARIABLE 1 - Numerador</t>
  </si>
  <si>
    <t>VARIABLE 2 - Denominador</t>
  </si>
  <si>
    <t>Efectividad</t>
  </si>
  <si>
    <t>21. Unidad de medida (de la variable)</t>
  </si>
  <si>
    <t>22. Descripción de la variable</t>
  </si>
  <si>
    <t>23. Inicio de la Serie</t>
  </si>
  <si>
    <t>25. Línea base</t>
  </si>
  <si>
    <t>24. Fin de la Serie</t>
  </si>
  <si>
    <t>26. Valor de la Meta</t>
  </si>
  <si>
    <t>27. Frecuencia del reporte</t>
  </si>
  <si>
    <t xml:space="preserve">28. Observación a la magnitud propuesta para la Meta </t>
  </si>
  <si>
    <t>SECCIÓN 2. Seguimiento al Indicador</t>
  </si>
  <si>
    <t>Mes</t>
  </si>
  <si>
    <t>29. Numerador (Variable 1)</t>
  </si>
  <si>
    <t>Numerador Acumulado (Variable 1)</t>
  </si>
  <si>
    <t>30. Denominador (Variable 2)</t>
  </si>
  <si>
    <t>Denominador Acumulado (Variable 2)</t>
  </si>
  <si>
    <t>% Cumplimiento del período reportado</t>
  </si>
  <si>
    <t>% Cumplimiento en la vigencia</t>
  </si>
  <si>
    <t>% Cumplimiento de la meta</t>
  </si>
  <si>
    <t xml:space="preserve">Enero </t>
  </si>
  <si>
    <t>Febrero</t>
  </si>
  <si>
    <t>Marzo</t>
  </si>
  <si>
    <t>Abril</t>
  </si>
  <si>
    <t>Mayo</t>
  </si>
  <si>
    <t>Junio</t>
  </si>
  <si>
    <t>Julio</t>
  </si>
  <si>
    <t>Agosto</t>
  </si>
  <si>
    <t>Septiembre</t>
  </si>
  <si>
    <t>Octubre</t>
  </si>
  <si>
    <t>Noviembre</t>
  </si>
  <si>
    <t>Diciembre</t>
  </si>
  <si>
    <t>31. Observaciones del avance de meta en el periodo</t>
  </si>
  <si>
    <t>SECCIÓN 3. Análisis de tendencia del Indicador</t>
  </si>
  <si>
    <t>32. Avances y logros</t>
  </si>
  <si>
    <t>33.Retrasos y soluciones</t>
  </si>
  <si>
    <t>34. Beneficios para la Comunidad/Entidad</t>
  </si>
  <si>
    <t>SECCIÓN 4. Actualización y Responsables del reporte</t>
  </si>
  <si>
    <t>35. Control de actualizaciones</t>
  </si>
  <si>
    <t xml:space="preserve">36. Fecha </t>
  </si>
  <si>
    <t>37. Campo modificado</t>
  </si>
  <si>
    <t>38.Modificación realizada.</t>
  </si>
  <si>
    <t>39. Responsable del Análisis</t>
  </si>
  <si>
    <t>40. Responsable del reporte</t>
  </si>
  <si>
    <t>41. Director / Jefe de Oficina / Subdirector</t>
  </si>
  <si>
    <t>44. Subsecretario (a) / Ordenador (a) de gasto</t>
  </si>
  <si>
    <t>42. Firma Director / Jefe Oficina</t>
  </si>
  <si>
    <t>45. Firma Subsecretario  (a) / Ordenador (a) de gasto</t>
  </si>
  <si>
    <t>43. Firma Subdirector</t>
  </si>
  <si>
    <t>Formato de Anexo de Acitividades</t>
  </si>
  <si>
    <t>CÓDIGO: PE01-PR01-F11</t>
  </si>
  <si>
    <t>SUBSECRETARÍA RESPONSABLE:</t>
  </si>
  <si>
    <t>Sección No. 2: EJECUCIÓN</t>
  </si>
  <si>
    <t>1. NÚMERO</t>
  </si>
  <si>
    <t>2. ACTIVIDADES PRIMARIAS</t>
  </si>
  <si>
    <t>4. No.</t>
  </si>
  <si>
    <t>5. ACTIVIDADES SECUNDARIAS</t>
  </si>
  <si>
    <t>TIPOLOGÍA</t>
  </si>
  <si>
    <t>Porcentaje</t>
  </si>
  <si>
    <t>Cantidad</t>
  </si>
  <si>
    <t>240 - 52 estrategias integrales de seguridad vial que incluyan cultura ciudadana implementadas en un punto, tramo o zona.</t>
  </si>
  <si>
    <t>1032 - Gestión y control de tránsito y transporte</t>
  </si>
  <si>
    <t>Dirección de Control y Vigilancia</t>
  </si>
  <si>
    <t>Gestión y control de tránsito y transporte</t>
  </si>
  <si>
    <t>PM04</t>
  </si>
  <si>
    <t>ANGELICA PICO</t>
  </si>
  <si>
    <t>Porcentaje de avance en actividades ejecutadas / Porcentaje total de avance de actividades programado en la vigencia</t>
  </si>
  <si>
    <t>Porcentaje de avance en actividades ejecutadas</t>
  </si>
  <si>
    <t>Porcentaje total de avance de actividades programado en la vigencia</t>
  </si>
  <si>
    <t>Meta mensual</t>
  </si>
  <si>
    <t>Control y vigilancia - Sistema Inteligente de Transporte</t>
  </si>
  <si>
    <t>ALEJANDRO FORERO GUZMAN</t>
  </si>
  <si>
    <t>PM03</t>
  </si>
  <si>
    <t>Auditorías a empresas de transporte público</t>
  </si>
  <si>
    <t>El objetivo del indicador es medir la cantidad de empresas a las cuales se les ha realizado visita administrativa ya sea de auditoria o de seguimiento en relación con las visitas administrativas que se encontraban  programadas para el período de reporte.</t>
  </si>
  <si>
    <t>Control y vigilancia - Reporte de actividades de los contratistas del grupo de auditorias</t>
  </si>
  <si>
    <t>No. De visitas administrativas realizadas</t>
  </si>
  <si>
    <t>Es la cantidad de visitas administrativas ya sea de auditoria o de seguimiento que se realiza a las empresas prestadoras del servicio de transporte público; ya sea colectivo, individual o masivo.</t>
  </si>
  <si>
    <t xml:space="preserve"> No. De Visitas administrativas programadas</t>
  </si>
  <si>
    <t>Es el número de visitas administrativas que se tiene programado realizar en el período de tiempo del reporte.</t>
  </si>
  <si>
    <t>ANGELICA PICO-ANALISIS/LUIS HUMBERTO GONZALEZ-INFORMACION</t>
  </si>
  <si>
    <t>Número de señales verticales instaladas</t>
  </si>
  <si>
    <t xml:space="preserve"> Número de km demarcados</t>
  </si>
  <si>
    <t xml:space="preserve">Implementación 100% segunda fase - Sistema Inteligente de Transporte
</t>
  </si>
  <si>
    <t>Porcentaje de implementación de la segunda fase del Sistema Inteligente de Transporte</t>
  </si>
  <si>
    <t xml:space="preserve">Diseño e implementación 100% de la segunda fase de semáforos inteligentes
</t>
  </si>
  <si>
    <t xml:space="preserve"> Porcentaje de implementación de la segunda fase de semáforos inteligentes</t>
  </si>
  <si>
    <t xml:space="preserve">Diseño e implementación 100% de la primera fase de Detección Electrónica de Infracciones (DEI)
</t>
  </si>
  <si>
    <t>Porcentaje de diseño e implementación de la primera fase de Detección Electrónica de Infracciones (DEI)</t>
  </si>
  <si>
    <t>N.A</t>
  </si>
  <si>
    <t>Formato de Anexo de Actividades</t>
  </si>
  <si>
    <t>DIANA VIDAL</t>
  </si>
  <si>
    <t>CODIGO Y NOMBRE DEL PROYECTO DE INVERSIÓN O PROCESO</t>
  </si>
  <si>
    <t>ALMA ISABEL RONCALLO DÍAZ</t>
  </si>
  <si>
    <t>Demarcar el total de malla vial construida y conservada</t>
  </si>
  <si>
    <t>Señalizar verticalmente del total de malla vial construida y conservada</t>
  </si>
  <si>
    <t>Versión: 6.0</t>
  </si>
  <si>
    <t>VERSIÓN 3.0</t>
  </si>
  <si>
    <t>6. PONDERACIÓN
ACTIVIDAD SECUNDARIA</t>
  </si>
  <si>
    <t>7. FECHA ESTIMADA DE  EJECUCIÓN</t>
  </si>
  <si>
    <t>8. AVANCE PONDERADO</t>
  </si>
  <si>
    <t>9. FECHA EJECUCIÓN</t>
  </si>
  <si>
    <t>10. OBSERVACIONES</t>
  </si>
  <si>
    <t>3. PONDERACIÓN
ACTIVIDAD PRIMARIA</t>
  </si>
  <si>
    <t>META POA ASOCIADA</t>
  </si>
  <si>
    <t>Formato de programación y seguimiento al Plan Operativo Anual de gestión con inversión</t>
  </si>
  <si>
    <t>CODIGO Y NOMBRE DEL PROYECTO DE INVERSIÓN O DEL POA SIN INVERSIÓN</t>
  </si>
  <si>
    <t>(No. De visitas administrativas realizadas / No. De Visitas administrativas programadas)*100</t>
  </si>
  <si>
    <t>Implementación 100% segunda fase - Sistema Inteligente de Transporte</t>
  </si>
  <si>
    <t>231 - Implementación 100% segunda fase - Sistema Inteligente de Transporte</t>
  </si>
  <si>
    <t>Actividades para la segunda fase del Sistema Inteligente de Transporte</t>
  </si>
  <si>
    <t>El objetivo del indicador es medir el porcentaje de avance de las actividades a desarrollar  tendientes a la implementación de la segunda fase del Sistema Inteligente de Transporte</t>
  </si>
  <si>
    <t>Se registra el porcentaje de actividades desarrolladas sobre las programadas para la segunda fase del Sistema Inteligente de Transporte</t>
  </si>
  <si>
    <t>Se registra el porcentaje  de actividades programadas para la segunda fase del Sistema Inteligente de Transporte</t>
  </si>
  <si>
    <t>14. Realizar 133 visitas administrativas y de seguimiento a empresas prestadoras del servicio público de transporte.</t>
  </si>
  <si>
    <t>Trim  1</t>
  </si>
  <si>
    <t>Trim  2</t>
  </si>
  <si>
    <t>Trim  3</t>
  </si>
  <si>
    <t>Trim  4</t>
  </si>
  <si>
    <t>TOTAL AÑO</t>
  </si>
  <si>
    <t>Prog</t>
  </si>
  <si>
    <t>Ejec</t>
  </si>
  <si>
    <t>Enero de 2018</t>
  </si>
  <si>
    <t>Diciembre de 2018</t>
  </si>
  <si>
    <t>Sección No. 1: PROGRAMACION  VIGENCIA 2018</t>
  </si>
  <si>
    <t>Sección No. 1: PROGRAMACION  VIGENCIA _2018</t>
  </si>
  <si>
    <t>La cifra acumulada del primer trimestre de la vigencia 2018, está superando considerablemente la meta establecida para este período de tiempo pues se encontraba en 24,50 kilómetros carril demarcados y se llevan con corte a 31 de marzo  45,07 kilómetros carril demarcados, lo que significa que a la fecha se tiene un porcentaje acumulado de cumplimiento para la vigencia de 183,96%; esto gracias a la gestión que se ha venido adelnatando con los contratistas de las cinco zonas en las cuales se encuntra actualmente dividida la ciudad y que atienden los contratos de señalización de manera integral en la ciudad.</t>
  </si>
  <si>
    <t>Al realizar la demarcación de vías en la ciudad se incrementa  la seguridad vial , en la medida  que los diferentes actores viales conozcan y  respeten la demarcación , pues cabe mencionar que la inversión realizada por  la entidad y la ciudad en materia de demarcación es muy grande cada año y  debe mantenerse de manera constante pues la pintura se borra o se desgasta; es así como la Entidad vela porque las garantías de las implmentaciones se cumplan pero la misma depende directamente de la calidad de la vía, las condiciones ambientales, y una serie de factores que se tienen en cuenta en el anexo técnico que forma parte integral de  cada contrato; de manera tal que la demarcación es una labor con un  costo representativo en las finanzas de la ciudad, que en la medida en que sea reconocido y valorado por la ciudadanía mejora las condiciones de movilidad y de seguridad de los habitantes y visitantes.</t>
  </si>
  <si>
    <t>La cifra acumulada del primer trimestre de la vigencia 2018, está superando considerablemente la meta establecida para este período de tiempo pues la misma era de 150 señales verticales instaladas y se llevan con corte a 31 de marzo  1646 instaladas,  lo que significa que a la fecha se tiene un porcentaje acumulado de cumplimiento para la vigencia de 1097,33%; esto gracias a la gestión que se ha venido adelnatando con los contratistas de las cinco zonas en las cuales se encuntra actualmente dividida la ciudad y que atienden los contratos de señalización de manera integral en la ciudad.</t>
  </si>
  <si>
    <t>La seguridad vial se ve incrementada en la medida en que se aumente la cantidad de señales verticales instaladas, siempre y cuando los diferentes actores viales las conozcan y les den cumplimiento, puesto que más que la instalación la seguridad se dá en la medida en que se respete lo que indica cada una de las señales; es así como con la inversión que realiza la entidad y con el apoyo de la ciudadanía que debe valorar y acatar esa inversión,  las condiciones de movilidad y de seguridad de los habitantes y visitantes de la ciudad se mejora puesto que las condiciones de desplazamiento lo hacen.</t>
  </si>
  <si>
    <t>N/A</t>
  </si>
  <si>
    <t>En el primer trimestre de la vigencia, se estructuró toda la docuemntación técnica que permitió la contratación de los Servicios profesionales para la interventoría  del Convenio 1029 del 2010, servicio que actualemnte se presta a la entidad, y su ejecucion se encuentra en normal  desarrollo de las actividades programadas en el cronogramaga pactado para efectos de seguimiento y control de la operacion y mantenimiento del Centro de Gestión de Tránsito, de l aRed de Comunicaciones del SIT y demas componentes que integran el SIT en el marco del Convenio 1029 del 2010.</t>
  </si>
  <si>
    <t>En conjunto el desarrollo de las actividades d elas metas 11,12 y 13, buscan Implementar un sistema de gestión y control de la demanda de transporte conformado por sistemas inteligentes y diversas tecnologías que permitan una operación y control efectivo de las variables que afectan la movilidad, garantizando el tiempo promedio de viaje en la ciudad de 56 minutos.</t>
  </si>
  <si>
    <t>Servicios de Información en Nube electrónica</t>
  </si>
  <si>
    <t>primer trimestre: La entidad, se encuntra en ejecucion del contrato para la Implementación del sistema de semáforos inteligente SSI - para la ciudad de Bogotá, adjudicado en Diciembre del 2017 e incluye vigencia futruras 2018 y 2019, las cuales han sido comprometidas debidamente con la legalización del mismo.</t>
  </si>
  <si>
    <t>Durante el primer trimestre de la vigencia 2018, se realizó la Adición del contrato N° 2017-1319, lo cual permitira  continuar con los servicios técnicos y tecnológicos de comparendos por medio de  dispositivos móviles y bolígrafos digitales para gestión de comparendos.</t>
  </si>
  <si>
    <t>Servicios profesionales para la interventoría Convenio 1029 del 2010</t>
  </si>
  <si>
    <t>Estudios previos  y estructuración técnica, financiera  y legal para llevar a cabo la contratación directa de la Universidad Distrital Francisco Jose de Caldas para realizar la Interventoría Integral del Convenio 1029.</t>
  </si>
  <si>
    <t>Licenciamiento de Autocad</t>
  </si>
  <si>
    <t>Estudios previos  y estructuración técnica, financiera  y legal para llevar a cabo la contratación para el licenciamiento de Autocad.</t>
  </si>
  <si>
    <t>Estudios previos  y estructuración técnica, financiera  y legal para llevar a cabo la contratación del servicio de informacion en nube electrónica.</t>
  </si>
  <si>
    <t>PARTE 1. Identificación del Indicador</t>
  </si>
  <si>
    <t>PARTE 2. Seguimiento al Indicador</t>
  </si>
  <si>
    <t>PARTE 3. Actualización y Responsables del reporte</t>
  </si>
  <si>
    <t>Magnitud Ejecutada</t>
  </si>
  <si>
    <t xml:space="preserve">Magnitud programada </t>
  </si>
  <si>
    <t>HOJA DE VIDA DEL INDICADOR</t>
  </si>
  <si>
    <t>Código: PE01-PR06-F03</t>
  </si>
  <si>
    <t>Versión: 3.0</t>
  </si>
  <si>
    <t>Código SEGPLAN Meta/Actividad Proyecto</t>
  </si>
  <si>
    <t>Descripción Meta/Actividad Proyecto de Inversión o de Gestión</t>
  </si>
  <si>
    <t>Meta/Actividad con territorialización</t>
  </si>
  <si>
    <t>Dependencia responsable</t>
  </si>
  <si>
    <t>Indicador PMR</t>
  </si>
  <si>
    <t>Nombre Proyecto</t>
  </si>
  <si>
    <t>Código del Proyecto</t>
  </si>
  <si>
    <t>Código del proceso</t>
  </si>
  <si>
    <t>Objetivo estratégico</t>
  </si>
  <si>
    <t>Meta Sectorial</t>
  </si>
  <si>
    <t>Tipología</t>
  </si>
  <si>
    <t>Tipo anualización</t>
  </si>
  <si>
    <t>Nombre del indicador</t>
  </si>
  <si>
    <t>Fecha de programación</t>
  </si>
  <si>
    <t>Objetivo y descripción del Indicador</t>
  </si>
  <si>
    <t>Fuente u origen de Datos</t>
  </si>
  <si>
    <t>Fórmula de Cálculo</t>
  </si>
  <si>
    <t>Unidad de medida del indicador</t>
  </si>
  <si>
    <t>Magnitud ejecutada mensual</t>
  </si>
  <si>
    <t>Magnitud programada mensual</t>
  </si>
  <si>
    <t>Magnitud ejecutada Acumulada</t>
  </si>
  <si>
    <t xml:space="preserve"> Magnitud programada acumulada</t>
  </si>
  <si>
    <t>% Avance frente a la meta mensual</t>
  </si>
  <si>
    <t xml:space="preserve">Nombre de las Variables </t>
  </si>
  <si>
    <t>Unidad de medida (de la variable)</t>
  </si>
  <si>
    <t>Descripción de la variable</t>
  </si>
  <si>
    <t>Inicio de la Serie</t>
  </si>
  <si>
    <t>Fin de la Serie</t>
  </si>
  <si>
    <t>Frecuencia del reporte</t>
  </si>
  <si>
    <t>Línea base</t>
  </si>
  <si>
    <t>Valor de la Meta</t>
  </si>
  <si>
    <t>% Avance Acumulado frente al PDD</t>
  </si>
  <si>
    <t xml:space="preserve">Justificación meta inferior a línea base </t>
  </si>
  <si>
    <t>Acumulado cuatrienio</t>
  </si>
  <si>
    <t>% Avance acumulado</t>
  </si>
  <si>
    <t>Descripción del avance de meta en el periodo</t>
  </si>
  <si>
    <t>Descripción avances y logros</t>
  </si>
  <si>
    <t>Descripción retrasos y soluciones</t>
  </si>
  <si>
    <t>Beneficios para la Comunidad/Entidad</t>
  </si>
  <si>
    <t>Control de actualizaciones</t>
  </si>
  <si>
    <t xml:space="preserve">Fecha </t>
  </si>
  <si>
    <t>Campo modificado</t>
  </si>
  <si>
    <t>Modificación realizada.</t>
  </si>
  <si>
    <t>Responsable del Análisis</t>
  </si>
  <si>
    <t>Responsable del reporte</t>
  </si>
  <si>
    <t>Jefe de Oficina y/o Subdirector(a)</t>
  </si>
  <si>
    <t>Firma Jefe Oficina y/o Subdirector(a)</t>
  </si>
  <si>
    <t>Fortalecimiento institucional de la estructura organizacional del IDPYBA Bogotá</t>
  </si>
  <si>
    <t>PE03</t>
  </si>
  <si>
    <t>Realizar el fortalecimiento institucional de la estructura orgánica y funcional de la estructura orgánica y funcional de la SDA, IDGER, JBB, E  IDPYBA</t>
  </si>
  <si>
    <t>Grupo Comunicaciones</t>
  </si>
  <si>
    <t>Plan de Acción</t>
  </si>
  <si>
    <t xml:space="preserve">Articular un plan de seguimiento a la gestión y respuesta oportuna a los requerimientos técnicos, jurídicos, contractuales y disciplinarios </t>
  </si>
  <si>
    <t>PA01; PA02; PA03; PA04; PA05</t>
  </si>
  <si>
    <t>Actividades que se ejecutaron para la implementacion de los procesos transversales</t>
  </si>
  <si>
    <t>Cantidad de actividades que se ejecutaron para la implementacion de los procesos transversales</t>
  </si>
  <si>
    <t>Subdireccion de Gestion Corporativa</t>
  </si>
  <si>
    <t>PA04</t>
  </si>
  <si>
    <t>Planes De Acción O Gestión Formulados.</t>
  </si>
  <si>
    <t>Implementar un plan de acción para el cumplimiento de la estrategia de los procesos TIC del Instituto acorde con los lineamientos establecidos en el Decreto 415 de 2016</t>
  </si>
  <si>
    <t>Subdireccion de Gestion Corporativa - TIC</t>
  </si>
  <si>
    <t>Actividades ejecutadas para el fortalecimiento de los canales de comunicación</t>
  </si>
  <si>
    <t>Actividades programadas para el fortalecimiento de los canales de comunicación</t>
  </si>
  <si>
    <t>Planes Estratégicos Formulados</t>
  </si>
  <si>
    <t xml:space="preserve">Esta conformado por las actividades  realizadas por el equipo de comunicaciones  con el fin de fortalecer los canales de comunicación del IDPYBA, a través de diseño de piezas gráficas, produccipon de videos,  gestión en Redes Sociales y Página Web, implementación de campañas internas y externas, cubrimientos periodísticos  y la  gestión y relacionamiento con los medios de comunicación. </t>
  </si>
  <si>
    <t xml:space="preserve">Corresponde a las actividades  programadas por el equipo de comunicaciones  con el fin de fortalecer los canales de comunicación del IDPYBA, a través de diseño de piezas gráficas, produccipon de videos,  gestión en Redes Sociales y Página Web, implementación de campañas internas y externas, cubrimientos periodísticos  y la  gestión y relacionamiento con los medios de comunicación. </t>
  </si>
  <si>
    <t>Planes De Acción O Gestión Con Seguimiento</t>
  </si>
  <si>
    <t>Medir el desarrollo operativo de la Oficina Asesora  Juridica  y  el área  contractual  conforme a los requerimientos internos  y externos allegados a cada área para la atención  oportuna de los mismos.</t>
  </si>
  <si>
    <t>Plan de Accion</t>
  </si>
  <si>
    <t>Actividades ejecutadas del Plan del trabajo/Actividades programadas en el plan de trabajo</t>
  </si>
  <si>
    <t>Actividades ejecutadas del Plan del trabajo</t>
  </si>
  <si>
    <t>Actividades programadas en el plan de trabajo</t>
  </si>
  <si>
    <t>CANTIDAD</t>
  </si>
  <si>
    <t>PLAN DE ACCION</t>
  </si>
  <si>
    <t>PA02</t>
  </si>
  <si>
    <t>Medir la implementación un plan de accion de la estrategia de los procesos TIC del Instituto acorde con los lineamientos</t>
  </si>
  <si>
    <t>Actividades que se ejecutaron para la implementacion de plan de trabajo TIC/Actividades que se programaron para la implementacion implementacion de plan de trabajo TIC</t>
  </si>
  <si>
    <t>Diagnósticos Desarrollados</t>
  </si>
  <si>
    <t>Con este indicador se busca realizar el seguimiento a la meta para obtener un diagnóstico que permita tener claridad sobre los requerimientos de personal de planta de acuerdo con  las cargas requeridas para el óptimo desarrollo de las actividades propias del Instituto</t>
  </si>
  <si>
    <t>Actividades ejecutadas para la realización de Diagnóstico / actividades programadas para la realización de Diagnóstico</t>
  </si>
  <si>
    <t>Actividades ejecutadas para la realización de Diagnóstico</t>
  </si>
  <si>
    <t xml:space="preserve"> Actividades programadas para la realización de Diagnóstico</t>
  </si>
  <si>
    <t>Está conformado por las actividades ejecutadas para proceder con el diagnóstico que permita tener claridad sobre los requerimientos de personal de planta de acuerdo con  las cargas requeridas para el óptimo desarrollo de las actividades propias del Instituto</t>
  </si>
  <si>
    <t>Está conformado por las actividades programadas para proceder con el diagnóstico que permita tener claridad sobre los requerimientos de personal de planta de acuerdo con  las cargas requeridas para el óptimo desarrollo de las actividades propias del Instituto</t>
  </si>
  <si>
    <t>MENSUAL</t>
  </si>
  <si>
    <t>Actividades ejecutadas del Plan de seguimiento/Actividades programadas en el plan de seguimiento</t>
  </si>
  <si>
    <t>Medir el porcentaje del implementacion de los procesos transversales del Instituto, tales como financieros, administrativos, entre otros.</t>
  </si>
  <si>
    <t>Enero</t>
  </si>
  <si>
    <t>JIMMY ALEJANDRO ESCOBAR CASTRO</t>
  </si>
  <si>
    <t>SUBDIRECTOR DE GESTION CORPORATIVA</t>
  </si>
  <si>
    <t>Subdirección de Gestión Corporativa</t>
  </si>
  <si>
    <t>Oficina Asesora Juridica  y SGC - Gestión Contractual</t>
  </si>
  <si>
    <t>Acciones de fortalecimiento realizadas</t>
  </si>
  <si>
    <t xml:space="preserve">El cumplimiento de esta meta genera un beneficio a la ciudad en el sentido de la prestación de los servicios ofrecidos a la ciudadania y   poder fortalecer la imagen del Instituto y su articulación con el sector y la comunidad, ademàs   la entidad puede  tener la plena confianza que los procesos  estan siendo sistematizados para  cualquier requerimiento, y se  esta  cumplinedo con los organismos de control.		</t>
  </si>
  <si>
    <t>LUZ JOHANA CASTILLO - CONTRATISTA SGC</t>
  </si>
  <si>
    <t xml:space="preserve">GRUPO DE COMUNICACIONES </t>
  </si>
  <si>
    <t xml:space="preserve">Medir el fortalecimiento de los canales de Comunicación  del Instituto  a través de actividades y tareas como implementación de campañas de comunicación  internas y externas, diseño de piezas gráficas, porducción de videos, cubrimiento y divulgación de actividades del IDPYBA, gestión de Redes Sociales y Página Web, y gestión y relacionamiento con los medios de comunicación </t>
  </si>
  <si>
    <t>Actividades ejecutadas para el fortalecimiento de los canales de comunicación / Actividades programadas para el fortalecimiento de los canales de comunicación</t>
  </si>
  <si>
    <t>La Oficina Asesora Jurídica a través de los 3 grupos que la conforman: Grupo de Defensa Judicial, Grupo de Asuntos Normativos, y Grupo de Asuntos Administrativos,  atiende la totalidad delos  requerimientos asignados a la dependencia, por lo que, para cumplir con dicha labor se plantea la programación de 5 actividades en relación a: 
1. La representación judicial, extrajudicial y administrativamente del Instituto en los procesos y actuaciones que se instauren en su contra o aquellos que el Instituto deba promover. 
2. El acompañamiento a las diligencias de entrega de bienes inmuebles oficiadas por los jueces de la república, alcaldes locales e inspectores de policía al Instituto, velando por la protección y el bienestar de los animales hallados en el lugar.
3. La elaborarción el estudio jurídico de acuerdos, decretos, resoluciones, reglamentos y demás actos administrativos requeridos para el cumplimiento de los objetivos del Instituto. 
4. Estudiar los presuntos casos de maltrato animal conocidos por el instituto, dando impulso a los procesos contravencionales y/o penales en cada una de sus etapas procesales.
5. Seguimiento a los requerimientos allegados y atendidos por la OAJ controlando sus términos de emisión.
Desde materia contractual y Disciplinaria, se planteó la programación de  2 actividades  en el aspecto de  contratación estatal  donde  permita evidenciar  el grado de   de  suscripción de contratos   y modificaciones contractuales   mes a mes y  también   el nivel de atención  a las  diferentes solicitudes que  yacen de la contratación estatal  como certificaciones, respuesta a propisiciones; acompañamiento y seguimiento en la formulación, actualización y ejecución entre otras. Para el Aspecto Disciplinario se planteó una actividad  donde  se registar el desarrollo de cada proceso  respetando el debido proceso y la reserva  que conlleva.</t>
  </si>
  <si>
    <t>Cada requerimiento allegado a la Oficina Asesora Juridíca ha sido resuelto dentro de los terminos legales establecidos, dando cumplimiento a nuestras funciones como oficina asesora.
Cada  tarea asignada a  gestión contractual desde las áreas misionales y administrativas del Institudo y  desde  los  ciudadanos u organismos  externos  han sido desarrolladas en los terminos estipulados, con el fin de garantizar el servicio.</t>
  </si>
  <si>
    <t>CHRISTIAN YERED ANGULO - CONTRATISTA</t>
  </si>
  <si>
    <t>Oficina Asesora Juridica</t>
  </si>
  <si>
    <t>Vanessa Páez - Profesional Universitaria Jurídica</t>
  </si>
  <si>
    <t>Yuly Patricia Castro Beltrán - Jefe Oficina Asesora Jurídica</t>
  </si>
  <si>
    <t>1 de enero de 2021</t>
  </si>
  <si>
    <t>Articular una (1)  batería de herramientas de planeación para el instituto distrital de protección y bienestar animal</t>
  </si>
  <si>
    <t>Oficina Asesora de Planeación</t>
  </si>
  <si>
    <t>PE01</t>
  </si>
  <si>
    <t>Instrumentos De Gestión Y Control Optimizados</t>
  </si>
  <si>
    <t>ENERO 2021</t>
  </si>
  <si>
    <t>Articular herramientas de planeación para el instituto distrital de protección y bienestar animal</t>
  </si>
  <si>
    <t>Plan de acción</t>
  </si>
  <si>
    <t xml:space="preserve"> Instrumentos De Gestión Y Control en Ejecución / Instrumentos De Gestión Y Control Identificados</t>
  </si>
  <si>
    <t xml:space="preserve"> Instrumentos De Gestión Y Control  en Ejecución</t>
  </si>
  <si>
    <t>Instrumentos De Gestión Y Control Identificados</t>
  </si>
  <si>
    <t>Herramientas de Planeación Articuladas en Ejecución</t>
  </si>
  <si>
    <t>Herramientas de Planeación Articuladas Identificadas por las dependencias del Instituto</t>
  </si>
  <si>
    <t>% Avance de meta acumulado</t>
  </si>
  <si>
    <t>Los beneficios para la entidad con la realización de las Herramientas de Planeación que articulen al Instituto facilita el acceso de la información de la ejecución de las magnitudes fisicas, financieras y permiten la toma de decisiones ajustadas a las necesidades de la población animal.</t>
  </si>
  <si>
    <t>Henry Rincón - Eric Restrepo - Leidy Rodriguez - Nancy Montero - Andrés Guerrero</t>
  </si>
  <si>
    <t>Jefe Oficina Asesora de Planeación</t>
  </si>
  <si>
    <t>Avance en la implementación del sistema de gestión</t>
  </si>
  <si>
    <t>El Objetivo del Indicador "Avance en la implementación del sistema de gestión" es hacer seguimiento a las actividades que son programadas en el Plan de Acción y las Actividades que se ejecutaron en un periodo determinado, asegurando el cumplimiento o la reprogramación de las actividades</t>
  </si>
  <si>
    <t>Actividades ejecutadas para la implementacion MIPG/Actividades programadas para para la implementacion MIPG</t>
  </si>
  <si>
    <t>Actividades ejecutadas para la implementacion MIPG</t>
  </si>
  <si>
    <t>Actividades programadas para para la implementacion MIPG</t>
  </si>
  <si>
    <t xml:space="preserve">Actividades ejecutadas descritas en el Plan de Acción desarrolladas en un periodo de tiempo determinado </t>
  </si>
  <si>
    <t>Actividades Programadas para dar cumplimiento al  Plan de Accion para el cumplimiento de la Implementación del Sistema de Gestion de Calidad</t>
  </si>
  <si>
    <t>Equipo MIPG-Oficina Asesora de Planeación</t>
  </si>
  <si>
    <t>Dentro de las acciones que desarrolla la Oficina Asesora Jurídica se está cumpliendo con el objeto, funciones y misionalidad establecidas en las disposiciones que rigen la entidad, dirigidas al bienestar y protección de la fauna silvestre y doméstica que habita en el Distrito Capital.  Del mismo modo, se garantiza  que  Bogotá  tiene  servicios integrales para la atención animal y que cuenta  con una entidad que promueve  la transparencia en todos los procesos de contratación.</t>
  </si>
  <si>
    <t>Afianzar la estructura organizacional productiva e integra, a través del desarrollo de capacidades del talento humano y un ambiente cordial</t>
  </si>
  <si>
    <t>Afianzar la estructura organizacional productiva e integra, a través del desarrollo de capacidades del talento humano y un ambiente cordial
Garantizar accesibilidad a la información institucional a los grupos de valor, a través de los mecanismos y canales que disponga el Instituto</t>
  </si>
  <si>
    <t xml:space="preserve">Desarrollar herramientas técnicas, dinámicas y confiables, a través del manejo y gestión de conocimiento. </t>
  </si>
  <si>
    <t xml:space="preserve">
Afianzar la estructura organizacional productiva e integra, a través del desarrollo de capacidades del talento humano y un ambiente cordial</t>
  </si>
  <si>
    <t>Desarrollar herramientas técnicas, dinámicas y confiables, a través del manejo y gestión de conocimiento. 
Garantizar accesibilidad a la información institucional a los grupos de valor, a través de los mecanismos y canales que disponga el Instituto</t>
  </si>
  <si>
    <t>Garantizar accesibilidad a la información institucional a los grupos de valor, a través de los mecanismos y canales que disponga el Instituto</t>
  </si>
  <si>
    <t>Desarrollar herramientas técnicas, pertinentes, dinámicas y confiables, a través del manejo y gestión de conocimiento, que apoye una toma de decisiones y una rendición cuentas transparente.Integrar las herramientas de planeación, gestión y control, mediante un enfoque basado en el modelo integrado de planeación y gestión MIPG.</t>
  </si>
  <si>
    <t xml:space="preserve">*La ciudadanía podrá contar con herramientas que facilitan el acceso y la transparencia de la información generada al interior del Instituto.
*Contar con la documentación actualizada asociada a los trámites y/o servicios que presta le entidad.
*El levantamiento, actualización y eliminación de los documentos que  permite asegurar que cada actividad que se desarrolla  refleja y respalda las políticas existentes. 
*Cuando las políticas y procedimientos se siguen al pie de la letra y están bien escritos promueven la eficiencia, eficacia y consistencia, mientras sostienen la visión de la organización.
*El Instituto ya cuenta con su página web alineada a la ley de transparencia y acceso a la información, donde la ciudadanía puede consultar el desarrollo de las diferentes actividades que desarrolla en la ciudad
</t>
  </si>
  <si>
    <t xml:space="preserve">
Desde la Oficina Asesora Jurídica  no se presentó ningún retraso para el cumplimiento de la meta, por consiguiente, no se plantearon soluciones a los mismos; desde la  SGC - contractual en el mes de Febrero se consolido el grupo de Gestion Contractual, para tramites de los nuevos procesos de la Gestion que a fin de mes llego a un ritmo adecuado de trabajo</t>
  </si>
  <si>
    <t>Fredy Ariza, Ivan Malaver, Mauricio Lopez, Liz Tabares, Manuel Rentería, Natalina Roncancio</t>
  </si>
  <si>
    <t xml:space="preserve">AVANCES : Desde la Subdirección de Gestión Corporativa se realizaron las actividades relacionadas  con la FASE 3 del proyecto de rediseño institucional, se realizo propuesta de modelos de operación teniendo en cuenta los productos y servicios presentados en la actualidad por la entidad y con los cambios realizados en el equipo directivo esta pendiente la revisión de los productos elaborados durante el primer trimestre. 
LOGROS: Se realizo la propuesta de un modelo de operación integral incluyendo la cadena de valor con las entidades del sector y la secretaria de gobierno con los enlaces BYPA locales. </t>
  </si>
  <si>
    <t xml:space="preserve">Los retrasos que se pudieron haber presentado se relacionan con el cambio del equipo Directivo en primer lugar la Subdirección de Faunay a finales del trimestre la Subdirección Corporativa quien actualmente lidera el proyecto de rediseño  lo cual impide  avanzar hasta que no se aprueben las propuestas por parte del Consejo Directivo. </t>
  </si>
  <si>
    <t xml:space="preserve">En el mes de marzo de 2021 se realizó los reportes en PMR, SPI, POA y Hojas de vida de indicadores, se acompañó a las Subdirecciones tecnicas en las modificacion del Plan de Adquisiciones que requerían traslados presupuestales entre metas de los proyectos. Se realizó acompañamiento al proceso de formulación de la Política Pública de Habitabilidad en Calle. Se acompañaron mesas técnicas de revisión de las fichas de productos que deben ajustarse en el Plan de Acción de la Pyba en el tema de Fauna Silvestre y Casa Ecológica
</t>
  </si>
  <si>
    <t>En el mes de marzo de 2021 se realizó los reportes en PMR, SPI, POA y Hojas de vida de indicadores.
Se acompaño a las Subdirecciones tecnicas en las modificacion del Plan de Adquisiciones que requerían traslados presupuestales entre metas de los proyectos. 
Se logró la articulacion entre las Sudireccion tecnicas y la Oficina Asesora de Planeación de las herramientas diseñadas para los traslados entre metas y conceptos del gasto que surgen con motivo de las modificaciones al Plan de Adquisiciones.
Se realizó acompañamiento al proceso de formulación de la Política Pública de Habitabilidad en Calle.
Se acompañaron mesas técnicas de revisión de las fichas de productos que deben ajustarse en el Plan de Acción de la Pyba en el tema de Fauna Silvestre y Casa Ecológica</t>
  </si>
  <si>
    <r>
      <rPr>
        <b/>
        <sz val="9"/>
        <rFont val="Arial"/>
        <family val="2"/>
      </rPr>
      <t>GESTIÓN AMBIENTAL:</t>
    </r>
    <r>
      <rPr>
        <sz val="9"/>
        <rFont val="Arial"/>
        <family val="2"/>
      </rPr>
      <t xml:space="preserve"> Se da cumplimiento a la normativa ambiental vigente, se minimiza el impacto ambiental y se optimizan el recursos hídrico fomentando la austeridad del gasto.
</t>
    </r>
    <r>
      <rPr>
        <b/>
        <sz val="9"/>
        <rFont val="Arial"/>
        <family val="2"/>
      </rPr>
      <t xml:space="preserve">GESTIÓN DOCUMENTAL: </t>
    </r>
    <r>
      <rPr>
        <sz val="9"/>
        <rFont val="Arial"/>
        <family val="2"/>
      </rPr>
      <t xml:space="preserve">La gestión documental garantiza para la entidad y para la copmunidad un acceso a la información pública y una conservación historica del conocimiento generado, por medio de La Tabla de Retención Documental , la elaboración de Inventarios documentales, el modelo de requisitos para la gestión de documentos electrónicos de archivo y el software de gestión documental.
</t>
    </r>
    <r>
      <rPr>
        <b/>
        <sz val="9"/>
        <rFont val="Arial"/>
        <family val="2"/>
      </rPr>
      <t xml:space="preserve">RECURSOS FISICOS: </t>
    </r>
    <r>
      <rPr>
        <sz val="9"/>
        <rFont val="Arial"/>
        <family val="2"/>
      </rPr>
      <t>Con la gestios del equipo de recursos fisicos se garantiza la correcta prestacion de todos los servicios para el normal funcionamiento del Instituto.
Se mantiene actualizado el inventario, de esta manera  se da transparencia a la gestion del almacen.</t>
    </r>
  </si>
  <si>
    <t xml:space="preserve">La meta  al ser  por demanda permite evidenciar  que la Oficina Asesora Juridica se encuentra  inmersa en la dinámica de responder al volumnen que  va recibiendo los requerimientos, ya que su misionalidad  radica en el apoyo  trasversal a nivel administrativo  de la entidad, por ello en el mes de enero se  evidencia  que cada  requerimiento fue  gestionado conforme; 1.  al procedimiento del área. 2.en el marco de la normatividad vigente y  3. atendido de manera oportuna  para no entorpercer  la funcionalidad del Insttuto.						</t>
  </si>
  <si>
    <t>NA</t>
  </si>
  <si>
    <t>Ximena Andrea Castro Pinto</t>
  </si>
  <si>
    <t>los restrasos presentandos en la validacion de algunos sistemas de informacion de debio a nuestro aliado de prestacion de servicios etb quin nos demoro los accesos a los servidores durante dos semanas lo que ocasiono estas demoras en la verificacion de sipyba y demas sistemas de información.</t>
  </si>
  <si>
    <t xml:space="preserve">Los posibles beneficios que se pueden optener luego de estos avances e lograr que comunidad tenga mejores canales de comunición e información real de los que hace la entidad. </t>
  </si>
  <si>
    <t xml:space="preserve">Aunque se cumplieron todas las acciones propias de la misionalidad del equipo de comunicaciones, las demoras en el proceso de contratación implicaron una sobrecarga laboral para las únicas dos personas que se encontraban vinculadas. Aún faltan dos cargos por contratar: Técnico administrativo (planta) y comunity manager, para quien ya se ha iniciado el proceso contractual. Se sugiere revisar y mejorar la planeación de los procesos de contratación por parte de las dependencias responsables, para lograr que estos se surtan con mayor anticipación y mediante un procedimiento que facilite dicha gestión evitando la carencia de personal para cumplir con las labores correspondientes según el rol, funciones y responsabilidades.  </t>
  </si>
  <si>
    <t>CLAUDIA LILIANA CIFUENTES - CATALINA CRUZ</t>
  </si>
  <si>
    <t xml:space="preserve">Gracias a la gestión realizada por la oficina de comunicaciones se la logrado una divulgación externa de tipo permannete sobre la misionalidad del Instituto, como de los avances y acciones realizadas para la protección y el bienestar de los animales, con contenidos publicados en los medios de comunicación con que cuenta la entidad, específicamente en redes sociales facebook, twitter e instagram, como en página web, además de gestiones free press con medios de comunicación masiva. También se garantiza divulgación de diversos temas de interés dirigidos de manera especifica a la comunidad interna, es decir, a los servidores y colaboradoradores del IDPYBA, sobre actividades de capacitación, socialización de información general y de sinergia con Alcaldía Mayor.  La acción comunicativa propende por acercar a la ciudadanía al conocimiento de los planes, proyectos y programas del Instituto de Protección Animal, así como la para contrinuir a la sensibilización y edicación de esta en aspectos relacionados, entre otros temas, con maltrato animal, tenencia responsable, cuidado de la Fauna, canales de denuncia y adopciones.  </t>
  </si>
  <si>
    <r>
      <t>50 Acciones y campañas de comunicación interna y externa (20 de tipo interno y 30 externa)
42 Publicaciones en diversos medios de comunicación
12 Notas y comunicados de prensa redactados                                                                                                                                                                         
17</t>
    </r>
    <r>
      <rPr>
        <sz val="12"/>
        <color rgb="FFFF0000"/>
        <rFont val="Arial"/>
        <family val="2"/>
      </rPr>
      <t xml:space="preserve"> </t>
    </r>
    <r>
      <rPr>
        <sz val="12"/>
        <color theme="1"/>
        <rFont val="Arial"/>
        <family val="2"/>
      </rPr>
      <t>Cubrimientos de actividades del IDPYBA
171 piezas gráficas diseñadas 
22 videos producidos y editados
PUBLICACIONES EN REDES: Facebook: 123, Twitter: 337, Instagram</t>
    </r>
    <r>
      <rPr>
        <sz val="12"/>
        <color rgb="FFFF0000"/>
        <rFont val="Arial"/>
        <family val="2"/>
      </rPr>
      <t xml:space="preserve"> </t>
    </r>
    <r>
      <rPr>
        <sz val="12"/>
        <rFont val="Arial"/>
        <family val="2"/>
      </rPr>
      <t>31</t>
    </r>
    <r>
      <rPr>
        <sz val="12"/>
        <color theme="1"/>
        <rFont val="Arial"/>
        <family val="2"/>
      </rPr>
      <t xml:space="preserve"> Total: 491
ALCANCE EN REDES SOCIALES:Total: 1.978.396
INTERACCION EN REDES SOCIALES:  161.765
RESPUESTAS A MENSAJES EN REDES SOCIALES: 874
Se realiza una divulgación de información de manera permanente para comunicar las acciones adelantadas por las  áreas misionales del IDPYBA a través de diversos productos, contenidos y piezas de comunicación. Se evidencia un crecimiento significativo en las redes sociales, tanto en número de seguidores como en el alcance y la inreacción. </t>
    </r>
  </si>
  <si>
    <r>
      <t>En el mes de enero se realizaron los siguientes avances: Formulación de Plan Anticorrupción y Atención al Ciudadano de la vigencia 2021, Formulación de adminisitracion de Riesgos de Gestión por proceso 2021 y  su respectiva publicación en la pagina web del Instituto, Actas de reunión de mesas de trabajo con los lideres de proceso para elaborar, actualizar y/o eliminar documentos, se actualizó el listado maestro de documentos. No llegaron solicitudes para la publicacion en la plataforma Colibri, se realizan mesas de trabajo para la actualización de la base de datos del  Plan Estadístico Distrital y se realizo seguimiento a las activiades del Plan de Mejoramiento de la Oficina Asesora de Planeación.
En el mes de febrero no se realizó la publicación del consolidado del furag 2020 que se tenia planeado para el mes,  aprobaron 4 Actas de las cuales se elimino la No.9 con un total de 8 documentos adoptados los cuales se encuentran publicados en el Listado Maestro de Documentos, No llegaron solicitudes para la publicacion en la plataforma Colibri,</t>
    </r>
    <r>
      <rPr>
        <sz val="10"/>
        <color rgb="FFFF0000"/>
        <rFont val="Arial"/>
        <family val="2"/>
      </rPr>
      <t xml:space="preserve"> </t>
    </r>
    <r>
      <rPr>
        <sz val="10"/>
        <rFont val="Arial"/>
        <family val="2"/>
      </rPr>
      <t>no se realizaron mesas de trabajo para la actualización de la base de datos del  Plan Estadístico Distrital</t>
    </r>
    <r>
      <rPr>
        <sz val="10"/>
        <color theme="1"/>
        <rFont val="Arial"/>
        <family val="2"/>
      </rPr>
      <t xml:space="preserve"> y no se tenia programada la realizacion de seguimiento a las activiades del Plan de Mejoramiento de la Oficina Asesora de Planeación. Se da cumplimiento a las actividades planeadas para el mes de febrero de 2021 dentro de las cuales se realizó informe FURAG Sector Ambiente que fue enviado al Distrital de Desarrollo Institucional mipgdistrito@alcaldiabogota.gov.co.
En el mes de Marzo se emitieron 3 Actas de Adopcion de documentos (11, 12 y 13) con un total de 6 documentos, se actualiza el Listado maestro de documentos, Se presentan 14 solicitudes de publicacion de compromisos en Colibri en espacios de participacion reglamentada y no reglamentada, Se Diligencia el Formulario FURAG 2020 con los lideres de las areas en compañía de Control Interno.</t>
    </r>
  </si>
  <si>
    <r>
      <t xml:space="preserve">SERVICIO AL CIUDADANO: </t>
    </r>
    <r>
      <rPr>
        <sz val="10"/>
        <color theme="1"/>
        <rFont val="Arial"/>
        <family val="2"/>
      </rPr>
      <t>No se presenta ningún retraso</t>
    </r>
    <r>
      <rPr>
        <b/>
        <sz val="10"/>
        <color theme="1"/>
        <rFont val="Arial"/>
        <family val="2"/>
      </rPr>
      <t xml:space="preserve">
RECURSOS FISICOS: </t>
    </r>
    <r>
      <rPr>
        <sz val="10"/>
        <color theme="1"/>
        <rFont val="Arial"/>
        <family val="2"/>
      </rPr>
      <t xml:space="preserve">Se genero retraso en la ejecucion de la depreciacion, lo anterior debido a errores presntados por el aplicativo Zbox
</t>
    </r>
    <r>
      <rPr>
        <b/>
        <sz val="10"/>
        <color theme="1"/>
        <rFont val="Arial"/>
        <family val="2"/>
      </rPr>
      <t xml:space="preserve">GESTIÓN AMBIENTAL: </t>
    </r>
    <r>
      <rPr>
        <sz val="10"/>
        <color theme="1"/>
        <rFont val="Arial"/>
        <family val="2"/>
      </rPr>
      <t xml:space="preserve">Se logra la entrega del sistema de tratamientos de aguas residuales no domésticas, y el sistema de aprovechamiento de agua lluvia por parte d ellos contratistas en la Unidad de Cuidado Animal, Se ingresa al almacén los elementos que componen el sistema de aguas lluvia y la Planta de tratamiento de Aguas Residuales PTAR, Se realiza la transmisión del balance anual de residuos peligrosos periodo 2020 ante el Kuna Ideam- Secretaria Distrital de Ambiente, Se continua con las inspecciones mensuales, verificando las condiciones sanitarias y locativas de almacenamiento de los residuos, Se realiza el lavado de 4 caniles con el agua lluvia captado, Se continua con la gestión integral de Residuos (biosanitarios, cortopunzantes, animales, medicamentos, residuos administrativos y de medicamentos vencidos, vacíos y parcialmente consumidos) en las sedes del Instituto, Se mejora las condiciones del entorno en la Unidad de Cuidado Animal con actividades de PODA y control de plagas roedores. 
</t>
    </r>
    <r>
      <rPr>
        <b/>
        <sz val="10"/>
        <color theme="1"/>
        <rFont val="Arial"/>
        <family val="2"/>
      </rPr>
      <t xml:space="preserve">			</t>
    </r>
  </si>
  <si>
    <r>
      <rPr>
        <b/>
        <sz val="10"/>
        <color theme="1"/>
        <rFont val="Arial"/>
        <family val="2"/>
      </rPr>
      <t>SERVICIO AL CIUDADANO:</t>
    </r>
    <r>
      <rPr>
        <sz val="10"/>
        <color theme="1"/>
        <rFont val="Arial"/>
        <family val="2"/>
      </rPr>
      <t xml:space="preserve">Durante el mes de marzo, lo ciudadanos respondieron 114 encuestas de satisfacción, en donde se evidencia que el 78% de los ciudadanos se encuentran satisfechos y muy satisfechos con el servicio recibido, el porcentaje de insatisfacción es del 15% y corresponde a los ciudadanos que no han recibido respuestas a sus requerimientos, a pesar de estra en términos de Ley, o  que no estan de acuerdo con las respuestas dadas por el área de Escuadron Anticrueldad (tiempos de visita), y a ciudadanos que manifiestan su inconformidad con las jormadas de esterilización. El 60 de los ciudadanos que han utilizado los ervicios del IDPYBA solo el 60% se encuentra satisfechos.
En el mes de marzo se readicaron un total de 974 derechos de petición a través de los canales de atención al ciudadano habilitados, se evidencia un incrementyo en número de peticiones con respecto a los meses anteriores el cual esta dado por que los ciudadanos estan realizando sus peticiones a tarvés de el canal telefónico. Se cerraon 100 peticiones fuera de terminos y a corte de 31 de marzo había 26 peticiones vencidas sin respuesta, situación que esta dada por la terminación de contratos y cambio de Subdirector de Atención a la Fauna, quienes reciben más del 80% de las peticiones.
</t>
    </r>
    <r>
      <rPr>
        <b/>
        <sz val="10"/>
        <color theme="1"/>
        <rFont val="Arial"/>
        <family val="2"/>
      </rPr>
      <t>RECURSOS FISICOS:</t>
    </r>
    <r>
      <rPr>
        <sz val="10"/>
        <color theme="1"/>
        <rFont val="Arial"/>
        <family val="2"/>
      </rPr>
      <t xml:space="preserve"> 1- Durante el mes de febrero desde almacen se dio respuesta a cada una de las solciitudes de entrega, traslado y/o reintegro de bienes, con el fin de mantener actualizado el inventario, se registra cada moviento en el  aplicativo de inventarios.
2- Se realizo el acompañamiento a los proveedores, con el fin de gestionar los pagos correspondientes, de igual manera se gestiono el pago de servicios publicos de la sede admisnitrativa.
3-Se realizo el acompañamiento a los proveedores con el fin de gestionar los correspondientes pagos y normal ejecucion de los respectivos contratos
se realizo seguimiento al pago de servicios publicos.
4- Se realizo el ramite de pago de la factura de servicios publicos.
5 Se realizo el inventario a los insumos de consumo que se encuentran en la sede adminsitartiva, con el fin de corroborar la informacion contable con las existencias en fisico.
</t>
    </r>
    <r>
      <rPr>
        <b/>
        <sz val="10"/>
        <color theme="1"/>
        <rFont val="Arial"/>
        <family val="2"/>
      </rPr>
      <t>GESTIÓN AMBIENTAL:</t>
    </r>
    <r>
      <rPr>
        <sz val="10"/>
        <color theme="1"/>
        <rFont val="Arial"/>
        <family val="2"/>
      </rPr>
      <t xml:space="preserve"> Se logra la entrega del sistema de tratamientos de aguas residuales no domésticas, y el sistema de aprovechamiento de agua lluvia por parte d ellos contratistas en la Unidad de Cuidado Animal, Se ingresa al almacén los elementos que componen el sistema de aguas lluvia y la Planta de tratamiento de Aguas Residuales PTAR, Se realiza la transmisión del balance anual de residuos peligrosos periodo 2020 ante el Kuna Ideam- Secretaria Distrital de Ambiente, Se continua con las inspecciones mensuales, verificando las condiciones sanitarias y locativas de almacenamiento de los residuos, Se realiza el lavado de 4 caniles con el agua lluvia captado, Se continua con la gestión integral de Residuos (biosanitarios, cortopunzantes, animales, medicamentos, residuos administrativos y de medicamentos vencidos, vacíos y parcialmente consumidos) en las sedes del Instituto, Se mejora las condiciones del entorno en la Unidad de Cuidado Animal con actividades de PODA y control de plagas roedores. 		
GESTIÓN DOCUMENTAL: Este grupo de trabajo, realiza acompañamiento a las demás dependencias en la realización de sus inventarios documentales.				</t>
    </r>
  </si>
  <si>
    <t>AVANCES OAJ: La Oficina Asesora Jurídica a través de los 4 grupos que la conforman: Grupo de Defensa Judicial, Grupo de Asuntos Normativos, Grupo de Asuntos Penales y Grupo de Asuntos Administrativos, atendio la totalidad de los 81 requerimientos asignados en el mes de marzo de 2021.  • Se contestaron dentro de la oportunidad legal todas las acciones de tutela presentadas durante este período.  Todos los requerimientos judiciales fueron atendidos dentro de los términos legales.
• Se adelantaron todas las actividades tendientes a dar cumplimiento al fallo de la Acción Popular No 2017-00162.
• Asimismo, es de anotar que dentro de los requerimientos allegados a la oficina se encuentran solicitudes de análisis y comentarios a proyectos de acuerdo, análisis de proyectos de ley, pronunciamientos del Instituto a textos de proyecto de acuerdo y exposición de motivos a proyectos de decreto, por otra parte, durante este mes se aprobarón la totalidad de las pólizas de los contratos, los cuales se evidencian a través de la plataforma Secop II. 
LOGROS OAJ: • El logro más importante durante este período consiste en que no se fallaron en contra del Instituto ninguna de las tutelas presentadas ante las autoridades judiciales, por el contrario, fueron falladas a favor y en ninguna se comprometió la responsabilidad de la entidad, ello significa un éxito procesal en el 100% de las acciones de tutela del período.
• Respuestas a derechos de petición y requerimientos dentro de los términos legales. 
 • Atender el 100% de los requerimientos que le fueron asignados, tomando siempre como punto de referencia la normatividad vigente, y el haber podido salvaguardar jurídicamente al Instituto con base al estudio juicioso, dedicado y profesional de todos los asuntos que en el desarrollo de sus funciones se fueron presentando durante este tiempo.  
La Oficina contractual recepciona diversos requerimientos provenientes de la ciudadanía y de entes de Control. Para el mes de Marzo se dio tramite a:
- Certificacion de Contratos requeridos: 82 Certificaciones
-  Derechos de Petición, y Requerimientos : 13 Respuestas en total.
Se realizo la presentacion de Informes a entes de Control que se requieren mensualmente como los son: SIVICOF y SIDEAP, Contraloria CHIP - en los tiempos estipulados.
Cada contrato se encuentra relacionado en la base  de datos  indicando  objeto, contratista, número de compromiso, fecha de suscripción  entro otros, todo  esto  conforme a lo publicado en SECOP II   lo cual se  puede evidenciar  con la nomenclatura  reportada  en la base y  en SECOP II  también encontrarán la solicitudes allegadas para la realización de cada contrato. En la plataforma SECOP II  en el apartado de cada contrato modificación contractual podran encontrar la adición con su respectiva solicitud y  para el caso de las terminaciones anticipadas en el apartado ejecución del contrato  en cada minuta de terminación se referencia el radicado de solicitud de esta novedad contractual.
Durante este mes de marzo se proyectaron 3 Autos inhibitorio 006-2021, 008- 2021, 009-2021 y 1 Auto Apertura de Indagacion Preliminar 007-2021 - Durante este mes de marzo se proyectaron 4 Respuestas a peticiones hechas por anonimos. Durante este mes de marzo se actualizo incorporando las carpetas de expedientes activos y 3 nuevos inhibatorios y la indagacion preliminar 005 y 007 de 2021 al archivo fisico. Se actualizo la base de procesos disciplinarios interna, para anotar los activos y demas actuaciones surtidas este mes de marzo de 2021.
Estos gozan de reserva en las acciones disciplinarias que se adelantan, estos expedientes reposan fisicamente en custodia en la Subdireccion de Gestion Corporativa, grupo disciplinario debidamente encarpetado, foliado en fisico y bajo custodia, segun Ley 734 de 202 Codigo Unico disciplinario Articulo 95.</t>
  </si>
  <si>
    <t>En relación a las acciones al PETI, se han venido adelantando mesas de trabajo con el area juridica y comunicaciones con el fin de establer una estrategia de atención juridica enfocada a la virtualidad con el apoyo de convenios universitarios mas esecificamente aconsultorio juridico virtual, se tiene proyectado presentar el voceto para para segunda semana del mes de marzo de 2021.
en realcion a los proyectos presentados en el PETI se tiene la entrega del proceso de seguridad, backups y fase uno de ipv6, ademas de validar los sistemas de información actuales,</t>
  </si>
  <si>
    <t>En el mes de enero se realizaron las siguientes actividades: 
* Formulación de Plan Anticorrupción y Atención al Ciudadano de la vigencia 2021 y Publicacion en la pagina web
* Formulación de mapas de Riesgos de Gestión por proceso 2021 y publicacioón en la pagina web  
* Publicación del seguimiento cuatrimestral en la pagina web del Instituto de riesgos de gestion por procesos y Plan Anticorrupcion y de atencion al ciudadano del 2020
* Actas de reunión de mesas de trabajo con los lideres de proceso para elaborar, actualizar y/o eiminar documentos
* Se actualizó el listado maestro de documentos. 
En el mes de Febrero se realizaron las siguientes actividades:
* Actas de reunión de mesas de trabajo con los lideres de proceso para elaborar, actualizar y/o eiminar documentos
* Se actualizó el listado maestro de documentos.
* Informe FURAG Sector Ambiente que fue enviado al Distrital de Desarrollo Institucional mipgdistrito@alcaldiabogota.gov.co.
En el mes de Marzo se cosidera como aspecto positivo la cultura de reporte de compromisos en espacios de participacion reglamentada y no reglamentada por parte del area de participación que son publicados en la Plataforma Colibri de Veeduria Distrital. Por otro lado,  la OAP y la Oficina de Control interno para realizar mesas de trabajo y diligenciar el Formulario FURAG 2020 con todos los lideres de los procesos.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</si>
</sst>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1" formatCode="_-* #,##0_-;\-* #,##0_-;_-* &quot;-&quot;_-;_-@_-"/>
    <numFmt numFmtId="43" formatCode="_-* #,##0.00_-;\-* #,##0.00_-;_-* &quot;-&quot;??_-;_-@_-"/>
    <numFmt numFmtId="164" formatCode="&quot;$&quot;\ #,##0_);[Red]\(&quot;$&quot;\ #,##0\)"/>
    <numFmt numFmtId="165" formatCode="_(* #,##0_);_(* \(#,##0\);_(* &quot;-&quot;_);_(@_)"/>
    <numFmt numFmtId="166" formatCode="_(&quot;$&quot;\ * #,##0.00_);_(&quot;$&quot;\ * \(#,##0.00\);_(&quot;$&quot;\ * &quot;-&quot;??_);_(@_)"/>
    <numFmt numFmtId="167" formatCode="_(* #,##0.00_);_(* \(#,##0.00\);_(* &quot;-&quot;??_);_(@_)"/>
    <numFmt numFmtId="168" formatCode="_-* #,##0.00\ &quot;€&quot;_-;\-* #,##0.00\ &quot;€&quot;_-;_-* &quot;-&quot;??\ &quot;€&quot;_-;_-@_-"/>
    <numFmt numFmtId="169" formatCode="_ * #,##0.00_ ;_ * \-#,##0.00_ ;_ * &quot;-&quot;??_ ;_ @_ "/>
    <numFmt numFmtId="170" formatCode="0.0%"/>
    <numFmt numFmtId="171" formatCode="_(* #,##0_);_(* \(#,##0\);_(* &quot;-&quot;??_);_(@_)"/>
    <numFmt numFmtId="172" formatCode="_(* #,##0.00_);_(* \(#,##0.00\);_(* &quot;-&quot;_);_(@_)"/>
    <numFmt numFmtId="173" formatCode="_-* #,##0.00\ &quot;$&quot;_-;\-* #,##0.00\ &quot;$&quot;_-;_-* &quot;-&quot;??\ &quot;$&quot;_-;_-@_-"/>
    <numFmt numFmtId="174" formatCode="_-* #,##0.00\ _$_-;\-* #,##0.00\ _$_-;_-* &quot;-&quot;??\ _$_-;_-@_-"/>
    <numFmt numFmtId="175" formatCode="#,##0.0"/>
    <numFmt numFmtId="176" formatCode="_(* #,##0.0_);_(* \(#,##0.0\);_(* &quot;-&quot;??_);_(@_)"/>
    <numFmt numFmtId="177" formatCode="0.0"/>
    <numFmt numFmtId="178" formatCode="0.000"/>
    <numFmt numFmtId="179" formatCode="_(* #,##0.000_);_(* \(#,##0.000\);_(* &quot;-&quot;??_);_(@_)"/>
    <numFmt numFmtId="180" formatCode="_(* #,##0.0000_);_(* \(#,##0.0000\);_(* &quot;-&quot;??_);_(@_)"/>
    <numFmt numFmtId="181" formatCode="0.00000000"/>
  </numFmts>
  <fonts count="83" x14ac:knownFonts="1">
    <font>
      <sz val="11"/>
      <color theme="1"/>
      <name val="Calibri"/>
      <family val="2"/>
      <scheme val="minor"/>
    </font>
    <font>
      <sz val="11"/>
      <color indexed="8"/>
      <name val="Calibri"/>
      <family val="2"/>
    </font>
    <font>
      <sz val="11"/>
      <color indexed="8"/>
      <name val="Calibri"/>
      <family val="2"/>
    </font>
    <font>
      <b/>
      <sz val="10"/>
      <name val="Arial"/>
      <family val="2"/>
    </font>
    <font>
      <sz val="10"/>
      <name val="Arial"/>
      <family val="2"/>
    </font>
    <font>
      <sz val="12"/>
      <name val="Arial"/>
      <family val="2"/>
    </font>
    <font>
      <sz val="8"/>
      <name val="Calibri"/>
      <family val="2"/>
    </font>
    <font>
      <sz val="10"/>
      <name val="Arial"/>
      <family val="2"/>
    </font>
    <font>
      <b/>
      <sz val="9"/>
      <name val="Arial"/>
      <family val="2"/>
    </font>
    <font>
      <sz val="9"/>
      <name val="Arial"/>
      <family val="2"/>
    </font>
    <font>
      <u/>
      <sz val="7"/>
      <color indexed="12"/>
      <name val="Arial"/>
      <family val="2"/>
    </font>
    <font>
      <b/>
      <sz val="11"/>
      <name val="Arial"/>
      <family val="2"/>
    </font>
    <font>
      <sz val="11"/>
      <name val="Arial"/>
      <family val="2"/>
    </font>
    <font>
      <u/>
      <sz val="11"/>
      <name val="Arial"/>
      <family val="2"/>
    </font>
    <font>
      <u/>
      <sz val="9"/>
      <name val="Arial"/>
      <family val="2"/>
    </font>
    <font>
      <b/>
      <sz val="12"/>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5"/>
      <color indexed="56"/>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u/>
      <sz val="10"/>
      <color indexed="12"/>
      <name val="Arial"/>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font>
    <font>
      <b/>
      <sz val="13"/>
      <color theme="3"/>
      <name val="Calibri"/>
      <family val="2"/>
      <scheme val="minor"/>
    </font>
    <font>
      <b/>
      <sz val="11"/>
      <color theme="1"/>
      <name val="Calibri"/>
      <family val="2"/>
      <scheme val="minor"/>
    </font>
    <font>
      <b/>
      <sz val="9"/>
      <color theme="1"/>
      <name val="Arial"/>
      <family val="2"/>
    </font>
    <font>
      <sz val="9"/>
      <color theme="1"/>
      <name val="Arial"/>
      <family val="2"/>
    </font>
    <font>
      <sz val="9"/>
      <color theme="1"/>
      <name val="Calibri"/>
      <family val="2"/>
      <scheme val="minor"/>
    </font>
    <font>
      <sz val="9"/>
      <color theme="0" tint="-0.14999847407452621"/>
      <name val="Arial"/>
      <family val="2"/>
    </font>
    <font>
      <sz val="10"/>
      <color theme="1"/>
      <name val="Arial"/>
      <family val="2"/>
    </font>
    <font>
      <b/>
      <sz val="10"/>
      <color theme="1"/>
      <name val="Arial"/>
      <family val="2"/>
    </font>
    <font>
      <sz val="9"/>
      <color theme="0" tint="-0.34998626667073579"/>
      <name val="Arial"/>
      <family val="2"/>
    </font>
    <font>
      <b/>
      <sz val="11"/>
      <color theme="1"/>
      <name val="Arial"/>
      <family val="2"/>
    </font>
    <font>
      <sz val="9"/>
      <color theme="0" tint="-0.249977111117893"/>
      <name val="Arial"/>
      <family val="2"/>
    </font>
    <font>
      <sz val="11"/>
      <color theme="1"/>
      <name val="Arial"/>
      <family val="2"/>
    </font>
    <font>
      <sz val="10"/>
      <color rgb="FFFF0000"/>
      <name val="Arial"/>
      <family val="2"/>
    </font>
    <font>
      <sz val="7"/>
      <color theme="1"/>
      <name val="Arial"/>
      <family val="2"/>
    </font>
    <font>
      <b/>
      <sz val="9"/>
      <color theme="4"/>
      <name val="Arial"/>
      <family val="2"/>
    </font>
    <font>
      <sz val="9"/>
      <color theme="4"/>
      <name val="Arial"/>
      <family val="2"/>
    </font>
    <font>
      <b/>
      <sz val="11"/>
      <color theme="1"/>
      <name val="Calibri"/>
      <family val="2"/>
    </font>
    <font>
      <sz val="11"/>
      <color theme="0"/>
      <name val="Arial"/>
      <family val="2"/>
    </font>
    <font>
      <b/>
      <sz val="11"/>
      <color theme="0"/>
      <name val="Arial"/>
      <family val="2"/>
    </font>
    <font>
      <sz val="9"/>
      <color indexed="8"/>
      <name val="Calibri"/>
      <family val="2"/>
      <scheme val="minor"/>
    </font>
    <font>
      <sz val="12"/>
      <color theme="1"/>
      <name val="Calibri"/>
      <family val="2"/>
      <scheme val="minor"/>
    </font>
    <font>
      <b/>
      <sz val="12"/>
      <color theme="1"/>
      <name val="Calibri"/>
      <family val="2"/>
      <scheme val="minor"/>
    </font>
    <font>
      <sz val="12"/>
      <color theme="1"/>
      <name val="Arial"/>
      <family val="2"/>
    </font>
    <font>
      <b/>
      <sz val="12"/>
      <color theme="1"/>
      <name val="Arial"/>
      <family val="2"/>
    </font>
    <font>
      <b/>
      <sz val="11"/>
      <color theme="3" tint="-0.499984740745262"/>
      <name val="Calibri"/>
      <family val="2"/>
      <scheme val="minor"/>
    </font>
    <font>
      <b/>
      <sz val="7.5"/>
      <color theme="1"/>
      <name val="Arial"/>
      <family val="2"/>
    </font>
    <font>
      <sz val="8"/>
      <name val="Calibri"/>
      <family val="2"/>
      <scheme val="minor"/>
    </font>
    <font>
      <b/>
      <sz val="14"/>
      <color theme="1"/>
      <name val="Arial"/>
      <family val="2"/>
    </font>
    <font>
      <sz val="9"/>
      <color theme="0"/>
      <name val="Arial"/>
      <family val="2"/>
    </font>
    <font>
      <u/>
      <sz val="12"/>
      <name val="Arial"/>
      <family val="2"/>
    </font>
    <font>
      <b/>
      <sz val="12"/>
      <color theme="3"/>
      <name val="Arial"/>
      <family val="2"/>
    </font>
    <font>
      <sz val="9"/>
      <color indexed="81"/>
      <name val="Tahoma"/>
      <family val="2"/>
    </font>
    <font>
      <b/>
      <sz val="9"/>
      <color indexed="81"/>
      <name val="Tahoma"/>
      <family val="2"/>
    </font>
    <font>
      <sz val="11"/>
      <color theme="4"/>
      <name val="Arial"/>
      <family val="2"/>
    </font>
    <font>
      <sz val="12"/>
      <color rgb="FFFF0000"/>
      <name val="Arial"/>
      <family val="2"/>
    </font>
  </fonts>
  <fills count="6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lightGray"/>
    </fill>
    <fill>
      <patternFill patternType="lightGray">
        <bgColor indexed="9"/>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2"/>
        <bgColor indexed="64"/>
      </patternFill>
    </fill>
    <fill>
      <patternFill patternType="gray125">
        <bgColor theme="0"/>
      </patternFill>
    </fill>
    <fill>
      <patternFill patternType="solid">
        <fgColor rgb="FFFFFF00"/>
        <bgColor indexed="64"/>
      </patternFill>
    </fill>
    <fill>
      <patternFill patternType="solid">
        <fgColor theme="5" tint="0.59999389629810485"/>
        <bgColor indexed="64"/>
      </patternFill>
    </fill>
    <fill>
      <patternFill patternType="solid">
        <fgColor rgb="FF00B0F0"/>
        <bgColor indexed="64"/>
      </patternFill>
    </fill>
    <fill>
      <patternFill patternType="lightGray">
        <bgColor theme="0"/>
      </patternFill>
    </fill>
    <fill>
      <patternFill patternType="solid">
        <fgColor theme="6" tint="0.39997558519241921"/>
        <bgColor indexed="64"/>
      </patternFill>
    </fill>
    <fill>
      <patternFill patternType="solid">
        <fgColor rgb="FF00CCFF"/>
        <bgColor indexed="64"/>
      </patternFill>
    </fill>
    <fill>
      <patternFill patternType="solid">
        <fgColor theme="4" tint="0.59999389629810485"/>
        <bgColor indexed="64"/>
      </patternFill>
    </fill>
    <fill>
      <patternFill patternType="solid">
        <fgColor theme="4" tint="-0.499984740745262"/>
        <bgColor indexed="64"/>
      </patternFill>
    </fill>
  </fills>
  <borders count="11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style="medium">
        <color auto="1"/>
      </left>
      <right/>
      <top/>
      <bottom/>
      <diagonal/>
    </border>
    <border>
      <left/>
      <right style="medium">
        <color auto="1"/>
      </right>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right/>
      <top style="thin">
        <color auto="1"/>
      </top>
      <bottom style="thin">
        <color auto="1"/>
      </bottom>
      <diagonal/>
    </border>
    <border>
      <left style="medium">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medium">
        <color auto="1"/>
      </left>
      <right style="thin">
        <color auto="1"/>
      </right>
      <top style="thin">
        <color auto="1"/>
      </top>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top/>
      <bottom style="medium">
        <color auto="1"/>
      </bottom>
      <diagonal/>
    </border>
    <border>
      <left/>
      <right style="thin">
        <color auto="1"/>
      </right>
      <top/>
      <bottom style="medium">
        <color auto="1"/>
      </bottom>
      <diagonal/>
    </border>
    <border>
      <left/>
      <right style="medium">
        <color auto="1"/>
      </right>
      <top style="thin">
        <color auto="1"/>
      </top>
      <bottom/>
      <diagonal/>
    </border>
    <border>
      <left/>
      <right style="medium">
        <color auto="1"/>
      </right>
      <top style="thin">
        <color auto="1"/>
      </top>
      <bottom style="thin">
        <color auto="1"/>
      </bottom>
      <diagonal/>
    </border>
    <border>
      <left style="medium">
        <color auto="1"/>
      </left>
      <right/>
      <top style="thin">
        <color auto="1"/>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auto="1"/>
      </left>
      <right style="medium">
        <color auto="1"/>
      </right>
      <top/>
      <bottom/>
      <diagonal/>
    </border>
    <border>
      <left style="thin">
        <color auto="1"/>
      </left>
      <right style="medium">
        <color auto="1"/>
      </right>
      <top/>
      <bottom style="thin">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indexed="64"/>
      </right>
      <top style="thin">
        <color auto="1"/>
      </top>
      <bottom style="thin">
        <color auto="1"/>
      </bottom>
      <diagonal/>
    </border>
    <border>
      <left style="medium">
        <color indexed="64"/>
      </left>
      <right style="thin">
        <color auto="1"/>
      </right>
      <top style="thin">
        <color auto="1"/>
      </top>
      <bottom/>
      <diagonal/>
    </border>
    <border>
      <left style="thin">
        <color indexed="64"/>
      </left>
      <right style="medium">
        <color indexed="64"/>
      </right>
      <top style="thin">
        <color indexed="64"/>
      </top>
      <bottom/>
      <diagonal/>
    </border>
    <border>
      <left style="medium">
        <color indexed="64"/>
      </left>
      <right/>
      <top style="thin">
        <color auto="1"/>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auto="1"/>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indexed="64"/>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s>
  <cellStyleXfs count="2171">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3" fillId="2" borderId="0" applyNumberFormat="0" applyBorder="0" applyAlignment="0" applyProtection="0"/>
    <xf numFmtId="0" fontId="1" fillId="2" borderId="0" applyNumberFormat="0" applyBorder="0" applyAlignment="0" applyProtection="0"/>
    <xf numFmtId="0" fontId="33"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3" fillId="3" borderId="0" applyNumberFormat="0" applyBorder="0" applyAlignment="0" applyProtection="0"/>
    <xf numFmtId="0" fontId="1" fillId="3" borderId="0" applyNumberFormat="0" applyBorder="0" applyAlignment="0" applyProtection="0"/>
    <xf numFmtId="0" fontId="33"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3" fillId="4" borderId="0" applyNumberFormat="0" applyBorder="0" applyAlignment="0" applyProtection="0"/>
    <xf numFmtId="0" fontId="1" fillId="4" borderId="0" applyNumberFormat="0" applyBorder="0" applyAlignment="0" applyProtection="0"/>
    <xf numFmtId="0" fontId="33"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3" fillId="5" borderId="0" applyNumberFormat="0" applyBorder="0" applyAlignment="0" applyProtection="0"/>
    <xf numFmtId="0" fontId="1" fillId="5" borderId="0" applyNumberFormat="0" applyBorder="0" applyAlignment="0" applyProtection="0"/>
    <xf numFmtId="0" fontId="33"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2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3" fillId="10" borderId="0" applyNumberFormat="0" applyBorder="0" applyAlignment="0" applyProtection="0"/>
    <xf numFmtId="0" fontId="1" fillId="10" borderId="0" applyNumberFormat="0" applyBorder="0" applyAlignment="0" applyProtection="0"/>
    <xf numFmtId="0" fontId="33"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3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4" fillId="34"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5"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4" fillId="10" borderId="0" applyNumberFormat="0" applyBorder="0" applyAlignment="0" applyProtection="0"/>
    <xf numFmtId="0" fontId="16" fillId="10" borderId="0" applyNumberFormat="0" applyBorder="0" applyAlignment="0" applyProtection="0"/>
    <xf numFmtId="0" fontId="34"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4" fillId="13" borderId="0" applyNumberFormat="0" applyBorder="0" applyAlignment="0" applyProtection="0"/>
    <xf numFmtId="0" fontId="16" fillId="13" borderId="0" applyNumberFormat="0" applyBorder="0" applyAlignment="0" applyProtection="0"/>
    <xf numFmtId="0" fontId="34"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36"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4" fillId="15" borderId="0" applyNumberFormat="0" applyBorder="0" applyAlignment="0" applyProtection="0"/>
    <xf numFmtId="0" fontId="16" fillId="15" borderId="0" applyNumberFormat="0" applyBorder="0" applyAlignment="0" applyProtection="0"/>
    <xf numFmtId="0" fontId="34"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6" fillId="38" borderId="54"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7" fillId="39" borderId="55"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8" fillId="0" borderId="56"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169" fontId="7" fillId="0" borderId="0" applyFont="0" applyFill="0" applyBorder="0" applyAlignment="0" applyProtection="0"/>
    <xf numFmtId="169" fontId="4" fillId="0" borderId="0" applyFont="0" applyFill="0" applyBorder="0" applyAlignment="0" applyProtection="0"/>
    <xf numFmtId="0" fontId="40"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34" fillId="4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1"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2"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5"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41" fillId="46" borderId="54"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0" fontId="10"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42" fillId="47"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167" fontId="33" fillId="0" borderId="0" applyFont="0" applyFill="0" applyBorder="0" applyAlignment="0" applyProtection="0"/>
    <xf numFmtId="165" fontId="33" fillId="0" borderId="0" applyFont="0" applyFill="0" applyBorder="0" applyAlignment="0" applyProtection="0"/>
    <xf numFmtId="41" fontId="33" fillId="0" borderId="0" applyFont="0" applyFill="0" applyBorder="0" applyAlignment="0" applyProtection="0"/>
    <xf numFmtId="167" fontId="3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3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3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67"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0" fontId="43" fillId="48"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3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4" fillId="38" borderId="59"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5"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8" fillId="0" borderId="60"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29" fillId="0" borderId="0" applyNumberFormat="0" applyFill="0" applyBorder="0" applyAlignment="0" applyProtection="0"/>
    <xf numFmtId="0" fontId="47" fillId="0" borderId="0" applyNumberFormat="0" applyFill="0" applyBorder="0" applyAlignment="0" applyProtection="0"/>
    <xf numFmtId="0" fontId="40" fillId="0" borderId="61"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9" fillId="0" borderId="62"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26" fillId="16" borderId="90" applyNumberFormat="0" applyAlignment="0" applyProtection="0"/>
    <xf numFmtId="0" fontId="26" fillId="16" borderId="90" applyNumberFormat="0" applyAlignment="0" applyProtection="0"/>
    <xf numFmtId="0" fontId="26" fillId="16" borderId="90" applyNumberFormat="0" applyAlignment="0" applyProtection="0"/>
    <xf numFmtId="0" fontId="26" fillId="16" borderId="90" applyNumberFormat="0" applyAlignment="0" applyProtection="0"/>
    <xf numFmtId="0" fontId="26" fillId="16" borderId="90" applyNumberFormat="0" applyAlignment="0" applyProtection="0"/>
    <xf numFmtId="0" fontId="26" fillId="16" borderId="90" applyNumberFormat="0" applyAlignment="0" applyProtection="0"/>
    <xf numFmtId="0" fontId="26" fillId="16" borderId="90" applyNumberFormat="0" applyAlignment="0" applyProtection="0"/>
    <xf numFmtId="0" fontId="26" fillId="16" borderId="90" applyNumberFormat="0" applyAlignment="0" applyProtection="0"/>
    <xf numFmtId="0" fontId="26" fillId="16" borderId="90" applyNumberFormat="0" applyAlignment="0" applyProtection="0"/>
    <xf numFmtId="0" fontId="26" fillId="16" borderId="90" applyNumberFormat="0" applyAlignment="0" applyProtection="0"/>
    <xf numFmtId="0" fontId="26" fillId="16" borderId="90" applyNumberFormat="0" applyAlignment="0" applyProtection="0"/>
    <xf numFmtId="0" fontId="26" fillId="16" borderId="90" applyNumberFormat="0" applyAlignment="0" applyProtection="0"/>
    <xf numFmtId="0" fontId="26" fillId="16" borderId="90" applyNumberFormat="0" applyAlignment="0" applyProtection="0"/>
    <xf numFmtId="0" fontId="26" fillId="16" borderId="90" applyNumberFormat="0" applyAlignment="0" applyProtection="0"/>
    <xf numFmtId="0" fontId="26" fillId="16" borderId="90" applyNumberFormat="0" applyAlignment="0" applyProtection="0"/>
    <xf numFmtId="0" fontId="26" fillId="16" borderId="90" applyNumberFormat="0" applyAlignment="0" applyProtection="0"/>
    <xf numFmtId="0" fontId="26" fillId="16" borderId="90" applyNumberFormat="0" applyAlignment="0" applyProtection="0"/>
    <xf numFmtId="43" fontId="33" fillId="0" borderId="0" applyFont="0" applyFill="0" applyBorder="0" applyAlignment="0" applyProtection="0"/>
    <xf numFmtId="0" fontId="18" fillId="16" borderId="95" applyNumberFormat="0" applyAlignment="0" applyProtection="0"/>
    <xf numFmtId="0" fontId="18" fillId="16" borderId="95" applyNumberFormat="0" applyAlignment="0" applyProtection="0"/>
    <xf numFmtId="0" fontId="18" fillId="16" borderId="95" applyNumberFormat="0" applyAlignment="0" applyProtection="0"/>
    <xf numFmtId="0" fontId="18" fillId="16" borderId="95" applyNumberFormat="0" applyAlignment="0" applyProtection="0"/>
    <xf numFmtId="0" fontId="18" fillId="16" borderId="95" applyNumberFormat="0" applyAlignment="0" applyProtection="0"/>
    <xf numFmtId="0" fontId="18" fillId="16" borderId="95" applyNumberFormat="0" applyAlignment="0" applyProtection="0"/>
    <xf numFmtId="0" fontId="18" fillId="16" borderId="95" applyNumberFormat="0" applyAlignment="0" applyProtection="0"/>
    <xf numFmtId="0" fontId="18" fillId="16" borderId="95" applyNumberFormat="0" applyAlignment="0" applyProtection="0"/>
    <xf numFmtId="0" fontId="18" fillId="16" borderId="95" applyNumberFormat="0" applyAlignment="0" applyProtection="0"/>
    <xf numFmtId="0" fontId="18" fillId="16" borderId="95" applyNumberFormat="0" applyAlignment="0" applyProtection="0"/>
    <xf numFmtId="0" fontId="18" fillId="16" borderId="95" applyNumberFormat="0" applyAlignment="0" applyProtection="0"/>
    <xf numFmtId="0" fontId="18" fillId="16" borderId="95" applyNumberFormat="0" applyAlignment="0" applyProtection="0"/>
    <xf numFmtId="0" fontId="18" fillId="16" borderId="95" applyNumberFormat="0" applyAlignment="0" applyProtection="0"/>
    <xf numFmtId="0" fontId="18" fillId="16" borderId="95" applyNumberFormat="0" applyAlignment="0" applyProtection="0"/>
    <xf numFmtId="0" fontId="18" fillId="16" borderId="95" applyNumberFormat="0" applyAlignment="0" applyProtection="0"/>
    <xf numFmtId="0" fontId="18" fillId="16" borderId="95" applyNumberFormat="0" applyAlignment="0" applyProtection="0"/>
    <xf numFmtId="0" fontId="18" fillId="16" borderId="95" applyNumberFormat="0" applyAlignment="0" applyProtection="0"/>
    <xf numFmtId="0" fontId="18" fillId="16" borderId="86" applyNumberFormat="0" applyAlignment="0" applyProtection="0"/>
    <xf numFmtId="0" fontId="18" fillId="16" borderId="86" applyNumberFormat="0" applyAlignment="0" applyProtection="0"/>
    <xf numFmtId="0" fontId="18" fillId="16" borderId="86" applyNumberFormat="0" applyAlignment="0" applyProtection="0"/>
    <xf numFmtId="0" fontId="18" fillId="16" borderId="86" applyNumberFormat="0" applyAlignment="0" applyProtection="0"/>
    <xf numFmtId="0" fontId="18" fillId="16" borderId="86" applyNumberFormat="0" applyAlignment="0" applyProtection="0"/>
    <xf numFmtId="0" fontId="18" fillId="16" borderId="86" applyNumberFormat="0" applyAlignment="0" applyProtection="0"/>
    <xf numFmtId="0" fontId="18" fillId="16" borderId="86" applyNumberFormat="0" applyAlignment="0" applyProtection="0"/>
    <xf numFmtId="0" fontId="18" fillId="16" borderId="86" applyNumberFormat="0" applyAlignment="0" applyProtection="0"/>
    <xf numFmtId="0" fontId="18" fillId="16" borderId="86" applyNumberFormat="0" applyAlignment="0" applyProtection="0"/>
    <xf numFmtId="0" fontId="18" fillId="16" borderId="86" applyNumberFormat="0" applyAlignment="0" applyProtection="0"/>
    <xf numFmtId="0" fontId="18" fillId="16" borderId="86" applyNumberFormat="0" applyAlignment="0" applyProtection="0"/>
    <xf numFmtId="0" fontId="18" fillId="16" borderId="86" applyNumberFormat="0" applyAlignment="0" applyProtection="0"/>
    <xf numFmtId="0" fontId="18" fillId="16" borderId="86" applyNumberFormat="0" applyAlignment="0" applyProtection="0"/>
    <xf numFmtId="0" fontId="18" fillId="16" borderId="86" applyNumberFormat="0" applyAlignment="0" applyProtection="0"/>
    <xf numFmtId="0" fontId="18" fillId="16" borderId="86" applyNumberFormat="0" applyAlignment="0" applyProtection="0"/>
    <xf numFmtId="0" fontId="18" fillId="16" borderId="86" applyNumberFormat="0" applyAlignment="0" applyProtection="0"/>
    <xf numFmtId="0" fontId="18" fillId="16" borderId="86" applyNumberFormat="0" applyAlignment="0" applyProtection="0"/>
    <xf numFmtId="0" fontId="23" fillId="7" borderId="95" applyNumberFormat="0" applyAlignment="0" applyProtection="0"/>
    <xf numFmtId="0" fontId="23" fillId="7" borderId="95" applyNumberFormat="0" applyAlignment="0" applyProtection="0"/>
    <xf numFmtId="0" fontId="23" fillId="7" borderId="95" applyNumberFormat="0" applyAlignment="0" applyProtection="0"/>
    <xf numFmtId="0" fontId="23" fillId="7" borderId="95" applyNumberFormat="0" applyAlignment="0" applyProtection="0"/>
    <xf numFmtId="0" fontId="23" fillId="7" borderId="95" applyNumberFormat="0" applyAlignment="0" applyProtection="0"/>
    <xf numFmtId="0" fontId="23" fillId="7" borderId="95" applyNumberFormat="0" applyAlignment="0" applyProtection="0"/>
    <xf numFmtId="0" fontId="23" fillId="7" borderId="95" applyNumberFormat="0" applyAlignment="0" applyProtection="0"/>
    <xf numFmtId="0" fontId="23" fillId="7" borderId="95" applyNumberFormat="0" applyAlignment="0" applyProtection="0"/>
    <xf numFmtId="0" fontId="23" fillId="7" borderId="95" applyNumberFormat="0" applyAlignment="0" applyProtection="0"/>
    <xf numFmtId="0" fontId="23" fillId="7" borderId="95" applyNumberFormat="0" applyAlignment="0" applyProtection="0"/>
    <xf numFmtId="0" fontId="23" fillId="7" borderId="95" applyNumberFormat="0" applyAlignment="0" applyProtection="0"/>
    <xf numFmtId="0" fontId="23" fillId="7" borderId="95" applyNumberFormat="0" applyAlignment="0" applyProtection="0"/>
    <xf numFmtId="0" fontId="23" fillId="7" borderId="95" applyNumberFormat="0" applyAlignment="0" applyProtection="0"/>
    <xf numFmtId="0" fontId="23" fillId="7" borderId="95" applyNumberFormat="0" applyAlignment="0" applyProtection="0"/>
    <xf numFmtId="0" fontId="23" fillId="7" borderId="95" applyNumberFormat="0" applyAlignment="0" applyProtection="0"/>
    <xf numFmtId="0" fontId="23" fillId="7" borderId="95" applyNumberFormat="0" applyAlignment="0" applyProtection="0"/>
    <xf numFmtId="0" fontId="23" fillId="7" borderId="95" applyNumberFormat="0" applyAlignment="0" applyProtection="0"/>
    <xf numFmtId="0" fontId="23" fillId="7" borderId="86" applyNumberFormat="0" applyAlignment="0" applyProtection="0"/>
    <xf numFmtId="0" fontId="23" fillId="7" borderId="86" applyNumberFormat="0" applyAlignment="0" applyProtection="0"/>
    <xf numFmtId="0" fontId="23" fillId="7" borderId="86" applyNumberFormat="0" applyAlignment="0" applyProtection="0"/>
    <xf numFmtId="0" fontId="23" fillId="7" borderId="86" applyNumberFormat="0" applyAlignment="0" applyProtection="0"/>
    <xf numFmtId="0" fontId="23" fillId="7" borderId="86" applyNumberFormat="0" applyAlignment="0" applyProtection="0"/>
    <xf numFmtId="0" fontId="23" fillId="7" borderId="86" applyNumberFormat="0" applyAlignment="0" applyProtection="0"/>
    <xf numFmtId="0" fontId="23" fillId="7" borderId="86" applyNumberFormat="0" applyAlignment="0" applyProtection="0"/>
    <xf numFmtId="0" fontId="23" fillId="7" borderId="86" applyNumberFormat="0" applyAlignment="0" applyProtection="0"/>
    <xf numFmtId="0" fontId="23" fillId="7" borderId="86" applyNumberFormat="0" applyAlignment="0" applyProtection="0"/>
    <xf numFmtId="0" fontId="23" fillId="7" borderId="86" applyNumberFormat="0" applyAlignment="0" applyProtection="0"/>
    <xf numFmtId="0" fontId="23" fillId="7" borderId="86" applyNumberFormat="0" applyAlignment="0" applyProtection="0"/>
    <xf numFmtId="0" fontId="23" fillId="7" borderId="86" applyNumberFormat="0" applyAlignment="0" applyProtection="0"/>
    <xf numFmtId="0" fontId="23" fillId="7" borderId="86" applyNumberFormat="0" applyAlignment="0" applyProtection="0"/>
    <xf numFmtId="0" fontId="23" fillId="7" borderId="86" applyNumberFormat="0" applyAlignment="0" applyProtection="0"/>
    <xf numFmtId="0" fontId="23" fillId="7" borderId="86" applyNumberFormat="0" applyAlignment="0" applyProtection="0"/>
    <xf numFmtId="0" fontId="23" fillId="7" borderId="86" applyNumberFormat="0" applyAlignment="0" applyProtection="0"/>
    <xf numFmtId="0" fontId="23" fillId="7" borderId="86"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96" applyNumberFormat="0" applyFont="0" applyAlignment="0" applyProtection="0"/>
    <xf numFmtId="0" fontId="4" fillId="23" borderId="96" applyNumberFormat="0" applyFont="0" applyAlignment="0" applyProtection="0"/>
    <xf numFmtId="0" fontId="4" fillId="23" borderId="96" applyNumberFormat="0" applyFont="0" applyAlignment="0" applyProtection="0"/>
    <xf numFmtId="0" fontId="4" fillId="23" borderId="96" applyNumberFormat="0" applyFont="0" applyAlignment="0" applyProtection="0"/>
    <xf numFmtId="0" fontId="4" fillId="23" borderId="96" applyNumberFormat="0" applyFont="0" applyAlignment="0" applyProtection="0"/>
    <xf numFmtId="0" fontId="4" fillId="23" borderId="96" applyNumberFormat="0" applyFont="0" applyAlignment="0" applyProtection="0"/>
    <xf numFmtId="0" fontId="4" fillId="23" borderId="96" applyNumberFormat="0" applyFont="0" applyAlignment="0" applyProtection="0"/>
    <xf numFmtId="0" fontId="4" fillId="23" borderId="96" applyNumberFormat="0" applyFont="0" applyAlignment="0" applyProtection="0"/>
    <xf numFmtId="0" fontId="4" fillId="23" borderId="96" applyNumberFormat="0" applyFont="0" applyAlignment="0" applyProtection="0"/>
    <xf numFmtId="0" fontId="4" fillId="23" borderId="96" applyNumberFormat="0" applyFont="0" applyAlignment="0" applyProtection="0"/>
    <xf numFmtId="0" fontId="4" fillId="23" borderId="96" applyNumberFormat="0" applyFont="0" applyAlignment="0" applyProtection="0"/>
    <xf numFmtId="0" fontId="4" fillId="23" borderId="96" applyNumberFormat="0" applyFont="0" applyAlignment="0" applyProtection="0"/>
    <xf numFmtId="0" fontId="4" fillId="23" borderId="96" applyNumberFormat="0" applyFont="0" applyAlignment="0" applyProtection="0"/>
    <xf numFmtId="0" fontId="4" fillId="23" borderId="87" applyNumberFormat="0" applyFont="0" applyAlignment="0" applyProtection="0"/>
    <xf numFmtId="0" fontId="4" fillId="23" borderId="87" applyNumberFormat="0" applyFont="0" applyAlignment="0" applyProtection="0"/>
    <xf numFmtId="0" fontId="4" fillId="23" borderId="87" applyNumberFormat="0" applyFont="0" applyAlignment="0" applyProtection="0"/>
    <xf numFmtId="0" fontId="4" fillId="23" borderId="87" applyNumberFormat="0" applyFont="0" applyAlignment="0" applyProtection="0"/>
    <xf numFmtId="0" fontId="4" fillId="23" borderId="87" applyNumberFormat="0" applyFont="0" applyAlignment="0" applyProtection="0"/>
    <xf numFmtId="0" fontId="4" fillId="23" borderId="87" applyNumberFormat="0" applyFont="0" applyAlignment="0" applyProtection="0"/>
    <xf numFmtId="0" fontId="4" fillId="23" borderId="87" applyNumberFormat="0" applyFont="0" applyAlignment="0" applyProtection="0"/>
    <xf numFmtId="0" fontId="4" fillId="23" borderId="87" applyNumberFormat="0" applyFont="0" applyAlignment="0" applyProtection="0"/>
    <xf numFmtId="0" fontId="4" fillId="23" borderId="87" applyNumberFormat="0" applyFont="0" applyAlignment="0" applyProtection="0"/>
    <xf numFmtId="0" fontId="4" fillId="23" borderId="96" applyNumberFormat="0" applyFont="0" applyAlignment="0" applyProtection="0"/>
    <xf numFmtId="0" fontId="4" fillId="23" borderId="96" applyNumberFormat="0" applyFont="0" applyAlignment="0" applyProtection="0"/>
    <xf numFmtId="0" fontId="4" fillId="23" borderId="87" applyNumberFormat="0" applyFont="0" applyAlignment="0" applyProtection="0"/>
    <xf numFmtId="0" fontId="4" fillId="23" borderId="87" applyNumberFormat="0" applyFont="0" applyAlignment="0" applyProtection="0"/>
    <xf numFmtId="0" fontId="4" fillId="23" borderId="87" applyNumberFormat="0" applyFont="0" applyAlignment="0" applyProtection="0"/>
    <xf numFmtId="0" fontId="4" fillId="23" borderId="96" applyNumberFormat="0" applyFont="0" applyAlignment="0" applyProtection="0"/>
    <xf numFmtId="0" fontId="4" fillId="23" borderId="96" applyNumberFormat="0" applyFont="0" applyAlignment="0" applyProtection="0"/>
    <xf numFmtId="0" fontId="4" fillId="23" borderId="96" applyNumberFormat="0" applyFont="0" applyAlignment="0" applyProtection="0"/>
    <xf numFmtId="0" fontId="4" fillId="23" borderId="87" applyNumberFormat="0" applyFont="0" applyAlignment="0" applyProtection="0"/>
    <xf numFmtId="0" fontId="4" fillId="23" borderId="87" applyNumberFormat="0" applyFont="0" applyAlignment="0" applyProtection="0"/>
    <xf numFmtId="0" fontId="4" fillId="23" borderId="87" applyNumberFormat="0" applyFont="0" applyAlignment="0" applyProtection="0"/>
    <xf numFmtId="0" fontId="4" fillId="23" borderId="87" applyNumberFormat="0" applyFont="0" applyAlignment="0" applyProtection="0"/>
    <xf numFmtId="0" fontId="4" fillId="23" borderId="87" applyNumberFormat="0" applyFont="0" applyAlignment="0" applyProtection="0"/>
    <xf numFmtId="0" fontId="4" fillId="23" borderId="87" applyNumberFormat="0" applyFont="0" applyAlignment="0" applyProtection="0"/>
    <xf numFmtId="0" fontId="4" fillId="23" borderId="87" applyNumberFormat="0" applyFont="0" applyAlignment="0" applyProtection="0"/>
    <xf numFmtId="0" fontId="4" fillId="23" borderId="96" applyNumberFormat="0" applyFont="0" applyAlignment="0" applyProtection="0"/>
    <xf numFmtId="0" fontId="26" fillId="16" borderId="88" applyNumberFormat="0" applyAlignment="0" applyProtection="0"/>
    <xf numFmtId="0" fontId="26" fillId="16" borderId="88" applyNumberFormat="0" applyAlignment="0" applyProtection="0"/>
    <xf numFmtId="0" fontId="26" fillId="16" borderId="88" applyNumberFormat="0" applyAlignment="0" applyProtection="0"/>
    <xf numFmtId="0" fontId="26" fillId="16" borderId="88" applyNumberFormat="0" applyAlignment="0" applyProtection="0"/>
    <xf numFmtId="0" fontId="26" fillId="16" borderId="88" applyNumberFormat="0" applyAlignment="0" applyProtection="0"/>
    <xf numFmtId="0" fontId="26" fillId="16" borderId="88" applyNumberFormat="0" applyAlignment="0" applyProtection="0"/>
    <xf numFmtId="0" fontId="26" fillId="16" borderId="88" applyNumberFormat="0" applyAlignment="0" applyProtection="0"/>
    <xf numFmtId="0" fontId="26" fillId="16" borderId="88" applyNumberFormat="0" applyAlignment="0" applyProtection="0"/>
    <xf numFmtId="0" fontId="26" fillId="16" borderId="88" applyNumberFormat="0" applyAlignment="0" applyProtection="0"/>
    <xf numFmtId="0" fontId="26" fillId="16" borderId="88" applyNumberFormat="0" applyAlignment="0" applyProtection="0"/>
    <xf numFmtId="0" fontId="26" fillId="16" borderId="88" applyNumberFormat="0" applyAlignment="0" applyProtection="0"/>
    <xf numFmtId="0" fontId="26" fillId="16" borderId="88" applyNumberFormat="0" applyAlignment="0" applyProtection="0"/>
    <xf numFmtId="0" fontId="26" fillId="16" borderId="88" applyNumberFormat="0" applyAlignment="0" applyProtection="0"/>
    <xf numFmtId="0" fontId="26" fillId="16" borderId="88" applyNumberFormat="0" applyAlignment="0" applyProtection="0"/>
    <xf numFmtId="0" fontId="26" fillId="16" borderId="88" applyNumberFormat="0" applyAlignment="0" applyProtection="0"/>
    <xf numFmtId="0" fontId="26" fillId="16" borderId="88" applyNumberFormat="0" applyAlignment="0" applyProtection="0"/>
    <xf numFmtId="0" fontId="26" fillId="16" borderId="88" applyNumberFormat="0" applyAlignment="0" applyProtection="0"/>
    <xf numFmtId="0" fontId="31" fillId="0" borderId="89" applyNumberFormat="0" applyFill="0" applyAlignment="0" applyProtection="0"/>
    <xf numFmtId="0" fontId="31" fillId="0" borderId="89" applyNumberFormat="0" applyFill="0" applyAlignment="0" applyProtection="0"/>
    <xf numFmtId="0" fontId="31" fillId="0" borderId="89" applyNumberFormat="0" applyFill="0" applyAlignment="0" applyProtection="0"/>
    <xf numFmtId="0" fontId="31" fillId="0" borderId="89" applyNumberFormat="0" applyFill="0" applyAlignment="0" applyProtection="0"/>
    <xf numFmtId="0" fontId="31" fillId="0" borderId="89" applyNumberFormat="0" applyFill="0" applyAlignment="0" applyProtection="0"/>
    <xf numFmtId="0" fontId="31" fillId="0" borderId="89" applyNumberFormat="0" applyFill="0" applyAlignment="0" applyProtection="0"/>
    <xf numFmtId="0" fontId="31" fillId="0" borderId="89" applyNumberFormat="0" applyFill="0" applyAlignment="0" applyProtection="0"/>
    <xf numFmtId="0" fontId="31" fillId="0" borderId="89" applyNumberFormat="0" applyFill="0" applyAlignment="0" applyProtection="0"/>
    <xf numFmtId="0" fontId="31" fillId="0" borderId="89" applyNumberFormat="0" applyFill="0" applyAlignment="0" applyProtection="0"/>
    <xf numFmtId="0" fontId="31" fillId="0" borderId="89" applyNumberFormat="0" applyFill="0" applyAlignment="0" applyProtection="0"/>
    <xf numFmtId="0" fontId="31" fillId="0" borderId="89" applyNumberFormat="0" applyFill="0" applyAlignment="0" applyProtection="0"/>
    <xf numFmtId="0" fontId="31" fillId="0" borderId="89" applyNumberFormat="0" applyFill="0" applyAlignment="0" applyProtection="0"/>
    <xf numFmtId="0" fontId="31" fillId="0" borderId="89" applyNumberFormat="0" applyFill="0" applyAlignment="0" applyProtection="0"/>
    <xf numFmtId="0" fontId="31" fillId="0" borderId="89" applyNumberFormat="0" applyFill="0" applyAlignment="0" applyProtection="0"/>
    <xf numFmtId="0" fontId="31" fillId="0" borderId="89"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91" applyNumberFormat="0" applyFill="0" applyAlignment="0" applyProtection="0"/>
    <xf numFmtId="0" fontId="31" fillId="0" borderId="91" applyNumberFormat="0" applyFill="0" applyAlignment="0" applyProtection="0"/>
    <xf numFmtId="0" fontId="31" fillId="0" borderId="91" applyNumberFormat="0" applyFill="0" applyAlignment="0" applyProtection="0"/>
    <xf numFmtId="0" fontId="31" fillId="0" borderId="91" applyNumberFormat="0" applyFill="0" applyAlignment="0" applyProtection="0"/>
    <xf numFmtId="0" fontId="31" fillId="0" borderId="91" applyNumberFormat="0" applyFill="0" applyAlignment="0" applyProtection="0"/>
    <xf numFmtId="0" fontId="31" fillId="0" borderId="91" applyNumberFormat="0" applyFill="0" applyAlignment="0" applyProtection="0"/>
    <xf numFmtId="0" fontId="31" fillId="0" borderId="91" applyNumberFormat="0" applyFill="0" applyAlignment="0" applyProtection="0"/>
    <xf numFmtId="0" fontId="31" fillId="0" borderId="91" applyNumberFormat="0" applyFill="0" applyAlignment="0" applyProtection="0"/>
    <xf numFmtId="0" fontId="31" fillId="0" borderId="91" applyNumberFormat="0" applyFill="0" applyAlignment="0" applyProtection="0"/>
    <xf numFmtId="0" fontId="31" fillId="0" borderId="91" applyNumberFormat="0" applyFill="0" applyAlignment="0" applyProtection="0"/>
    <xf numFmtId="0" fontId="31" fillId="0" borderId="91" applyNumberFormat="0" applyFill="0" applyAlignment="0" applyProtection="0"/>
    <xf numFmtId="0" fontId="31" fillId="0" borderId="91" applyNumberFormat="0" applyFill="0" applyAlignment="0" applyProtection="0"/>
    <xf numFmtId="0" fontId="31" fillId="0" borderId="91" applyNumberFormat="0" applyFill="0" applyAlignment="0" applyProtection="0"/>
    <xf numFmtId="0" fontId="31" fillId="0" borderId="91" applyNumberFormat="0" applyFill="0" applyAlignment="0" applyProtection="0"/>
    <xf numFmtId="0" fontId="31" fillId="0" borderId="91" applyNumberFormat="0" applyFill="0" applyAlignment="0" applyProtection="0"/>
    <xf numFmtId="0" fontId="26" fillId="16" borderId="106" applyNumberFormat="0" applyAlignment="0" applyProtection="0"/>
    <xf numFmtId="0" fontId="26" fillId="16" borderId="106" applyNumberFormat="0" applyAlignment="0" applyProtection="0"/>
    <xf numFmtId="0" fontId="26" fillId="16" borderId="106" applyNumberFormat="0" applyAlignment="0" applyProtection="0"/>
    <xf numFmtId="0" fontId="26" fillId="16" borderId="106" applyNumberFormat="0" applyAlignment="0" applyProtection="0"/>
    <xf numFmtId="0" fontId="26" fillId="16" borderId="106" applyNumberFormat="0" applyAlignment="0" applyProtection="0"/>
    <xf numFmtId="0" fontId="26" fillId="16" borderId="106" applyNumberFormat="0" applyAlignment="0" applyProtection="0"/>
    <xf numFmtId="0" fontId="26" fillId="16" borderId="106" applyNumberFormat="0" applyAlignment="0" applyProtection="0"/>
    <xf numFmtId="0" fontId="26" fillId="16" borderId="106" applyNumberFormat="0" applyAlignment="0" applyProtection="0"/>
    <xf numFmtId="0" fontId="26" fillId="16" borderId="106" applyNumberFormat="0" applyAlignment="0" applyProtection="0"/>
    <xf numFmtId="0" fontId="26" fillId="16" borderId="106" applyNumberFormat="0" applyAlignment="0" applyProtection="0"/>
    <xf numFmtId="0" fontId="26" fillId="16" borderId="106" applyNumberFormat="0" applyAlignment="0" applyProtection="0"/>
    <xf numFmtId="0" fontId="26" fillId="16" borderId="106" applyNumberFormat="0" applyAlignment="0" applyProtection="0"/>
    <xf numFmtId="0" fontId="26" fillId="16" borderId="106" applyNumberFormat="0" applyAlignment="0" applyProtection="0"/>
    <xf numFmtId="0" fontId="26" fillId="16" borderId="106" applyNumberFormat="0" applyAlignment="0" applyProtection="0"/>
    <xf numFmtId="0" fontId="26" fillId="16" borderId="106" applyNumberFormat="0" applyAlignment="0" applyProtection="0"/>
    <xf numFmtId="0" fontId="26" fillId="16" borderId="106" applyNumberFormat="0" applyAlignment="0" applyProtection="0"/>
    <xf numFmtId="0" fontId="26" fillId="16" borderId="106" applyNumberFormat="0" applyAlignment="0" applyProtection="0"/>
    <xf numFmtId="0" fontId="4" fillId="23" borderId="105" applyNumberFormat="0" applyFont="0" applyAlignment="0" applyProtection="0"/>
    <xf numFmtId="0" fontId="4" fillId="23" borderId="105" applyNumberFormat="0" applyFont="0" applyAlignment="0" applyProtection="0"/>
    <xf numFmtId="0" fontId="4" fillId="23" borderId="105" applyNumberFormat="0" applyFont="0" applyAlignment="0" applyProtection="0"/>
    <xf numFmtId="0" fontId="4" fillId="23" borderId="105" applyNumberFormat="0" applyFont="0" applyAlignment="0" applyProtection="0"/>
    <xf numFmtId="0" fontId="4" fillId="23" borderId="105" applyNumberFormat="0" applyFont="0" applyAlignment="0" applyProtection="0"/>
    <xf numFmtId="0" fontId="4" fillId="23" borderId="105" applyNumberFormat="0" applyFont="0" applyAlignment="0" applyProtection="0"/>
    <xf numFmtId="0" fontId="4" fillId="23" borderId="105" applyNumberFormat="0" applyFont="0" applyAlignment="0" applyProtection="0"/>
    <xf numFmtId="0" fontId="4" fillId="23" borderId="105" applyNumberFormat="0" applyFont="0" applyAlignment="0" applyProtection="0"/>
    <xf numFmtId="0" fontId="4" fillId="23" borderId="105" applyNumberFormat="0" applyFont="0" applyAlignment="0" applyProtection="0"/>
    <xf numFmtId="0" fontId="4" fillId="23" borderId="105" applyNumberFormat="0" applyFont="0" applyAlignment="0" applyProtection="0"/>
    <xf numFmtId="0" fontId="4" fillId="23" borderId="105" applyNumberFormat="0" applyFont="0" applyAlignment="0" applyProtection="0"/>
    <xf numFmtId="0" fontId="4" fillId="23" borderId="105" applyNumberFormat="0" applyFont="0" applyAlignment="0" applyProtection="0"/>
    <xf numFmtId="0" fontId="4" fillId="23" borderId="105" applyNumberFormat="0" applyFont="0" applyAlignment="0" applyProtection="0"/>
    <xf numFmtId="0" fontId="4" fillId="23" borderId="105" applyNumberFormat="0" applyFont="0" applyAlignment="0" applyProtection="0"/>
    <xf numFmtId="0" fontId="4" fillId="23" borderId="105" applyNumberFormat="0" applyFont="0" applyAlignment="0" applyProtection="0"/>
    <xf numFmtId="0" fontId="4" fillId="23" borderId="105" applyNumberFormat="0" applyFont="0" applyAlignment="0" applyProtection="0"/>
    <xf numFmtId="0" fontId="4" fillId="23" borderId="105" applyNumberFormat="0" applyFont="0" applyAlignment="0" applyProtection="0"/>
    <xf numFmtId="0" fontId="4" fillId="23" borderId="105" applyNumberFormat="0" applyFont="0" applyAlignment="0" applyProtection="0"/>
    <xf numFmtId="0" fontId="4" fillId="23" borderId="105"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04" applyNumberFormat="0" applyAlignment="0" applyProtection="0"/>
    <xf numFmtId="0" fontId="23" fillId="7" borderId="104" applyNumberFormat="0" applyAlignment="0" applyProtection="0"/>
    <xf numFmtId="0" fontId="23" fillId="7" borderId="104" applyNumberFormat="0" applyAlignment="0" applyProtection="0"/>
    <xf numFmtId="0" fontId="23" fillId="7" borderId="104" applyNumberFormat="0" applyAlignment="0" applyProtection="0"/>
    <xf numFmtId="0" fontId="23" fillId="7" borderId="104" applyNumberFormat="0" applyAlignment="0" applyProtection="0"/>
    <xf numFmtId="0" fontId="23" fillId="7" borderId="104" applyNumberFormat="0" applyAlignment="0" applyProtection="0"/>
    <xf numFmtId="0" fontId="23" fillId="7" borderId="104" applyNumberFormat="0" applyAlignment="0" applyProtection="0"/>
    <xf numFmtId="0" fontId="23" fillId="7" borderId="104" applyNumberFormat="0" applyAlignment="0" applyProtection="0"/>
    <xf numFmtId="0" fontId="23" fillId="7" borderId="104" applyNumberFormat="0" applyAlignment="0" applyProtection="0"/>
    <xf numFmtId="0" fontId="23" fillId="7" borderId="104" applyNumberFormat="0" applyAlignment="0" applyProtection="0"/>
    <xf numFmtId="0" fontId="23" fillId="7" borderId="104" applyNumberFormat="0" applyAlignment="0" applyProtection="0"/>
    <xf numFmtId="0" fontId="23" fillId="7" borderId="104" applyNumberFormat="0" applyAlignment="0" applyProtection="0"/>
    <xf numFmtId="0" fontId="23" fillId="7" borderId="104" applyNumberFormat="0" applyAlignment="0" applyProtection="0"/>
    <xf numFmtId="0" fontId="23" fillId="7" borderId="104" applyNumberFormat="0" applyAlignment="0" applyProtection="0"/>
    <xf numFmtId="0" fontId="23" fillId="7" borderId="104" applyNumberFormat="0" applyAlignment="0" applyProtection="0"/>
    <xf numFmtId="0" fontId="23" fillId="7" borderId="104" applyNumberFormat="0" applyAlignment="0" applyProtection="0"/>
    <xf numFmtId="0" fontId="23" fillId="7" borderId="104" applyNumberFormat="0" applyAlignment="0" applyProtection="0"/>
    <xf numFmtId="0" fontId="18" fillId="16" borderId="97" applyNumberFormat="0" applyAlignment="0" applyProtection="0"/>
    <xf numFmtId="0" fontId="18" fillId="16" borderId="97" applyNumberFormat="0" applyAlignment="0" applyProtection="0"/>
    <xf numFmtId="0" fontId="18" fillId="16" borderId="97" applyNumberFormat="0" applyAlignment="0" applyProtection="0"/>
    <xf numFmtId="0" fontId="18" fillId="16" borderId="97" applyNumberFormat="0" applyAlignment="0" applyProtection="0"/>
    <xf numFmtId="0" fontId="18" fillId="16" borderId="97" applyNumberFormat="0" applyAlignment="0" applyProtection="0"/>
    <xf numFmtId="0" fontId="18" fillId="16" borderId="97" applyNumberFormat="0" applyAlignment="0" applyProtection="0"/>
    <xf numFmtId="0" fontId="18" fillId="16" borderId="97" applyNumberFormat="0" applyAlignment="0" applyProtection="0"/>
    <xf numFmtId="0" fontId="18" fillId="16" borderId="97" applyNumberFormat="0" applyAlignment="0" applyProtection="0"/>
    <xf numFmtId="0" fontId="18" fillId="16" borderId="97" applyNumberFormat="0" applyAlignment="0" applyProtection="0"/>
    <xf numFmtId="0" fontId="18" fillId="16" borderId="97" applyNumberFormat="0" applyAlignment="0" applyProtection="0"/>
    <xf numFmtId="0" fontId="18" fillId="16" borderId="97" applyNumberFormat="0" applyAlignment="0" applyProtection="0"/>
    <xf numFmtId="0" fontId="18" fillId="16" borderId="97" applyNumberFormat="0" applyAlignment="0" applyProtection="0"/>
    <xf numFmtId="0" fontId="18" fillId="16" borderId="97" applyNumberFormat="0" applyAlignment="0" applyProtection="0"/>
    <xf numFmtId="0" fontId="18" fillId="16" borderId="97" applyNumberFormat="0" applyAlignment="0" applyProtection="0"/>
    <xf numFmtId="0" fontId="18" fillId="16" borderId="97" applyNumberFormat="0" applyAlignment="0" applyProtection="0"/>
    <xf numFmtId="0" fontId="18" fillId="16" borderId="97" applyNumberFormat="0" applyAlignment="0" applyProtection="0"/>
    <xf numFmtId="0" fontId="18" fillId="16" borderId="97" applyNumberFormat="0" applyAlignment="0" applyProtection="0"/>
    <xf numFmtId="0" fontId="18" fillId="16" borderId="104" applyNumberFormat="0" applyAlignment="0" applyProtection="0"/>
    <xf numFmtId="0" fontId="18" fillId="16" borderId="104" applyNumberFormat="0" applyAlignment="0" applyProtection="0"/>
    <xf numFmtId="0" fontId="18" fillId="16" borderId="104" applyNumberFormat="0" applyAlignment="0" applyProtection="0"/>
    <xf numFmtId="0" fontId="18" fillId="16" borderId="104" applyNumberFormat="0" applyAlignment="0" applyProtection="0"/>
    <xf numFmtId="0" fontId="18" fillId="16" borderId="104" applyNumberFormat="0" applyAlignment="0" applyProtection="0"/>
    <xf numFmtId="0" fontId="18" fillId="16" borderId="104" applyNumberFormat="0" applyAlignment="0" applyProtection="0"/>
    <xf numFmtId="0" fontId="18" fillId="16" borderId="104" applyNumberFormat="0" applyAlignment="0" applyProtection="0"/>
    <xf numFmtId="0" fontId="18" fillId="16" borderId="104" applyNumberFormat="0" applyAlignment="0" applyProtection="0"/>
    <xf numFmtId="0" fontId="18" fillId="16" borderId="104" applyNumberFormat="0" applyAlignment="0" applyProtection="0"/>
    <xf numFmtId="0" fontId="18" fillId="16" borderId="104" applyNumberFormat="0" applyAlignment="0" applyProtection="0"/>
    <xf numFmtId="0" fontId="18" fillId="16" borderId="104" applyNumberFormat="0" applyAlignment="0" applyProtection="0"/>
    <xf numFmtId="0" fontId="18" fillId="16" borderId="104" applyNumberFormat="0" applyAlignment="0" applyProtection="0"/>
    <xf numFmtId="0" fontId="18" fillId="16" borderId="104" applyNumberFormat="0" applyAlignment="0" applyProtection="0"/>
    <xf numFmtId="0" fontId="18" fillId="16" borderId="104" applyNumberFormat="0" applyAlignment="0" applyProtection="0"/>
    <xf numFmtId="0" fontId="18" fillId="16" borderId="104" applyNumberFormat="0" applyAlignment="0" applyProtection="0"/>
    <xf numFmtId="0" fontId="18" fillId="16" borderId="104" applyNumberFormat="0" applyAlignment="0" applyProtection="0"/>
    <xf numFmtId="0" fontId="18" fillId="16" borderId="104" applyNumberFormat="0" applyAlignment="0" applyProtection="0"/>
    <xf numFmtId="0" fontId="23" fillId="7" borderId="97" applyNumberFormat="0" applyAlignment="0" applyProtection="0"/>
    <xf numFmtId="0" fontId="23" fillId="7" borderId="97" applyNumberFormat="0" applyAlignment="0" applyProtection="0"/>
    <xf numFmtId="0" fontId="23" fillId="7" borderId="97" applyNumberFormat="0" applyAlignment="0" applyProtection="0"/>
    <xf numFmtId="0" fontId="23" fillId="7" borderId="97" applyNumberFormat="0" applyAlignment="0" applyProtection="0"/>
    <xf numFmtId="0" fontId="23" fillId="7" borderId="97" applyNumberFormat="0" applyAlignment="0" applyProtection="0"/>
    <xf numFmtId="0" fontId="23" fillId="7" borderId="97" applyNumberFormat="0" applyAlignment="0" applyProtection="0"/>
    <xf numFmtId="0" fontId="23" fillId="7" borderId="97" applyNumberFormat="0" applyAlignment="0" applyProtection="0"/>
    <xf numFmtId="0" fontId="23" fillId="7" borderId="97" applyNumberFormat="0" applyAlignment="0" applyProtection="0"/>
    <xf numFmtId="0" fontId="23" fillId="7" borderId="97" applyNumberFormat="0" applyAlignment="0" applyProtection="0"/>
    <xf numFmtId="0" fontId="23" fillId="7" borderId="97" applyNumberFormat="0" applyAlignment="0" applyProtection="0"/>
    <xf numFmtId="0" fontId="23" fillId="7" borderId="97" applyNumberFormat="0" applyAlignment="0" applyProtection="0"/>
    <xf numFmtId="0" fontId="23" fillId="7" borderId="97" applyNumberFormat="0" applyAlignment="0" applyProtection="0"/>
    <xf numFmtId="0" fontId="23" fillId="7" borderId="97" applyNumberFormat="0" applyAlignment="0" applyProtection="0"/>
    <xf numFmtId="0" fontId="23" fillId="7" borderId="97" applyNumberFormat="0" applyAlignment="0" applyProtection="0"/>
    <xf numFmtId="0" fontId="23" fillId="7" borderId="97" applyNumberFormat="0" applyAlignment="0" applyProtection="0"/>
    <xf numFmtId="0" fontId="23" fillId="7" borderId="97" applyNumberFormat="0" applyAlignment="0" applyProtection="0"/>
    <xf numFmtId="0" fontId="23" fillId="7" borderId="97"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98" applyNumberFormat="0" applyFont="0" applyAlignment="0" applyProtection="0"/>
    <xf numFmtId="0" fontId="4" fillId="23" borderId="98" applyNumberFormat="0" applyFont="0" applyAlignment="0" applyProtection="0"/>
    <xf numFmtId="0" fontId="4" fillId="23" borderId="98" applyNumberFormat="0" applyFont="0" applyAlignment="0" applyProtection="0"/>
    <xf numFmtId="0" fontId="4" fillId="23" borderId="98" applyNumberFormat="0" applyFont="0" applyAlignment="0" applyProtection="0"/>
    <xf numFmtId="0" fontId="4" fillId="23" borderId="98" applyNumberFormat="0" applyFont="0" applyAlignment="0" applyProtection="0"/>
    <xf numFmtId="0" fontId="4" fillId="23" borderId="98" applyNumberFormat="0" applyFont="0" applyAlignment="0" applyProtection="0"/>
    <xf numFmtId="0" fontId="4" fillId="23" borderId="98" applyNumberFormat="0" applyFont="0" applyAlignment="0" applyProtection="0"/>
    <xf numFmtId="0" fontId="4" fillId="23" borderId="98" applyNumberFormat="0" applyFont="0" applyAlignment="0" applyProtection="0"/>
    <xf numFmtId="0" fontId="4" fillId="23" borderId="98" applyNumberFormat="0" applyFont="0" applyAlignment="0" applyProtection="0"/>
    <xf numFmtId="0" fontId="4" fillId="23" borderId="98" applyNumberFormat="0" applyFont="0" applyAlignment="0" applyProtection="0"/>
    <xf numFmtId="0" fontId="4" fillId="23" borderId="98" applyNumberFormat="0" applyFont="0" applyAlignment="0" applyProtection="0"/>
    <xf numFmtId="0" fontId="4" fillId="23" borderId="98" applyNumberFormat="0" applyFont="0" applyAlignment="0" applyProtection="0"/>
    <xf numFmtId="0" fontId="4" fillId="23" borderId="98" applyNumberFormat="0" applyFont="0" applyAlignment="0" applyProtection="0"/>
    <xf numFmtId="0" fontId="4" fillId="23" borderId="98" applyNumberFormat="0" applyFont="0" applyAlignment="0" applyProtection="0"/>
    <xf numFmtId="0" fontId="4" fillId="23" borderId="98" applyNumberFormat="0" applyFont="0" applyAlignment="0" applyProtection="0"/>
    <xf numFmtId="0" fontId="4" fillId="23" borderId="98" applyNumberFormat="0" applyFont="0" applyAlignment="0" applyProtection="0"/>
    <xf numFmtId="0" fontId="4" fillId="23" borderId="98" applyNumberFormat="0" applyFont="0" applyAlignment="0" applyProtection="0"/>
    <xf numFmtId="0" fontId="4" fillId="23" borderId="98" applyNumberFormat="0" applyFont="0" applyAlignment="0" applyProtection="0"/>
    <xf numFmtId="0" fontId="4" fillId="23" borderId="98" applyNumberFormat="0" applyFon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7" applyNumberFormat="0" applyFill="0" applyAlignment="0" applyProtection="0"/>
    <xf numFmtId="0" fontId="31" fillId="0" borderId="107" applyNumberFormat="0" applyFill="0" applyAlignment="0" applyProtection="0"/>
    <xf numFmtId="0" fontId="31" fillId="0" borderId="107" applyNumberFormat="0" applyFill="0" applyAlignment="0" applyProtection="0"/>
    <xf numFmtId="0" fontId="31" fillId="0" borderId="107" applyNumberFormat="0" applyFill="0" applyAlignment="0" applyProtection="0"/>
    <xf numFmtId="0" fontId="31" fillId="0" borderId="107" applyNumberFormat="0" applyFill="0" applyAlignment="0" applyProtection="0"/>
    <xf numFmtId="0" fontId="31" fillId="0" borderId="107" applyNumberFormat="0" applyFill="0" applyAlignment="0" applyProtection="0"/>
    <xf numFmtId="0" fontId="31" fillId="0" borderId="107" applyNumberFormat="0" applyFill="0" applyAlignment="0" applyProtection="0"/>
    <xf numFmtId="0" fontId="31" fillId="0" borderId="107" applyNumberFormat="0" applyFill="0" applyAlignment="0" applyProtection="0"/>
    <xf numFmtId="0" fontId="31" fillId="0" borderId="107" applyNumberFormat="0" applyFill="0" applyAlignment="0" applyProtection="0"/>
    <xf numFmtId="0" fontId="31" fillId="0" borderId="107" applyNumberFormat="0" applyFill="0" applyAlignment="0" applyProtection="0"/>
    <xf numFmtId="0" fontId="31" fillId="0" borderId="107" applyNumberFormat="0" applyFill="0" applyAlignment="0" applyProtection="0"/>
    <xf numFmtId="0" fontId="31" fillId="0" borderId="107" applyNumberFormat="0" applyFill="0" applyAlignment="0" applyProtection="0"/>
    <xf numFmtId="0" fontId="31" fillId="0" borderId="107" applyNumberFormat="0" applyFill="0" applyAlignment="0" applyProtection="0"/>
    <xf numFmtId="0" fontId="31" fillId="0" borderId="107" applyNumberFormat="0" applyFill="0" applyAlignment="0" applyProtection="0"/>
    <xf numFmtId="0" fontId="31" fillId="0" borderId="107"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cellStyleXfs>
  <cellXfs count="798">
    <xf numFmtId="0" fontId="0" fillId="0" borderId="0" xfId="0"/>
    <xf numFmtId="0" fontId="50" fillId="0" borderId="11" xfId="0" applyFont="1" applyBorder="1" applyAlignment="1" applyProtection="1">
      <alignment vertical="center" wrapText="1"/>
    </xf>
    <xf numFmtId="0" fontId="50" fillId="0" borderId="12" xfId="0" applyFont="1" applyBorder="1" applyAlignment="1" applyProtection="1">
      <alignment vertical="center" wrapText="1"/>
    </xf>
    <xf numFmtId="0" fontId="51" fillId="0" borderId="0" xfId="0" applyFont="1" applyProtection="1"/>
    <xf numFmtId="0" fontId="50" fillId="0" borderId="0" xfId="0" applyFont="1" applyBorder="1" applyAlignment="1" applyProtection="1">
      <alignment horizontal="center" vertical="center" wrapText="1"/>
    </xf>
    <xf numFmtId="0" fontId="52" fillId="0" borderId="0" xfId="0" applyFont="1" applyProtection="1"/>
    <xf numFmtId="0" fontId="53" fillId="0" borderId="0" xfId="0" applyFont="1" applyFill="1"/>
    <xf numFmtId="0" fontId="54" fillId="0" borderId="0" xfId="0" applyFont="1"/>
    <xf numFmtId="0" fontId="55" fillId="0" borderId="0" xfId="0" applyFont="1" applyAlignment="1">
      <alignment horizontal="center"/>
    </xf>
    <xf numFmtId="0" fontId="55" fillId="0" borderId="0" xfId="0" applyFont="1"/>
    <xf numFmtId="0" fontId="54" fillId="0" borderId="0" xfId="0" applyFont="1" applyFill="1"/>
    <xf numFmtId="0" fontId="51" fillId="0" borderId="0" xfId="0" applyFont="1" applyFill="1"/>
    <xf numFmtId="0" fontId="51" fillId="0" borderId="0" xfId="0" applyFont="1"/>
    <xf numFmtId="0" fontId="55" fillId="0" borderId="0" xfId="0" applyFont="1" applyFill="1" applyBorder="1" applyAlignment="1" applyProtection="1">
      <alignment horizontal="center" vertical="center" wrapText="1"/>
      <protection locked="0"/>
    </xf>
    <xf numFmtId="0" fontId="56" fillId="0" borderId="0" xfId="1327" applyFont="1" applyFill="1" applyAlignment="1" applyProtection="1">
      <alignment vertical="center" wrapText="1"/>
    </xf>
    <xf numFmtId="0" fontId="3" fillId="0" borderId="0" xfId="1371" applyFont="1" applyFill="1" applyBorder="1" applyAlignment="1" applyProtection="1">
      <alignment horizontal="center" vertical="center"/>
    </xf>
    <xf numFmtId="0" fontId="55" fillId="0" borderId="0" xfId="1371" applyFont="1" applyFill="1" applyBorder="1" applyAlignment="1">
      <alignment horizontal="center" vertical="center"/>
    </xf>
    <xf numFmtId="0" fontId="12" fillId="0" borderId="0" xfId="1371" applyFont="1" applyFill="1" applyBorder="1" applyAlignment="1">
      <alignment horizontal="center" vertical="top" wrapText="1"/>
    </xf>
    <xf numFmtId="0" fontId="8" fillId="52" borderId="10" xfId="1371" applyFont="1" applyFill="1" applyBorder="1" applyAlignment="1">
      <alignment vertical="center" wrapText="1"/>
    </xf>
    <xf numFmtId="0" fontId="12" fillId="0" borderId="0" xfId="1371" applyFont="1" applyFill="1" applyBorder="1" applyAlignment="1">
      <alignment horizontal="center" vertical="center"/>
    </xf>
    <xf numFmtId="0" fontId="8" fillId="52" borderId="16" xfId="1371" applyFont="1" applyFill="1" applyBorder="1" applyAlignment="1">
      <alignment horizontal="left" vertical="center" wrapText="1"/>
    </xf>
    <xf numFmtId="1" fontId="11" fillId="0" borderId="0" xfId="1273" applyNumberFormat="1" applyFont="1" applyFill="1" applyBorder="1" applyAlignment="1">
      <alignment horizontal="center" vertical="center" wrapText="1"/>
    </xf>
    <xf numFmtId="0" fontId="11" fillId="0" borderId="0" xfId="1496" applyNumberFormat="1" applyFont="1" applyFill="1" applyBorder="1" applyAlignment="1">
      <alignment horizontal="center" vertical="center" wrapText="1"/>
    </xf>
    <xf numFmtId="0" fontId="56" fillId="0" borderId="0" xfId="1327" applyFont="1" applyFill="1" applyAlignment="1" applyProtection="1">
      <alignment vertical="center"/>
    </xf>
    <xf numFmtId="0" fontId="12" fillId="0" borderId="0" xfId="1371" applyFont="1" applyFill="1" applyBorder="1" applyAlignment="1">
      <alignment horizontal="left" vertical="center" wrapText="1"/>
    </xf>
    <xf numFmtId="0" fontId="12" fillId="0" borderId="0" xfId="1371" applyFont="1" applyFill="1" applyBorder="1" applyAlignment="1">
      <alignment horizontal="center" vertical="center" wrapText="1"/>
    </xf>
    <xf numFmtId="0" fontId="11" fillId="0" borderId="0" xfId="1371" applyFont="1" applyFill="1" applyBorder="1" applyAlignment="1">
      <alignment horizontal="center" vertical="center" wrapText="1"/>
    </xf>
    <xf numFmtId="0" fontId="13" fillId="0" borderId="0" xfId="1371" applyFont="1" applyFill="1" applyBorder="1" applyAlignment="1">
      <alignment horizontal="center" vertical="center"/>
    </xf>
    <xf numFmtId="9" fontId="11" fillId="0" borderId="0" xfId="1496" applyFont="1" applyFill="1" applyBorder="1" applyAlignment="1">
      <alignment horizontal="center" vertical="center"/>
    </xf>
    <xf numFmtId="0" fontId="58" fillId="0" borderId="0" xfId="1327" applyFont="1" applyFill="1" applyAlignment="1" applyProtection="1">
      <alignment vertical="center"/>
    </xf>
    <xf numFmtId="170" fontId="12" fillId="0" borderId="0" xfId="1496" applyNumberFormat="1" applyFont="1" applyFill="1" applyBorder="1" applyAlignment="1">
      <alignment horizontal="center" vertical="top" wrapText="1"/>
    </xf>
    <xf numFmtId="9" fontId="12" fillId="0" borderId="0" xfId="1496" applyFont="1" applyFill="1" applyBorder="1" applyAlignment="1">
      <alignment horizontal="center" vertical="top" wrapText="1"/>
    </xf>
    <xf numFmtId="0" fontId="8" fillId="52" borderId="17" xfId="1371" applyFont="1" applyFill="1" applyBorder="1" applyAlignment="1">
      <alignment vertical="top" wrapText="1"/>
    </xf>
    <xf numFmtId="0" fontId="8" fillId="52" borderId="16" xfId="1371" applyFont="1" applyFill="1" applyBorder="1" applyAlignment="1">
      <alignment horizontal="center" vertical="center" wrapText="1"/>
    </xf>
    <xf numFmtId="0" fontId="8" fillId="52" borderId="10" xfId="1371" applyFont="1" applyFill="1" applyBorder="1" applyAlignment="1">
      <alignment horizontal="center" vertical="center" wrapText="1"/>
    </xf>
    <xf numFmtId="0" fontId="8" fillId="52" borderId="10" xfId="0" applyFont="1" applyFill="1" applyBorder="1" applyAlignment="1">
      <alignment horizontal="center" vertical="center" wrapText="1"/>
    </xf>
    <xf numFmtId="0" fontId="8" fillId="52" borderId="18" xfId="1371" applyFont="1" applyFill="1" applyBorder="1" applyAlignment="1">
      <alignment horizontal="center" vertical="center" wrapText="1"/>
    </xf>
    <xf numFmtId="0" fontId="8" fillId="52" borderId="16" xfId="1371" applyFont="1" applyFill="1" applyBorder="1" applyAlignment="1">
      <alignment horizontal="center" vertical="center"/>
    </xf>
    <xf numFmtId="9" fontId="59" fillId="0" borderId="0" xfId="1495" applyFont="1" applyFill="1" applyBorder="1" applyAlignment="1">
      <alignment horizontal="center" vertical="center" wrapText="1"/>
    </xf>
    <xf numFmtId="0" fontId="60" fillId="0" borderId="0" xfId="1371" applyFont="1" applyFill="1" applyBorder="1" applyAlignment="1" applyProtection="1">
      <alignment horizontal="center" vertical="center" wrapText="1"/>
      <protection locked="0"/>
    </xf>
    <xf numFmtId="0" fontId="3" fillId="0" borderId="0" xfId="1371" applyFont="1" applyFill="1" applyBorder="1" applyAlignment="1">
      <alignment horizontal="center" vertical="center"/>
    </xf>
    <xf numFmtId="0" fontId="54" fillId="0" borderId="0" xfId="0" applyFont="1" applyFill="1" applyBorder="1" applyAlignment="1">
      <alignment horizontal="center" vertical="center"/>
    </xf>
    <xf numFmtId="0" fontId="3" fillId="0" borderId="0" xfId="1371" applyFont="1" applyFill="1" applyBorder="1" applyAlignment="1" applyProtection="1">
      <alignment horizontal="center" vertical="center" wrapText="1"/>
      <protection locked="0"/>
    </xf>
    <xf numFmtId="0" fontId="9" fillId="24" borderId="10" xfId="1371" applyFont="1" applyFill="1" applyBorder="1" applyAlignment="1" applyProtection="1">
      <alignment vertical="center" wrapText="1"/>
      <protection locked="0"/>
    </xf>
    <xf numFmtId="0" fontId="4" fillId="0" borderId="0" xfId="1371" applyFont="1" applyFill="1" applyBorder="1" applyAlignment="1" applyProtection="1">
      <alignment horizontal="center" vertical="center"/>
      <protection locked="0"/>
    </xf>
    <xf numFmtId="0" fontId="4" fillId="0" borderId="0" xfId="1371" applyFont="1" applyFill="1" applyBorder="1" applyAlignment="1" applyProtection="1">
      <alignment vertical="center" wrapText="1"/>
      <protection locked="0"/>
    </xf>
    <xf numFmtId="0" fontId="61" fillId="0" borderId="0" xfId="0" applyFont="1" applyFill="1" applyAlignment="1" applyProtection="1">
      <alignment horizontal="center"/>
    </xf>
    <xf numFmtId="0" fontId="4" fillId="0" borderId="0" xfId="1371" applyFont="1" applyFill="1" applyAlignment="1">
      <alignment vertical="center"/>
    </xf>
    <xf numFmtId="10" fontId="62" fillId="0" borderId="10" xfId="1495" applyNumberFormat="1" applyFont="1" applyBorder="1" applyAlignment="1">
      <alignment horizontal="center" vertical="center" wrapText="1"/>
    </xf>
    <xf numFmtId="10" fontId="63" fillId="0" borderId="10" xfId="1495" applyNumberFormat="1" applyFont="1" applyBorder="1" applyAlignment="1">
      <alignment horizontal="center" vertical="center" wrapText="1"/>
    </xf>
    <xf numFmtId="10" fontId="51" fillId="0" borderId="18" xfId="1495" applyNumberFormat="1" applyFont="1" applyBorder="1" applyAlignment="1">
      <alignment horizontal="center" vertical="center" wrapText="1"/>
    </xf>
    <xf numFmtId="0" fontId="54" fillId="0" borderId="0" xfId="0" applyFont="1" applyBorder="1" applyAlignment="1" applyProtection="1">
      <alignment horizontal="center"/>
      <protection locked="0"/>
    </xf>
    <xf numFmtId="0" fontId="55" fillId="0" borderId="0" xfId="0" applyFont="1" applyBorder="1" applyAlignment="1" applyProtection="1">
      <alignment horizontal="center" vertical="center" wrapText="1"/>
      <protection locked="0"/>
    </xf>
    <xf numFmtId="0" fontId="49" fillId="0" borderId="0" xfId="0" applyFont="1" applyBorder="1" applyAlignment="1">
      <alignment horizontal="center"/>
    </xf>
    <xf numFmtId="0" fontId="50" fillId="0" borderId="0" xfId="0" applyFont="1" applyBorder="1" applyAlignment="1" applyProtection="1">
      <alignment vertical="center" wrapText="1"/>
    </xf>
    <xf numFmtId="0" fontId="0" fillId="0" borderId="0" xfId="0" applyAlignment="1">
      <alignment horizontal="center"/>
    </xf>
    <xf numFmtId="0" fontId="49" fillId="0" borderId="0" xfId="0" applyFont="1" applyFill="1" applyBorder="1" applyAlignment="1">
      <alignment horizontal="center" vertical="center" wrapText="1"/>
    </xf>
    <xf numFmtId="9" fontId="64" fillId="53" borderId="10" xfId="1495" applyFont="1" applyFill="1" applyBorder="1" applyAlignment="1">
      <alignment horizontal="center" vertical="center" wrapText="1"/>
    </xf>
    <xf numFmtId="0" fontId="57" fillId="0" borderId="0" xfId="1371" applyFont="1" applyFill="1" applyBorder="1" applyAlignment="1">
      <alignment horizontal="center" vertical="center"/>
    </xf>
    <xf numFmtId="0" fontId="9" fillId="24" borderId="19" xfId="1371" applyFont="1" applyFill="1" applyBorder="1" applyAlignment="1">
      <alignment horizontal="center" vertical="center"/>
    </xf>
    <xf numFmtId="0" fontId="9" fillId="24" borderId="10" xfId="1371" applyFont="1" applyFill="1" applyBorder="1" applyAlignment="1">
      <alignment vertical="center"/>
    </xf>
    <xf numFmtId="0" fontId="51" fillId="0" borderId="0" xfId="0" applyFont="1" applyAlignment="1" applyProtection="1">
      <alignment horizontal="center"/>
    </xf>
    <xf numFmtId="0" fontId="8" fillId="24" borderId="0" xfId="1371" applyFont="1" applyFill="1" applyAlignment="1">
      <alignment horizontal="center" vertical="center"/>
    </xf>
    <xf numFmtId="0" fontId="9" fillId="24" borderId="0" xfId="1371" applyFont="1" applyFill="1" applyAlignment="1">
      <alignment vertical="center"/>
    </xf>
    <xf numFmtId="0" fontId="9" fillId="24" borderId="0" xfId="1371" applyFont="1" applyFill="1" applyAlignment="1">
      <alignment vertical="top" wrapText="1"/>
    </xf>
    <xf numFmtId="9" fontId="8" fillId="24" borderId="0" xfId="1496" applyFont="1" applyFill="1" applyAlignment="1">
      <alignment vertical="center"/>
    </xf>
    <xf numFmtId="9" fontId="9" fillId="24" borderId="0" xfId="1496" applyFont="1" applyFill="1" applyAlignment="1">
      <alignment vertical="center"/>
    </xf>
    <xf numFmtId="0" fontId="50" fillId="0" borderId="0" xfId="0" applyFont="1" applyAlignment="1">
      <alignment horizontal="center"/>
    </xf>
    <xf numFmtId="0" fontId="50" fillId="0" borderId="0" xfId="0" applyFont="1"/>
    <xf numFmtId="10" fontId="65" fillId="0" borderId="0" xfId="1495" applyNumberFormat="1" applyFont="1" applyFill="1" applyBorder="1" applyAlignment="1">
      <alignment horizontal="center" vertical="center" wrapText="1"/>
    </xf>
    <xf numFmtId="0" fontId="66" fillId="50" borderId="0" xfId="1371" applyFont="1" applyFill="1" applyBorder="1" applyAlignment="1">
      <alignment horizontal="center" vertical="center" wrapText="1"/>
    </xf>
    <xf numFmtId="10" fontId="63" fillId="24" borderId="10" xfId="1495" applyNumberFormat="1" applyFont="1" applyFill="1" applyBorder="1" applyAlignment="1">
      <alignment horizontal="center" vertical="center"/>
    </xf>
    <xf numFmtId="10" fontId="9" fillId="24" borderId="10" xfId="1495" applyNumberFormat="1" applyFont="1" applyFill="1" applyBorder="1" applyAlignment="1">
      <alignment horizontal="center" vertical="center"/>
    </xf>
    <xf numFmtId="10" fontId="9" fillId="50" borderId="10" xfId="1495" applyNumberFormat="1" applyFont="1" applyFill="1" applyBorder="1" applyAlignment="1" applyProtection="1">
      <alignment horizontal="center" vertical="center" wrapText="1"/>
      <protection locked="0"/>
    </xf>
    <xf numFmtId="0" fontId="0" fillId="0" borderId="0" xfId="0" applyFill="1" applyProtection="1">
      <protection locked="0"/>
    </xf>
    <xf numFmtId="0" fontId="0" fillId="0" borderId="10" xfId="0" applyBorder="1" applyAlignment="1">
      <alignment vertical="center" wrapText="1"/>
    </xf>
    <xf numFmtId="0" fontId="9" fillId="24" borderId="18" xfId="1371" applyFont="1" applyFill="1" applyBorder="1" applyAlignment="1">
      <alignment vertical="center"/>
    </xf>
    <xf numFmtId="0" fontId="8" fillId="52" borderId="16" xfId="1371" applyFont="1" applyFill="1" applyBorder="1" applyAlignment="1" applyProtection="1">
      <alignment horizontal="justify" vertical="center" wrapText="1"/>
      <protection locked="0"/>
    </xf>
    <xf numFmtId="0" fontId="8" fillId="52" borderId="21" xfId="1371" applyFont="1" applyFill="1" applyBorder="1" applyAlignment="1">
      <alignment horizontal="justify" vertical="center" wrapText="1"/>
    </xf>
    <xf numFmtId="0" fontId="8" fillId="54" borderId="17" xfId="0" applyFont="1" applyFill="1" applyBorder="1" applyAlignment="1" applyProtection="1">
      <alignment horizontal="center" vertical="center" wrapText="1"/>
      <protection hidden="1"/>
    </xf>
    <xf numFmtId="0" fontId="11" fillId="54" borderId="17" xfId="0" applyFont="1" applyFill="1" applyBorder="1" applyAlignment="1" applyProtection="1">
      <alignment horizontal="center" vertical="center" wrapText="1"/>
      <protection locked="0"/>
    </xf>
    <xf numFmtId="0" fontId="3" fillId="54" borderId="10" xfId="0" applyFont="1" applyFill="1" applyBorder="1" applyAlignment="1" applyProtection="1">
      <alignment horizontal="center" vertical="center" wrapText="1"/>
      <protection hidden="1"/>
    </xf>
    <xf numFmtId="0" fontId="4" fillId="0" borderId="0" xfId="0" applyFont="1" applyFill="1" applyProtection="1">
      <protection locked="0"/>
    </xf>
    <xf numFmtId="0" fontId="9" fillId="0" borderId="0" xfId="0" applyFont="1" applyFill="1" applyBorder="1" applyAlignment="1" applyProtection="1">
      <alignment vertical="top" wrapText="1"/>
      <protection locked="0"/>
    </xf>
    <xf numFmtId="0" fontId="9" fillId="0" borderId="0" xfId="0" applyFont="1" applyFill="1" applyBorder="1" applyAlignment="1" applyProtection="1">
      <alignment horizontal="center" vertical="center" wrapText="1"/>
      <protection locked="0"/>
    </xf>
    <xf numFmtId="0" fontId="52" fillId="0" borderId="0" xfId="0" applyFont="1" applyFill="1" applyProtection="1">
      <protection locked="0"/>
    </xf>
    <xf numFmtId="0" fontId="67" fillId="0" borderId="0" xfId="0" applyFont="1" applyProtection="1">
      <protection locked="0"/>
    </xf>
    <xf numFmtId="0" fontId="4" fillId="24" borderId="0" xfId="1327" applyFill="1" applyAlignment="1" applyProtection="1">
      <alignment vertical="center"/>
      <protection locked="0"/>
    </xf>
    <xf numFmtId="0" fontId="4" fillId="0" borderId="0" xfId="1327" applyAlignment="1" applyProtection="1">
      <alignment vertical="center"/>
      <protection locked="0"/>
    </xf>
    <xf numFmtId="0" fontId="11" fillId="54" borderId="10" xfId="0" applyFont="1" applyFill="1" applyBorder="1" applyAlignment="1" applyProtection="1">
      <alignment horizontal="center" vertical="center" wrapText="1"/>
      <protection hidden="1"/>
    </xf>
    <xf numFmtId="0" fontId="11" fillId="54" borderId="34" xfId="0" applyFont="1" applyFill="1" applyBorder="1" applyAlignment="1" applyProtection="1">
      <alignment horizontal="center" vertical="center" wrapText="1"/>
      <protection hidden="1"/>
    </xf>
    <xf numFmtId="0" fontId="0" fillId="0" borderId="10" xfId="0" applyBorder="1" applyAlignment="1">
      <alignment horizontal="center" vertical="center" wrapText="1"/>
    </xf>
    <xf numFmtId="10" fontId="63" fillId="50" borderId="10" xfId="1495" applyNumberFormat="1" applyFont="1" applyFill="1" applyBorder="1" applyAlignment="1">
      <alignment horizontal="center" vertical="center"/>
    </xf>
    <xf numFmtId="0" fontId="0" fillId="50" borderId="10" xfId="0" applyFill="1" applyBorder="1" applyAlignment="1">
      <alignment vertical="center" wrapText="1"/>
    </xf>
    <xf numFmtId="0" fontId="0" fillId="50" borderId="0" xfId="0" applyFill="1" applyProtection="1">
      <protection locked="0"/>
    </xf>
    <xf numFmtId="9" fontId="33" fillId="0" borderId="17" xfId="1495" applyFont="1" applyBorder="1" applyAlignment="1">
      <alignment horizontal="center" vertical="center"/>
    </xf>
    <xf numFmtId="0" fontId="49" fillId="50" borderId="35" xfId="0" applyFont="1" applyFill="1" applyBorder="1" applyAlignment="1">
      <alignment horizontal="center" vertical="center" wrapText="1"/>
    </xf>
    <xf numFmtId="0" fontId="8" fillId="52" borderId="36" xfId="1371" applyFont="1" applyFill="1" applyBorder="1" applyAlignment="1">
      <alignment horizontal="left" vertical="center" wrapText="1"/>
    </xf>
    <xf numFmtId="0" fontId="8" fillId="52" borderId="33" xfId="1371" applyFont="1" applyFill="1" applyBorder="1" applyAlignment="1">
      <alignment horizontal="left" vertical="center" wrapText="1"/>
    </xf>
    <xf numFmtId="0" fontId="9" fillId="50" borderId="0" xfId="0" applyFont="1" applyFill="1" applyBorder="1" applyAlignment="1" applyProtection="1">
      <alignment horizontal="center" vertical="center" wrapText="1"/>
      <protection locked="0"/>
    </xf>
    <xf numFmtId="0" fontId="50" fillId="50" borderId="12" xfId="0" applyFont="1" applyFill="1" applyBorder="1" applyAlignment="1" applyProtection="1">
      <alignment vertical="center" wrapText="1"/>
    </xf>
    <xf numFmtId="0" fontId="49" fillId="0" borderId="10" xfId="0" applyFont="1" applyFill="1" applyBorder="1" applyAlignment="1">
      <alignment horizontal="center" vertical="center" wrapText="1"/>
    </xf>
    <xf numFmtId="0" fontId="0" fillId="0" borderId="10" xfId="0" applyBorder="1"/>
    <xf numFmtId="0" fontId="49" fillId="52" borderId="10" xfId="0" applyFont="1" applyFill="1" applyBorder="1" applyAlignment="1">
      <alignment vertical="center" wrapText="1"/>
    </xf>
    <xf numFmtId="9" fontId="33" fillId="0" borderId="10" xfId="1495" applyFont="1" applyBorder="1" applyAlignment="1">
      <alignment vertical="center"/>
    </xf>
    <xf numFmtId="9" fontId="49" fillId="52" borderId="10" xfId="0" applyNumberFormat="1" applyFont="1" applyFill="1" applyBorder="1" applyAlignment="1">
      <alignment vertical="center" wrapText="1"/>
    </xf>
    <xf numFmtId="17" fontId="0" fillId="0" borderId="10" xfId="0" applyNumberFormat="1" applyBorder="1" applyAlignment="1">
      <alignment vertical="center"/>
    </xf>
    <xf numFmtId="14" fontId="9" fillId="24" borderId="10" xfId="1371" applyNumberFormat="1" applyFont="1" applyFill="1" applyBorder="1" applyAlignment="1" applyProtection="1">
      <alignment vertical="center" wrapText="1"/>
      <protection locked="0"/>
    </xf>
    <xf numFmtId="9" fontId="49" fillId="0" borderId="0" xfId="0" applyNumberFormat="1" applyFont="1" applyFill="1" applyBorder="1" applyAlignment="1">
      <alignment horizontal="center" vertical="center" wrapText="1"/>
    </xf>
    <xf numFmtId="9" fontId="0" fillId="0" borderId="0" xfId="0" applyNumberFormat="1"/>
    <xf numFmtId="17" fontId="0" fillId="0" borderId="20" xfId="0" applyNumberFormat="1" applyBorder="1" applyAlignment="1">
      <alignment vertical="center" wrapText="1"/>
    </xf>
    <xf numFmtId="0" fontId="8" fillId="52" borderId="10" xfId="1371" applyFont="1" applyFill="1" applyBorder="1" applyAlignment="1" applyProtection="1">
      <alignment horizontal="center" vertical="center" wrapText="1"/>
      <protection locked="0"/>
    </xf>
    <xf numFmtId="0" fontId="8" fillId="52" borderId="36" xfId="1371" applyFont="1" applyFill="1" applyBorder="1" applyAlignment="1">
      <alignment horizontal="left" vertical="center" wrapText="1"/>
    </xf>
    <xf numFmtId="0" fontId="8" fillId="52" borderId="33" xfId="1371" applyFont="1" applyFill="1" applyBorder="1" applyAlignment="1">
      <alignment horizontal="left" vertical="center" wrapText="1"/>
    </xf>
    <xf numFmtId="0" fontId="8" fillId="52" borderId="16" xfId="1371" applyFont="1" applyFill="1" applyBorder="1" applyAlignment="1">
      <alignment horizontal="justify" vertical="center" wrapText="1"/>
    </xf>
    <xf numFmtId="0" fontId="9" fillId="50" borderId="18" xfId="1371" applyFont="1" applyFill="1" applyBorder="1" applyAlignment="1">
      <alignment horizontal="center" vertical="center"/>
    </xf>
    <xf numFmtId="0" fontId="49" fillId="0" borderId="0" xfId="0" applyFont="1" applyFill="1" applyProtection="1">
      <protection locked="0"/>
    </xf>
    <xf numFmtId="0" fontId="8" fillId="0" borderId="0" xfId="0" applyFont="1" applyFill="1" applyBorder="1" applyAlignment="1" applyProtection="1">
      <alignment horizontal="center" vertical="center" wrapText="1"/>
      <protection locked="0"/>
    </xf>
    <xf numFmtId="0" fontId="68" fillId="50" borderId="0" xfId="0" applyFont="1" applyFill="1" applyBorder="1" applyProtection="1">
      <protection locked="0"/>
    </xf>
    <xf numFmtId="0" fontId="68" fillId="0" borderId="0" xfId="0" applyFont="1" applyFill="1" applyProtection="1">
      <protection locked="0"/>
    </xf>
    <xf numFmtId="0" fontId="5" fillId="0" borderId="0" xfId="0" applyFont="1" applyFill="1" applyProtection="1">
      <protection locked="0"/>
    </xf>
    <xf numFmtId="0" fontId="68" fillId="50" borderId="0" xfId="0" applyFont="1" applyFill="1" applyProtection="1">
      <protection locked="0"/>
    </xf>
    <xf numFmtId="0" fontId="69" fillId="0" borderId="0" xfId="0" applyFont="1" applyFill="1" applyProtection="1">
      <protection locked="0"/>
    </xf>
    <xf numFmtId="0" fontId="15" fillId="0" borderId="10" xfId="0" applyFont="1" applyFill="1" applyBorder="1" applyAlignment="1" applyProtection="1">
      <alignment horizontal="left" vertical="center" wrapText="1"/>
      <protection locked="0"/>
    </xf>
    <xf numFmtId="0" fontId="15" fillId="0" borderId="10" xfId="0" applyFont="1" applyFill="1" applyBorder="1" applyAlignment="1" applyProtection="1">
      <alignment vertical="center" wrapText="1"/>
      <protection locked="0"/>
    </xf>
    <xf numFmtId="43" fontId="68" fillId="0" borderId="0" xfId="0" applyNumberFormat="1" applyFont="1" applyFill="1" applyProtection="1">
      <protection locked="0"/>
    </xf>
    <xf numFmtId="9" fontId="68" fillId="0" borderId="0" xfId="1495" applyFont="1" applyFill="1" applyProtection="1">
      <protection locked="0"/>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49" fillId="52" borderId="10" xfId="0" applyFont="1" applyFill="1" applyBorder="1" applyAlignment="1">
      <alignment horizontal="center" vertical="center" wrapText="1"/>
    </xf>
    <xf numFmtId="0" fontId="49" fillId="53" borderId="17" xfId="0" applyFont="1" applyFill="1" applyBorder="1" applyAlignment="1">
      <alignment horizontal="center" vertical="center" wrapText="1"/>
    </xf>
    <xf numFmtId="0" fontId="0" fillId="57" borderId="10" xfId="0" applyFill="1" applyBorder="1"/>
    <xf numFmtId="9" fontId="33" fillId="0" borderId="0" xfId="1495" applyFont="1"/>
    <xf numFmtId="0" fontId="0" fillId="58" borderId="10" xfId="0" applyFill="1" applyBorder="1"/>
    <xf numFmtId="0" fontId="45" fillId="0" borderId="0" xfId="0" applyFont="1"/>
    <xf numFmtId="9" fontId="45" fillId="0" borderId="0" xfId="1495" applyFont="1"/>
    <xf numFmtId="0" fontId="0" fillId="59" borderId="10" xfId="0" applyFill="1" applyBorder="1"/>
    <xf numFmtId="165" fontId="33" fillId="0" borderId="0" xfId="1251" applyFont="1"/>
    <xf numFmtId="165" fontId="0" fillId="0" borderId="0" xfId="0" applyNumberFormat="1"/>
    <xf numFmtId="0" fontId="0" fillId="0" borderId="22" xfId="0" applyBorder="1" applyAlignment="1">
      <alignment horizontal="center" vertical="center"/>
    </xf>
    <xf numFmtId="0" fontId="0" fillId="0" borderId="17" xfId="0" applyBorder="1" applyAlignment="1">
      <alignment vertical="center" wrapText="1"/>
    </xf>
    <xf numFmtId="171" fontId="63" fillId="26" borderId="10" xfId="1250" applyNumberFormat="1" applyFont="1" applyFill="1" applyBorder="1" applyAlignment="1">
      <alignment horizontal="center" vertical="center"/>
    </xf>
    <xf numFmtId="167" fontId="9" fillId="26" borderId="10" xfId="1250" applyFont="1" applyFill="1" applyBorder="1" applyAlignment="1">
      <alignment horizontal="center" vertical="center"/>
    </xf>
    <xf numFmtId="171" fontId="63" fillId="60" borderId="10" xfId="1250" applyNumberFormat="1" applyFont="1" applyFill="1" applyBorder="1" applyAlignment="1">
      <alignment horizontal="center" vertical="center"/>
    </xf>
    <xf numFmtId="167" fontId="9" fillId="60" borderId="10" xfId="1250" applyFont="1" applyFill="1" applyBorder="1" applyAlignment="1" applyProtection="1">
      <alignment horizontal="center" vertical="center" wrapText="1"/>
      <protection locked="0"/>
    </xf>
    <xf numFmtId="10" fontId="62" fillId="25" borderId="10" xfId="1495" applyNumberFormat="1" applyFont="1" applyFill="1" applyBorder="1" applyAlignment="1">
      <alignment horizontal="center" vertical="center" wrapText="1"/>
    </xf>
    <xf numFmtId="10" fontId="63" fillId="25" borderId="10" xfId="1495" applyNumberFormat="1" applyFont="1" applyFill="1" applyBorder="1" applyAlignment="1">
      <alignment horizontal="center" vertical="center" wrapText="1"/>
    </xf>
    <xf numFmtId="10" fontId="51" fillId="25" borderId="18" xfId="1495" applyNumberFormat="1" applyFont="1" applyFill="1" applyBorder="1" applyAlignment="1">
      <alignment horizontal="center" vertical="center" wrapText="1"/>
    </xf>
    <xf numFmtId="0" fontId="0" fillId="56" borderId="17" xfId="0" applyFill="1" applyBorder="1" applyAlignment="1">
      <alignment horizontal="center" vertical="center"/>
    </xf>
    <xf numFmtId="0" fontId="0" fillId="56" borderId="10" xfId="0" applyFill="1" applyBorder="1" applyAlignment="1">
      <alignment vertical="center" wrapText="1"/>
    </xf>
    <xf numFmtId="9" fontId="33" fillId="56" borderId="17" xfId="1495" applyFont="1" applyFill="1" applyBorder="1" applyAlignment="1">
      <alignment horizontal="center" vertical="center"/>
    </xf>
    <xf numFmtId="0" fontId="0" fillId="56" borderId="10" xfId="0" applyFill="1" applyBorder="1" applyAlignment="1">
      <alignment horizontal="center" vertical="center" wrapText="1"/>
    </xf>
    <xf numFmtId="17" fontId="0" fillId="56" borderId="10" xfId="0" applyNumberFormat="1" applyFill="1" applyBorder="1" applyAlignment="1">
      <alignment vertical="center"/>
    </xf>
    <xf numFmtId="9" fontId="33" fillId="56" borderId="10" xfId="1495" applyFont="1" applyFill="1" applyBorder="1" applyAlignment="1">
      <alignment horizontal="center" vertical="center"/>
    </xf>
    <xf numFmtId="17" fontId="0" fillId="56" borderId="10" xfId="0" applyNumberFormat="1" applyFill="1" applyBorder="1" applyAlignment="1">
      <alignment horizontal="center" vertical="center"/>
    </xf>
    <xf numFmtId="0" fontId="0" fillId="56" borderId="10" xfId="0" applyFont="1" applyFill="1" applyBorder="1" applyAlignment="1">
      <alignment horizontal="center" vertical="center" wrapText="1"/>
    </xf>
    <xf numFmtId="0" fontId="0" fillId="56" borderId="17" xfId="0" applyFill="1" applyBorder="1" applyAlignment="1">
      <alignment horizontal="justify" vertical="center" wrapText="1"/>
    </xf>
    <xf numFmtId="0" fontId="0" fillId="56" borderId="10" xfId="0" applyFill="1" applyBorder="1" applyAlignment="1">
      <alignment horizontal="center" wrapText="1"/>
    </xf>
    <xf numFmtId="0" fontId="0" fillId="56" borderId="10" xfId="0" applyFill="1" applyBorder="1" applyAlignment="1">
      <alignment wrapText="1"/>
    </xf>
    <xf numFmtId="0" fontId="0" fillId="56" borderId="34" xfId="0" applyFill="1" applyBorder="1" applyAlignment="1">
      <alignment vertical="center" wrapText="1"/>
    </xf>
    <xf numFmtId="17" fontId="0" fillId="56" borderId="20" xfId="0" applyNumberFormat="1" applyFill="1" applyBorder="1" applyAlignment="1">
      <alignment vertical="center"/>
    </xf>
    <xf numFmtId="9" fontId="33" fillId="56" borderId="10" xfId="1495" applyFont="1" applyFill="1" applyBorder="1" applyAlignment="1">
      <alignment vertical="center" wrapText="1"/>
    </xf>
    <xf numFmtId="0" fontId="0" fillId="56" borderId="10" xfId="0" applyFill="1" applyBorder="1"/>
    <xf numFmtId="9" fontId="64" fillId="56" borderId="10" xfId="1495" applyFont="1" applyFill="1" applyBorder="1" applyAlignment="1">
      <alignment horizontal="center" vertical="center" wrapText="1"/>
    </xf>
    <xf numFmtId="9" fontId="64" fillId="56" borderId="20" xfId="1495" applyFont="1" applyFill="1" applyBorder="1" applyAlignment="1">
      <alignment horizontal="center" vertical="center" wrapText="1"/>
    </xf>
    <xf numFmtId="9" fontId="49" fillId="56" borderId="10" xfId="0" applyNumberFormat="1" applyFont="1" applyFill="1" applyBorder="1" applyAlignment="1">
      <alignment vertical="center" wrapText="1"/>
    </xf>
    <xf numFmtId="0" fontId="49" fillId="56" borderId="10" xfId="0" applyFont="1" applyFill="1" applyBorder="1" applyAlignment="1">
      <alignment vertical="center" wrapText="1"/>
    </xf>
    <xf numFmtId="9" fontId="64" fillId="53" borderId="20" xfId="1495" applyFont="1" applyFill="1" applyBorder="1" applyAlignment="1">
      <alignment horizontal="center" vertical="center" wrapText="1"/>
    </xf>
    <xf numFmtId="0" fontId="0" fillId="0" borderId="17" xfId="0" applyBorder="1" applyAlignment="1">
      <alignment horizontal="center" vertical="center"/>
    </xf>
    <xf numFmtId="9" fontId="33" fillId="50" borderId="17" xfId="1495" applyFont="1" applyFill="1" applyBorder="1" applyAlignment="1">
      <alignment horizontal="center" vertical="center"/>
    </xf>
    <xf numFmtId="0" fontId="55" fillId="0" borderId="0" xfId="0" applyFont="1" applyAlignment="1" applyProtection="1">
      <alignment horizontal="center" vertical="center" wrapText="1"/>
      <protection locked="0" hidden="1"/>
    </xf>
    <xf numFmtId="0" fontId="51" fillId="0" borderId="0" xfId="0" applyFont="1" applyProtection="1">
      <protection hidden="1"/>
    </xf>
    <xf numFmtId="0" fontId="56" fillId="0" borderId="0" xfId="1327" applyFont="1" applyAlignment="1" applyProtection="1">
      <alignment vertical="center" wrapText="1"/>
      <protection hidden="1"/>
    </xf>
    <xf numFmtId="0" fontId="54" fillId="0" borderId="0" xfId="0" applyFont="1" applyProtection="1">
      <protection hidden="1"/>
    </xf>
    <xf numFmtId="0" fontId="3" fillId="0" borderId="0" xfId="1371" applyFont="1" applyAlignment="1" applyProtection="1">
      <alignment horizontal="center" vertical="center"/>
      <protection hidden="1"/>
    </xf>
    <xf numFmtId="0" fontId="57" fillId="0" borderId="0" xfId="1371" applyFont="1" applyAlignment="1" applyProtection="1">
      <alignment horizontal="center" vertical="center"/>
      <protection hidden="1"/>
    </xf>
    <xf numFmtId="0" fontId="53" fillId="0" borderId="0" xfId="0" applyFont="1" applyProtection="1">
      <protection hidden="1"/>
    </xf>
    <xf numFmtId="0" fontId="12" fillId="0" borderId="0" xfId="1371" applyFont="1" applyAlignment="1" applyProtection="1">
      <alignment horizontal="center" vertical="top" wrapText="1"/>
      <protection hidden="1"/>
    </xf>
    <xf numFmtId="0" fontId="8" fillId="61" borderId="71" xfId="1371" applyFont="1" applyFill="1" applyBorder="1" applyAlignment="1" applyProtection="1">
      <alignment vertical="center" wrapText="1"/>
      <protection hidden="1"/>
    </xf>
    <xf numFmtId="0" fontId="12" fillId="0" borderId="0" xfId="1371" applyFont="1" applyAlignment="1" applyProtection="1">
      <alignment horizontal="center" vertical="center"/>
      <protection hidden="1"/>
    </xf>
    <xf numFmtId="1" fontId="11" fillId="0" borderId="0" xfId="1273" applyNumberFormat="1" applyFont="1" applyFill="1" applyBorder="1" applyAlignment="1" applyProtection="1">
      <alignment horizontal="center" vertical="center" wrapText="1"/>
      <protection hidden="1"/>
    </xf>
    <xf numFmtId="0" fontId="11" fillId="0" borderId="0" xfId="1496" applyNumberFormat="1" applyFont="1" applyFill="1" applyBorder="1" applyAlignment="1" applyProtection="1">
      <alignment horizontal="center" vertical="center" wrapText="1"/>
      <protection hidden="1"/>
    </xf>
    <xf numFmtId="0" fontId="56" fillId="0" borderId="0" xfId="1327" applyFont="1" applyAlignment="1" applyProtection="1">
      <alignment vertical="center"/>
      <protection hidden="1"/>
    </xf>
    <xf numFmtId="0" fontId="12" fillId="0" borderId="0" xfId="1371" applyFont="1" applyAlignment="1" applyProtection="1">
      <alignment horizontal="left" vertical="center" wrapText="1"/>
      <protection hidden="1"/>
    </xf>
    <xf numFmtId="0" fontId="12" fillId="0" borderId="0" xfId="1371" applyFont="1" applyAlignment="1" applyProtection="1">
      <alignment horizontal="center" vertical="center" wrapText="1"/>
      <protection hidden="1"/>
    </xf>
    <xf numFmtId="0" fontId="11" fillId="0" borderId="0" xfId="1371" applyFont="1" applyAlignment="1" applyProtection="1">
      <alignment horizontal="center" vertical="center" wrapText="1"/>
      <protection hidden="1"/>
    </xf>
    <xf numFmtId="0" fontId="13" fillId="0" borderId="0" xfId="1371" applyFont="1" applyAlignment="1" applyProtection="1">
      <alignment horizontal="center" vertical="center"/>
      <protection hidden="1"/>
    </xf>
    <xf numFmtId="9" fontId="11" fillId="0" borderId="0" xfId="1496" applyFont="1" applyFill="1" applyBorder="1" applyAlignment="1" applyProtection="1">
      <alignment horizontal="center" vertical="center"/>
      <protection hidden="1"/>
    </xf>
    <xf numFmtId="0" fontId="58" fillId="0" borderId="0" xfId="1327" applyFont="1" applyAlignment="1" applyProtection="1">
      <alignment vertical="center"/>
      <protection hidden="1"/>
    </xf>
    <xf numFmtId="170" fontId="12" fillId="0" borderId="0" xfId="1496" applyNumberFormat="1" applyFont="1" applyFill="1" applyBorder="1" applyAlignment="1" applyProtection="1">
      <alignment horizontal="center" vertical="top" wrapText="1"/>
      <protection hidden="1"/>
    </xf>
    <xf numFmtId="9" fontId="12" fillId="0" borderId="0" xfId="1496" applyFont="1" applyFill="1" applyBorder="1" applyAlignment="1" applyProtection="1">
      <alignment horizontal="center" vertical="top" wrapText="1"/>
      <protection hidden="1"/>
    </xf>
    <xf numFmtId="0" fontId="8" fillId="61" borderId="73" xfId="1371" applyFont="1" applyFill="1" applyBorder="1" applyAlignment="1" applyProtection="1">
      <alignment horizontal="center" vertical="center" wrapText="1"/>
      <protection hidden="1"/>
    </xf>
    <xf numFmtId="0" fontId="8" fillId="61" borderId="71" xfId="0" applyFont="1" applyFill="1" applyBorder="1" applyAlignment="1" applyProtection="1">
      <alignment horizontal="center" vertical="center" wrapText="1"/>
      <protection hidden="1"/>
    </xf>
    <xf numFmtId="0" fontId="8" fillId="61" borderId="72" xfId="1371" applyFont="1" applyFill="1" applyBorder="1" applyAlignment="1" applyProtection="1">
      <alignment horizontal="center" vertical="center" wrapText="1"/>
      <protection hidden="1"/>
    </xf>
    <xf numFmtId="0" fontId="8" fillId="61" borderId="73" xfId="1371" applyFont="1" applyFill="1" applyBorder="1" applyAlignment="1" applyProtection="1">
      <alignment horizontal="center" vertical="center"/>
      <protection hidden="1"/>
    </xf>
    <xf numFmtId="9" fontId="59" fillId="0" borderId="0" xfId="1495" applyFont="1" applyFill="1" applyBorder="1" applyAlignment="1" applyProtection="1">
      <alignment horizontal="center" vertical="center" wrapText="1"/>
      <protection hidden="1"/>
    </xf>
    <xf numFmtId="0" fontId="60" fillId="0" borderId="0" xfId="1371" applyFont="1" applyAlignment="1" applyProtection="1">
      <alignment horizontal="center" vertical="center" wrapText="1"/>
      <protection locked="0" hidden="1"/>
    </xf>
    <xf numFmtId="0" fontId="54" fillId="0" borderId="0" xfId="0" applyFont="1" applyAlignment="1" applyProtection="1">
      <alignment horizontal="center" vertical="center"/>
      <protection hidden="1"/>
    </xf>
    <xf numFmtId="0" fontId="3" fillId="0" borderId="0" xfId="1371" applyFont="1" applyAlignment="1" applyProtection="1">
      <alignment horizontal="center" vertical="center" wrapText="1"/>
      <protection locked="0" hidden="1"/>
    </xf>
    <xf numFmtId="14" fontId="9" fillId="0" borderId="71" xfId="1371" applyNumberFormat="1" applyFont="1" applyBorder="1" applyAlignment="1" applyProtection="1">
      <alignment vertical="center" wrapText="1"/>
      <protection locked="0" hidden="1"/>
    </xf>
    <xf numFmtId="0" fontId="4" fillId="0" borderId="0" xfId="1371" applyAlignment="1" applyProtection="1">
      <alignment vertical="center" wrapText="1"/>
      <protection locked="0" hidden="1"/>
    </xf>
    <xf numFmtId="0" fontId="61" fillId="0" borderId="0" xfId="0" applyFont="1" applyAlignment="1" applyProtection="1">
      <alignment horizontal="center"/>
      <protection hidden="1"/>
    </xf>
    <xf numFmtId="0" fontId="4" fillId="0" borderId="0" xfId="1371" applyAlignment="1" applyProtection="1">
      <alignment vertical="center"/>
      <protection hidden="1"/>
    </xf>
    <xf numFmtId="0" fontId="3" fillId="24" borderId="0" xfId="1371" applyFont="1" applyFill="1" applyAlignment="1" applyProtection="1">
      <alignment horizontal="center" vertical="center"/>
      <protection hidden="1"/>
    </xf>
    <xf numFmtId="0" fontId="4" fillId="24" borderId="0" xfId="1371" applyFill="1" applyAlignment="1" applyProtection="1">
      <alignment vertical="center"/>
      <protection hidden="1"/>
    </xf>
    <xf numFmtId="0" fontId="4" fillId="24" borderId="0" xfId="1371" applyFill="1" applyAlignment="1" applyProtection="1">
      <alignment vertical="top" wrapText="1"/>
      <protection hidden="1"/>
    </xf>
    <xf numFmtId="9" fontId="3" fillId="24" borderId="0" xfId="1496" applyFont="1" applyFill="1" applyAlignment="1" applyProtection="1">
      <alignment vertical="center"/>
      <protection hidden="1"/>
    </xf>
    <xf numFmtId="9" fontId="4" fillId="24" borderId="0" xfId="1496" applyFont="1" applyFill="1" applyAlignment="1" applyProtection="1">
      <alignment vertical="center"/>
      <protection hidden="1"/>
    </xf>
    <xf numFmtId="0" fontId="55" fillId="0" borderId="0" xfId="0" applyFont="1" applyAlignment="1" applyProtection="1">
      <alignment horizontal="center"/>
      <protection hidden="1"/>
    </xf>
    <xf numFmtId="0" fontId="55" fillId="0" borderId="0" xfId="0" applyFont="1" applyProtection="1">
      <protection hidden="1"/>
    </xf>
    <xf numFmtId="178" fontId="54" fillId="0" borderId="71" xfId="0" applyNumberFormat="1" applyFont="1" applyBorder="1" applyProtection="1">
      <protection hidden="1"/>
    </xf>
    <xf numFmtId="0" fontId="8" fillId="61" borderId="65" xfId="1371" applyFont="1" applyFill="1" applyBorder="1" applyAlignment="1" applyProtection="1">
      <alignment horizontal="justify" vertical="center" wrapText="1"/>
      <protection hidden="1"/>
    </xf>
    <xf numFmtId="9" fontId="3" fillId="24" borderId="0" xfId="1496" applyFont="1" applyFill="1" applyAlignment="1" applyProtection="1">
      <alignment horizontal="center" vertical="center"/>
      <protection hidden="1"/>
    </xf>
    <xf numFmtId="0" fontId="76" fillId="0" borderId="0" xfId="0" applyFont="1" applyProtection="1">
      <protection hidden="1"/>
    </xf>
    <xf numFmtId="0" fontId="76" fillId="0" borderId="0" xfId="1327" applyFont="1" applyAlignment="1" applyProtection="1">
      <alignment vertical="center" wrapText="1"/>
      <protection hidden="1"/>
    </xf>
    <xf numFmtId="0" fontId="76" fillId="0" borderId="0" xfId="1327" applyFont="1" applyAlignment="1" applyProtection="1">
      <alignment vertical="center"/>
      <protection hidden="1"/>
    </xf>
    <xf numFmtId="179" fontId="70" fillId="50" borderId="71" xfId="1250" applyNumberFormat="1" applyFont="1" applyFill="1" applyBorder="1" applyAlignment="1" applyProtection="1">
      <alignment horizontal="center" vertical="center"/>
      <protection hidden="1"/>
    </xf>
    <xf numFmtId="179" fontId="70" fillId="0" borderId="71" xfId="0" applyNumberFormat="1" applyFont="1" applyBorder="1" applyProtection="1">
      <protection hidden="1"/>
    </xf>
    <xf numFmtId="0" fontId="8" fillId="61" borderId="71" xfId="1371" applyFont="1" applyFill="1" applyBorder="1" applyAlignment="1" applyProtection="1">
      <alignment horizontal="center" vertical="center" wrapText="1"/>
      <protection locked="0" hidden="1"/>
    </xf>
    <xf numFmtId="0" fontId="5" fillId="0" borderId="71" xfId="1371" applyFont="1" applyBorder="1" applyAlignment="1" applyProtection="1">
      <alignment horizontal="center" vertical="center" wrapText="1"/>
      <protection hidden="1"/>
    </xf>
    <xf numFmtId="0" fontId="5" fillId="0" borderId="72" xfId="1371" applyFont="1" applyBorder="1" applyAlignment="1" applyProtection="1">
      <alignment horizontal="center" vertical="center" wrapText="1"/>
      <protection hidden="1"/>
    </xf>
    <xf numFmtId="0" fontId="8" fillId="61" borderId="71" xfId="1371" applyFont="1" applyFill="1" applyBorder="1" applyAlignment="1" applyProtection="1">
      <alignment horizontal="center" vertical="center" wrapText="1"/>
      <protection hidden="1"/>
    </xf>
    <xf numFmtId="0" fontId="5" fillId="0" borderId="71" xfId="1371" applyFont="1" applyBorder="1" applyAlignment="1" applyProtection="1">
      <alignment horizontal="center" vertical="center"/>
      <protection hidden="1"/>
    </xf>
    <xf numFmtId="0" fontId="5" fillId="0" borderId="72" xfId="1371" applyFont="1" applyBorder="1" applyAlignment="1" applyProtection="1">
      <alignment horizontal="center" vertical="center"/>
      <protection hidden="1"/>
    </xf>
    <xf numFmtId="0" fontId="8" fillId="61" borderId="73" xfId="1371" applyFont="1" applyFill="1" applyBorder="1" applyAlignment="1" applyProtection="1">
      <alignment horizontal="left" vertical="center" wrapText="1"/>
      <protection hidden="1"/>
    </xf>
    <xf numFmtId="177" fontId="5" fillId="0" borderId="75" xfId="1496" applyNumberFormat="1" applyFont="1" applyFill="1" applyBorder="1" applyAlignment="1" applyProtection="1">
      <alignment horizontal="center" vertical="center" wrapText="1"/>
      <protection hidden="1"/>
    </xf>
    <xf numFmtId="177" fontId="5" fillId="0" borderId="78" xfId="1496" applyNumberFormat="1" applyFont="1" applyFill="1" applyBorder="1" applyAlignment="1" applyProtection="1">
      <alignment vertical="center" wrapText="1"/>
      <protection hidden="1"/>
    </xf>
    <xf numFmtId="0" fontId="8" fillId="61" borderId="74" xfId="1371" applyFont="1" applyFill="1" applyBorder="1" applyAlignment="1" applyProtection="1">
      <alignment vertical="top" wrapText="1"/>
      <protection hidden="1"/>
    </xf>
    <xf numFmtId="179" fontId="5" fillId="24" borderId="75" xfId="1250" applyNumberFormat="1" applyFont="1" applyFill="1" applyBorder="1" applyAlignment="1" applyProtection="1">
      <alignment horizontal="center" vertical="center"/>
      <protection hidden="1"/>
    </xf>
    <xf numFmtId="0" fontId="8" fillId="61" borderId="73" xfId="1371" applyFont="1" applyFill="1" applyBorder="1" applyAlignment="1" applyProtection="1">
      <alignment horizontal="justify" vertical="center" wrapText="1"/>
      <protection locked="0" hidden="1"/>
    </xf>
    <xf numFmtId="0" fontId="8" fillId="61" borderId="73" xfId="1371" applyFont="1" applyFill="1" applyBorder="1" applyAlignment="1" applyProtection="1">
      <alignment horizontal="justify" vertical="center" wrapText="1"/>
      <protection hidden="1"/>
    </xf>
    <xf numFmtId="0" fontId="8" fillId="61" borderId="79" xfId="1371" applyFont="1" applyFill="1" applyBorder="1" applyAlignment="1" applyProtection="1">
      <alignment horizontal="left" vertical="center" wrapText="1"/>
      <protection hidden="1"/>
    </xf>
    <xf numFmtId="14" fontId="9" fillId="0" borderId="71" xfId="1371" applyNumberFormat="1" applyFont="1" applyBorder="1" applyAlignment="1" applyProtection="1">
      <alignment horizontal="center" vertical="center" wrapText="1"/>
      <protection locked="0" hidden="1"/>
    </xf>
    <xf numFmtId="0" fontId="8" fillId="61" borderId="73" xfId="1371" applyFont="1" applyFill="1" applyBorder="1" applyAlignment="1" applyProtection="1">
      <alignment horizontal="justify" vertical="center"/>
      <protection hidden="1"/>
    </xf>
    <xf numFmtId="0" fontId="8" fillId="61" borderId="73" xfId="1371" applyFont="1" applyFill="1" applyBorder="1" applyAlignment="1" applyProtection="1">
      <alignment vertical="center" wrapText="1"/>
      <protection hidden="1"/>
    </xf>
    <xf numFmtId="0" fontId="55" fillId="0" borderId="0" xfId="0" applyFont="1" applyAlignment="1" applyProtection="1">
      <alignment horizontal="center" vertical="center" wrapText="1"/>
      <protection locked="0"/>
    </xf>
    <xf numFmtId="0" fontId="56" fillId="0" borderId="0" xfId="1327" applyFont="1" applyAlignment="1">
      <alignment vertical="center" wrapText="1"/>
    </xf>
    <xf numFmtId="0" fontId="3" fillId="0" borderId="0" xfId="1371" applyFont="1" applyAlignment="1">
      <alignment horizontal="center" vertical="center"/>
    </xf>
    <xf numFmtId="0" fontId="57" fillId="0" borderId="0" xfId="1371" applyFont="1" applyAlignment="1">
      <alignment horizontal="center" vertical="center"/>
    </xf>
    <xf numFmtId="0" fontId="53" fillId="0" borderId="0" xfId="0" applyFont="1"/>
    <xf numFmtId="0" fontId="12" fillId="0" borderId="0" xfId="1371" applyFont="1" applyAlignment="1">
      <alignment horizontal="center" vertical="top" wrapText="1"/>
    </xf>
    <xf numFmtId="0" fontId="12" fillId="0" borderId="0" xfId="1371" applyFont="1" applyAlignment="1">
      <alignment horizontal="center" vertical="center"/>
    </xf>
    <xf numFmtId="0" fontId="56" fillId="0" borderId="0" xfId="1327" applyFont="1" applyAlignment="1">
      <alignment vertical="center"/>
    </xf>
    <xf numFmtId="0" fontId="12" fillId="0" borderId="0" xfId="1371" applyFont="1" applyAlignment="1">
      <alignment horizontal="left" vertical="center" wrapText="1"/>
    </xf>
    <xf numFmtId="0" fontId="12" fillId="0" borderId="0" xfId="1371" applyFont="1" applyAlignment="1">
      <alignment horizontal="center" vertical="center" wrapText="1"/>
    </xf>
    <xf numFmtId="0" fontId="11" fillId="0" borderId="0" xfId="1371" applyFont="1" applyAlignment="1">
      <alignment horizontal="center" vertical="center" wrapText="1"/>
    </xf>
    <xf numFmtId="0" fontId="13" fillId="0" borderId="0" xfId="1371" applyFont="1" applyAlignment="1">
      <alignment horizontal="center" vertical="center"/>
    </xf>
    <xf numFmtId="0" fontId="58" fillId="0" borderId="0" xfId="1327" applyFont="1" applyAlignment="1">
      <alignment vertical="center"/>
    </xf>
    <xf numFmtId="167" fontId="59" fillId="0" borderId="0" xfId="1495" applyNumberFormat="1" applyFont="1" applyFill="1" applyBorder="1" applyAlignment="1">
      <alignment horizontal="center" vertical="center" wrapText="1"/>
    </xf>
    <xf numFmtId="0" fontId="60" fillId="0" borderId="0" xfId="1371" applyFont="1" applyAlignment="1" applyProtection="1">
      <alignment horizontal="center" vertical="center" wrapText="1"/>
      <protection locked="0"/>
    </xf>
    <xf numFmtId="0" fontId="54" fillId="0" borderId="0" xfId="0" applyFont="1" applyAlignment="1">
      <alignment horizontal="center" vertical="center"/>
    </xf>
    <xf numFmtId="0" fontId="3" fillId="0" borderId="0" xfId="1371" applyFont="1" applyAlignment="1" applyProtection="1">
      <alignment horizontal="center" vertical="center" wrapText="1"/>
      <protection locked="0"/>
    </xf>
    <xf numFmtId="0" fontId="4" fillId="0" borderId="0" xfId="1371" applyAlignment="1" applyProtection="1">
      <alignment vertical="center" wrapText="1"/>
      <protection locked="0"/>
    </xf>
    <xf numFmtId="0" fontId="61" fillId="0" borderId="0" xfId="0" applyFont="1" applyAlignment="1">
      <alignment horizontal="center"/>
    </xf>
    <xf numFmtId="0" fontId="4" fillId="0" borderId="0" xfId="1371" applyAlignment="1">
      <alignment vertical="center"/>
    </xf>
    <xf numFmtId="0" fontId="3" fillId="24" borderId="0" xfId="1371" applyFont="1" applyFill="1" applyAlignment="1">
      <alignment horizontal="center" vertical="center"/>
    </xf>
    <xf numFmtId="0" fontId="4" fillId="24" borderId="0" xfId="1371" applyFill="1" applyAlignment="1">
      <alignment vertical="center"/>
    </xf>
    <xf numFmtId="0" fontId="4" fillId="24" borderId="0" xfId="1371" applyFill="1" applyAlignment="1">
      <alignment vertical="top" wrapText="1"/>
    </xf>
    <xf numFmtId="9" fontId="3" fillId="24" borderId="0" xfId="1496" applyFont="1" applyFill="1" applyAlignment="1">
      <alignment vertical="center"/>
    </xf>
    <xf numFmtId="9" fontId="4" fillId="24" borderId="0" xfId="1496" applyFont="1" applyFill="1" applyAlignment="1">
      <alignment vertical="center"/>
    </xf>
    <xf numFmtId="177" fontId="5" fillId="0" borderId="78" xfId="1496" applyNumberFormat="1" applyFont="1" applyFill="1" applyBorder="1" applyAlignment="1" applyProtection="1">
      <alignment horizontal="center" vertical="center" wrapText="1"/>
      <protection hidden="1"/>
    </xf>
    <xf numFmtId="14" fontId="5" fillId="0" borderId="71" xfId="1371" applyNumberFormat="1" applyFont="1" applyBorder="1" applyAlignment="1" applyProtection="1">
      <alignment horizontal="center" vertical="center" wrapText="1"/>
      <protection locked="0" hidden="1"/>
    </xf>
    <xf numFmtId="178" fontId="81" fillId="24" borderId="71" xfId="1250" applyNumberFormat="1" applyFont="1" applyFill="1" applyBorder="1" applyAlignment="1" applyProtection="1">
      <alignment horizontal="center" vertical="center"/>
      <protection hidden="1"/>
    </xf>
    <xf numFmtId="9" fontId="54" fillId="0" borderId="71" xfId="1495" applyFont="1" applyBorder="1" applyProtection="1">
      <protection hidden="1"/>
    </xf>
    <xf numFmtId="10" fontId="9" fillId="50" borderId="74" xfId="1495" applyNumberFormat="1" applyFont="1" applyFill="1" applyBorder="1" applyAlignment="1" applyProtection="1">
      <alignment vertical="center" wrapText="1"/>
      <protection locked="0" hidden="1"/>
    </xf>
    <xf numFmtId="178" fontId="5" fillId="0" borderId="75" xfId="1496" applyNumberFormat="1" applyFont="1" applyFill="1" applyBorder="1" applyAlignment="1" applyProtection="1">
      <alignment horizontal="center" vertical="center" wrapText="1"/>
      <protection hidden="1"/>
    </xf>
    <xf numFmtId="178" fontId="5" fillId="0" borderId="72" xfId="1496" applyNumberFormat="1" applyFont="1" applyFill="1" applyBorder="1" applyAlignment="1" applyProtection="1">
      <alignment horizontal="center" vertical="center" wrapText="1"/>
      <protection hidden="1"/>
    </xf>
    <xf numFmtId="0" fontId="9" fillId="0" borderId="71" xfId="1371" applyFont="1" applyBorder="1" applyAlignment="1" applyProtection="1">
      <alignment horizontal="center" vertical="center"/>
      <protection hidden="1"/>
    </xf>
    <xf numFmtId="0" fontId="9" fillId="0" borderId="72" xfId="1371" applyFont="1" applyBorder="1" applyAlignment="1" applyProtection="1">
      <alignment horizontal="center" vertical="center"/>
      <protection hidden="1"/>
    </xf>
    <xf numFmtId="1" fontId="9" fillId="24" borderId="75" xfId="1496" applyNumberFormat="1" applyFont="1" applyFill="1" applyBorder="1" applyAlignment="1" applyProtection="1">
      <alignment vertical="center" wrapText="1"/>
      <protection hidden="1"/>
    </xf>
    <xf numFmtId="1" fontId="9" fillId="24" borderId="78" xfId="1496" applyNumberFormat="1" applyFont="1" applyFill="1" applyBorder="1" applyAlignment="1" applyProtection="1">
      <alignment vertical="center" wrapText="1"/>
      <protection hidden="1"/>
    </xf>
    <xf numFmtId="167" fontId="63" fillId="0" borderId="71" xfId="1250" applyFont="1" applyFill="1" applyBorder="1" applyAlignment="1" applyProtection="1">
      <alignment horizontal="center" vertical="center"/>
      <protection hidden="1"/>
    </xf>
    <xf numFmtId="167" fontId="9" fillId="0" borderId="75" xfId="1250" applyFont="1" applyFill="1" applyBorder="1" applyAlignment="1" applyProtection="1">
      <alignment horizontal="center" vertical="center"/>
      <protection hidden="1"/>
    </xf>
    <xf numFmtId="9" fontId="54" fillId="0" borderId="71" xfId="0" applyNumberFormat="1" applyFont="1" applyBorder="1" applyProtection="1">
      <protection hidden="1"/>
    </xf>
    <xf numFmtId="167" fontId="63" fillId="24" borderId="71" xfId="1250" applyFont="1" applyFill="1" applyBorder="1" applyAlignment="1" applyProtection="1">
      <alignment horizontal="center" vertical="center"/>
      <protection hidden="1"/>
    </xf>
    <xf numFmtId="177" fontId="5" fillId="24" borderId="75" xfId="1496" applyNumberFormat="1" applyFont="1" applyFill="1" applyBorder="1" applyAlignment="1" applyProtection="1">
      <alignment horizontal="center" vertical="center" wrapText="1"/>
      <protection hidden="1"/>
    </xf>
    <xf numFmtId="177" fontId="5" fillId="24" borderId="78" xfId="1496" applyNumberFormat="1" applyFont="1" applyFill="1" applyBorder="1" applyAlignment="1" applyProtection="1">
      <alignment horizontal="center" vertical="center" wrapText="1"/>
      <protection hidden="1"/>
    </xf>
    <xf numFmtId="179" fontId="70" fillId="24" borderId="71" xfId="1250" applyNumberFormat="1" applyFont="1" applyFill="1" applyBorder="1" applyAlignment="1" applyProtection="1">
      <alignment horizontal="center" vertical="center"/>
      <protection hidden="1"/>
    </xf>
    <xf numFmtId="167" fontId="70" fillId="24" borderId="75" xfId="1250" applyFont="1" applyFill="1" applyBorder="1" applyAlignment="1" applyProtection="1">
      <alignment horizontal="center" vertical="center"/>
      <protection hidden="1"/>
    </xf>
    <xf numFmtId="180" fontId="70" fillId="24" borderId="75" xfId="1250" applyNumberFormat="1" applyFont="1" applyFill="1" applyBorder="1" applyAlignment="1" applyProtection="1">
      <alignment horizontal="center" vertical="center"/>
      <protection hidden="1"/>
    </xf>
    <xf numFmtId="180" fontId="70" fillId="24" borderId="71" xfId="1250" applyNumberFormat="1" applyFont="1" applyFill="1" applyBorder="1" applyAlignment="1" applyProtection="1">
      <alignment horizontal="center" vertical="center"/>
      <protection hidden="1"/>
    </xf>
    <xf numFmtId="0" fontId="54" fillId="0" borderId="52" xfId="0" applyFont="1" applyBorder="1" applyProtection="1">
      <protection hidden="1"/>
    </xf>
    <xf numFmtId="0" fontId="54" fillId="0" borderId="14" xfId="0" applyFont="1" applyBorder="1" applyProtection="1">
      <protection hidden="1"/>
    </xf>
    <xf numFmtId="0" fontId="15" fillId="61" borderId="71" xfId="1371" applyFont="1" applyFill="1" applyBorder="1" applyAlignment="1" applyProtection="1">
      <alignment vertical="center" wrapText="1"/>
      <protection hidden="1"/>
    </xf>
    <xf numFmtId="2" fontId="5" fillId="0" borderId="75" xfId="1496" applyNumberFormat="1" applyFont="1" applyFill="1" applyBorder="1" applyAlignment="1" applyProtection="1">
      <alignment horizontal="center" vertical="center" wrapText="1"/>
      <protection hidden="1"/>
    </xf>
    <xf numFmtId="2" fontId="5" fillId="0" borderId="78" xfId="1496" applyNumberFormat="1" applyFont="1" applyFill="1" applyBorder="1" applyAlignment="1" applyProtection="1">
      <alignment horizontal="center" vertical="center" wrapText="1"/>
      <protection hidden="1"/>
    </xf>
    <xf numFmtId="14" fontId="12" fillId="0" borderId="71" xfId="1371" applyNumberFormat="1" applyFont="1" applyBorder="1" applyAlignment="1" applyProtection="1">
      <alignment horizontal="center" vertical="center" wrapText="1"/>
      <protection locked="0" hidden="1"/>
    </xf>
    <xf numFmtId="0" fontId="54" fillId="0" borderId="39" xfId="0" applyFont="1" applyBorder="1" applyProtection="1">
      <protection hidden="1"/>
    </xf>
    <xf numFmtId="43" fontId="9" fillId="0" borderId="75" xfId="1876" applyFont="1" applyFill="1" applyBorder="1" applyAlignment="1">
      <alignment horizontal="center" vertical="center"/>
    </xf>
    <xf numFmtId="43" fontId="63" fillId="0" borderId="71" xfId="1876" applyNumberFormat="1" applyFont="1" applyFill="1" applyBorder="1" applyAlignment="1">
      <alignment horizontal="center" vertical="center"/>
    </xf>
    <xf numFmtId="43" fontId="63" fillId="24" borderId="71" xfId="1876" applyNumberFormat="1" applyFont="1" applyFill="1" applyBorder="1" applyAlignment="1">
      <alignment horizontal="center" vertical="center"/>
    </xf>
    <xf numFmtId="9" fontId="70" fillId="0" borderId="71" xfId="1495" applyFont="1" applyBorder="1" applyProtection="1">
      <protection hidden="1"/>
    </xf>
    <xf numFmtId="167" fontId="9" fillId="24" borderId="71" xfId="1250" applyFont="1" applyFill="1" applyBorder="1" applyAlignment="1" applyProtection="1">
      <alignment horizontal="center" vertical="center"/>
      <protection hidden="1"/>
    </xf>
    <xf numFmtId="181" fontId="11" fillId="0" borderId="0" xfId="1371" applyNumberFormat="1" applyFont="1" applyAlignment="1" applyProtection="1">
      <alignment horizontal="center" vertical="center" wrapText="1"/>
      <protection hidden="1"/>
    </xf>
    <xf numFmtId="0" fontId="71" fillId="0" borderId="10" xfId="0" applyFont="1" applyFill="1" applyBorder="1" applyAlignment="1" applyProtection="1">
      <alignment horizontal="center" vertical="center" wrapText="1"/>
      <protection locked="0"/>
    </xf>
    <xf numFmtId="0" fontId="5" fillId="0" borderId="10" xfId="0" applyFont="1" applyFill="1" applyBorder="1" applyAlignment="1" applyProtection="1">
      <alignment horizontal="center" vertical="center" wrapText="1"/>
      <protection hidden="1"/>
    </xf>
    <xf numFmtId="0" fontId="15" fillId="0" borderId="10" xfId="0" applyFont="1" applyFill="1" applyBorder="1" applyAlignment="1" applyProtection="1">
      <alignment horizontal="center" vertical="center" wrapText="1"/>
      <protection locked="0"/>
    </xf>
    <xf numFmtId="0" fontId="68" fillId="0" borderId="10" xfId="0" applyFont="1" applyFill="1" applyBorder="1" applyAlignment="1" applyProtection="1">
      <alignment horizontal="center"/>
      <protection locked="0"/>
    </xf>
    <xf numFmtId="0" fontId="5" fillId="0" borderId="17" xfId="0" applyFont="1" applyFill="1" applyBorder="1" applyAlignment="1" applyProtection="1">
      <alignment horizontal="center" vertical="center" wrapText="1"/>
      <protection locked="0"/>
    </xf>
    <xf numFmtId="0" fontId="5" fillId="0" borderId="19" xfId="0" applyFont="1" applyFill="1" applyBorder="1" applyAlignment="1" applyProtection="1">
      <alignment horizontal="center" vertical="center" wrapText="1"/>
      <protection locked="0"/>
    </xf>
    <xf numFmtId="167" fontId="15" fillId="51" borderId="17" xfId="1250" applyNumberFormat="1" applyFont="1" applyFill="1" applyBorder="1" applyAlignment="1" applyProtection="1">
      <alignment vertical="center" wrapText="1"/>
      <protection hidden="1"/>
    </xf>
    <xf numFmtId="167" fontId="15" fillId="51" borderId="19" xfId="1250" applyNumberFormat="1" applyFont="1" applyFill="1" applyBorder="1" applyAlignment="1" applyProtection="1">
      <alignment vertical="center" wrapText="1"/>
      <protection hidden="1"/>
    </xf>
    <xf numFmtId="167" fontId="15" fillId="0" borderId="17" xfId="1250" applyNumberFormat="1" applyFont="1" applyFill="1" applyBorder="1" applyAlignment="1" applyProtection="1">
      <alignment vertical="center" wrapText="1"/>
      <protection hidden="1"/>
    </xf>
    <xf numFmtId="167" fontId="15" fillId="0" borderId="19" xfId="1250" applyNumberFormat="1" applyFont="1" applyFill="1" applyBorder="1" applyAlignment="1" applyProtection="1">
      <alignment vertical="center" wrapText="1"/>
      <protection hidden="1"/>
    </xf>
    <xf numFmtId="0" fontId="71" fillId="0" borderId="10" xfId="0" applyFont="1" applyFill="1" applyBorder="1" applyAlignment="1" applyProtection="1">
      <alignment horizontal="center" vertical="center"/>
      <protection locked="0"/>
    </xf>
    <xf numFmtId="171" fontId="15" fillId="0" borderId="10" xfId="1250" applyNumberFormat="1" applyFont="1" applyFill="1" applyBorder="1" applyAlignment="1" applyProtection="1">
      <alignment vertical="center" wrapText="1"/>
      <protection hidden="1"/>
    </xf>
    <xf numFmtId="167" fontId="5" fillId="0" borderId="17" xfId="1250" applyFont="1" applyFill="1" applyBorder="1" applyAlignment="1" applyProtection="1">
      <alignment horizontal="center" vertical="center" wrapText="1"/>
      <protection hidden="1"/>
    </xf>
    <xf numFmtId="167" fontId="5" fillId="0" borderId="19" xfId="1250" applyFont="1" applyFill="1" applyBorder="1" applyAlignment="1" applyProtection="1">
      <alignment horizontal="center" vertical="center" wrapText="1"/>
      <protection hidden="1"/>
    </xf>
    <xf numFmtId="170" fontId="5" fillId="0" borderId="10" xfId="0" applyNumberFormat="1" applyFont="1" applyFill="1" applyBorder="1" applyAlignment="1" applyProtection="1">
      <alignment horizontal="center" vertical="center" wrapText="1"/>
      <protection hidden="1"/>
    </xf>
    <xf numFmtId="0" fontId="5" fillId="0" borderId="17" xfId="0" applyFont="1" applyFill="1" applyBorder="1" applyAlignment="1" applyProtection="1">
      <alignment horizontal="justify" vertical="center" wrapText="1"/>
      <protection locked="0"/>
    </xf>
    <xf numFmtId="0" fontId="5" fillId="0" borderId="19" xfId="0" applyFont="1" applyFill="1" applyBorder="1" applyAlignment="1" applyProtection="1">
      <alignment horizontal="justify" vertical="center" wrapText="1"/>
      <protection locked="0"/>
    </xf>
    <xf numFmtId="172" fontId="15" fillId="55" borderId="17" xfId="1251" applyNumberFormat="1" applyFont="1" applyFill="1" applyBorder="1" applyAlignment="1" applyProtection="1">
      <alignment horizontal="center" vertical="center" wrapText="1"/>
      <protection hidden="1"/>
    </xf>
    <xf numFmtId="172" fontId="15" fillId="55" borderId="19" xfId="1251" applyNumberFormat="1" applyFont="1" applyFill="1" applyBorder="1" applyAlignment="1" applyProtection="1">
      <alignment horizontal="center" vertical="center" wrapText="1"/>
      <protection hidden="1"/>
    </xf>
    <xf numFmtId="0" fontId="11" fillId="62" borderId="20" xfId="0" applyFont="1" applyFill="1" applyBorder="1" applyAlignment="1" applyProtection="1">
      <alignment horizontal="center" vertical="center" wrapText="1"/>
      <protection locked="0"/>
    </xf>
    <xf numFmtId="0" fontId="11" fillId="62" borderId="32" xfId="0" applyFont="1" applyFill="1" applyBorder="1" applyAlignment="1" applyProtection="1">
      <alignment horizontal="center" vertical="center" wrapText="1"/>
      <protection locked="0"/>
    </xf>
    <xf numFmtId="0" fontId="11" fillId="62" borderId="34" xfId="0" applyFont="1" applyFill="1" applyBorder="1" applyAlignment="1" applyProtection="1">
      <alignment horizontal="center" vertical="center" wrapText="1"/>
      <protection locked="0"/>
    </xf>
    <xf numFmtId="171" fontId="15" fillId="50" borderId="17" xfId="1250" applyNumberFormat="1" applyFont="1" applyFill="1" applyBorder="1" applyAlignment="1" applyProtection="1">
      <alignment vertical="center" wrapText="1"/>
      <protection hidden="1"/>
    </xf>
    <xf numFmtId="171" fontId="15" fillId="50" borderId="19" xfId="1250" applyNumberFormat="1" applyFont="1" applyFill="1" applyBorder="1" applyAlignment="1" applyProtection="1">
      <alignment vertical="center" wrapText="1"/>
      <protection hidden="1"/>
    </xf>
    <xf numFmtId="171" fontId="15" fillId="51" borderId="17" xfId="1250" applyNumberFormat="1" applyFont="1" applyFill="1" applyBorder="1" applyAlignment="1" applyProtection="1">
      <alignment vertical="center" wrapText="1"/>
      <protection hidden="1"/>
    </xf>
    <xf numFmtId="171" fontId="15" fillId="51" borderId="19" xfId="1250" applyNumberFormat="1" applyFont="1" applyFill="1" applyBorder="1" applyAlignment="1" applyProtection="1">
      <alignment vertical="center" wrapText="1"/>
      <protection hidden="1"/>
    </xf>
    <xf numFmtId="171" fontId="15" fillId="0" borderId="17" xfId="1250" applyNumberFormat="1" applyFont="1" applyFill="1" applyBorder="1" applyAlignment="1" applyProtection="1">
      <alignment vertical="center" wrapText="1"/>
      <protection hidden="1"/>
    </xf>
    <xf numFmtId="171" fontId="15" fillId="0" borderId="19" xfId="1250" applyNumberFormat="1" applyFont="1" applyFill="1" applyBorder="1" applyAlignment="1" applyProtection="1">
      <alignment vertical="center" wrapText="1"/>
      <protection hidden="1"/>
    </xf>
    <xf numFmtId="0" fontId="71" fillId="50" borderId="10" xfId="0" applyFont="1" applyFill="1" applyBorder="1" applyAlignment="1" applyProtection="1">
      <alignment horizontal="center" vertical="center"/>
      <protection locked="0"/>
    </xf>
    <xf numFmtId="0" fontId="11" fillId="62" borderId="10" xfId="0" applyFont="1" applyFill="1" applyBorder="1" applyAlignment="1" applyProtection="1">
      <alignment horizontal="center" vertical="center" wrapText="1"/>
      <protection locked="0"/>
    </xf>
    <xf numFmtId="0" fontId="68" fillId="0" borderId="24" xfId="0" applyFont="1" applyFill="1" applyBorder="1" applyAlignment="1" applyProtection="1">
      <alignment horizontal="center"/>
      <protection locked="0"/>
    </xf>
    <xf numFmtId="0" fontId="68" fillId="0" borderId="25" xfId="0" applyFont="1" applyFill="1" applyBorder="1" applyAlignment="1" applyProtection="1">
      <alignment horizontal="center"/>
      <protection locked="0"/>
    </xf>
    <xf numFmtId="0" fontId="68" fillId="0" borderId="28" xfId="0" applyFont="1" applyFill="1" applyBorder="1" applyAlignment="1" applyProtection="1">
      <alignment horizontal="center"/>
      <protection locked="0"/>
    </xf>
    <xf numFmtId="0" fontId="15" fillId="0" borderId="10" xfId="0" applyFont="1" applyFill="1" applyBorder="1" applyAlignment="1" applyProtection="1">
      <alignment horizontal="center" vertical="center" wrapText="1"/>
      <protection hidden="1"/>
    </xf>
    <xf numFmtId="0" fontId="3" fillId="62" borderId="22" xfId="0" applyFont="1" applyFill="1" applyBorder="1" applyAlignment="1" applyProtection="1">
      <alignment horizontal="center" vertical="center" wrapText="1"/>
      <protection locked="0"/>
    </xf>
    <xf numFmtId="0" fontId="3" fillId="62" borderId="23" xfId="0" applyFont="1" applyFill="1" applyBorder="1" applyAlignment="1" applyProtection="1">
      <alignment horizontal="center" vertical="center" wrapText="1"/>
      <protection locked="0"/>
    </xf>
    <xf numFmtId="0" fontId="3" fillId="62" borderId="24" xfId="0" applyFont="1" applyFill="1" applyBorder="1" applyAlignment="1" applyProtection="1">
      <alignment horizontal="center" vertical="center" wrapText="1"/>
      <protection locked="0"/>
    </xf>
    <xf numFmtId="167" fontId="15" fillId="50" borderId="17" xfId="1250" applyNumberFormat="1" applyFont="1" applyFill="1" applyBorder="1" applyAlignment="1" applyProtection="1">
      <alignment vertical="center" wrapText="1"/>
      <protection hidden="1"/>
    </xf>
    <xf numFmtId="167" fontId="15" fillId="50" borderId="19" xfId="1250" applyNumberFormat="1" applyFont="1" applyFill="1" applyBorder="1" applyAlignment="1" applyProtection="1">
      <alignment vertical="center" wrapText="1"/>
      <protection hidden="1"/>
    </xf>
    <xf numFmtId="9" fontId="15" fillId="0" borderId="10" xfId="0" applyNumberFormat="1" applyFont="1" applyFill="1" applyBorder="1" applyAlignment="1" applyProtection="1">
      <alignment vertical="center" wrapText="1"/>
      <protection hidden="1"/>
    </xf>
    <xf numFmtId="0" fontId="15" fillId="0" borderId="10" xfId="0" applyFont="1" applyFill="1" applyBorder="1" applyAlignment="1" applyProtection="1">
      <alignment vertical="center" wrapText="1"/>
      <protection hidden="1"/>
    </xf>
    <xf numFmtId="0" fontId="5" fillId="50" borderId="17" xfId="0" applyFont="1" applyFill="1" applyBorder="1" applyAlignment="1" applyProtection="1">
      <alignment horizontal="justify" vertical="center" wrapText="1"/>
      <protection locked="0"/>
    </xf>
    <xf numFmtId="0" fontId="5" fillId="50" borderId="19" xfId="0" applyFont="1" applyFill="1" applyBorder="1" applyAlignment="1" applyProtection="1">
      <alignment horizontal="justify" vertical="center" wrapText="1"/>
      <protection locked="0"/>
    </xf>
    <xf numFmtId="170" fontId="70" fillId="50" borderId="22" xfId="0" applyNumberFormat="1" applyFont="1" applyFill="1" applyBorder="1" applyAlignment="1" applyProtection="1">
      <alignment horizontal="center" vertical="center" wrapText="1"/>
      <protection hidden="1"/>
    </xf>
    <xf numFmtId="170" fontId="70" fillId="50" borderId="23" xfId="0" applyNumberFormat="1" applyFont="1" applyFill="1" applyBorder="1" applyAlignment="1" applyProtection="1">
      <alignment horizontal="center" vertical="center" wrapText="1"/>
      <protection hidden="1"/>
    </xf>
    <xf numFmtId="170" fontId="70" fillId="50" borderId="26" xfId="0" applyNumberFormat="1" applyFont="1" applyFill="1" applyBorder="1" applyAlignment="1" applyProtection="1">
      <alignment horizontal="center" vertical="center" wrapText="1"/>
      <protection hidden="1"/>
    </xf>
    <xf numFmtId="170" fontId="70" fillId="50" borderId="27" xfId="0" applyNumberFormat="1" applyFont="1" applyFill="1" applyBorder="1" applyAlignment="1" applyProtection="1">
      <alignment horizontal="center" vertical="center" wrapText="1"/>
      <protection hidden="1"/>
    </xf>
    <xf numFmtId="170" fontId="71" fillId="55" borderId="17" xfId="0" applyNumberFormat="1" applyFont="1" applyFill="1" applyBorder="1" applyAlignment="1" applyProtection="1">
      <alignment horizontal="center" vertical="center" wrapText="1"/>
      <protection hidden="1"/>
    </xf>
    <xf numFmtId="170" fontId="71" fillId="55" borderId="19" xfId="0" applyNumberFormat="1" applyFont="1" applyFill="1" applyBorder="1" applyAlignment="1" applyProtection="1">
      <alignment horizontal="center" vertical="center" wrapText="1"/>
      <protection hidden="1"/>
    </xf>
    <xf numFmtId="170" fontId="15" fillId="55" borderId="17" xfId="0" applyNumberFormat="1" applyFont="1" applyFill="1" applyBorder="1" applyAlignment="1" applyProtection="1">
      <alignment horizontal="center" vertical="center" wrapText="1"/>
      <protection hidden="1"/>
    </xf>
    <xf numFmtId="170" fontId="15" fillId="55" borderId="19" xfId="0" applyNumberFormat="1" applyFont="1" applyFill="1" applyBorder="1" applyAlignment="1" applyProtection="1">
      <alignment horizontal="center" vertical="center" wrapText="1"/>
      <protection hidden="1"/>
    </xf>
    <xf numFmtId="170" fontId="5" fillId="50" borderId="22" xfId="0" applyNumberFormat="1" applyFont="1" applyFill="1" applyBorder="1" applyAlignment="1" applyProtection="1">
      <alignment horizontal="center" vertical="center" wrapText="1"/>
      <protection hidden="1"/>
    </xf>
    <xf numFmtId="170" fontId="5" fillId="50" borderId="23" xfId="0" applyNumberFormat="1" applyFont="1" applyFill="1" applyBorder="1" applyAlignment="1" applyProtection="1">
      <alignment horizontal="center" vertical="center" wrapText="1"/>
      <protection hidden="1"/>
    </xf>
    <xf numFmtId="170" fontId="5" fillId="50" borderId="26" xfId="0" applyNumberFormat="1" applyFont="1" applyFill="1" applyBorder="1" applyAlignment="1" applyProtection="1">
      <alignment horizontal="center" vertical="center" wrapText="1"/>
      <protection hidden="1"/>
    </xf>
    <xf numFmtId="170" fontId="5" fillId="50" borderId="27" xfId="0" applyNumberFormat="1" applyFont="1" applyFill="1" applyBorder="1" applyAlignment="1" applyProtection="1">
      <alignment horizontal="center" vertical="center" wrapText="1"/>
      <protection hidden="1"/>
    </xf>
    <xf numFmtId="170" fontId="5" fillId="50" borderId="17" xfId="0" applyNumberFormat="1" applyFont="1" applyFill="1" applyBorder="1" applyAlignment="1" applyProtection="1">
      <alignment vertical="center" wrapText="1"/>
      <protection hidden="1"/>
    </xf>
    <xf numFmtId="170" fontId="5" fillId="50" borderId="19" xfId="0" applyNumberFormat="1" applyFont="1" applyFill="1" applyBorder="1" applyAlignment="1" applyProtection="1">
      <alignment vertical="center" wrapText="1"/>
      <protection hidden="1"/>
    </xf>
    <xf numFmtId="0" fontId="5" fillId="50" borderId="10" xfId="0" applyFont="1" applyFill="1" applyBorder="1" applyAlignment="1" applyProtection="1">
      <alignment horizontal="center" vertical="center" wrapText="1"/>
      <protection hidden="1"/>
    </xf>
    <xf numFmtId="170" fontId="5" fillId="51" borderId="17" xfId="0" applyNumberFormat="1" applyFont="1" applyFill="1" applyBorder="1" applyAlignment="1" applyProtection="1">
      <alignment vertical="center" wrapText="1"/>
      <protection hidden="1"/>
    </xf>
    <xf numFmtId="170" fontId="5" fillId="51" borderId="19" xfId="0" applyNumberFormat="1" applyFont="1" applyFill="1" applyBorder="1" applyAlignment="1" applyProtection="1">
      <alignment vertical="center" wrapText="1"/>
      <protection hidden="1"/>
    </xf>
    <xf numFmtId="9" fontId="5" fillId="50" borderId="22" xfId="0" applyNumberFormat="1" applyFont="1" applyFill="1" applyBorder="1" applyAlignment="1" applyProtection="1">
      <alignment horizontal="center" vertical="center" wrapText="1"/>
      <protection hidden="1"/>
    </xf>
    <xf numFmtId="9" fontId="5" fillId="50" borderId="23" xfId="0" applyNumberFormat="1" applyFont="1" applyFill="1" applyBorder="1" applyAlignment="1" applyProtection="1">
      <alignment horizontal="center" vertical="center" wrapText="1"/>
      <protection hidden="1"/>
    </xf>
    <xf numFmtId="9" fontId="5" fillId="50" borderId="26" xfId="0" applyNumberFormat="1" applyFont="1" applyFill="1" applyBorder="1" applyAlignment="1" applyProtection="1">
      <alignment horizontal="center" vertical="center" wrapText="1"/>
      <protection hidden="1"/>
    </xf>
    <xf numFmtId="9" fontId="5" fillId="50" borderId="27" xfId="0" applyNumberFormat="1" applyFont="1" applyFill="1" applyBorder="1" applyAlignment="1" applyProtection="1">
      <alignment horizontal="center" vertical="center" wrapText="1"/>
      <protection hidden="1"/>
    </xf>
    <xf numFmtId="9" fontId="70" fillId="50" borderId="22" xfId="0" applyNumberFormat="1" applyFont="1" applyFill="1" applyBorder="1" applyAlignment="1" applyProtection="1">
      <alignment horizontal="center" vertical="center" wrapText="1"/>
      <protection hidden="1"/>
    </xf>
    <xf numFmtId="9" fontId="70" fillId="50" borderId="23" xfId="0" applyNumberFormat="1" applyFont="1" applyFill="1" applyBorder="1" applyAlignment="1" applyProtection="1">
      <alignment horizontal="center" vertical="center" wrapText="1"/>
      <protection hidden="1"/>
    </xf>
    <xf numFmtId="9" fontId="70" fillId="50" borderId="26" xfId="0" applyNumberFormat="1" applyFont="1" applyFill="1" applyBorder="1" applyAlignment="1" applyProtection="1">
      <alignment horizontal="center" vertical="center" wrapText="1"/>
      <protection hidden="1"/>
    </xf>
    <xf numFmtId="9" fontId="70" fillId="50" borderId="27" xfId="0" applyNumberFormat="1" applyFont="1" applyFill="1" applyBorder="1" applyAlignment="1" applyProtection="1">
      <alignment horizontal="center" vertical="center" wrapText="1"/>
      <protection hidden="1"/>
    </xf>
    <xf numFmtId="170" fontId="15" fillId="50" borderId="17" xfId="0" applyNumberFormat="1" applyFont="1" applyFill="1" applyBorder="1" applyAlignment="1" applyProtection="1">
      <alignment vertical="center" wrapText="1"/>
      <protection hidden="1"/>
    </xf>
    <xf numFmtId="170" fontId="15" fillId="50" borderId="19" xfId="0" applyNumberFormat="1" applyFont="1" applyFill="1" applyBorder="1" applyAlignment="1" applyProtection="1">
      <alignment vertical="center" wrapText="1"/>
      <protection hidden="1"/>
    </xf>
    <xf numFmtId="0" fontId="57" fillId="0" borderId="29" xfId="0" applyFont="1" applyFill="1" applyBorder="1" applyAlignment="1" applyProtection="1">
      <alignment horizontal="center" vertical="center" wrapText="1"/>
      <protection locked="0"/>
    </xf>
    <xf numFmtId="0" fontId="57" fillId="0" borderId="10" xfId="0" applyFont="1" applyBorder="1" applyAlignment="1" applyProtection="1">
      <alignment horizontal="center" vertical="center" wrapText="1"/>
      <protection locked="0"/>
    </xf>
    <xf numFmtId="0" fontId="54" fillId="0" borderId="42" xfId="0" applyFont="1" applyBorder="1" applyAlignment="1" applyProtection="1">
      <alignment horizontal="center"/>
      <protection locked="0"/>
    </xf>
    <xf numFmtId="0" fontId="54" fillId="0" borderId="16" xfId="0" applyFont="1" applyBorder="1" applyAlignment="1" applyProtection="1">
      <alignment horizontal="center"/>
      <protection locked="0"/>
    </xf>
    <xf numFmtId="0" fontId="55" fillId="0" borderId="30" xfId="0" applyFont="1" applyFill="1" applyBorder="1" applyAlignment="1" applyProtection="1">
      <alignment horizontal="center" vertical="center" wrapText="1"/>
      <protection locked="0"/>
    </xf>
    <xf numFmtId="0" fontId="55" fillId="0" borderId="18" xfId="0" applyFont="1" applyFill="1" applyBorder="1" applyAlignment="1" applyProtection="1">
      <alignment horizontal="center" vertical="center" wrapText="1"/>
      <protection locked="0"/>
    </xf>
    <xf numFmtId="0" fontId="57" fillId="50" borderId="10" xfId="0" applyFont="1" applyFill="1" applyBorder="1" applyAlignment="1" applyProtection="1">
      <alignment horizontal="center" vertical="center" wrapText="1"/>
      <protection locked="0"/>
    </xf>
    <xf numFmtId="0" fontId="11" fillId="24" borderId="14" xfId="1371" applyFont="1" applyFill="1" applyBorder="1" applyAlignment="1" applyProtection="1">
      <alignment horizontal="center" vertical="center"/>
    </xf>
    <xf numFmtId="0" fontId="11" fillId="24" borderId="0" xfId="1371" applyFont="1" applyFill="1" applyBorder="1" applyAlignment="1" applyProtection="1">
      <alignment horizontal="center" vertical="center"/>
    </xf>
    <xf numFmtId="0" fontId="11" fillId="24" borderId="15" xfId="1371" applyFont="1" applyFill="1" applyBorder="1" applyAlignment="1" applyProtection="1">
      <alignment horizontal="center" vertical="center"/>
    </xf>
    <xf numFmtId="0" fontId="57" fillId="0" borderId="47" xfId="1371" applyFont="1" applyFill="1" applyBorder="1" applyAlignment="1">
      <alignment horizontal="center" vertical="center"/>
    </xf>
    <xf numFmtId="0" fontId="57" fillId="0" borderId="23" xfId="1371" applyFont="1" applyFill="1" applyBorder="1" applyAlignment="1">
      <alignment horizontal="center" vertical="center"/>
    </xf>
    <xf numFmtId="0" fontId="57" fillId="0" borderId="45" xfId="1371" applyFont="1" applyFill="1" applyBorder="1" applyAlignment="1">
      <alignment horizontal="center" vertical="center"/>
    </xf>
    <xf numFmtId="0" fontId="57" fillId="63" borderId="16" xfId="1371" applyFont="1" applyFill="1" applyBorder="1" applyAlignment="1">
      <alignment horizontal="center" vertical="center"/>
    </xf>
    <xf numFmtId="0" fontId="57" fillId="63" borderId="10" xfId="1371" applyFont="1" applyFill="1" applyBorder="1" applyAlignment="1">
      <alignment horizontal="center" vertical="center"/>
    </xf>
    <xf numFmtId="0" fontId="57" fillId="63" borderId="18" xfId="1371" applyFont="1" applyFill="1" applyBorder="1" applyAlignment="1">
      <alignment horizontal="center" vertical="center"/>
    </xf>
    <xf numFmtId="0" fontId="9" fillId="50" borderId="20" xfId="1371" applyFont="1" applyFill="1" applyBorder="1" applyAlignment="1">
      <alignment horizontal="center" vertical="center"/>
    </xf>
    <xf numFmtId="0" fontId="9" fillId="50" borderId="32" xfId="1371" applyFont="1" applyFill="1" applyBorder="1" applyAlignment="1">
      <alignment horizontal="center" vertical="center"/>
    </xf>
    <xf numFmtId="0" fontId="9" fillId="0" borderId="10" xfId="1371" applyFont="1" applyBorder="1" applyAlignment="1">
      <alignment horizontal="left" vertical="center" wrapText="1"/>
    </xf>
    <xf numFmtId="1" fontId="8" fillId="50" borderId="10" xfId="1273" applyNumberFormat="1" applyFont="1" applyFill="1" applyBorder="1" applyAlignment="1">
      <alignment horizontal="center" vertical="center" wrapText="1"/>
    </xf>
    <xf numFmtId="1" fontId="8" fillId="50" borderId="18" xfId="1273" applyNumberFormat="1" applyFont="1" applyFill="1" applyBorder="1" applyAlignment="1">
      <alignment horizontal="center" vertical="center" wrapText="1"/>
    </xf>
    <xf numFmtId="0" fontId="8" fillId="52" borderId="19" xfId="1371" applyFont="1" applyFill="1" applyBorder="1" applyAlignment="1">
      <alignment horizontal="center" vertical="center" wrapText="1"/>
    </xf>
    <xf numFmtId="0" fontId="9" fillId="50" borderId="20" xfId="1371" applyFont="1" applyFill="1" applyBorder="1" applyAlignment="1">
      <alignment horizontal="center" vertical="center" wrapText="1"/>
    </xf>
    <xf numFmtId="0" fontId="9" fillId="50" borderId="32" xfId="1371" applyFont="1" applyFill="1" applyBorder="1" applyAlignment="1">
      <alignment horizontal="center" vertical="center" wrapText="1"/>
    </xf>
    <xf numFmtId="0" fontId="9" fillId="50" borderId="46" xfId="1371" applyFont="1" applyFill="1" applyBorder="1" applyAlignment="1">
      <alignment horizontal="center" vertical="center" wrapText="1"/>
    </xf>
    <xf numFmtId="0" fontId="8" fillId="52" borderId="20" xfId="1371" applyFont="1" applyFill="1" applyBorder="1" applyAlignment="1">
      <alignment horizontal="center" vertical="center" wrapText="1"/>
    </xf>
    <xf numFmtId="0" fontId="8" fillId="52" borderId="34" xfId="1371" applyFont="1" applyFill="1" applyBorder="1" applyAlignment="1">
      <alignment horizontal="center" vertical="center" wrapText="1"/>
    </xf>
    <xf numFmtId="9" fontId="9" fillId="24" borderId="10" xfId="1496" applyFont="1" applyFill="1" applyBorder="1" applyAlignment="1">
      <alignment horizontal="center" vertical="center"/>
    </xf>
    <xf numFmtId="0" fontId="8" fillId="50" borderId="10" xfId="1496" applyNumberFormat="1" applyFont="1" applyFill="1" applyBorder="1" applyAlignment="1">
      <alignment horizontal="center" vertical="center" wrapText="1"/>
    </xf>
    <xf numFmtId="0" fontId="8" fillId="50" borderId="18" xfId="1496" applyNumberFormat="1" applyFont="1" applyFill="1" applyBorder="1" applyAlignment="1">
      <alignment horizontal="center" vertical="center" wrapText="1"/>
    </xf>
    <xf numFmtId="0" fontId="9" fillId="50" borderId="10" xfId="1371" applyFont="1" applyFill="1" applyBorder="1" applyAlignment="1">
      <alignment horizontal="left" vertical="center" wrapText="1"/>
    </xf>
    <xf numFmtId="0" fontId="9" fillId="50" borderId="18" xfId="1371" applyFont="1" applyFill="1" applyBorder="1" applyAlignment="1">
      <alignment horizontal="left" vertical="center" wrapText="1"/>
    </xf>
    <xf numFmtId="0" fontId="9" fillId="50" borderId="46" xfId="1371" applyFont="1" applyFill="1" applyBorder="1" applyAlignment="1">
      <alignment horizontal="center" vertical="center"/>
    </xf>
    <xf numFmtId="0" fontId="9" fillId="50" borderId="10" xfId="1371" applyFont="1" applyFill="1" applyBorder="1" applyAlignment="1">
      <alignment horizontal="center" vertical="center" wrapText="1"/>
    </xf>
    <xf numFmtId="0" fontId="9" fillId="50" borderId="10" xfId="1371" applyFont="1" applyFill="1" applyBorder="1" applyAlignment="1">
      <alignment horizontal="center" vertical="center"/>
    </xf>
    <xf numFmtId="0" fontId="9" fillId="50" borderId="18" xfId="1371" applyFont="1" applyFill="1" applyBorder="1" applyAlignment="1">
      <alignment horizontal="center" vertical="center"/>
    </xf>
    <xf numFmtId="49" fontId="9" fillId="24" borderId="20" xfId="1371" applyNumberFormat="1" applyFont="1" applyFill="1" applyBorder="1" applyAlignment="1">
      <alignment horizontal="center" vertical="center"/>
    </xf>
    <xf numFmtId="49" fontId="9" fillId="24" borderId="32" xfId="1371" applyNumberFormat="1" applyFont="1" applyFill="1" applyBorder="1" applyAlignment="1">
      <alignment horizontal="center" vertical="center"/>
    </xf>
    <xf numFmtId="0" fontId="9" fillId="50" borderId="18" xfId="1371" applyFont="1" applyFill="1" applyBorder="1" applyAlignment="1">
      <alignment horizontal="center" vertical="center" wrapText="1"/>
    </xf>
    <xf numFmtId="0" fontId="14" fillId="50" borderId="10" xfId="1371" applyFont="1" applyFill="1" applyBorder="1" applyAlignment="1">
      <alignment horizontal="center" vertical="center"/>
    </xf>
    <xf numFmtId="0" fontId="14" fillId="50" borderId="18" xfId="1371" applyFont="1" applyFill="1" applyBorder="1" applyAlignment="1">
      <alignment horizontal="center" vertical="center"/>
    </xf>
    <xf numFmtId="0" fontId="8" fillId="52" borderId="36" xfId="1371" applyFont="1" applyFill="1" applyBorder="1" applyAlignment="1">
      <alignment horizontal="left" vertical="center" wrapText="1"/>
    </xf>
    <xf numFmtId="0" fontId="8" fillId="52" borderId="33" xfId="1371" applyFont="1" applyFill="1" applyBorder="1" applyAlignment="1">
      <alignment horizontal="left" vertical="center" wrapText="1"/>
    </xf>
    <xf numFmtId="0" fontId="8" fillId="52" borderId="10" xfId="1371" applyFont="1" applyFill="1" applyBorder="1" applyAlignment="1">
      <alignment horizontal="center" vertical="center"/>
    </xf>
    <xf numFmtId="9" fontId="8" fillId="52" borderId="10" xfId="1496" applyFont="1" applyFill="1" applyBorder="1" applyAlignment="1">
      <alignment horizontal="center" vertical="center"/>
    </xf>
    <xf numFmtId="9" fontId="8" fillId="52" borderId="18" xfId="1496" applyFont="1" applyFill="1" applyBorder="1" applyAlignment="1">
      <alignment horizontal="center" vertical="center"/>
    </xf>
    <xf numFmtId="0" fontId="50" fillId="0" borderId="47" xfId="1371" applyFont="1" applyFill="1" applyBorder="1" applyAlignment="1">
      <alignment horizontal="center" vertical="center"/>
    </xf>
    <xf numFmtId="0" fontId="50" fillId="0" borderId="23" xfId="1371" applyFont="1" applyFill="1" applyBorder="1" applyAlignment="1">
      <alignment horizontal="center" vertical="center"/>
    </xf>
    <xf numFmtId="0" fontId="50" fillId="0" borderId="45" xfId="1371" applyFont="1" applyFill="1" applyBorder="1" applyAlignment="1">
      <alignment horizontal="center" vertical="center"/>
    </xf>
    <xf numFmtId="0" fontId="50" fillId="0" borderId="14" xfId="1371" applyFont="1" applyFill="1" applyBorder="1" applyAlignment="1">
      <alignment horizontal="center" vertical="center"/>
    </xf>
    <xf numFmtId="0" fontId="50" fillId="0" borderId="0" xfId="1371" applyFont="1" applyFill="1" applyBorder="1" applyAlignment="1">
      <alignment horizontal="center" vertical="center"/>
    </xf>
    <xf numFmtId="0" fontId="50" fillId="0" borderId="15" xfId="1371" applyFont="1" applyFill="1" applyBorder="1" applyAlignment="1">
      <alignment horizontal="center" vertical="center"/>
    </xf>
    <xf numFmtId="0" fontId="50" fillId="0" borderId="48" xfId="1371" applyFont="1" applyFill="1" applyBorder="1" applyAlignment="1">
      <alignment horizontal="center" vertical="center"/>
    </xf>
    <xf numFmtId="0" fontId="50" fillId="0" borderId="27" xfId="1371" applyFont="1" applyFill="1" applyBorder="1" applyAlignment="1">
      <alignment horizontal="center" vertical="center"/>
    </xf>
    <xf numFmtId="0" fontId="50" fillId="0" borderId="49" xfId="1371" applyFont="1" applyFill="1" applyBorder="1" applyAlignment="1">
      <alignment horizontal="center" vertical="center"/>
    </xf>
    <xf numFmtId="0" fontId="9" fillId="50" borderId="20" xfId="1371" applyFont="1" applyFill="1" applyBorder="1" applyAlignment="1">
      <alignment horizontal="justify" vertical="center" wrapText="1"/>
    </xf>
    <xf numFmtId="0" fontId="9" fillId="50" borderId="32" xfId="1371" applyFont="1" applyFill="1" applyBorder="1" applyAlignment="1">
      <alignment horizontal="justify" vertical="center" wrapText="1"/>
    </xf>
    <xf numFmtId="0" fontId="9" fillId="50" borderId="34" xfId="1371" applyFont="1" applyFill="1" applyBorder="1" applyAlignment="1">
      <alignment horizontal="justify" vertical="center" wrapText="1"/>
    </xf>
    <xf numFmtId="17" fontId="9" fillId="24" borderId="20" xfId="1371" applyNumberFormat="1" applyFont="1" applyFill="1" applyBorder="1" applyAlignment="1">
      <alignment horizontal="center" vertical="center" wrapText="1"/>
    </xf>
    <xf numFmtId="17" fontId="9" fillId="24" borderId="32" xfId="1371" applyNumberFormat="1" applyFont="1" applyFill="1" applyBorder="1" applyAlignment="1">
      <alignment horizontal="center" vertical="center" wrapText="1"/>
    </xf>
    <xf numFmtId="17" fontId="9" fillId="24" borderId="34" xfId="1371" applyNumberFormat="1" applyFont="1" applyFill="1" applyBorder="1" applyAlignment="1">
      <alignment horizontal="center" vertical="center" wrapText="1"/>
    </xf>
    <xf numFmtId="170" fontId="9" fillId="0" borderId="20" xfId="1496" applyNumberFormat="1" applyFont="1" applyFill="1" applyBorder="1" applyAlignment="1">
      <alignment horizontal="center" vertical="center" wrapText="1"/>
    </xf>
    <xf numFmtId="170" fontId="9" fillId="0" borderId="32" xfId="1496" applyNumberFormat="1" applyFont="1" applyFill="1" applyBorder="1" applyAlignment="1">
      <alignment horizontal="center" vertical="center" wrapText="1"/>
    </xf>
    <xf numFmtId="170" fontId="9" fillId="0" borderId="46" xfId="1496" applyNumberFormat="1" applyFont="1" applyFill="1" applyBorder="1" applyAlignment="1">
      <alignment horizontal="center" vertical="center" wrapText="1"/>
    </xf>
    <xf numFmtId="0" fontId="9" fillId="24" borderId="34" xfId="1371" applyFont="1" applyFill="1" applyBorder="1" applyAlignment="1">
      <alignment horizontal="center" vertical="center" wrapText="1"/>
    </xf>
    <xf numFmtId="9" fontId="9" fillId="50" borderId="20" xfId="1496" applyFont="1" applyFill="1" applyBorder="1" applyAlignment="1">
      <alignment horizontal="center" vertical="center" wrapText="1"/>
    </xf>
    <xf numFmtId="9" fontId="9" fillId="50" borderId="32" xfId="1496" applyFont="1" applyFill="1" applyBorder="1" applyAlignment="1">
      <alignment horizontal="center" vertical="center" wrapText="1"/>
    </xf>
    <xf numFmtId="9" fontId="9" fillId="50" borderId="46" xfId="1496" applyFont="1" applyFill="1" applyBorder="1" applyAlignment="1">
      <alignment horizontal="center" vertical="center" wrapText="1"/>
    </xf>
    <xf numFmtId="0" fontId="9" fillId="50" borderId="22" xfId="1371" applyFont="1" applyFill="1" applyBorder="1" applyAlignment="1">
      <alignment horizontal="center" vertical="center"/>
    </xf>
    <xf numFmtId="0" fontId="9" fillId="50" borderId="23" xfId="1371" applyFont="1" applyFill="1" applyBorder="1" applyAlignment="1">
      <alignment horizontal="center" vertical="center"/>
    </xf>
    <xf numFmtId="0" fontId="9" fillId="50" borderId="24" xfId="1371" applyFont="1" applyFill="1" applyBorder="1" applyAlignment="1">
      <alignment horizontal="center" vertical="center"/>
    </xf>
    <xf numFmtId="0" fontId="50" fillId="63" borderId="16" xfId="1371" applyFont="1" applyFill="1" applyBorder="1" applyAlignment="1">
      <alignment horizontal="center" vertical="center"/>
    </xf>
    <xf numFmtId="0" fontId="50" fillId="63" borderId="10" xfId="1371" applyFont="1" applyFill="1" applyBorder="1" applyAlignment="1">
      <alignment horizontal="center" vertical="center"/>
    </xf>
    <xf numFmtId="0" fontId="50" fillId="63" borderId="18" xfId="1371" applyFont="1" applyFill="1" applyBorder="1" applyAlignment="1">
      <alignment horizontal="center" vertical="center"/>
    </xf>
    <xf numFmtId="0" fontId="9" fillId="50" borderId="10"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left" vertical="center" wrapText="1"/>
      <protection locked="0"/>
    </xf>
    <xf numFmtId="0" fontId="9" fillId="50" borderId="10" xfId="1371" applyFont="1" applyFill="1" applyBorder="1" applyAlignment="1" applyProtection="1">
      <alignment horizontal="center" vertical="center" wrapText="1"/>
      <protection locked="0"/>
    </xf>
    <xf numFmtId="0" fontId="9" fillId="50" borderId="18" xfId="1371" applyFont="1" applyFill="1" applyBorder="1" applyAlignment="1" applyProtection="1">
      <alignment horizontal="center" vertical="center" wrapText="1"/>
      <protection locked="0"/>
    </xf>
    <xf numFmtId="0" fontId="51" fillId="50" borderId="20" xfId="0" applyFont="1" applyFill="1" applyBorder="1" applyAlignment="1">
      <alignment horizontal="center" vertical="center" wrapText="1"/>
    </xf>
    <xf numFmtId="0" fontId="51" fillId="50" borderId="32" xfId="0" applyFont="1" applyFill="1" applyBorder="1" applyAlignment="1">
      <alignment horizontal="center" vertical="center" wrapText="1"/>
    </xf>
    <xf numFmtId="0" fontId="51" fillId="50" borderId="46" xfId="0" applyFont="1" applyFill="1" applyBorder="1" applyAlignment="1">
      <alignment horizontal="center" vertical="center" wrapText="1"/>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8" fillId="52" borderId="18" xfId="1371" applyFont="1" applyFill="1" applyBorder="1" applyAlignment="1" applyProtection="1">
      <alignment horizontal="center" vertical="center" wrapText="1"/>
      <protection locked="0"/>
    </xf>
    <xf numFmtId="0" fontId="8" fillId="24" borderId="10" xfId="1371" applyFont="1" applyFill="1" applyBorder="1" applyAlignment="1" applyProtection="1">
      <alignment horizontal="center" vertical="center" wrapText="1"/>
      <protection locked="0"/>
    </xf>
    <xf numFmtId="0" fontId="8" fillId="24" borderId="18" xfId="1371" applyFont="1" applyFill="1" applyBorder="1" applyAlignment="1" applyProtection="1">
      <alignment horizontal="center" vertical="center" wrapText="1"/>
      <protection locked="0"/>
    </xf>
    <xf numFmtId="0" fontId="8" fillId="52" borderId="22" xfId="1371" applyFont="1" applyFill="1" applyBorder="1" applyAlignment="1" applyProtection="1">
      <alignment horizontal="left" vertical="center" wrapText="1"/>
      <protection locked="0"/>
    </xf>
    <xf numFmtId="0" fontId="8" fillId="52" borderId="24" xfId="1371" applyFont="1" applyFill="1" applyBorder="1" applyAlignment="1" applyProtection="1">
      <alignment horizontal="left" vertical="center" wrapText="1"/>
      <protection locked="0"/>
    </xf>
    <xf numFmtId="0" fontId="8" fillId="52" borderId="43" xfId="1371" applyFont="1" applyFill="1" applyBorder="1" applyAlignment="1" applyProtection="1">
      <alignment horizontal="left" vertical="center" wrapText="1"/>
      <protection locked="0"/>
    </xf>
    <xf numFmtId="0" fontId="8" fillId="52" borderId="44" xfId="1371" applyFont="1" applyFill="1" applyBorder="1" applyAlignment="1" applyProtection="1">
      <alignment horizontal="left" vertical="center" wrapText="1"/>
      <protection locked="0"/>
    </xf>
    <xf numFmtId="0" fontId="9" fillId="24" borderId="22" xfId="1371" applyFont="1" applyFill="1" applyBorder="1" applyAlignment="1" applyProtection="1">
      <alignment horizontal="center" vertical="center" wrapText="1"/>
      <protection locked="0"/>
    </xf>
    <xf numFmtId="0" fontId="9" fillId="24" borderId="23" xfId="1371" applyFont="1" applyFill="1" applyBorder="1" applyAlignment="1" applyProtection="1">
      <alignment horizontal="center" vertical="center" wrapText="1"/>
      <protection locked="0"/>
    </xf>
    <xf numFmtId="0" fontId="9" fillId="24" borderId="45" xfId="1371" applyFont="1" applyFill="1" applyBorder="1" applyAlignment="1" applyProtection="1">
      <alignment horizontal="center" vertical="center" wrapText="1"/>
      <protection locked="0"/>
    </xf>
    <xf numFmtId="0" fontId="9" fillId="24" borderId="43" xfId="1371" applyFont="1" applyFill="1" applyBorder="1" applyAlignment="1" applyProtection="1">
      <alignment horizontal="center" vertical="center" wrapText="1"/>
      <protection locked="0"/>
    </xf>
    <xf numFmtId="0" fontId="9" fillId="24" borderId="40" xfId="1371" applyFont="1" applyFill="1" applyBorder="1" applyAlignment="1" applyProtection="1">
      <alignment horizontal="center" vertical="center" wrapText="1"/>
      <protection locked="0"/>
    </xf>
    <xf numFmtId="0" fontId="9" fillId="24" borderId="41" xfId="1371" applyFont="1" applyFill="1" applyBorder="1" applyAlignment="1" applyProtection="1">
      <alignment horizontal="center" vertical="center" wrapText="1"/>
      <protection locked="0"/>
    </xf>
    <xf numFmtId="0" fontId="9" fillId="50" borderId="31" xfId="1371" applyFont="1" applyFill="1" applyBorder="1" applyAlignment="1" applyProtection="1">
      <alignment horizontal="center" vertical="center" wrapText="1"/>
      <protection locked="0"/>
    </xf>
    <xf numFmtId="0" fontId="9" fillId="50" borderId="10" xfId="1371" applyFont="1" applyFill="1" applyBorder="1" applyAlignment="1" applyProtection="1">
      <alignment horizontal="center" vertical="center"/>
      <protection locked="0"/>
    </xf>
    <xf numFmtId="0" fontId="8" fillId="52" borderId="10" xfId="1371" applyFont="1" applyFill="1" applyBorder="1" applyAlignment="1">
      <alignment horizontal="justify" vertical="center"/>
    </xf>
    <xf numFmtId="0" fontId="9" fillId="50" borderId="18" xfId="1371" applyFont="1" applyFill="1" applyBorder="1" applyAlignment="1" applyProtection="1">
      <alignment horizontal="center" vertical="center"/>
      <protection locked="0"/>
    </xf>
    <xf numFmtId="0" fontId="8" fillId="52" borderId="10" xfId="1371" applyFont="1" applyFill="1" applyBorder="1" applyAlignment="1" applyProtection="1">
      <alignment horizontal="justify" vertical="center" wrapText="1"/>
      <protection locked="0"/>
    </xf>
    <xf numFmtId="0" fontId="49" fillId="53" borderId="20" xfId="0" applyFont="1" applyFill="1" applyBorder="1" applyAlignment="1">
      <alignment horizontal="center" vertical="center" wrapText="1"/>
    </xf>
    <xf numFmtId="0" fontId="49" fillId="53" borderId="34" xfId="0" applyFont="1" applyFill="1" applyBorder="1" applyAlignment="1">
      <alignment horizontal="center" vertical="center" wrapText="1"/>
    </xf>
    <xf numFmtId="9" fontId="64" fillId="53" borderId="20" xfId="1495" applyFont="1" applyFill="1" applyBorder="1" applyAlignment="1">
      <alignment horizontal="center" vertical="center" wrapText="1"/>
    </xf>
    <xf numFmtId="9" fontId="64" fillId="53" borderId="34" xfId="1495" applyFont="1" applyFill="1" applyBorder="1" applyAlignment="1">
      <alignment horizontal="center" vertical="center" wrapText="1"/>
    </xf>
    <xf numFmtId="0" fontId="54" fillId="0" borderId="50" xfId="0" applyFont="1" applyBorder="1" applyAlignment="1" applyProtection="1">
      <alignment horizontal="center"/>
      <protection locked="0"/>
    </xf>
    <xf numFmtId="0" fontId="54" fillId="0" borderId="13" xfId="0" applyFont="1" applyBorder="1" applyAlignment="1" applyProtection="1">
      <alignment horizontal="center"/>
      <protection locked="0"/>
    </xf>
    <xf numFmtId="0" fontId="54" fillId="0" borderId="51" xfId="0" applyFont="1" applyBorder="1" applyAlignment="1" applyProtection="1">
      <alignment horizontal="center"/>
      <protection locked="0"/>
    </xf>
    <xf numFmtId="0" fontId="55" fillId="0" borderId="11" xfId="0" applyFont="1" applyFill="1" applyBorder="1" applyAlignment="1" applyProtection="1">
      <alignment horizontal="center" vertical="center" wrapText="1"/>
      <protection locked="0"/>
    </xf>
    <xf numFmtId="0" fontId="55" fillId="0" borderId="37" xfId="0" applyFont="1" applyFill="1" applyBorder="1" applyAlignment="1" applyProtection="1">
      <alignment horizontal="center" vertical="center" wrapText="1"/>
      <protection locked="0"/>
    </xf>
    <xf numFmtId="0" fontId="55" fillId="0" borderId="38" xfId="0" applyFont="1" applyFill="1" applyBorder="1" applyAlignment="1" applyProtection="1">
      <alignment horizontal="center" vertical="center" wrapText="1"/>
      <protection locked="0"/>
    </xf>
    <xf numFmtId="0" fontId="55" fillId="0" borderId="52" xfId="0" applyFont="1" applyFill="1" applyBorder="1" applyAlignment="1" applyProtection="1">
      <alignment horizontal="center" vertical="center" wrapText="1"/>
      <protection locked="0"/>
    </xf>
    <xf numFmtId="0" fontId="55" fillId="0" borderId="53" xfId="0" applyFont="1" applyFill="1" applyBorder="1" applyAlignment="1" applyProtection="1">
      <alignment horizontal="center" vertical="center" wrapText="1"/>
      <protection locked="0"/>
    </xf>
    <xf numFmtId="0" fontId="55" fillId="0" borderId="14" xfId="0" applyFont="1" applyFill="1" applyBorder="1" applyAlignment="1" applyProtection="1">
      <alignment horizontal="center" vertical="center" wrapText="1"/>
      <protection locked="0"/>
    </xf>
    <xf numFmtId="0" fontId="55" fillId="0" borderId="15" xfId="0" applyFont="1" applyFill="1" applyBorder="1" applyAlignment="1" applyProtection="1">
      <alignment horizontal="center" vertical="center" wrapText="1"/>
      <protection locked="0"/>
    </xf>
    <xf numFmtId="0" fontId="55" fillId="0" borderId="39" xfId="0" applyFont="1" applyFill="1" applyBorder="1" applyAlignment="1" applyProtection="1">
      <alignment horizontal="center" vertical="center" wrapText="1"/>
      <protection locked="0"/>
    </xf>
    <xf numFmtId="0" fontId="55" fillId="0" borderId="41" xfId="0" applyFont="1" applyFill="1" applyBorder="1" applyAlignment="1" applyProtection="1">
      <alignment horizontal="center" vertical="center" wrapText="1"/>
      <protection locked="0"/>
    </xf>
    <xf numFmtId="0" fontId="55" fillId="0" borderId="11" xfId="0" applyFont="1" applyBorder="1" applyAlignment="1" applyProtection="1">
      <alignment horizontal="center" vertical="center" wrapText="1"/>
      <protection locked="0"/>
    </xf>
    <xf numFmtId="0" fontId="55" fillId="0" borderId="37" xfId="0" applyFont="1" applyBorder="1" applyAlignment="1" applyProtection="1">
      <alignment horizontal="center" vertical="center" wrapText="1"/>
      <protection locked="0"/>
    </xf>
    <xf numFmtId="0" fontId="55" fillId="0" borderId="38" xfId="0" applyFont="1" applyBorder="1" applyAlignment="1" applyProtection="1">
      <alignment horizontal="center" vertical="center" wrapText="1"/>
      <protection locked="0"/>
    </xf>
    <xf numFmtId="0" fontId="49" fillId="50" borderId="11" xfId="0" applyFont="1" applyFill="1" applyBorder="1" applyAlignment="1">
      <alignment horizontal="center"/>
    </xf>
    <xf numFmtId="0" fontId="49" fillId="50" borderId="38" xfId="0" applyFont="1" applyFill="1" applyBorder="1" applyAlignment="1">
      <alignment horizontal="center"/>
    </xf>
    <xf numFmtId="0" fontId="49" fillId="53" borderId="17" xfId="0" applyFont="1" applyFill="1" applyBorder="1" applyAlignment="1">
      <alignment horizontal="center" vertical="center" wrapText="1"/>
    </xf>
    <xf numFmtId="0" fontId="49" fillId="53" borderId="19" xfId="0" applyFont="1" applyFill="1" applyBorder="1" applyAlignment="1">
      <alignment horizontal="center" vertical="center" wrapText="1"/>
    </xf>
    <xf numFmtId="0" fontId="50" fillId="0" borderId="11" xfId="0" applyFont="1" applyBorder="1" applyAlignment="1" applyProtection="1">
      <alignment horizontal="center" vertical="center" wrapText="1"/>
    </xf>
    <xf numFmtId="0" fontId="50" fillId="0" borderId="37" xfId="0" applyFont="1" applyBorder="1" applyAlignment="1" applyProtection="1">
      <alignment horizontal="center" vertical="center" wrapText="1"/>
    </xf>
    <xf numFmtId="0" fontId="50" fillId="0" borderId="38" xfId="0" applyFont="1" applyBorder="1" applyAlignment="1" applyProtection="1">
      <alignment horizontal="center" vertical="center" wrapText="1"/>
    </xf>
    <xf numFmtId="0" fontId="49" fillId="52" borderId="10" xfId="0" applyFont="1" applyFill="1" applyBorder="1" applyAlignment="1">
      <alignment horizontal="center" vertical="center" wrapText="1"/>
    </xf>
    <xf numFmtId="0" fontId="37" fillId="64" borderId="26" xfId="0" applyFont="1" applyFill="1" applyBorder="1" applyAlignment="1">
      <alignment horizontal="center"/>
    </xf>
    <xf numFmtId="0" fontId="37" fillId="64" borderId="27" xfId="0" applyFont="1" applyFill="1" applyBorder="1" applyAlignment="1">
      <alignment horizontal="center"/>
    </xf>
    <xf numFmtId="0" fontId="49" fillId="52" borderId="17" xfId="0" applyFont="1" applyFill="1" applyBorder="1" applyAlignment="1">
      <alignment horizontal="center" vertical="center" wrapText="1"/>
    </xf>
    <xf numFmtId="0" fontId="49" fillId="52" borderId="19" xfId="0" applyFont="1" applyFill="1" applyBorder="1" applyAlignment="1">
      <alignment horizontal="center" vertical="center" wrapText="1"/>
    </xf>
    <xf numFmtId="0" fontId="49" fillId="52" borderId="22" xfId="0" applyFont="1" applyFill="1" applyBorder="1" applyAlignment="1">
      <alignment horizontal="center" vertical="center" wrapText="1"/>
    </xf>
    <xf numFmtId="0" fontId="49" fillId="52" borderId="26" xfId="0" applyFont="1" applyFill="1" applyBorder="1" applyAlignment="1">
      <alignment horizontal="center" vertical="center" wrapText="1"/>
    </xf>
    <xf numFmtId="0" fontId="72" fillId="59" borderId="20" xfId="0" applyFont="1" applyFill="1" applyBorder="1" applyAlignment="1">
      <alignment horizontal="center" vertical="center"/>
    </xf>
    <xf numFmtId="0" fontId="72" fillId="59" borderId="32" xfId="0" applyFont="1" applyFill="1" applyBorder="1" applyAlignment="1">
      <alignment horizontal="center" vertical="center"/>
    </xf>
    <xf numFmtId="0" fontId="72" fillId="59" borderId="34" xfId="0" applyFont="1" applyFill="1" applyBorder="1" applyAlignment="1">
      <alignment horizontal="center" vertical="center"/>
    </xf>
    <xf numFmtId="0" fontId="73" fillId="0" borderId="42" xfId="0" applyFont="1" applyBorder="1" applyAlignment="1" applyProtection="1">
      <alignment horizontal="center" wrapText="1"/>
      <protection locked="0" hidden="1"/>
    </xf>
    <xf numFmtId="0" fontId="73" fillId="0" borderId="73" xfId="0" applyFont="1" applyBorder="1" applyAlignment="1" applyProtection="1">
      <alignment horizontal="center" wrapText="1"/>
      <protection locked="0" hidden="1"/>
    </xf>
    <xf numFmtId="0" fontId="73" fillId="0" borderId="65" xfId="0" applyFont="1" applyBorder="1" applyAlignment="1" applyProtection="1">
      <alignment horizontal="center" wrapText="1"/>
      <protection locked="0" hidden="1"/>
    </xf>
    <xf numFmtId="0" fontId="57" fillId="0" borderId="29" xfId="0" applyFont="1" applyBorder="1" applyAlignment="1" applyProtection="1">
      <alignment horizontal="center" vertical="center" wrapText="1"/>
      <protection locked="0" hidden="1"/>
    </xf>
    <xf numFmtId="0" fontId="55" fillId="0" borderId="30" xfId="0" applyFont="1" applyBorder="1" applyAlignment="1" applyProtection="1">
      <alignment horizontal="center" vertical="center" wrapText="1"/>
      <protection locked="0" hidden="1"/>
    </xf>
    <xf numFmtId="0" fontId="55" fillId="0" borderId="72" xfId="0" applyFont="1" applyBorder="1" applyAlignment="1" applyProtection="1">
      <alignment horizontal="center" vertical="center" wrapText="1"/>
      <protection locked="0" hidden="1"/>
    </xf>
    <xf numFmtId="0" fontId="55" fillId="0" borderId="67" xfId="0" applyFont="1" applyBorder="1" applyAlignment="1" applyProtection="1">
      <alignment horizontal="center" vertical="center" wrapText="1"/>
      <protection locked="0" hidden="1"/>
    </xf>
    <xf numFmtId="0" fontId="75" fillId="0" borderId="71" xfId="0" applyFont="1" applyBorder="1" applyAlignment="1" applyProtection="1">
      <alignment horizontal="center" vertical="center" wrapText="1"/>
      <protection locked="0" hidden="1"/>
    </xf>
    <xf numFmtId="0" fontId="75" fillId="0" borderId="66" xfId="0" applyFont="1" applyBorder="1" applyAlignment="1" applyProtection="1">
      <alignment horizontal="center" vertical="center" wrapText="1"/>
      <protection locked="0" hidden="1"/>
    </xf>
    <xf numFmtId="0" fontId="11" fillId="24" borderId="33" xfId="1371" applyFont="1" applyFill="1" applyBorder="1" applyAlignment="1" applyProtection="1">
      <alignment horizontal="center" vertical="center"/>
      <protection hidden="1"/>
    </xf>
    <xf numFmtId="0" fontId="11" fillId="24" borderId="19" xfId="1371" applyFont="1" applyFill="1" applyBorder="1" applyAlignment="1" applyProtection="1">
      <alignment horizontal="center" vertical="center"/>
      <protection hidden="1"/>
    </xf>
    <xf numFmtId="0" fontId="11" fillId="24" borderId="64" xfId="1371" applyFont="1" applyFill="1" applyBorder="1" applyAlignment="1" applyProtection="1">
      <alignment horizontal="center" vertical="center"/>
      <protection hidden="1"/>
    </xf>
    <xf numFmtId="0" fontId="57" fillId="61" borderId="73" xfId="1371" applyFont="1" applyFill="1" applyBorder="1" applyAlignment="1" applyProtection="1">
      <alignment horizontal="center" vertical="center"/>
      <protection hidden="1"/>
    </xf>
    <xf numFmtId="0" fontId="57" fillId="61" borderId="71" xfId="1371" applyFont="1" applyFill="1" applyBorder="1" applyAlignment="1" applyProtection="1">
      <alignment horizontal="center" vertical="center"/>
      <protection hidden="1"/>
    </xf>
    <xf numFmtId="0" fontId="57" fillId="61" borderId="72" xfId="1371" applyFont="1" applyFill="1" applyBorder="1" applyAlignment="1" applyProtection="1">
      <alignment horizontal="center" vertical="center"/>
      <protection hidden="1"/>
    </xf>
    <xf numFmtId="0" fontId="8" fillId="61" borderId="71" xfId="1371" applyFont="1" applyFill="1" applyBorder="1" applyAlignment="1" applyProtection="1">
      <alignment horizontal="center" vertical="center" wrapText="1"/>
      <protection hidden="1"/>
    </xf>
    <xf numFmtId="0" fontId="5" fillId="0" borderId="71" xfId="1371" applyFont="1" applyBorder="1" applyAlignment="1" applyProtection="1">
      <alignment horizontal="center" vertical="center" wrapText="1"/>
      <protection hidden="1"/>
    </xf>
    <xf numFmtId="0" fontId="5" fillId="0" borderId="72" xfId="1371" applyFont="1" applyBorder="1" applyAlignment="1" applyProtection="1">
      <alignment horizontal="center" vertical="center" wrapText="1"/>
      <protection hidden="1"/>
    </xf>
    <xf numFmtId="0" fontId="5" fillId="0" borderId="71" xfId="1371" applyFont="1" applyBorder="1" applyAlignment="1" applyProtection="1">
      <alignment horizontal="center" vertical="center"/>
      <protection hidden="1"/>
    </xf>
    <xf numFmtId="0" fontId="5" fillId="50" borderId="71" xfId="1371" applyFont="1" applyFill="1" applyBorder="1" applyAlignment="1" applyProtection="1">
      <alignment horizontal="center" vertical="center" wrapText="1"/>
      <protection hidden="1"/>
    </xf>
    <xf numFmtId="0" fontId="5" fillId="50" borderId="72" xfId="1371" applyFont="1" applyFill="1" applyBorder="1" applyAlignment="1" applyProtection="1">
      <alignment horizontal="center" vertical="center" wrapText="1"/>
      <protection hidden="1"/>
    </xf>
    <xf numFmtId="1" fontId="5" fillId="0" borderId="71" xfId="1273" applyNumberFormat="1" applyFont="1" applyFill="1" applyBorder="1" applyAlignment="1" applyProtection="1">
      <alignment horizontal="center" vertical="center" wrapText="1"/>
      <protection hidden="1"/>
    </xf>
    <xf numFmtId="1" fontId="5" fillId="0" borderId="72" xfId="1273" applyNumberFormat="1" applyFont="1" applyFill="1" applyBorder="1" applyAlignment="1" applyProtection="1">
      <alignment horizontal="center" vertical="center" wrapText="1"/>
      <protection hidden="1"/>
    </xf>
    <xf numFmtId="9" fontId="5" fillId="0" borderId="71" xfId="1496" applyFont="1" applyFill="1" applyBorder="1" applyAlignment="1" applyProtection="1">
      <alignment horizontal="center" vertical="center"/>
      <protection hidden="1"/>
    </xf>
    <xf numFmtId="0" fontId="5" fillId="0" borderId="71" xfId="1496" applyNumberFormat="1" applyFont="1" applyFill="1" applyBorder="1" applyAlignment="1" applyProtection="1">
      <alignment horizontal="center" vertical="center" wrapText="1"/>
      <protection hidden="1"/>
    </xf>
    <xf numFmtId="0" fontId="5" fillId="0" borderId="72" xfId="1496" applyNumberFormat="1" applyFont="1" applyFill="1" applyBorder="1" applyAlignment="1" applyProtection="1">
      <alignment horizontal="center" vertical="center" wrapText="1"/>
      <protection hidden="1"/>
    </xf>
    <xf numFmtId="0" fontId="5" fillId="0" borderId="71" xfId="1371" applyFont="1" applyFill="1" applyBorder="1" applyAlignment="1" applyProtection="1">
      <alignment horizontal="center" vertical="center" wrapText="1"/>
      <protection hidden="1"/>
    </xf>
    <xf numFmtId="0" fontId="5" fillId="0" borderId="72" xfId="1371" applyFont="1" applyFill="1" applyBorder="1" applyAlignment="1" applyProtection="1">
      <alignment horizontal="center" vertical="center" wrapText="1"/>
      <protection hidden="1"/>
    </xf>
    <xf numFmtId="0" fontId="5" fillId="0" borderId="71" xfId="1371" applyFont="1" applyFill="1" applyBorder="1" applyAlignment="1" applyProtection="1">
      <alignment horizontal="center" vertical="center"/>
      <protection hidden="1"/>
    </xf>
    <xf numFmtId="0" fontId="5" fillId="0" borderId="72" xfId="1371" applyFont="1" applyFill="1" applyBorder="1" applyAlignment="1" applyProtection="1">
      <alignment horizontal="center" vertical="center"/>
      <protection hidden="1"/>
    </xf>
    <xf numFmtId="49" fontId="5" fillId="0" borderId="71" xfId="1371" applyNumberFormat="1" applyFont="1" applyFill="1" applyBorder="1" applyAlignment="1" applyProtection="1">
      <alignment horizontal="center" vertical="center"/>
      <protection hidden="1"/>
    </xf>
    <xf numFmtId="14" fontId="5" fillId="0" borderId="75" xfId="1371" applyNumberFormat="1" applyFont="1" applyFill="1" applyBorder="1" applyAlignment="1" applyProtection="1">
      <alignment horizontal="center" vertical="center" wrapText="1"/>
      <protection hidden="1"/>
    </xf>
    <xf numFmtId="0" fontId="5" fillId="0" borderId="76" xfId="1371" applyFont="1" applyFill="1" applyBorder="1" applyAlignment="1" applyProtection="1">
      <alignment horizontal="center" vertical="center" wrapText="1"/>
      <protection hidden="1"/>
    </xf>
    <xf numFmtId="0" fontId="5" fillId="0" borderId="77" xfId="1371" applyFont="1" applyFill="1" applyBorder="1" applyAlignment="1" applyProtection="1">
      <alignment horizontal="center" vertical="center" wrapText="1"/>
      <protection hidden="1"/>
    </xf>
    <xf numFmtId="175" fontId="5" fillId="0" borderId="75" xfId="1496" applyNumberFormat="1" applyFont="1" applyFill="1" applyBorder="1" applyAlignment="1" applyProtection="1">
      <alignment horizontal="center" vertical="center" wrapText="1"/>
      <protection hidden="1"/>
    </xf>
    <xf numFmtId="175" fontId="5" fillId="0" borderId="76" xfId="1496" applyNumberFormat="1" applyFont="1" applyFill="1" applyBorder="1" applyAlignment="1" applyProtection="1">
      <alignment horizontal="center" vertical="center" wrapText="1"/>
      <protection hidden="1"/>
    </xf>
    <xf numFmtId="175" fontId="5" fillId="0" borderId="78" xfId="1496" applyNumberFormat="1" applyFont="1" applyFill="1" applyBorder="1" applyAlignment="1" applyProtection="1">
      <alignment horizontal="center" vertical="center" wrapText="1"/>
      <protection hidden="1"/>
    </xf>
    <xf numFmtId="0" fontId="77" fillId="0" borderId="71" xfId="1371" applyFont="1" applyBorder="1" applyAlignment="1" applyProtection="1">
      <alignment horizontal="center" vertical="center"/>
      <protection hidden="1"/>
    </xf>
    <xf numFmtId="0" fontId="77" fillId="0" borderId="72" xfId="1371" applyFont="1" applyBorder="1" applyAlignment="1" applyProtection="1">
      <alignment horizontal="center" vertical="center"/>
      <protection hidden="1"/>
    </xf>
    <xf numFmtId="0" fontId="8" fillId="61" borderId="73" xfId="1371" applyFont="1" applyFill="1" applyBorder="1" applyAlignment="1" applyProtection="1">
      <alignment horizontal="left" vertical="center" wrapText="1"/>
      <protection hidden="1"/>
    </xf>
    <xf numFmtId="0" fontId="8" fillId="61" borderId="71" xfId="1371" applyFont="1" applyFill="1" applyBorder="1" applyAlignment="1" applyProtection="1">
      <alignment horizontal="center" vertical="center"/>
      <protection hidden="1"/>
    </xf>
    <xf numFmtId="9" fontId="8" fillId="61" borderId="71" xfId="1496" applyFont="1" applyFill="1" applyBorder="1" applyAlignment="1" applyProtection="1">
      <alignment horizontal="center" vertical="center"/>
      <protection hidden="1"/>
    </xf>
    <xf numFmtId="9" fontId="8" fillId="61" borderId="72" xfId="1496" applyFont="1" applyFill="1" applyBorder="1" applyAlignment="1" applyProtection="1">
      <alignment horizontal="center" vertical="center"/>
      <protection hidden="1"/>
    </xf>
    <xf numFmtId="0" fontId="5" fillId="0" borderId="75" xfId="1371" applyFont="1" applyBorder="1" applyAlignment="1" applyProtection="1">
      <alignment horizontal="center" vertical="center"/>
      <protection hidden="1"/>
    </xf>
    <xf numFmtId="0" fontId="5" fillId="0" borderId="76" xfId="1371" applyFont="1" applyBorder="1" applyAlignment="1" applyProtection="1">
      <alignment horizontal="center" vertical="center"/>
      <protection hidden="1"/>
    </xf>
    <xf numFmtId="0" fontId="5" fillId="0" borderId="77" xfId="1371" applyFont="1" applyBorder="1" applyAlignment="1" applyProtection="1">
      <alignment horizontal="center" vertical="center"/>
      <protection hidden="1"/>
    </xf>
    <xf numFmtId="0" fontId="5" fillId="50" borderId="71" xfId="1371" applyFont="1" applyFill="1" applyBorder="1" applyAlignment="1" applyProtection="1">
      <alignment horizontal="center" vertical="center"/>
      <protection hidden="1"/>
    </xf>
    <xf numFmtId="0" fontId="5" fillId="50" borderId="72" xfId="1371" applyFont="1" applyFill="1" applyBorder="1" applyAlignment="1" applyProtection="1">
      <alignment horizontal="center" vertical="center"/>
      <protection hidden="1"/>
    </xf>
    <xf numFmtId="0" fontId="5" fillId="0" borderId="75" xfId="1371" applyFont="1" applyBorder="1" applyAlignment="1" applyProtection="1">
      <alignment horizontal="justify" vertical="center" wrapText="1"/>
      <protection hidden="1"/>
    </xf>
    <xf numFmtId="0" fontId="5" fillId="0" borderId="76" xfId="1371" applyFont="1" applyBorder="1" applyAlignment="1" applyProtection="1">
      <alignment horizontal="justify" vertical="center" wrapText="1"/>
      <protection hidden="1"/>
    </xf>
    <xf numFmtId="0" fontId="5" fillId="0" borderId="77" xfId="1371" applyFont="1" applyBorder="1" applyAlignment="1" applyProtection="1">
      <alignment horizontal="justify" vertical="center" wrapText="1"/>
      <protection hidden="1"/>
    </xf>
    <xf numFmtId="0" fontId="5" fillId="0" borderId="75" xfId="1371" applyFont="1" applyBorder="1" applyAlignment="1" applyProtection="1">
      <alignment horizontal="center" vertical="center" wrapText="1"/>
      <protection hidden="1"/>
    </xf>
    <xf numFmtId="0" fontId="5" fillId="0" borderId="76" xfId="1371" applyFont="1" applyBorder="1" applyAlignment="1" applyProtection="1">
      <alignment horizontal="center" vertical="center" wrapText="1"/>
      <protection hidden="1"/>
    </xf>
    <xf numFmtId="0" fontId="5" fillId="0" borderId="78" xfId="1371" applyFont="1" applyBorder="1" applyAlignment="1" applyProtection="1">
      <alignment horizontal="center" vertical="center" wrapText="1"/>
      <protection hidden="1"/>
    </xf>
    <xf numFmtId="14" fontId="5" fillId="0" borderId="76" xfId="1371" applyNumberFormat="1" applyFont="1" applyFill="1" applyBorder="1" applyAlignment="1" applyProtection="1">
      <alignment horizontal="center" vertical="center" wrapText="1"/>
      <protection hidden="1"/>
    </xf>
    <xf numFmtId="14" fontId="5" fillId="0" borderId="77" xfId="1371" applyNumberFormat="1" applyFont="1" applyFill="1" applyBorder="1" applyAlignment="1" applyProtection="1">
      <alignment horizontal="center" vertical="center" wrapText="1"/>
      <protection hidden="1"/>
    </xf>
    <xf numFmtId="0" fontId="5" fillId="0" borderId="82" xfId="1371" applyFont="1" applyFill="1" applyBorder="1" applyAlignment="1" applyProtection="1">
      <alignment horizontal="center" vertical="center"/>
      <protection hidden="1"/>
    </xf>
    <xf numFmtId="0" fontId="5" fillId="0" borderId="83" xfId="1371" applyFont="1" applyFill="1" applyBorder="1" applyAlignment="1" applyProtection="1">
      <alignment horizontal="center" vertical="center"/>
      <protection hidden="1"/>
    </xf>
    <xf numFmtId="0" fontId="5" fillId="0" borderId="84" xfId="1371" applyFont="1" applyFill="1" applyBorder="1" applyAlignment="1" applyProtection="1">
      <alignment horizontal="center" vertical="center"/>
      <protection hidden="1"/>
    </xf>
    <xf numFmtId="0" fontId="5" fillId="0" borderId="75" xfId="1371" applyFont="1" applyFill="1" applyBorder="1" applyAlignment="1" applyProtection="1">
      <alignment horizontal="center" vertical="center" wrapText="1"/>
      <protection hidden="1"/>
    </xf>
    <xf numFmtId="0" fontId="5" fillId="0" borderId="78" xfId="1371" applyFont="1" applyFill="1" applyBorder="1" applyAlignment="1" applyProtection="1">
      <alignment horizontal="center" vertical="center" wrapText="1"/>
      <protection hidden="1"/>
    </xf>
    <xf numFmtId="0" fontId="51" fillId="50" borderId="75" xfId="1371" applyFont="1" applyFill="1" applyBorder="1" applyAlignment="1" applyProtection="1">
      <alignment horizontal="justify" vertical="center" wrapText="1"/>
      <protection locked="0" hidden="1"/>
    </xf>
    <xf numFmtId="0" fontId="51" fillId="50" borderId="76" xfId="1371" applyFont="1" applyFill="1" applyBorder="1" applyAlignment="1" applyProtection="1">
      <alignment horizontal="justify" vertical="center" wrapText="1"/>
      <protection locked="0" hidden="1"/>
    </xf>
    <xf numFmtId="0" fontId="51" fillId="50" borderId="78" xfId="1371" applyFont="1" applyFill="1" applyBorder="1" applyAlignment="1" applyProtection="1">
      <alignment horizontal="justify" vertical="center" wrapText="1"/>
      <protection locked="0" hidden="1"/>
    </xf>
    <xf numFmtId="0" fontId="50" fillId="0" borderId="81" xfId="1371" applyFont="1" applyBorder="1" applyAlignment="1" applyProtection="1">
      <alignment horizontal="center" vertical="center"/>
      <protection hidden="1"/>
    </xf>
    <xf numFmtId="0" fontId="50" fillId="0" borderId="83" xfId="1371" applyFont="1" applyBorder="1" applyAlignment="1" applyProtection="1">
      <alignment horizontal="center" vertical="center"/>
      <protection hidden="1"/>
    </xf>
    <xf numFmtId="0" fontId="50" fillId="0" borderId="85" xfId="1371" applyFont="1" applyBorder="1" applyAlignment="1" applyProtection="1">
      <alignment horizontal="center" vertical="center"/>
      <protection hidden="1"/>
    </xf>
    <xf numFmtId="0" fontId="50" fillId="0" borderId="14" xfId="1371" applyFont="1" applyBorder="1" applyAlignment="1" applyProtection="1">
      <alignment horizontal="center" vertical="center"/>
      <protection hidden="1"/>
    </xf>
    <xf numFmtId="0" fontId="50" fillId="0" borderId="0" xfId="1371" applyFont="1" applyBorder="1" applyAlignment="1" applyProtection="1">
      <alignment horizontal="center" vertical="center"/>
      <protection hidden="1"/>
    </xf>
    <xf numFmtId="0" fontId="50" fillId="0" borderId="15" xfId="1371" applyFont="1" applyBorder="1" applyAlignment="1" applyProtection="1">
      <alignment horizontal="center" vertical="center"/>
      <protection hidden="1"/>
    </xf>
    <xf numFmtId="0" fontId="50" fillId="0" borderId="48" xfId="1371" applyFont="1" applyBorder="1" applyAlignment="1" applyProtection="1">
      <alignment horizontal="center" vertical="center"/>
      <protection hidden="1"/>
    </xf>
    <xf numFmtId="0" fontId="50" fillId="0" borderId="27" xfId="1371" applyFont="1" applyBorder="1" applyAlignment="1" applyProtection="1">
      <alignment horizontal="center" vertical="center"/>
      <protection hidden="1"/>
    </xf>
    <xf numFmtId="0" fontId="50" fillId="0" borderId="49" xfId="1371" applyFont="1" applyBorder="1" applyAlignment="1" applyProtection="1">
      <alignment horizontal="center" vertical="center"/>
      <protection hidden="1"/>
    </xf>
    <xf numFmtId="2" fontId="12" fillId="50" borderId="80" xfId="1495" applyNumberFormat="1" applyFont="1" applyFill="1" applyBorder="1" applyAlignment="1" applyProtection="1">
      <alignment horizontal="center" vertical="center" wrapText="1"/>
      <protection locked="0" hidden="1"/>
    </xf>
    <xf numFmtId="2" fontId="12" fillId="50" borderId="63" xfId="1495" applyNumberFormat="1" applyFont="1" applyFill="1" applyBorder="1" applyAlignment="1" applyProtection="1">
      <alignment horizontal="center" vertical="center" wrapText="1"/>
      <protection locked="0" hidden="1"/>
    </xf>
    <xf numFmtId="2" fontId="12" fillId="50" borderId="64" xfId="1495" applyNumberFormat="1" applyFont="1" applyFill="1" applyBorder="1" applyAlignment="1" applyProtection="1">
      <alignment horizontal="center" vertical="center" wrapText="1"/>
      <protection locked="0" hidden="1"/>
    </xf>
    <xf numFmtId="167" fontId="12" fillId="50" borderId="74" xfId="1250" applyFont="1" applyFill="1" applyBorder="1" applyAlignment="1" applyProtection="1">
      <alignment horizontal="center" vertical="center" wrapText="1"/>
      <protection locked="0" hidden="1"/>
    </xf>
    <xf numFmtId="167" fontId="12" fillId="50" borderId="35" xfId="1250" applyFont="1" applyFill="1" applyBorder="1" applyAlignment="1" applyProtection="1">
      <alignment horizontal="center" vertical="center" wrapText="1"/>
      <protection locked="0" hidden="1"/>
    </xf>
    <xf numFmtId="167" fontId="12" fillId="50" borderId="19" xfId="1250" applyFont="1" applyFill="1" applyBorder="1" applyAlignment="1" applyProtection="1">
      <alignment horizontal="center" vertical="center" wrapText="1"/>
      <protection locked="0" hidden="1"/>
    </xf>
    <xf numFmtId="167" fontId="9" fillId="50" borderId="74" xfId="1250" applyFont="1" applyFill="1" applyBorder="1" applyAlignment="1" applyProtection="1">
      <alignment horizontal="center" vertical="center" wrapText="1"/>
      <protection locked="0" hidden="1"/>
    </xf>
    <xf numFmtId="167" fontId="9" fillId="50" borderId="35" xfId="1250" applyFont="1" applyFill="1" applyBorder="1" applyAlignment="1" applyProtection="1">
      <alignment horizontal="center" vertical="center" wrapText="1"/>
      <protection locked="0" hidden="1"/>
    </xf>
    <xf numFmtId="167" fontId="9" fillId="50" borderId="19" xfId="1250" applyFont="1" applyFill="1" applyBorder="1" applyAlignment="1" applyProtection="1">
      <alignment horizontal="center" vertical="center" wrapText="1"/>
      <protection locked="0" hidden="1"/>
    </xf>
    <xf numFmtId="0" fontId="12" fillId="0" borderId="71" xfId="1371" applyFont="1" applyBorder="1" applyAlignment="1" applyProtection="1">
      <alignment horizontal="center" vertical="center" wrapText="1"/>
      <protection locked="0" hidden="1"/>
    </xf>
    <xf numFmtId="0" fontId="12" fillId="0" borderId="72" xfId="1371" applyFont="1" applyBorder="1" applyAlignment="1" applyProtection="1">
      <alignment horizontal="center" vertical="center" wrapText="1"/>
      <protection locked="0" hidden="1"/>
    </xf>
    <xf numFmtId="0" fontId="12" fillId="0" borderId="66" xfId="1371" applyFont="1" applyBorder="1" applyAlignment="1" applyProtection="1">
      <alignment horizontal="center" vertical="center" wrapText="1"/>
      <protection locked="0" hidden="1"/>
    </xf>
    <xf numFmtId="0" fontId="12" fillId="0" borderId="67" xfId="1371" applyFont="1" applyBorder="1" applyAlignment="1" applyProtection="1">
      <alignment horizontal="center" vertical="center" wrapText="1"/>
      <protection locked="0" hidden="1"/>
    </xf>
    <xf numFmtId="0" fontId="8" fillId="61" borderId="79" xfId="1371" applyFont="1" applyFill="1" applyBorder="1" applyAlignment="1" applyProtection="1">
      <alignment horizontal="left" vertical="center" wrapText="1"/>
      <protection hidden="1"/>
    </xf>
    <xf numFmtId="0" fontId="8" fillId="61" borderId="33" xfId="1371" applyFont="1" applyFill="1" applyBorder="1" applyAlignment="1" applyProtection="1">
      <alignment horizontal="left" vertical="center" wrapText="1"/>
      <protection hidden="1"/>
    </xf>
    <xf numFmtId="0" fontId="8" fillId="61" borderId="71" xfId="1371" applyFont="1" applyFill="1" applyBorder="1" applyAlignment="1" applyProtection="1">
      <alignment horizontal="center" vertical="center" wrapText="1"/>
      <protection locked="0" hidden="1"/>
    </xf>
    <xf numFmtId="0" fontId="8" fillId="61" borderId="72" xfId="1371" applyFont="1" applyFill="1" applyBorder="1" applyAlignment="1" applyProtection="1">
      <alignment horizontal="center" vertical="center" wrapText="1"/>
      <protection locked="0" hidden="1"/>
    </xf>
    <xf numFmtId="0" fontId="70" fillId="50" borderId="75" xfId="1371" applyFont="1" applyFill="1" applyBorder="1" applyAlignment="1" applyProtection="1">
      <alignment horizontal="justify" vertical="center" wrapText="1"/>
      <protection locked="0" hidden="1"/>
    </xf>
    <xf numFmtId="0" fontId="70" fillId="50" borderId="76" xfId="1371" applyFont="1" applyFill="1" applyBorder="1" applyAlignment="1" applyProtection="1">
      <alignment horizontal="justify" vertical="center" wrapText="1"/>
      <protection locked="0" hidden="1"/>
    </xf>
    <xf numFmtId="0" fontId="70" fillId="50" borderId="78" xfId="1371" applyFont="1" applyFill="1" applyBorder="1" applyAlignment="1" applyProtection="1">
      <alignment horizontal="justify" vertical="center" wrapText="1"/>
      <protection locked="0" hidden="1"/>
    </xf>
    <xf numFmtId="0" fontId="5" fillId="50" borderId="75" xfId="1371" applyFont="1" applyFill="1" applyBorder="1" applyAlignment="1" applyProtection="1">
      <alignment horizontal="justify" vertical="center" wrapText="1"/>
      <protection locked="0" hidden="1"/>
    </xf>
    <xf numFmtId="0" fontId="5" fillId="50" borderId="76" xfId="1371" applyFont="1" applyFill="1" applyBorder="1" applyAlignment="1" applyProtection="1">
      <alignment horizontal="justify" vertical="center" wrapText="1"/>
      <protection locked="0" hidden="1"/>
    </xf>
    <xf numFmtId="0" fontId="5" fillId="50" borderId="78" xfId="1371" applyFont="1" applyFill="1" applyBorder="1" applyAlignment="1" applyProtection="1">
      <alignment horizontal="justify" vertical="center" wrapText="1"/>
      <protection locked="0" hidden="1"/>
    </xf>
    <xf numFmtId="0" fontId="75" fillId="0" borderId="29" xfId="0" applyFont="1" applyBorder="1" applyAlignment="1" applyProtection="1">
      <alignment horizontal="center" vertical="center" wrapText="1"/>
      <protection locked="0" hidden="1"/>
    </xf>
    <xf numFmtId="14" fontId="5" fillId="50" borderId="75" xfId="1371" applyNumberFormat="1" applyFont="1" applyFill="1" applyBorder="1" applyAlignment="1" applyProtection="1">
      <alignment horizontal="center" vertical="center" wrapText="1"/>
      <protection hidden="1"/>
    </xf>
    <xf numFmtId="0" fontId="5" fillId="50" borderId="76" xfId="1371" applyFont="1" applyFill="1" applyBorder="1" applyAlignment="1" applyProtection="1">
      <alignment horizontal="center" vertical="center" wrapText="1"/>
      <protection hidden="1"/>
    </xf>
    <xf numFmtId="0" fontId="5" fillId="50" borderId="77" xfId="1371" applyFont="1" applyFill="1" applyBorder="1" applyAlignment="1" applyProtection="1">
      <alignment horizontal="center" vertical="center" wrapText="1"/>
      <protection hidden="1"/>
    </xf>
    <xf numFmtId="175" fontId="5" fillId="50" borderId="75" xfId="1496" applyNumberFormat="1" applyFont="1" applyFill="1" applyBorder="1" applyAlignment="1" applyProtection="1">
      <alignment horizontal="center" vertical="center" wrapText="1"/>
      <protection hidden="1"/>
    </xf>
    <xf numFmtId="175" fontId="5" fillId="50" borderId="76" xfId="1496" applyNumberFormat="1" applyFont="1" applyFill="1" applyBorder="1" applyAlignment="1" applyProtection="1">
      <alignment horizontal="center" vertical="center" wrapText="1"/>
      <protection hidden="1"/>
    </xf>
    <xf numFmtId="175" fontId="5" fillId="50" borderId="78" xfId="1496" applyNumberFormat="1" applyFont="1" applyFill="1" applyBorder="1" applyAlignment="1" applyProtection="1">
      <alignment horizontal="center" vertical="center" wrapText="1"/>
      <protection hidden="1"/>
    </xf>
    <xf numFmtId="0" fontId="5" fillId="50" borderId="75" xfId="1371" applyFont="1" applyFill="1" applyBorder="1" applyAlignment="1" applyProtection="1">
      <alignment horizontal="justify" vertical="center" wrapText="1"/>
      <protection hidden="1"/>
    </xf>
    <xf numFmtId="0" fontId="5" fillId="50" borderId="76" xfId="1371" applyFont="1" applyFill="1" applyBorder="1" applyAlignment="1" applyProtection="1">
      <alignment horizontal="justify" vertical="center" wrapText="1"/>
      <protection hidden="1"/>
    </xf>
    <xf numFmtId="0" fontId="5" fillId="50" borderId="77" xfId="1371" applyFont="1" applyFill="1" applyBorder="1" applyAlignment="1" applyProtection="1">
      <alignment horizontal="justify" vertical="center" wrapText="1"/>
      <protection hidden="1"/>
    </xf>
    <xf numFmtId="0" fontId="5" fillId="50" borderId="75" xfId="1371" applyFont="1" applyFill="1" applyBorder="1" applyAlignment="1" applyProtection="1">
      <alignment horizontal="center" vertical="center" wrapText="1"/>
      <protection hidden="1"/>
    </xf>
    <xf numFmtId="0" fontId="5" fillId="50" borderId="78" xfId="1371" applyFont="1" applyFill="1" applyBorder="1" applyAlignment="1" applyProtection="1">
      <alignment horizontal="center" vertical="center" wrapText="1"/>
      <protection hidden="1"/>
    </xf>
    <xf numFmtId="14" fontId="5" fillId="50" borderId="76" xfId="1371" applyNumberFormat="1" applyFont="1" applyFill="1" applyBorder="1" applyAlignment="1" applyProtection="1">
      <alignment horizontal="center" vertical="center" wrapText="1"/>
      <protection hidden="1"/>
    </xf>
    <xf numFmtId="14" fontId="5" fillId="50" borderId="77" xfId="1371" applyNumberFormat="1" applyFont="1" applyFill="1" applyBorder="1" applyAlignment="1" applyProtection="1">
      <alignment horizontal="center" vertical="center" wrapText="1"/>
      <protection hidden="1"/>
    </xf>
    <xf numFmtId="0" fontId="5" fillId="50" borderId="82" xfId="1371" applyFont="1" applyFill="1" applyBorder="1" applyAlignment="1" applyProtection="1">
      <alignment horizontal="center" vertical="center"/>
      <protection hidden="1"/>
    </xf>
    <xf numFmtId="0" fontId="5" fillId="50" borderId="83" xfId="1371" applyFont="1" applyFill="1" applyBorder="1" applyAlignment="1" applyProtection="1">
      <alignment horizontal="center" vertical="center"/>
      <protection hidden="1"/>
    </xf>
    <xf numFmtId="0" fontId="5" fillId="50" borderId="84" xfId="1371" applyFont="1" applyFill="1" applyBorder="1" applyAlignment="1" applyProtection="1">
      <alignment horizontal="center" vertical="center"/>
      <protection hidden="1"/>
    </xf>
    <xf numFmtId="2" fontId="9" fillId="50" borderId="80" xfId="1495" applyNumberFormat="1" applyFont="1" applyFill="1" applyBorder="1" applyAlignment="1" applyProtection="1">
      <alignment horizontal="center" vertical="center" wrapText="1"/>
      <protection locked="0" hidden="1"/>
    </xf>
    <xf numFmtId="2" fontId="9" fillId="50" borderId="63" xfId="1495" applyNumberFormat="1" applyFont="1" applyFill="1" applyBorder="1" applyAlignment="1" applyProtection="1">
      <alignment horizontal="center" vertical="center" wrapText="1"/>
      <protection locked="0" hidden="1"/>
    </xf>
    <xf numFmtId="2" fontId="9" fillId="50" borderId="64" xfId="1495" applyNumberFormat="1" applyFont="1" applyFill="1" applyBorder="1" applyAlignment="1" applyProtection="1">
      <alignment horizontal="center" vertical="center" wrapText="1"/>
      <protection locked="0" hidden="1"/>
    </xf>
    <xf numFmtId="0" fontId="70" fillId="50" borderId="110" xfId="1371" applyFont="1" applyFill="1" applyBorder="1" applyAlignment="1" applyProtection="1">
      <alignment horizontal="justify" vertical="center" wrapText="1"/>
      <protection locked="0" hidden="1"/>
    </xf>
    <xf numFmtId="0" fontId="70" fillId="50" borderId="111" xfId="1371" applyFont="1" applyFill="1" applyBorder="1" applyAlignment="1" applyProtection="1">
      <alignment horizontal="justify" vertical="center" wrapText="1"/>
      <protection locked="0" hidden="1"/>
    </xf>
    <xf numFmtId="0" fontId="70" fillId="50" borderId="112" xfId="1371" applyFont="1" applyFill="1" applyBorder="1" applyAlignment="1" applyProtection="1">
      <alignment horizontal="justify" vertical="center" wrapText="1"/>
      <protection locked="0" hidden="1"/>
    </xf>
    <xf numFmtId="0" fontId="5" fillId="50" borderId="110" xfId="1371" applyFont="1" applyFill="1" applyBorder="1" applyAlignment="1" applyProtection="1">
      <alignment horizontal="justify" vertical="center" wrapText="1"/>
      <protection locked="0" hidden="1"/>
    </xf>
    <xf numFmtId="0" fontId="5" fillId="50" borderId="111" xfId="1371" applyFont="1" applyFill="1" applyBorder="1" applyAlignment="1" applyProtection="1">
      <alignment horizontal="justify" vertical="center" wrapText="1"/>
      <protection locked="0" hidden="1"/>
    </xf>
    <xf numFmtId="0" fontId="5" fillId="50" borderId="112" xfId="1371" applyFont="1" applyFill="1" applyBorder="1" applyAlignment="1" applyProtection="1">
      <alignment horizontal="justify" vertical="center" wrapText="1"/>
      <protection locked="0" hidden="1"/>
    </xf>
    <xf numFmtId="0" fontId="9" fillId="0" borderId="71" xfId="1371" applyFont="1" applyBorder="1" applyAlignment="1" applyProtection="1">
      <alignment horizontal="center" vertical="center" wrapText="1"/>
      <protection locked="0" hidden="1"/>
    </xf>
    <xf numFmtId="0" fontId="9" fillId="0" borderId="72" xfId="1371" applyFont="1" applyBorder="1" applyAlignment="1" applyProtection="1">
      <alignment horizontal="center" vertical="center" wrapText="1"/>
      <protection locked="0" hidden="1"/>
    </xf>
    <xf numFmtId="0" fontId="9" fillId="0" borderId="68" xfId="1371" applyFont="1" applyBorder="1" applyAlignment="1" applyProtection="1">
      <alignment horizontal="center" vertical="center" wrapText="1"/>
      <protection locked="0" hidden="1"/>
    </xf>
    <xf numFmtId="0" fontId="9" fillId="0" borderId="69" xfId="1371" applyFont="1" applyBorder="1" applyAlignment="1" applyProtection="1">
      <alignment horizontal="center" vertical="center" wrapText="1"/>
      <protection locked="0" hidden="1"/>
    </xf>
    <xf numFmtId="0" fontId="9" fillId="0" borderId="70" xfId="1371" applyFont="1" applyBorder="1" applyAlignment="1" applyProtection="1">
      <alignment horizontal="center" vertical="center" wrapText="1"/>
      <protection locked="0" hidden="1"/>
    </xf>
    <xf numFmtId="0" fontId="57" fillId="0" borderId="71" xfId="0" applyFont="1" applyBorder="1" applyAlignment="1" applyProtection="1">
      <alignment horizontal="center" vertical="center" wrapText="1"/>
      <protection locked="0" hidden="1"/>
    </xf>
    <xf numFmtId="0" fontId="11" fillId="24" borderId="73" xfId="1371" applyFont="1" applyFill="1" applyBorder="1" applyAlignment="1" applyProtection="1">
      <alignment horizontal="center" vertical="center"/>
      <protection hidden="1"/>
    </xf>
    <xf numFmtId="0" fontId="11" fillId="24" borderId="71" xfId="1371" applyFont="1" applyFill="1" applyBorder="1" applyAlignment="1" applyProtection="1">
      <alignment horizontal="center" vertical="center"/>
      <protection hidden="1"/>
    </xf>
    <xf numFmtId="0" fontId="11" fillId="24" borderId="72" xfId="1371" applyFont="1" applyFill="1" applyBorder="1" applyAlignment="1" applyProtection="1">
      <alignment horizontal="center" vertical="center"/>
      <protection hidden="1"/>
    </xf>
    <xf numFmtId="9" fontId="5" fillId="0" borderId="71" xfId="1496" applyFont="1" applyFill="1" applyBorder="1" applyAlignment="1" applyProtection="1">
      <alignment horizontal="center" vertical="center" wrapText="1"/>
      <protection hidden="1"/>
    </xf>
    <xf numFmtId="49" fontId="5" fillId="0" borderId="71" xfId="1371" applyNumberFormat="1" applyFont="1" applyBorder="1" applyAlignment="1" applyProtection="1">
      <alignment horizontal="center" vertical="center" wrapText="1"/>
      <protection hidden="1"/>
    </xf>
    <xf numFmtId="0" fontId="5" fillId="50" borderId="71" xfId="1371" applyFont="1" applyFill="1" applyBorder="1" applyAlignment="1" applyProtection="1">
      <alignment horizontal="left" vertical="center" wrapText="1"/>
      <protection hidden="1"/>
    </xf>
    <xf numFmtId="0" fontId="5" fillId="50" borderId="72" xfId="1371" applyFont="1" applyFill="1" applyBorder="1" applyAlignment="1" applyProtection="1">
      <alignment horizontal="left" vertical="center" wrapText="1"/>
      <protection hidden="1"/>
    </xf>
    <xf numFmtId="14" fontId="5" fillId="0" borderId="75" xfId="1371" applyNumberFormat="1" applyFont="1" applyBorder="1" applyAlignment="1" applyProtection="1">
      <alignment horizontal="center" vertical="center" wrapText="1"/>
      <protection hidden="1"/>
    </xf>
    <xf numFmtId="0" fontId="5" fillId="0" borderId="77" xfId="1371" applyFont="1" applyBorder="1" applyAlignment="1" applyProtection="1">
      <alignment horizontal="center" vertical="center" wrapText="1"/>
      <protection hidden="1"/>
    </xf>
    <xf numFmtId="176" fontId="5" fillId="24" borderId="75" xfId="1250" applyNumberFormat="1" applyFont="1" applyFill="1" applyBorder="1" applyAlignment="1" applyProtection="1">
      <alignment horizontal="center" vertical="center" wrapText="1"/>
      <protection hidden="1"/>
    </xf>
    <xf numFmtId="176" fontId="5" fillId="24" borderId="76" xfId="1250" applyNumberFormat="1" applyFont="1" applyFill="1" applyBorder="1" applyAlignment="1" applyProtection="1">
      <alignment horizontal="center" vertical="center" wrapText="1"/>
      <protection hidden="1"/>
    </xf>
    <xf numFmtId="176" fontId="5" fillId="24" borderId="78" xfId="1250" applyNumberFormat="1" applyFont="1" applyFill="1" applyBorder="1" applyAlignment="1" applyProtection="1">
      <alignment horizontal="center" vertical="center" wrapText="1"/>
      <protection hidden="1"/>
    </xf>
    <xf numFmtId="0" fontId="77" fillId="0" borderId="71" xfId="1371" applyFont="1" applyBorder="1" applyAlignment="1" applyProtection="1">
      <alignment horizontal="center" vertical="center" wrapText="1"/>
      <protection hidden="1"/>
    </xf>
    <xf numFmtId="0" fontId="77" fillId="0" borderId="72" xfId="1371" applyFont="1" applyBorder="1" applyAlignment="1" applyProtection="1">
      <alignment horizontal="center" vertical="center" wrapText="1"/>
      <protection hidden="1"/>
    </xf>
    <xf numFmtId="14" fontId="5" fillId="0" borderId="76" xfId="1371" applyNumberFormat="1" applyFont="1" applyBorder="1" applyAlignment="1" applyProtection="1">
      <alignment horizontal="center" vertical="center" wrapText="1"/>
      <protection hidden="1"/>
    </xf>
    <xf numFmtId="14" fontId="5" fillId="0" borderId="77" xfId="1371" applyNumberFormat="1" applyFont="1" applyBorder="1" applyAlignment="1" applyProtection="1">
      <alignment horizontal="center" vertical="center" wrapText="1"/>
      <protection hidden="1"/>
    </xf>
    <xf numFmtId="0" fontId="5" fillId="50" borderId="82" xfId="1371" applyFont="1" applyFill="1" applyBorder="1" applyAlignment="1" applyProtection="1">
      <alignment horizontal="center" vertical="center" wrapText="1"/>
      <protection hidden="1"/>
    </xf>
    <xf numFmtId="0" fontId="5" fillId="50" borderId="83" xfId="1371" applyFont="1" applyFill="1" applyBorder="1" applyAlignment="1" applyProtection="1">
      <alignment horizontal="center" vertical="center" wrapText="1"/>
      <protection hidden="1"/>
    </xf>
    <xf numFmtId="0" fontId="5" fillId="50" borderId="84" xfId="1371" applyFont="1" applyFill="1" applyBorder="1" applyAlignment="1" applyProtection="1">
      <alignment horizontal="center" vertical="center" wrapText="1"/>
      <protection hidden="1"/>
    </xf>
    <xf numFmtId="0" fontId="50" fillId="61" borderId="73" xfId="1371" applyFont="1" applyFill="1" applyBorder="1" applyAlignment="1" applyProtection="1">
      <alignment horizontal="center" vertical="center"/>
      <protection hidden="1"/>
    </xf>
    <xf numFmtId="0" fontId="50" fillId="61" borderId="71" xfId="1371" applyFont="1" applyFill="1" applyBorder="1" applyAlignment="1" applyProtection="1">
      <alignment horizontal="center" vertical="center"/>
      <protection hidden="1"/>
    </xf>
    <xf numFmtId="0" fontId="50" fillId="61" borderId="72" xfId="1371" applyFont="1" applyFill="1" applyBorder="1" applyAlignment="1" applyProtection="1">
      <alignment horizontal="center" vertical="center"/>
      <protection hidden="1"/>
    </xf>
    <xf numFmtId="0" fontId="5" fillId="0" borderId="78" xfId="1371" applyFont="1" applyBorder="1" applyAlignment="1" applyProtection="1">
      <alignment horizontal="center" vertical="center"/>
      <protection hidden="1"/>
    </xf>
    <xf numFmtId="0" fontId="5" fillId="0" borderId="71" xfId="1371" applyFont="1" applyBorder="1" applyAlignment="1" applyProtection="1">
      <alignment horizontal="center" vertical="center" wrapText="1"/>
      <protection locked="0" hidden="1"/>
    </xf>
    <xf numFmtId="0" fontId="5" fillId="0" borderId="72" xfId="1371" applyFont="1" applyBorder="1" applyAlignment="1" applyProtection="1">
      <alignment horizontal="center" vertical="center" wrapText="1"/>
      <protection locked="0" hidden="1"/>
    </xf>
    <xf numFmtId="0" fontId="5" fillId="0" borderId="66" xfId="1371" applyFont="1" applyBorder="1" applyAlignment="1" applyProtection="1">
      <alignment horizontal="center" vertical="center" wrapText="1"/>
      <protection locked="0" hidden="1"/>
    </xf>
    <xf numFmtId="0" fontId="5" fillId="0" borderId="67" xfId="1371" applyFont="1" applyBorder="1" applyAlignment="1" applyProtection="1">
      <alignment horizontal="center" vertical="center" wrapText="1"/>
      <protection locked="0" hidden="1"/>
    </xf>
    <xf numFmtId="0" fontId="70" fillId="50" borderId="92" xfId="1371" applyFont="1" applyFill="1" applyBorder="1" applyAlignment="1" applyProtection="1">
      <alignment horizontal="center" vertical="center" wrapText="1"/>
      <protection locked="0" hidden="1"/>
    </xf>
    <xf numFmtId="0" fontId="70" fillId="50" borderId="93" xfId="1371" applyFont="1" applyFill="1" applyBorder="1" applyAlignment="1" applyProtection="1">
      <alignment horizontal="center" vertical="center" wrapText="1"/>
      <protection locked="0" hidden="1"/>
    </xf>
    <xf numFmtId="0" fontId="70" fillId="50" borderId="94" xfId="1371" applyFont="1" applyFill="1" applyBorder="1" applyAlignment="1" applyProtection="1">
      <alignment horizontal="center" vertical="center" wrapText="1"/>
      <protection locked="0" hidden="1"/>
    </xf>
    <xf numFmtId="0" fontId="70" fillId="0" borderId="20" xfId="1371" applyFont="1" applyBorder="1" applyAlignment="1" applyProtection="1">
      <alignment horizontal="justify" vertical="center" wrapText="1"/>
      <protection locked="0"/>
    </xf>
    <xf numFmtId="0" fontId="70" fillId="0" borderId="32" xfId="1371" applyFont="1" applyBorder="1" applyAlignment="1" applyProtection="1">
      <alignment horizontal="justify" vertical="center" wrapText="1"/>
      <protection locked="0"/>
    </xf>
    <xf numFmtId="0" fontId="70" fillId="0" borderId="34" xfId="1371" applyFont="1" applyBorder="1" applyAlignment="1" applyProtection="1">
      <alignment horizontal="justify" vertical="center" wrapText="1"/>
      <protection locked="0"/>
    </xf>
    <xf numFmtId="0" fontId="5" fillId="0" borderId="20" xfId="1371" applyFont="1" applyBorder="1" applyAlignment="1" applyProtection="1">
      <alignment horizontal="justify" vertical="center" wrapText="1"/>
      <protection locked="0"/>
    </xf>
    <xf numFmtId="0" fontId="5" fillId="0" borderId="32" xfId="1371" applyFont="1" applyBorder="1" applyAlignment="1" applyProtection="1">
      <alignment horizontal="justify" vertical="center" wrapText="1"/>
      <protection locked="0"/>
    </xf>
    <xf numFmtId="0" fontId="5" fillId="0" borderId="46" xfId="1371" applyFont="1" applyBorder="1" applyAlignment="1" applyProtection="1">
      <alignment horizontal="justify" vertical="center" wrapText="1"/>
      <protection locked="0"/>
    </xf>
    <xf numFmtId="0" fontId="9" fillId="0" borderId="71" xfId="1371" applyFont="1" applyBorder="1" applyAlignment="1" applyProtection="1">
      <alignment horizontal="center" vertical="center" wrapText="1"/>
      <protection hidden="1"/>
    </xf>
    <xf numFmtId="0" fontId="9" fillId="0" borderId="72" xfId="1371" applyFont="1" applyBorder="1" applyAlignment="1" applyProtection="1">
      <alignment horizontal="center" vertical="center" wrapText="1"/>
      <protection hidden="1"/>
    </xf>
    <xf numFmtId="0" fontId="9" fillId="0" borderId="71" xfId="1371" applyFont="1" applyBorder="1" applyAlignment="1" applyProtection="1">
      <alignment horizontal="center" vertical="center"/>
      <protection hidden="1"/>
    </xf>
    <xf numFmtId="0" fontId="9" fillId="50" borderId="71" xfId="1371" applyFont="1" applyFill="1" applyBorder="1" applyAlignment="1" applyProtection="1">
      <alignment horizontal="center" vertical="center" wrapText="1"/>
      <protection hidden="1"/>
    </xf>
    <xf numFmtId="0" fontId="9" fillId="50" borderId="72" xfId="1371" applyFont="1" applyFill="1" applyBorder="1" applyAlignment="1" applyProtection="1">
      <alignment horizontal="center" vertical="center" wrapText="1"/>
      <protection hidden="1"/>
    </xf>
    <xf numFmtId="1" fontId="9" fillId="0" borderId="71" xfId="1273" applyNumberFormat="1" applyFont="1" applyFill="1" applyBorder="1" applyAlignment="1" applyProtection="1">
      <alignment horizontal="center" vertical="center" wrapText="1"/>
      <protection hidden="1"/>
    </xf>
    <xf numFmtId="1" fontId="9" fillId="0" borderId="72" xfId="1273" applyNumberFormat="1" applyFont="1" applyFill="1" applyBorder="1" applyAlignment="1" applyProtection="1">
      <alignment horizontal="center" vertical="center" wrapText="1"/>
      <protection hidden="1"/>
    </xf>
    <xf numFmtId="9" fontId="9" fillId="0" borderId="71" xfId="1496" applyFont="1" applyFill="1" applyBorder="1" applyAlignment="1" applyProtection="1">
      <alignment horizontal="center" vertical="center"/>
      <protection hidden="1"/>
    </xf>
    <xf numFmtId="0" fontId="9" fillId="0" borderId="71" xfId="1496" applyNumberFormat="1" applyFont="1" applyFill="1" applyBorder="1" applyAlignment="1" applyProtection="1">
      <alignment horizontal="center" vertical="center" wrapText="1"/>
      <protection hidden="1"/>
    </xf>
    <xf numFmtId="0" fontId="9" fillId="0" borderId="72" xfId="1496" applyNumberFormat="1" applyFont="1" applyFill="1" applyBorder="1" applyAlignment="1" applyProtection="1">
      <alignment horizontal="center" vertical="center" wrapText="1"/>
      <protection hidden="1"/>
    </xf>
    <xf numFmtId="0" fontId="9" fillId="0" borderId="72" xfId="1371" applyFont="1" applyBorder="1" applyAlignment="1" applyProtection="1">
      <alignment horizontal="center" vertical="center"/>
      <protection hidden="1"/>
    </xf>
    <xf numFmtId="0" fontId="8" fillId="50" borderId="71" xfId="1371" applyFont="1" applyFill="1" applyBorder="1" applyAlignment="1" applyProtection="1">
      <alignment horizontal="center" vertical="center" wrapText="1"/>
      <protection hidden="1"/>
    </xf>
    <xf numFmtId="0" fontId="9" fillId="50" borderId="71" xfId="1371" applyFont="1" applyFill="1" applyBorder="1" applyAlignment="1" applyProtection="1">
      <alignment horizontal="center" vertical="center"/>
      <protection hidden="1"/>
    </xf>
    <xf numFmtId="0" fontId="9" fillId="50" borderId="72" xfId="1371" applyFont="1" applyFill="1" applyBorder="1" applyAlignment="1" applyProtection="1">
      <alignment horizontal="center" vertical="center"/>
      <protection hidden="1"/>
    </xf>
    <xf numFmtId="49" fontId="9" fillId="0" borderId="71" xfId="1371" applyNumberFormat="1" applyFont="1" applyBorder="1" applyAlignment="1" applyProtection="1">
      <alignment horizontal="center" vertical="center"/>
      <protection hidden="1"/>
    </xf>
    <xf numFmtId="0" fontId="9" fillId="0" borderId="71" xfId="1371" applyFont="1" applyBorder="1" applyAlignment="1" applyProtection="1">
      <alignment horizontal="left" vertical="center" wrapText="1"/>
      <protection hidden="1"/>
    </xf>
    <xf numFmtId="0" fontId="9" fillId="0" borderId="72" xfId="1371" applyFont="1" applyBorder="1" applyAlignment="1" applyProtection="1">
      <alignment horizontal="left" vertical="center" wrapText="1"/>
      <protection hidden="1"/>
    </xf>
    <xf numFmtId="14" fontId="9" fillId="0" borderId="75" xfId="1371" applyNumberFormat="1" applyFont="1" applyBorder="1" applyAlignment="1" applyProtection="1">
      <alignment horizontal="center" vertical="center" wrapText="1"/>
      <protection hidden="1"/>
    </xf>
    <xf numFmtId="0" fontId="9" fillId="0" borderId="76" xfId="1371" applyFont="1" applyBorder="1" applyAlignment="1" applyProtection="1">
      <alignment horizontal="center" vertical="center" wrapText="1"/>
      <protection hidden="1"/>
    </xf>
    <xf numFmtId="0" fontId="9" fillId="0" borderId="77" xfId="1371" applyFont="1" applyBorder="1" applyAlignment="1" applyProtection="1">
      <alignment horizontal="center" vertical="center" wrapText="1"/>
      <protection hidden="1"/>
    </xf>
    <xf numFmtId="171" fontId="9" fillId="24" borderId="75" xfId="1250" applyNumberFormat="1" applyFont="1" applyFill="1" applyBorder="1" applyAlignment="1" applyProtection="1">
      <alignment horizontal="center" vertical="center" wrapText="1"/>
      <protection hidden="1"/>
    </xf>
    <xf numFmtId="171" fontId="9" fillId="24" borderId="76" xfId="1250" applyNumberFormat="1" applyFont="1" applyFill="1" applyBorder="1" applyAlignment="1" applyProtection="1">
      <alignment horizontal="center" vertical="center" wrapText="1"/>
      <protection hidden="1"/>
    </xf>
    <xf numFmtId="171" fontId="9" fillId="24" borderId="78" xfId="1250" applyNumberFormat="1" applyFont="1" applyFill="1" applyBorder="1" applyAlignment="1" applyProtection="1">
      <alignment horizontal="center" vertical="center" wrapText="1"/>
      <protection hidden="1"/>
    </xf>
    <xf numFmtId="0" fontId="14" fillId="0" borderId="71" xfId="1371" applyFont="1" applyBorder="1" applyAlignment="1" applyProtection="1">
      <alignment horizontal="center" vertical="center"/>
      <protection hidden="1"/>
    </xf>
    <xf numFmtId="0" fontId="14" fillId="0" borderId="72" xfId="1371" applyFont="1" applyBorder="1" applyAlignment="1" applyProtection="1">
      <alignment horizontal="center" vertical="center"/>
      <protection hidden="1"/>
    </xf>
    <xf numFmtId="0" fontId="9" fillId="0" borderId="75" xfId="1371" applyFont="1" applyBorder="1" applyAlignment="1" applyProtection="1">
      <alignment horizontal="center" vertical="center"/>
      <protection hidden="1"/>
    </xf>
    <xf numFmtId="0" fontId="9" fillId="0" borderId="76" xfId="1371" applyFont="1" applyBorder="1" applyAlignment="1" applyProtection="1">
      <alignment horizontal="center" vertical="center"/>
      <protection hidden="1"/>
    </xf>
    <xf numFmtId="0" fontId="9" fillId="0" borderId="77" xfId="1371" applyFont="1" applyBorder="1" applyAlignment="1" applyProtection="1">
      <alignment horizontal="center" vertical="center"/>
      <protection hidden="1"/>
    </xf>
    <xf numFmtId="0" fontId="9" fillId="0" borderId="75" xfId="1371" applyFont="1" applyBorder="1" applyAlignment="1" applyProtection="1">
      <alignment horizontal="justify" vertical="center" wrapText="1"/>
      <protection hidden="1"/>
    </xf>
    <xf numFmtId="0" fontId="9" fillId="0" borderId="76" xfId="1371" applyFont="1" applyBorder="1" applyAlignment="1" applyProtection="1">
      <alignment horizontal="justify" vertical="center" wrapText="1"/>
      <protection hidden="1"/>
    </xf>
    <xf numFmtId="0" fontId="9" fillId="0" borderId="77" xfId="1371" applyFont="1" applyBorder="1" applyAlignment="1" applyProtection="1">
      <alignment horizontal="justify" vertical="center" wrapText="1"/>
      <protection hidden="1"/>
    </xf>
    <xf numFmtId="0" fontId="9" fillId="0" borderId="75" xfId="1371" applyFont="1" applyBorder="1" applyAlignment="1" applyProtection="1">
      <alignment horizontal="center" vertical="center" wrapText="1"/>
      <protection hidden="1"/>
    </xf>
    <xf numFmtId="0" fontId="9" fillId="0" borderId="78" xfId="1371" applyFont="1" applyBorder="1" applyAlignment="1" applyProtection="1">
      <alignment horizontal="center" vertical="center" wrapText="1"/>
      <protection hidden="1"/>
    </xf>
    <xf numFmtId="14" fontId="9" fillId="0" borderId="76" xfId="1371" applyNumberFormat="1" applyFont="1" applyBorder="1" applyAlignment="1" applyProtection="1">
      <alignment horizontal="center" vertical="center" wrapText="1"/>
      <protection hidden="1"/>
    </xf>
    <xf numFmtId="14" fontId="9" fillId="0" borderId="77" xfId="1371" applyNumberFormat="1" applyFont="1" applyBorder="1" applyAlignment="1" applyProtection="1">
      <alignment horizontal="center" vertical="center" wrapText="1"/>
      <protection hidden="1"/>
    </xf>
    <xf numFmtId="0" fontId="54" fillId="50" borderId="20" xfId="1371" applyFont="1" applyFill="1" applyBorder="1" applyAlignment="1" applyProtection="1">
      <alignment horizontal="justify" vertical="center" wrapText="1"/>
      <protection locked="0" hidden="1"/>
    </xf>
    <xf numFmtId="0" fontId="54" fillId="50" borderId="32" xfId="1371" applyFont="1" applyFill="1" applyBorder="1" applyAlignment="1" applyProtection="1">
      <alignment horizontal="justify" vertical="center" wrapText="1"/>
      <protection locked="0" hidden="1"/>
    </xf>
    <xf numFmtId="0" fontId="54" fillId="50" borderId="46" xfId="1371" applyFont="1" applyFill="1" applyBorder="1" applyAlignment="1" applyProtection="1">
      <alignment horizontal="justify" vertical="center" wrapText="1"/>
      <protection locked="0" hidden="1"/>
    </xf>
    <xf numFmtId="0" fontId="54" fillId="0" borderId="101" xfId="1371" applyFont="1" applyBorder="1" applyAlignment="1" applyProtection="1">
      <alignment horizontal="justify" vertical="center" wrapText="1"/>
      <protection locked="0" hidden="1"/>
    </xf>
    <xf numFmtId="0" fontId="54" fillId="0" borderId="102" xfId="1371" applyFont="1" applyBorder="1" applyAlignment="1" applyProtection="1">
      <alignment horizontal="justify" vertical="center" wrapText="1"/>
      <protection locked="0" hidden="1"/>
    </xf>
    <xf numFmtId="0" fontId="54" fillId="0" borderId="103" xfId="1371" applyFont="1" applyBorder="1" applyAlignment="1" applyProtection="1">
      <alignment horizontal="justify" vertical="center" wrapText="1"/>
      <protection locked="0" hidden="1"/>
    </xf>
    <xf numFmtId="0" fontId="51" fillId="0" borderId="101" xfId="1371" applyFont="1" applyBorder="1" applyAlignment="1" applyProtection="1">
      <alignment horizontal="justify" vertical="center" wrapText="1"/>
      <protection locked="0" hidden="1"/>
    </xf>
    <xf numFmtId="0" fontId="51" fillId="0" borderId="102" xfId="1371" applyFont="1" applyBorder="1" applyAlignment="1" applyProtection="1">
      <alignment horizontal="justify" vertical="center" wrapText="1"/>
      <protection locked="0" hidden="1"/>
    </xf>
    <xf numFmtId="0" fontId="51" fillId="0" borderId="103" xfId="1371" applyFont="1" applyBorder="1" applyAlignment="1" applyProtection="1">
      <alignment horizontal="justify" vertical="center" wrapText="1"/>
      <protection locked="0" hidden="1"/>
    </xf>
    <xf numFmtId="0" fontId="9" fillId="0" borderId="101" xfId="1371" applyFont="1" applyBorder="1" applyAlignment="1" applyProtection="1">
      <alignment horizontal="justify" vertical="center" wrapText="1"/>
      <protection locked="0" hidden="1"/>
    </xf>
    <xf numFmtId="0" fontId="9" fillId="0" borderId="102" xfId="1371" applyFont="1" applyBorder="1" applyAlignment="1" applyProtection="1">
      <alignment horizontal="justify" vertical="center" wrapText="1"/>
      <protection locked="0" hidden="1"/>
    </xf>
    <xf numFmtId="0" fontId="9" fillId="0" borderId="103" xfId="1371" applyFont="1" applyBorder="1" applyAlignment="1" applyProtection="1">
      <alignment horizontal="justify" vertical="center" wrapText="1"/>
      <protection locked="0" hidden="1"/>
    </xf>
    <xf numFmtId="0" fontId="9" fillId="50" borderId="82" xfId="1371" applyFont="1" applyFill="1" applyBorder="1" applyAlignment="1" applyProtection="1">
      <alignment horizontal="center" vertical="center"/>
      <protection hidden="1"/>
    </xf>
    <xf numFmtId="0" fontId="9" fillId="50" borderId="83" xfId="1371" applyFont="1" applyFill="1" applyBorder="1" applyAlignment="1" applyProtection="1">
      <alignment horizontal="center" vertical="center"/>
      <protection hidden="1"/>
    </xf>
    <xf numFmtId="0" fontId="9" fillId="50" borderId="84" xfId="1371" applyFont="1" applyFill="1" applyBorder="1" applyAlignment="1" applyProtection="1">
      <alignment horizontal="center" vertical="center"/>
      <protection hidden="1"/>
    </xf>
    <xf numFmtId="167" fontId="9" fillId="50" borderId="80" xfId="1250" applyFont="1" applyFill="1" applyBorder="1" applyAlignment="1" applyProtection="1">
      <alignment horizontal="center" vertical="center" wrapText="1"/>
      <protection locked="0" hidden="1"/>
    </xf>
    <xf numFmtId="167" fontId="9" fillId="50" borderId="63" xfId="1250" applyFont="1" applyFill="1" applyBorder="1" applyAlignment="1" applyProtection="1">
      <alignment horizontal="center" vertical="center" wrapText="1"/>
      <protection locked="0" hidden="1"/>
    </xf>
    <xf numFmtId="167" fontId="9" fillId="50" borderId="64" xfId="1250" applyFont="1" applyFill="1" applyBorder="1" applyAlignment="1" applyProtection="1">
      <alignment horizontal="center" vertical="center" wrapText="1"/>
      <protection locked="0" hidden="1"/>
    </xf>
    <xf numFmtId="0" fontId="9" fillId="0" borderId="110" xfId="1371" applyFont="1" applyBorder="1" applyAlignment="1" applyProtection="1">
      <alignment horizontal="center" vertical="center"/>
      <protection hidden="1"/>
    </xf>
    <xf numFmtId="0" fontId="9" fillId="0" borderId="111" xfId="1371" applyFont="1" applyBorder="1" applyAlignment="1" applyProtection="1">
      <alignment horizontal="center" vertical="center"/>
      <protection hidden="1"/>
    </xf>
    <xf numFmtId="0" fontId="9" fillId="0" borderId="112" xfId="1371" applyFont="1" applyBorder="1" applyAlignment="1" applyProtection="1">
      <alignment horizontal="center" vertical="center"/>
      <protection hidden="1"/>
    </xf>
    <xf numFmtId="0" fontId="9" fillId="0" borderId="108" xfId="1371" applyFont="1" applyBorder="1" applyAlignment="1" applyProtection="1">
      <alignment horizontal="center" vertical="center" wrapText="1"/>
      <protection locked="0" hidden="1"/>
    </xf>
    <xf numFmtId="0" fontId="9" fillId="0" borderId="109" xfId="1371" applyFont="1" applyBorder="1" applyAlignment="1" applyProtection="1">
      <alignment horizontal="center" vertical="center" wrapText="1"/>
      <protection locked="0" hidden="1"/>
    </xf>
    <xf numFmtId="0" fontId="9" fillId="0" borderId="31" xfId="1371" applyFont="1" applyBorder="1" applyAlignment="1" applyProtection="1">
      <alignment horizontal="center" vertical="center" wrapText="1"/>
      <protection locked="0" hidden="1"/>
    </xf>
    <xf numFmtId="0" fontId="9" fillId="0" borderId="67" xfId="1371" applyFont="1" applyBorder="1" applyAlignment="1" applyProtection="1">
      <alignment horizontal="center" vertical="center" wrapText="1"/>
      <protection locked="0" hidden="1"/>
    </xf>
    <xf numFmtId="0" fontId="11" fillId="24" borderId="42" xfId="1371" applyFont="1" applyFill="1" applyBorder="1" applyAlignment="1" applyProtection="1">
      <alignment horizontal="center" vertical="center"/>
      <protection hidden="1"/>
    </xf>
    <xf numFmtId="0" fontId="11" fillId="24" borderId="29" xfId="1371" applyFont="1" applyFill="1" applyBorder="1" applyAlignment="1" applyProtection="1">
      <alignment horizontal="center" vertical="center"/>
      <protection hidden="1"/>
    </xf>
    <xf numFmtId="0" fontId="11" fillId="24" borderId="30" xfId="1371" applyFont="1" applyFill="1" applyBorder="1" applyAlignment="1" applyProtection="1">
      <alignment horizontal="center" vertical="center"/>
      <protection hidden="1"/>
    </xf>
    <xf numFmtId="0" fontId="5" fillId="0" borderId="72" xfId="1371" applyFont="1" applyBorder="1" applyAlignment="1" applyProtection="1">
      <alignment horizontal="center" vertical="center"/>
      <protection hidden="1"/>
    </xf>
    <xf numFmtId="0" fontId="70" fillId="0" borderId="71" xfId="1371" applyFont="1" applyBorder="1" applyAlignment="1" applyProtection="1">
      <alignment horizontal="left" vertical="center" wrapText="1"/>
      <protection hidden="1"/>
    </xf>
    <xf numFmtId="0" fontId="78" fillId="0" borderId="71" xfId="1371" applyFont="1" applyBorder="1" applyAlignment="1" applyProtection="1">
      <alignment horizontal="left" vertical="center" wrapText="1"/>
      <protection hidden="1"/>
    </xf>
    <xf numFmtId="0" fontId="78" fillId="0" borderId="72" xfId="1371" applyFont="1" applyBorder="1" applyAlignment="1" applyProtection="1">
      <alignment horizontal="left" vertical="center" wrapText="1"/>
      <protection hidden="1"/>
    </xf>
    <xf numFmtId="0" fontId="5" fillId="0" borderId="75" xfId="1371" applyFont="1" applyBorder="1" applyAlignment="1" applyProtection="1">
      <alignment horizontal="left" vertical="center" wrapText="1"/>
      <protection hidden="1"/>
    </xf>
    <xf numFmtId="0" fontId="5" fillId="0" borderId="76" xfId="1371" applyFont="1" applyBorder="1" applyAlignment="1" applyProtection="1">
      <alignment horizontal="left" vertical="center" wrapText="1"/>
      <protection hidden="1"/>
    </xf>
    <xf numFmtId="0" fontId="5" fillId="0" borderId="78" xfId="1371" applyFont="1" applyBorder="1" applyAlignment="1" applyProtection="1">
      <alignment horizontal="left" vertical="center" wrapText="1"/>
      <protection hidden="1"/>
    </xf>
    <xf numFmtId="0" fontId="54" fillId="50" borderId="92" xfId="1371" applyFont="1" applyFill="1" applyBorder="1" applyAlignment="1" applyProtection="1">
      <alignment horizontal="center" vertical="center" wrapText="1"/>
      <protection locked="0" hidden="1"/>
    </xf>
    <xf numFmtId="0" fontId="54" fillId="50" borderId="32" xfId="1371" applyFont="1" applyFill="1" applyBorder="1" applyAlignment="1" applyProtection="1">
      <alignment horizontal="center" vertical="center" wrapText="1"/>
      <protection locked="0" hidden="1"/>
    </xf>
    <xf numFmtId="0" fontId="54" fillId="50" borderId="94" xfId="1371" applyFont="1" applyFill="1" applyBorder="1" applyAlignment="1" applyProtection="1">
      <alignment horizontal="center" vertical="center" wrapText="1"/>
      <protection locked="0" hidden="1"/>
    </xf>
    <xf numFmtId="0" fontId="5" fillId="0" borderId="68" xfId="1371" applyFont="1" applyBorder="1" applyAlignment="1" applyProtection="1">
      <alignment horizontal="center" vertical="center" wrapText="1"/>
      <protection locked="0" hidden="1"/>
    </xf>
    <xf numFmtId="0" fontId="5" fillId="0" borderId="69" xfId="1371" applyFont="1" applyBorder="1" applyAlignment="1" applyProtection="1">
      <alignment horizontal="center" vertical="center" wrapText="1"/>
      <protection locked="0" hidden="1"/>
    </xf>
    <xf numFmtId="0" fontId="5" fillId="0" borderId="70" xfId="1371" applyFont="1" applyBorder="1" applyAlignment="1" applyProtection="1">
      <alignment horizontal="center" vertical="center" wrapText="1"/>
      <protection locked="0" hidden="1"/>
    </xf>
    <xf numFmtId="0" fontId="5" fillId="0" borderId="75" xfId="1371" applyFont="1" applyFill="1" applyBorder="1" applyAlignment="1" applyProtection="1">
      <alignment horizontal="justify" vertical="center" wrapText="1"/>
      <protection hidden="1"/>
    </xf>
    <xf numFmtId="0" fontId="5" fillId="0" borderId="76" xfId="1371" applyFont="1" applyFill="1" applyBorder="1" applyAlignment="1" applyProtection="1">
      <alignment horizontal="justify" vertical="center" wrapText="1"/>
      <protection hidden="1"/>
    </xf>
    <xf numFmtId="0" fontId="5" fillId="0" borderId="77" xfId="1371" applyFont="1" applyFill="1" applyBorder="1" applyAlignment="1" applyProtection="1">
      <alignment horizontal="justify" vertical="center" wrapText="1"/>
      <protection hidden="1"/>
    </xf>
    <xf numFmtId="176" fontId="9" fillId="50" borderId="74" xfId="1250" applyNumberFormat="1" applyFont="1" applyFill="1" applyBorder="1" applyAlignment="1" applyProtection="1">
      <alignment horizontal="center" vertical="center" wrapText="1"/>
      <protection locked="0" hidden="1"/>
    </xf>
    <xf numFmtId="176" fontId="9" fillId="50" borderId="35" xfId="1250" applyNumberFormat="1" applyFont="1" applyFill="1" applyBorder="1" applyAlignment="1" applyProtection="1">
      <alignment horizontal="center" vertical="center" wrapText="1"/>
      <protection locked="0" hidden="1"/>
    </xf>
    <xf numFmtId="176" fontId="9" fillId="50" borderId="19" xfId="1250" applyNumberFormat="1" applyFont="1" applyFill="1" applyBorder="1" applyAlignment="1" applyProtection="1">
      <alignment horizontal="center" vertical="center" wrapText="1"/>
      <protection locked="0" hidden="1"/>
    </xf>
    <xf numFmtId="0" fontId="54" fillId="50" borderId="75" xfId="1371" applyFont="1" applyFill="1" applyBorder="1" applyAlignment="1" applyProtection="1">
      <alignment horizontal="justify" vertical="center" wrapText="1"/>
      <protection locked="0" hidden="1"/>
    </xf>
    <xf numFmtId="0" fontId="54" fillId="50" borderId="76" xfId="1371" applyFont="1" applyFill="1" applyBorder="1" applyAlignment="1" applyProtection="1">
      <alignment horizontal="justify" vertical="center" wrapText="1"/>
      <protection locked="0" hidden="1"/>
    </xf>
    <xf numFmtId="0" fontId="54" fillId="50" borderId="78" xfId="1371" applyFont="1" applyFill="1" applyBorder="1" applyAlignment="1" applyProtection="1">
      <alignment horizontal="justify" vertical="center" wrapText="1"/>
      <protection locked="0" hidden="1"/>
    </xf>
    <xf numFmtId="0" fontId="55" fillId="50" borderId="75" xfId="1371" applyFont="1" applyFill="1" applyBorder="1" applyAlignment="1" applyProtection="1">
      <alignment horizontal="justify" vertical="center" wrapText="1"/>
      <protection locked="0" hidden="1"/>
    </xf>
    <xf numFmtId="0" fontId="9" fillId="50" borderId="75" xfId="1371" applyFont="1" applyFill="1" applyBorder="1" applyAlignment="1" applyProtection="1">
      <alignment horizontal="justify" vertical="center" wrapText="1"/>
      <protection locked="0" hidden="1"/>
    </xf>
    <xf numFmtId="0" fontId="9" fillId="50" borderId="76" xfId="1371" applyFont="1" applyFill="1" applyBorder="1" applyAlignment="1" applyProtection="1">
      <alignment horizontal="justify" vertical="center" wrapText="1"/>
      <protection locked="0" hidden="1"/>
    </xf>
    <xf numFmtId="0" fontId="9" fillId="50" borderId="78" xfId="1371" applyFont="1" applyFill="1" applyBorder="1" applyAlignment="1" applyProtection="1">
      <alignment horizontal="justify" vertical="center" wrapText="1"/>
      <protection locked="0" hidden="1"/>
    </xf>
    <xf numFmtId="0" fontId="9" fillId="0" borderId="71" xfId="1371" applyFont="1" applyBorder="1" applyAlignment="1" applyProtection="1">
      <alignment horizontal="center" vertical="center" wrapText="1"/>
      <protection locked="0"/>
    </xf>
    <xf numFmtId="0" fontId="9" fillId="0" borderId="72" xfId="1371" applyFont="1" applyBorder="1" applyAlignment="1" applyProtection="1">
      <alignment horizontal="center" vertical="center" wrapText="1"/>
      <protection locked="0"/>
    </xf>
    <xf numFmtId="0" fontId="70" fillId="50" borderId="110" xfId="1371" applyFont="1" applyFill="1" applyBorder="1" applyAlignment="1" applyProtection="1">
      <alignment horizontal="justify" vertical="center" wrapText="1"/>
      <protection locked="0"/>
    </xf>
    <xf numFmtId="0" fontId="70" fillId="50" borderId="111" xfId="1371" applyFont="1" applyFill="1" applyBorder="1" applyAlignment="1" applyProtection="1">
      <alignment horizontal="justify" vertical="center" wrapText="1"/>
      <protection locked="0"/>
    </xf>
    <xf numFmtId="0" fontId="70" fillId="50" borderId="112" xfId="1371" applyFont="1" applyFill="1" applyBorder="1" applyAlignment="1" applyProtection="1">
      <alignment horizontal="justify" vertical="center" wrapText="1"/>
      <protection locked="0"/>
    </xf>
    <xf numFmtId="0" fontId="5" fillId="50" borderId="110" xfId="1371" applyFont="1" applyFill="1" applyBorder="1" applyAlignment="1" applyProtection="1">
      <alignment horizontal="justify" vertical="center" wrapText="1"/>
      <protection locked="0"/>
    </xf>
    <xf numFmtId="0" fontId="5" fillId="50" borderId="111" xfId="1371" applyFont="1" applyFill="1" applyBorder="1" applyAlignment="1" applyProtection="1">
      <alignment horizontal="justify" vertical="center" wrapText="1"/>
      <protection locked="0"/>
    </xf>
    <xf numFmtId="0" fontId="5" fillId="50" borderId="112" xfId="1371" applyFont="1" applyFill="1" applyBorder="1" applyAlignment="1" applyProtection="1">
      <alignment horizontal="justify" vertical="center" wrapText="1"/>
      <protection locked="0"/>
    </xf>
    <xf numFmtId="0" fontId="9" fillId="50" borderId="20" xfId="1371" applyFont="1" applyFill="1" applyBorder="1" applyAlignment="1" applyProtection="1">
      <alignment horizontal="center" vertical="center" wrapText="1"/>
      <protection locked="0"/>
    </xf>
    <xf numFmtId="0" fontId="9" fillId="50" borderId="34" xfId="1371" applyFont="1" applyFill="1" applyBorder="1" applyAlignment="1" applyProtection="1">
      <alignment horizontal="center" vertical="center" wrapText="1"/>
      <protection locked="0"/>
    </xf>
    <xf numFmtId="0" fontId="51" fillId="50" borderId="20" xfId="0" applyFont="1" applyFill="1" applyBorder="1" applyAlignment="1">
      <alignment horizontal="justify" vertical="center" wrapText="1"/>
    </xf>
    <xf numFmtId="0" fontId="51" fillId="50" borderId="32" xfId="0" applyFont="1" applyFill="1" applyBorder="1" applyAlignment="1">
      <alignment horizontal="justify" vertical="center" wrapText="1"/>
    </xf>
    <xf numFmtId="0" fontId="51" fillId="50" borderId="34" xfId="0" applyFont="1" applyFill="1" applyBorder="1" applyAlignment="1">
      <alignment horizontal="justify" vertical="center" wrapText="1"/>
    </xf>
    <xf numFmtId="0" fontId="54" fillId="50" borderId="20" xfId="0" applyFont="1" applyFill="1" applyBorder="1" applyAlignment="1">
      <alignment horizontal="justify" vertical="center" wrapText="1"/>
    </xf>
    <xf numFmtId="0" fontId="54" fillId="50" borderId="32" xfId="0" applyFont="1" applyFill="1" applyBorder="1" applyAlignment="1">
      <alignment horizontal="justify" vertical="center" wrapText="1"/>
    </xf>
    <xf numFmtId="0" fontId="54" fillId="50" borderId="46" xfId="0" applyFont="1" applyFill="1" applyBorder="1" applyAlignment="1">
      <alignment horizontal="justify" vertical="center" wrapText="1"/>
    </xf>
    <xf numFmtId="0" fontId="9" fillId="50" borderId="34" xfId="1371" applyFont="1" applyFill="1" applyBorder="1" applyAlignment="1">
      <alignment horizontal="center" vertical="center" wrapText="1"/>
    </xf>
    <xf numFmtId="1" fontId="9" fillId="50" borderId="20" xfId="1495" applyNumberFormat="1" applyFont="1" applyFill="1" applyBorder="1" applyAlignment="1">
      <alignment horizontal="center" vertical="center" wrapText="1"/>
    </xf>
    <xf numFmtId="1" fontId="9" fillId="50" borderId="32" xfId="1495" applyNumberFormat="1" applyFont="1" applyFill="1" applyBorder="1" applyAlignment="1">
      <alignment horizontal="center" vertical="center" wrapText="1"/>
    </xf>
    <xf numFmtId="1" fontId="9" fillId="50" borderId="46" xfId="1495" applyNumberFormat="1" applyFont="1" applyFill="1" applyBorder="1" applyAlignment="1">
      <alignment horizontal="center" vertical="center" wrapText="1"/>
    </xf>
    <xf numFmtId="0" fontId="9" fillId="50" borderId="34" xfId="1371" applyFont="1" applyFill="1" applyBorder="1" applyAlignment="1">
      <alignment horizontal="center" vertical="center"/>
    </xf>
    <xf numFmtId="0" fontId="9" fillId="0" borderId="20" xfId="1371" applyFont="1" applyFill="1" applyBorder="1" applyAlignment="1">
      <alignment horizontal="justify" vertical="center" wrapText="1"/>
    </xf>
    <xf numFmtId="0" fontId="9" fillId="0" borderId="32" xfId="1371" applyFont="1" applyFill="1" applyBorder="1" applyAlignment="1">
      <alignment horizontal="justify" vertical="center" wrapText="1"/>
    </xf>
    <xf numFmtId="0" fontId="9" fillId="0" borderId="34" xfId="1371" applyFont="1" applyFill="1" applyBorder="1" applyAlignment="1">
      <alignment horizontal="justify" vertical="center" wrapText="1"/>
    </xf>
    <xf numFmtId="0" fontId="9" fillId="0" borderId="20" xfId="1371" applyFont="1" applyFill="1" applyBorder="1" applyAlignment="1">
      <alignment horizontal="center" vertical="center" wrapText="1"/>
    </xf>
    <xf numFmtId="0" fontId="9" fillId="0" borderId="32" xfId="1371" applyFont="1" applyFill="1" applyBorder="1" applyAlignment="1">
      <alignment horizontal="center" vertical="center" wrapText="1"/>
    </xf>
    <xf numFmtId="0" fontId="9" fillId="0" borderId="46" xfId="1371" applyFont="1" applyFill="1" applyBorder="1" applyAlignment="1">
      <alignment horizontal="center" vertical="center" wrapText="1"/>
    </xf>
    <xf numFmtId="0" fontId="9" fillId="24" borderId="20" xfId="1371" applyFont="1" applyFill="1" applyBorder="1" applyAlignment="1">
      <alignment horizontal="left" vertical="center" wrapText="1"/>
    </xf>
    <xf numFmtId="0" fontId="9" fillId="24" borderId="32" xfId="1371" applyFont="1" applyFill="1" applyBorder="1" applyAlignment="1">
      <alignment horizontal="left" vertical="center" wrapText="1"/>
    </xf>
    <xf numFmtId="0" fontId="9" fillId="24" borderId="46" xfId="1371" applyFont="1" applyFill="1" applyBorder="1" applyAlignment="1">
      <alignment horizontal="left" vertical="center" wrapText="1"/>
    </xf>
    <xf numFmtId="0" fontId="14" fillId="24" borderId="20" xfId="1371" applyFont="1" applyFill="1" applyBorder="1" applyAlignment="1">
      <alignment horizontal="center" vertical="center"/>
    </xf>
    <xf numFmtId="0" fontId="14" fillId="24" borderId="32" xfId="1371" applyFont="1" applyFill="1" applyBorder="1" applyAlignment="1">
      <alignment horizontal="center" vertical="center"/>
    </xf>
    <xf numFmtId="0" fontId="14" fillId="24" borderId="46" xfId="1371" applyFont="1" applyFill="1" applyBorder="1" applyAlignment="1">
      <alignment horizontal="center" vertical="center"/>
    </xf>
    <xf numFmtId="0" fontId="9" fillId="0" borderId="34" xfId="1371" applyFont="1" applyFill="1" applyBorder="1" applyAlignment="1">
      <alignment horizontal="center" vertical="center" wrapText="1"/>
    </xf>
    <xf numFmtId="0" fontId="8" fillId="50" borderId="20" xfId="1496" applyNumberFormat="1" applyFont="1" applyFill="1" applyBorder="1" applyAlignment="1">
      <alignment horizontal="center" vertical="center" wrapText="1"/>
    </xf>
    <xf numFmtId="0" fontId="8" fillId="50" borderId="46" xfId="1496" applyNumberFormat="1" applyFont="1" applyFill="1" applyBorder="1" applyAlignment="1">
      <alignment horizontal="center" vertical="center" wrapText="1"/>
    </xf>
    <xf numFmtId="0" fontId="49" fillId="56" borderId="20" xfId="0" applyFont="1" applyFill="1" applyBorder="1" applyAlignment="1">
      <alignment horizontal="center" vertical="center" wrapText="1"/>
    </xf>
    <xf numFmtId="0" fontId="49" fillId="56" borderId="34" xfId="0" applyFont="1" applyFill="1" applyBorder="1" applyAlignment="1">
      <alignment horizontal="center" vertical="center" wrapText="1"/>
    </xf>
    <xf numFmtId="9" fontId="64" fillId="56" borderId="20" xfId="1495" applyFont="1" applyFill="1" applyBorder="1" applyAlignment="1">
      <alignment horizontal="center" vertical="center" wrapText="1"/>
    </xf>
    <xf numFmtId="9" fontId="64" fillId="56" borderId="34" xfId="1495" applyFont="1" applyFill="1" applyBorder="1" applyAlignment="1">
      <alignment horizontal="center" vertical="center" wrapText="1"/>
    </xf>
    <xf numFmtId="0" fontId="0" fillId="56" borderId="17" xfId="0" applyFont="1" applyFill="1" applyBorder="1" applyAlignment="1">
      <alignment horizontal="center" vertical="center" wrapText="1"/>
    </xf>
    <xf numFmtId="0" fontId="0" fillId="56" borderId="19" xfId="0" applyFont="1" applyFill="1" applyBorder="1" applyAlignment="1">
      <alignment horizontal="center" vertical="center" wrapText="1"/>
    </xf>
    <xf numFmtId="0" fontId="37" fillId="64" borderId="26" xfId="0" applyFont="1" applyFill="1" applyBorder="1" applyAlignment="1">
      <alignment horizontal="center" vertical="center"/>
    </xf>
    <xf numFmtId="0" fontId="37" fillId="64" borderId="27" xfId="0" applyFont="1" applyFill="1" applyBorder="1" applyAlignment="1">
      <alignment horizontal="center" vertical="center"/>
    </xf>
  </cellXfs>
  <cellStyles count="2171">
    <cellStyle name="20% - Énfasis1 10" xfId="1" xr:uid="{00000000-0005-0000-0000-000000000000}"/>
    <cellStyle name="20% - Énfasis1 11" xfId="2" xr:uid="{00000000-0005-0000-0000-000001000000}"/>
    <cellStyle name="20% - Énfasis1 12" xfId="3" xr:uid="{00000000-0005-0000-0000-000002000000}"/>
    <cellStyle name="20% - Énfasis1 13" xfId="4" xr:uid="{00000000-0005-0000-0000-000003000000}"/>
    <cellStyle name="20% - Énfasis1 14" xfId="5" xr:uid="{00000000-0005-0000-0000-000004000000}"/>
    <cellStyle name="20% - Énfasis1 15" xfId="6" xr:uid="{00000000-0005-0000-0000-000005000000}"/>
    <cellStyle name="20% - Énfasis1 16" xfId="7" xr:uid="{00000000-0005-0000-0000-000006000000}"/>
    <cellStyle name="20% - Énfasis1 17" xfId="8" xr:uid="{00000000-0005-0000-0000-000007000000}"/>
    <cellStyle name="20% - Énfasis1 18" xfId="9" xr:uid="{00000000-0005-0000-0000-000008000000}"/>
    <cellStyle name="20% - Énfasis1 19" xfId="10" xr:uid="{00000000-0005-0000-0000-000009000000}"/>
    <cellStyle name="20% - Énfasis1 2" xfId="11" xr:uid="{00000000-0005-0000-0000-00000A000000}"/>
    <cellStyle name="20% - Énfasis1 20" xfId="12" xr:uid="{00000000-0005-0000-0000-00000B000000}"/>
    <cellStyle name="20% - Énfasis1 3" xfId="13" xr:uid="{00000000-0005-0000-0000-00000C000000}"/>
    <cellStyle name="20% - Énfasis1 4" xfId="14" xr:uid="{00000000-0005-0000-0000-00000D000000}"/>
    <cellStyle name="20% - Énfasis1 5" xfId="15" xr:uid="{00000000-0005-0000-0000-00000E000000}"/>
    <cellStyle name="20% - Énfasis1 6" xfId="16" xr:uid="{00000000-0005-0000-0000-00000F000000}"/>
    <cellStyle name="20% - Énfasis1 7" xfId="17" xr:uid="{00000000-0005-0000-0000-000010000000}"/>
    <cellStyle name="20% - Énfasis1 8" xfId="18" xr:uid="{00000000-0005-0000-0000-000011000000}"/>
    <cellStyle name="20% - Énfasis1 9" xfId="19" xr:uid="{00000000-0005-0000-0000-000012000000}"/>
    <cellStyle name="20% - Énfasis1 9 10" xfId="20" xr:uid="{00000000-0005-0000-0000-000013000000}"/>
    <cellStyle name="20% - Énfasis1 9 11" xfId="21" xr:uid="{00000000-0005-0000-0000-000014000000}"/>
    <cellStyle name="20% - Énfasis1 9 12" xfId="22" xr:uid="{00000000-0005-0000-0000-000015000000}"/>
    <cellStyle name="20% - Énfasis1 9 13" xfId="23" xr:uid="{00000000-0005-0000-0000-000016000000}"/>
    <cellStyle name="20% - Énfasis1 9 14" xfId="24" xr:uid="{00000000-0005-0000-0000-000017000000}"/>
    <cellStyle name="20% - Énfasis1 9 15" xfId="25" xr:uid="{00000000-0005-0000-0000-000018000000}"/>
    <cellStyle name="20% - Énfasis1 9 16" xfId="26" xr:uid="{00000000-0005-0000-0000-000019000000}"/>
    <cellStyle name="20% - Énfasis1 9 17" xfId="27" xr:uid="{00000000-0005-0000-0000-00001A000000}"/>
    <cellStyle name="20% - Énfasis1 9 18" xfId="28" xr:uid="{00000000-0005-0000-0000-00001B000000}"/>
    <cellStyle name="20% - Énfasis1 9 19" xfId="29" xr:uid="{00000000-0005-0000-0000-00001C000000}"/>
    <cellStyle name="20% - Énfasis1 9 2" xfId="30" xr:uid="{00000000-0005-0000-0000-00001D000000}"/>
    <cellStyle name="20% - Énfasis1 9 20" xfId="31" xr:uid="{00000000-0005-0000-0000-00001E000000}"/>
    <cellStyle name="20% - Énfasis1 9 21" xfId="32" xr:uid="{00000000-0005-0000-0000-00001F000000}"/>
    <cellStyle name="20% - Énfasis1 9 22" xfId="33" xr:uid="{00000000-0005-0000-0000-000020000000}"/>
    <cellStyle name="20% - Énfasis1 9 3" xfId="34" xr:uid="{00000000-0005-0000-0000-000021000000}"/>
    <cellStyle name="20% - Énfasis1 9 4" xfId="35" xr:uid="{00000000-0005-0000-0000-000022000000}"/>
    <cellStyle name="20% - Énfasis1 9 5" xfId="36" xr:uid="{00000000-0005-0000-0000-000023000000}"/>
    <cellStyle name="20% - Énfasis1 9 6" xfId="37" xr:uid="{00000000-0005-0000-0000-000024000000}"/>
    <cellStyle name="20% - Énfasis1 9 7" xfId="38" xr:uid="{00000000-0005-0000-0000-000025000000}"/>
    <cellStyle name="20% - Énfasis1 9 8" xfId="39" xr:uid="{00000000-0005-0000-0000-000026000000}"/>
    <cellStyle name="20% - Énfasis1 9 9" xfId="40" xr:uid="{00000000-0005-0000-0000-000027000000}"/>
    <cellStyle name="20% - Énfasis2 10" xfId="41" xr:uid="{00000000-0005-0000-0000-000028000000}"/>
    <cellStyle name="20% - Énfasis2 11" xfId="42" xr:uid="{00000000-0005-0000-0000-000029000000}"/>
    <cellStyle name="20% - Énfasis2 12" xfId="43" xr:uid="{00000000-0005-0000-0000-00002A000000}"/>
    <cellStyle name="20% - Énfasis2 13" xfId="44" xr:uid="{00000000-0005-0000-0000-00002B000000}"/>
    <cellStyle name="20% - Énfasis2 14" xfId="45" xr:uid="{00000000-0005-0000-0000-00002C000000}"/>
    <cellStyle name="20% - Énfasis2 15" xfId="46" xr:uid="{00000000-0005-0000-0000-00002D000000}"/>
    <cellStyle name="20% - Énfasis2 16" xfId="47" xr:uid="{00000000-0005-0000-0000-00002E000000}"/>
    <cellStyle name="20% - Énfasis2 17" xfId="48" xr:uid="{00000000-0005-0000-0000-00002F000000}"/>
    <cellStyle name="20% - Énfasis2 18" xfId="49" xr:uid="{00000000-0005-0000-0000-000030000000}"/>
    <cellStyle name="20% - Énfasis2 19" xfId="50" xr:uid="{00000000-0005-0000-0000-000031000000}"/>
    <cellStyle name="20% - Énfasis2 2" xfId="51" xr:uid="{00000000-0005-0000-0000-000032000000}"/>
    <cellStyle name="20% - Énfasis2 20" xfId="52" xr:uid="{00000000-0005-0000-0000-000033000000}"/>
    <cellStyle name="20% - Énfasis2 3" xfId="53" xr:uid="{00000000-0005-0000-0000-000034000000}"/>
    <cellStyle name="20% - Énfasis2 4" xfId="54" xr:uid="{00000000-0005-0000-0000-000035000000}"/>
    <cellStyle name="20% - Énfasis2 5" xfId="55" xr:uid="{00000000-0005-0000-0000-000036000000}"/>
    <cellStyle name="20% - Énfasis2 6" xfId="56" xr:uid="{00000000-0005-0000-0000-000037000000}"/>
    <cellStyle name="20% - Énfasis2 7" xfId="57" xr:uid="{00000000-0005-0000-0000-000038000000}"/>
    <cellStyle name="20% - Énfasis2 8" xfId="58" xr:uid="{00000000-0005-0000-0000-000039000000}"/>
    <cellStyle name="20% - Énfasis2 9" xfId="59" xr:uid="{00000000-0005-0000-0000-00003A000000}"/>
    <cellStyle name="20% - Énfasis2 9 10" xfId="60" xr:uid="{00000000-0005-0000-0000-00003B000000}"/>
    <cellStyle name="20% - Énfasis2 9 11" xfId="61" xr:uid="{00000000-0005-0000-0000-00003C000000}"/>
    <cellStyle name="20% - Énfasis2 9 12" xfId="62" xr:uid="{00000000-0005-0000-0000-00003D000000}"/>
    <cellStyle name="20% - Énfasis2 9 13" xfId="63" xr:uid="{00000000-0005-0000-0000-00003E000000}"/>
    <cellStyle name="20% - Énfasis2 9 14" xfId="64" xr:uid="{00000000-0005-0000-0000-00003F000000}"/>
    <cellStyle name="20% - Énfasis2 9 15" xfId="65" xr:uid="{00000000-0005-0000-0000-000040000000}"/>
    <cellStyle name="20% - Énfasis2 9 16" xfId="66" xr:uid="{00000000-0005-0000-0000-000041000000}"/>
    <cellStyle name="20% - Énfasis2 9 17" xfId="67" xr:uid="{00000000-0005-0000-0000-000042000000}"/>
    <cellStyle name="20% - Énfasis2 9 18" xfId="68" xr:uid="{00000000-0005-0000-0000-000043000000}"/>
    <cellStyle name="20% - Énfasis2 9 19" xfId="69" xr:uid="{00000000-0005-0000-0000-000044000000}"/>
    <cellStyle name="20% - Énfasis2 9 2" xfId="70" xr:uid="{00000000-0005-0000-0000-000045000000}"/>
    <cellStyle name="20% - Énfasis2 9 20" xfId="71" xr:uid="{00000000-0005-0000-0000-000046000000}"/>
    <cellStyle name="20% - Énfasis2 9 21" xfId="72" xr:uid="{00000000-0005-0000-0000-000047000000}"/>
    <cellStyle name="20% - Énfasis2 9 22" xfId="73" xr:uid="{00000000-0005-0000-0000-000048000000}"/>
    <cellStyle name="20% - Énfasis2 9 3" xfId="74" xr:uid="{00000000-0005-0000-0000-000049000000}"/>
    <cellStyle name="20% - Énfasis2 9 4" xfId="75" xr:uid="{00000000-0005-0000-0000-00004A000000}"/>
    <cellStyle name="20% - Énfasis2 9 5" xfId="76" xr:uid="{00000000-0005-0000-0000-00004B000000}"/>
    <cellStyle name="20% - Énfasis2 9 6" xfId="77" xr:uid="{00000000-0005-0000-0000-00004C000000}"/>
    <cellStyle name="20% - Énfasis2 9 7" xfId="78" xr:uid="{00000000-0005-0000-0000-00004D000000}"/>
    <cellStyle name="20% - Énfasis2 9 8" xfId="79" xr:uid="{00000000-0005-0000-0000-00004E000000}"/>
    <cellStyle name="20% - Énfasis2 9 9" xfId="80" xr:uid="{00000000-0005-0000-0000-00004F000000}"/>
    <cellStyle name="20% - Énfasis3 10" xfId="81" xr:uid="{00000000-0005-0000-0000-000050000000}"/>
    <cellStyle name="20% - Énfasis3 11" xfId="82" xr:uid="{00000000-0005-0000-0000-000051000000}"/>
    <cellStyle name="20% - Énfasis3 12" xfId="83" xr:uid="{00000000-0005-0000-0000-000052000000}"/>
    <cellStyle name="20% - Énfasis3 13" xfId="84" xr:uid="{00000000-0005-0000-0000-000053000000}"/>
    <cellStyle name="20% - Énfasis3 14" xfId="85" xr:uid="{00000000-0005-0000-0000-000054000000}"/>
    <cellStyle name="20% - Énfasis3 15" xfId="86" xr:uid="{00000000-0005-0000-0000-000055000000}"/>
    <cellStyle name="20% - Énfasis3 16" xfId="87" xr:uid="{00000000-0005-0000-0000-000056000000}"/>
    <cellStyle name="20% - Énfasis3 17" xfId="88" xr:uid="{00000000-0005-0000-0000-000057000000}"/>
    <cellStyle name="20% - Énfasis3 18" xfId="89" xr:uid="{00000000-0005-0000-0000-000058000000}"/>
    <cellStyle name="20% - Énfasis3 19" xfId="90" xr:uid="{00000000-0005-0000-0000-000059000000}"/>
    <cellStyle name="20% - Énfasis3 2" xfId="91" xr:uid="{00000000-0005-0000-0000-00005A000000}"/>
    <cellStyle name="20% - Énfasis3 20" xfId="92" xr:uid="{00000000-0005-0000-0000-00005B000000}"/>
    <cellStyle name="20% - Énfasis3 3" xfId="93" xr:uid="{00000000-0005-0000-0000-00005C000000}"/>
    <cellStyle name="20% - Énfasis3 4" xfId="94" xr:uid="{00000000-0005-0000-0000-00005D000000}"/>
    <cellStyle name="20% - Énfasis3 5" xfId="95" xr:uid="{00000000-0005-0000-0000-00005E000000}"/>
    <cellStyle name="20% - Énfasis3 6" xfId="96" xr:uid="{00000000-0005-0000-0000-00005F000000}"/>
    <cellStyle name="20% - Énfasis3 7" xfId="97" xr:uid="{00000000-0005-0000-0000-000060000000}"/>
    <cellStyle name="20% - Énfasis3 8" xfId="98" xr:uid="{00000000-0005-0000-0000-000061000000}"/>
    <cellStyle name="20% - Énfasis3 9" xfId="99" xr:uid="{00000000-0005-0000-0000-000062000000}"/>
    <cellStyle name="20% - Énfasis3 9 10" xfId="100" xr:uid="{00000000-0005-0000-0000-000063000000}"/>
    <cellStyle name="20% - Énfasis3 9 11" xfId="101" xr:uid="{00000000-0005-0000-0000-000064000000}"/>
    <cellStyle name="20% - Énfasis3 9 12" xfId="102" xr:uid="{00000000-0005-0000-0000-000065000000}"/>
    <cellStyle name="20% - Énfasis3 9 13" xfId="103" xr:uid="{00000000-0005-0000-0000-000066000000}"/>
    <cellStyle name="20% - Énfasis3 9 14" xfId="104" xr:uid="{00000000-0005-0000-0000-000067000000}"/>
    <cellStyle name="20% - Énfasis3 9 15" xfId="105" xr:uid="{00000000-0005-0000-0000-000068000000}"/>
    <cellStyle name="20% - Énfasis3 9 16" xfId="106" xr:uid="{00000000-0005-0000-0000-000069000000}"/>
    <cellStyle name="20% - Énfasis3 9 17" xfId="107" xr:uid="{00000000-0005-0000-0000-00006A000000}"/>
    <cellStyle name="20% - Énfasis3 9 18" xfId="108" xr:uid="{00000000-0005-0000-0000-00006B000000}"/>
    <cellStyle name="20% - Énfasis3 9 19" xfId="109" xr:uid="{00000000-0005-0000-0000-00006C000000}"/>
    <cellStyle name="20% - Énfasis3 9 2" xfId="110" xr:uid="{00000000-0005-0000-0000-00006D000000}"/>
    <cellStyle name="20% - Énfasis3 9 20" xfId="111" xr:uid="{00000000-0005-0000-0000-00006E000000}"/>
    <cellStyle name="20% - Énfasis3 9 21" xfId="112" xr:uid="{00000000-0005-0000-0000-00006F000000}"/>
    <cellStyle name="20% - Énfasis3 9 22" xfId="113" xr:uid="{00000000-0005-0000-0000-000070000000}"/>
    <cellStyle name="20% - Énfasis3 9 3" xfId="114" xr:uid="{00000000-0005-0000-0000-000071000000}"/>
    <cellStyle name="20% - Énfasis3 9 4" xfId="115" xr:uid="{00000000-0005-0000-0000-000072000000}"/>
    <cellStyle name="20% - Énfasis3 9 5" xfId="116" xr:uid="{00000000-0005-0000-0000-000073000000}"/>
    <cellStyle name="20% - Énfasis3 9 6" xfId="117" xr:uid="{00000000-0005-0000-0000-000074000000}"/>
    <cellStyle name="20% - Énfasis3 9 7" xfId="118" xr:uid="{00000000-0005-0000-0000-000075000000}"/>
    <cellStyle name="20% - Énfasis3 9 8" xfId="119" xr:uid="{00000000-0005-0000-0000-000076000000}"/>
    <cellStyle name="20% - Énfasis3 9 9" xfId="120" xr:uid="{00000000-0005-0000-0000-000077000000}"/>
    <cellStyle name="20% - Énfasis4 10" xfId="121" xr:uid="{00000000-0005-0000-0000-000078000000}"/>
    <cellStyle name="20% - Énfasis4 11" xfId="122" xr:uid="{00000000-0005-0000-0000-000079000000}"/>
    <cellStyle name="20% - Énfasis4 12" xfId="123" xr:uid="{00000000-0005-0000-0000-00007A000000}"/>
    <cellStyle name="20% - Énfasis4 13" xfId="124" xr:uid="{00000000-0005-0000-0000-00007B000000}"/>
    <cellStyle name="20% - Énfasis4 14" xfId="125" xr:uid="{00000000-0005-0000-0000-00007C000000}"/>
    <cellStyle name="20% - Énfasis4 15" xfId="126" xr:uid="{00000000-0005-0000-0000-00007D000000}"/>
    <cellStyle name="20% - Énfasis4 16" xfId="127" xr:uid="{00000000-0005-0000-0000-00007E000000}"/>
    <cellStyle name="20% - Énfasis4 17" xfId="128" xr:uid="{00000000-0005-0000-0000-00007F000000}"/>
    <cellStyle name="20% - Énfasis4 18" xfId="129" xr:uid="{00000000-0005-0000-0000-000080000000}"/>
    <cellStyle name="20% - Énfasis4 19" xfId="130" xr:uid="{00000000-0005-0000-0000-000081000000}"/>
    <cellStyle name="20% - Énfasis4 2" xfId="131" xr:uid="{00000000-0005-0000-0000-000082000000}"/>
    <cellStyle name="20% - Énfasis4 20" xfId="132" xr:uid="{00000000-0005-0000-0000-000083000000}"/>
    <cellStyle name="20% - Énfasis4 3" xfId="133" xr:uid="{00000000-0005-0000-0000-000084000000}"/>
    <cellStyle name="20% - Énfasis4 4" xfId="134" xr:uid="{00000000-0005-0000-0000-000085000000}"/>
    <cellStyle name="20% - Énfasis4 5" xfId="135" xr:uid="{00000000-0005-0000-0000-000086000000}"/>
    <cellStyle name="20% - Énfasis4 6" xfId="136" xr:uid="{00000000-0005-0000-0000-000087000000}"/>
    <cellStyle name="20% - Énfasis4 7" xfId="137" xr:uid="{00000000-0005-0000-0000-000088000000}"/>
    <cellStyle name="20% - Énfasis4 8" xfId="138" xr:uid="{00000000-0005-0000-0000-000089000000}"/>
    <cellStyle name="20% - Énfasis4 9" xfId="139" xr:uid="{00000000-0005-0000-0000-00008A000000}"/>
    <cellStyle name="20% - Énfasis4 9 10" xfId="140" xr:uid="{00000000-0005-0000-0000-00008B000000}"/>
    <cellStyle name="20% - Énfasis4 9 11" xfId="141" xr:uid="{00000000-0005-0000-0000-00008C000000}"/>
    <cellStyle name="20% - Énfasis4 9 12" xfId="142" xr:uid="{00000000-0005-0000-0000-00008D000000}"/>
    <cellStyle name="20% - Énfasis4 9 13" xfId="143" xr:uid="{00000000-0005-0000-0000-00008E000000}"/>
    <cellStyle name="20% - Énfasis4 9 14" xfId="144" xr:uid="{00000000-0005-0000-0000-00008F000000}"/>
    <cellStyle name="20% - Énfasis4 9 15" xfId="145" xr:uid="{00000000-0005-0000-0000-000090000000}"/>
    <cellStyle name="20% - Énfasis4 9 16" xfId="146" xr:uid="{00000000-0005-0000-0000-000091000000}"/>
    <cellStyle name="20% - Énfasis4 9 17" xfId="147" xr:uid="{00000000-0005-0000-0000-000092000000}"/>
    <cellStyle name="20% - Énfasis4 9 18" xfId="148" xr:uid="{00000000-0005-0000-0000-000093000000}"/>
    <cellStyle name="20% - Énfasis4 9 19" xfId="149" xr:uid="{00000000-0005-0000-0000-000094000000}"/>
    <cellStyle name="20% - Énfasis4 9 2" xfId="150" xr:uid="{00000000-0005-0000-0000-000095000000}"/>
    <cellStyle name="20% - Énfasis4 9 20" xfId="151" xr:uid="{00000000-0005-0000-0000-000096000000}"/>
    <cellStyle name="20% - Énfasis4 9 21" xfId="152" xr:uid="{00000000-0005-0000-0000-000097000000}"/>
    <cellStyle name="20% - Énfasis4 9 22" xfId="153" xr:uid="{00000000-0005-0000-0000-000098000000}"/>
    <cellStyle name="20% - Énfasis4 9 3" xfId="154" xr:uid="{00000000-0005-0000-0000-000099000000}"/>
    <cellStyle name="20% - Énfasis4 9 4" xfId="155" xr:uid="{00000000-0005-0000-0000-00009A000000}"/>
    <cellStyle name="20% - Énfasis4 9 5" xfId="156" xr:uid="{00000000-0005-0000-0000-00009B000000}"/>
    <cellStyle name="20% - Énfasis4 9 6" xfId="157" xr:uid="{00000000-0005-0000-0000-00009C000000}"/>
    <cellStyle name="20% - Énfasis4 9 7" xfId="158" xr:uid="{00000000-0005-0000-0000-00009D000000}"/>
    <cellStyle name="20% - Énfasis4 9 8" xfId="159" xr:uid="{00000000-0005-0000-0000-00009E000000}"/>
    <cellStyle name="20% - Énfasis4 9 9" xfId="160" xr:uid="{00000000-0005-0000-0000-00009F000000}"/>
    <cellStyle name="20% - Énfasis5" xfId="161" builtinId="46" customBuiltin="1"/>
    <cellStyle name="20% - Énfasis5 10" xfId="162" xr:uid="{00000000-0005-0000-0000-0000A1000000}"/>
    <cellStyle name="20% - Énfasis5 11" xfId="163" xr:uid="{00000000-0005-0000-0000-0000A2000000}"/>
    <cellStyle name="20% - Énfasis5 12" xfId="164" xr:uid="{00000000-0005-0000-0000-0000A3000000}"/>
    <cellStyle name="20% - Énfasis5 13" xfId="165" xr:uid="{00000000-0005-0000-0000-0000A4000000}"/>
    <cellStyle name="20% - Énfasis5 14" xfId="166" xr:uid="{00000000-0005-0000-0000-0000A5000000}"/>
    <cellStyle name="20% - Énfasis5 15" xfId="167" xr:uid="{00000000-0005-0000-0000-0000A6000000}"/>
    <cellStyle name="20% - Énfasis5 16" xfId="168" xr:uid="{00000000-0005-0000-0000-0000A7000000}"/>
    <cellStyle name="20% - Énfasis5 17" xfId="169" xr:uid="{00000000-0005-0000-0000-0000A8000000}"/>
    <cellStyle name="20% - Énfasis5 18" xfId="170" xr:uid="{00000000-0005-0000-0000-0000A9000000}"/>
    <cellStyle name="20% - Énfasis5 2" xfId="171" xr:uid="{00000000-0005-0000-0000-0000AA000000}"/>
    <cellStyle name="20% - Énfasis5 3" xfId="172" xr:uid="{00000000-0005-0000-0000-0000AB000000}"/>
    <cellStyle name="20% - Énfasis5 4" xfId="173" xr:uid="{00000000-0005-0000-0000-0000AC000000}"/>
    <cellStyle name="20% - Énfasis5 5" xfId="174" xr:uid="{00000000-0005-0000-0000-0000AD000000}"/>
    <cellStyle name="20% - Énfasis5 6" xfId="175" xr:uid="{00000000-0005-0000-0000-0000AE000000}"/>
    <cellStyle name="20% - Énfasis5 7" xfId="176" xr:uid="{00000000-0005-0000-0000-0000AF000000}"/>
    <cellStyle name="20% - Énfasis5 8" xfId="177" xr:uid="{00000000-0005-0000-0000-0000B0000000}"/>
    <cellStyle name="20% - Énfasis5 9" xfId="178" xr:uid="{00000000-0005-0000-0000-0000B1000000}"/>
    <cellStyle name="20% - Énfasis5 9 10" xfId="179" xr:uid="{00000000-0005-0000-0000-0000B2000000}"/>
    <cellStyle name="20% - Énfasis5 9 11" xfId="180" xr:uid="{00000000-0005-0000-0000-0000B3000000}"/>
    <cellStyle name="20% - Énfasis5 9 12" xfId="181" xr:uid="{00000000-0005-0000-0000-0000B4000000}"/>
    <cellStyle name="20% - Énfasis5 9 13" xfId="182" xr:uid="{00000000-0005-0000-0000-0000B5000000}"/>
    <cellStyle name="20% - Énfasis5 9 14" xfId="183" xr:uid="{00000000-0005-0000-0000-0000B6000000}"/>
    <cellStyle name="20% - Énfasis5 9 15" xfId="184" xr:uid="{00000000-0005-0000-0000-0000B7000000}"/>
    <cellStyle name="20% - Énfasis5 9 16" xfId="185" xr:uid="{00000000-0005-0000-0000-0000B8000000}"/>
    <cellStyle name="20% - Énfasis5 9 17" xfId="186" xr:uid="{00000000-0005-0000-0000-0000B9000000}"/>
    <cellStyle name="20% - Énfasis5 9 18" xfId="187" xr:uid="{00000000-0005-0000-0000-0000BA000000}"/>
    <cellStyle name="20% - Énfasis5 9 19" xfId="188" xr:uid="{00000000-0005-0000-0000-0000BB000000}"/>
    <cellStyle name="20% - Énfasis5 9 2" xfId="189" xr:uid="{00000000-0005-0000-0000-0000BC000000}"/>
    <cellStyle name="20% - Énfasis5 9 20" xfId="190" xr:uid="{00000000-0005-0000-0000-0000BD000000}"/>
    <cellStyle name="20% - Énfasis5 9 21" xfId="191" xr:uid="{00000000-0005-0000-0000-0000BE000000}"/>
    <cellStyle name="20% - Énfasis5 9 22" xfId="192" xr:uid="{00000000-0005-0000-0000-0000BF000000}"/>
    <cellStyle name="20% - Énfasis5 9 3" xfId="193" xr:uid="{00000000-0005-0000-0000-0000C0000000}"/>
    <cellStyle name="20% - Énfasis5 9 4" xfId="194" xr:uid="{00000000-0005-0000-0000-0000C1000000}"/>
    <cellStyle name="20% - Énfasis5 9 5" xfId="195" xr:uid="{00000000-0005-0000-0000-0000C2000000}"/>
    <cellStyle name="20% - Énfasis5 9 6" xfId="196" xr:uid="{00000000-0005-0000-0000-0000C3000000}"/>
    <cellStyle name="20% - Énfasis5 9 7" xfId="197" xr:uid="{00000000-0005-0000-0000-0000C4000000}"/>
    <cellStyle name="20% - Énfasis5 9 8" xfId="198" xr:uid="{00000000-0005-0000-0000-0000C5000000}"/>
    <cellStyle name="20% - Énfasis5 9 9" xfId="199" xr:uid="{00000000-0005-0000-0000-0000C6000000}"/>
    <cellStyle name="20% - Énfasis6" xfId="200" builtinId="50" customBuiltin="1"/>
    <cellStyle name="20% - Énfasis6 10" xfId="201" xr:uid="{00000000-0005-0000-0000-0000C8000000}"/>
    <cellStyle name="20% - Énfasis6 11" xfId="202" xr:uid="{00000000-0005-0000-0000-0000C9000000}"/>
    <cellStyle name="20% - Énfasis6 12" xfId="203" xr:uid="{00000000-0005-0000-0000-0000CA000000}"/>
    <cellStyle name="20% - Énfasis6 13" xfId="204" xr:uid="{00000000-0005-0000-0000-0000CB000000}"/>
    <cellStyle name="20% - Énfasis6 14" xfId="205" xr:uid="{00000000-0005-0000-0000-0000CC000000}"/>
    <cellStyle name="20% - Énfasis6 15" xfId="206" xr:uid="{00000000-0005-0000-0000-0000CD000000}"/>
    <cellStyle name="20% - Énfasis6 16" xfId="207" xr:uid="{00000000-0005-0000-0000-0000CE000000}"/>
    <cellStyle name="20% - Énfasis6 17" xfId="208" xr:uid="{00000000-0005-0000-0000-0000CF000000}"/>
    <cellStyle name="20% - Énfasis6 18" xfId="209" xr:uid="{00000000-0005-0000-0000-0000D0000000}"/>
    <cellStyle name="20% - Énfasis6 2" xfId="210" xr:uid="{00000000-0005-0000-0000-0000D1000000}"/>
    <cellStyle name="20% - Énfasis6 3" xfId="211" xr:uid="{00000000-0005-0000-0000-0000D2000000}"/>
    <cellStyle name="20% - Énfasis6 4" xfId="212" xr:uid="{00000000-0005-0000-0000-0000D3000000}"/>
    <cellStyle name="20% - Énfasis6 5" xfId="213" xr:uid="{00000000-0005-0000-0000-0000D4000000}"/>
    <cellStyle name="20% - Énfasis6 6" xfId="214" xr:uid="{00000000-0005-0000-0000-0000D5000000}"/>
    <cellStyle name="20% - Énfasis6 7" xfId="215" xr:uid="{00000000-0005-0000-0000-0000D6000000}"/>
    <cellStyle name="20% - Énfasis6 8" xfId="216" xr:uid="{00000000-0005-0000-0000-0000D7000000}"/>
    <cellStyle name="20% - Énfasis6 9" xfId="217" xr:uid="{00000000-0005-0000-0000-0000D8000000}"/>
    <cellStyle name="20% - Énfasis6 9 10" xfId="218" xr:uid="{00000000-0005-0000-0000-0000D9000000}"/>
    <cellStyle name="20% - Énfasis6 9 11" xfId="219" xr:uid="{00000000-0005-0000-0000-0000DA000000}"/>
    <cellStyle name="20% - Énfasis6 9 12" xfId="220" xr:uid="{00000000-0005-0000-0000-0000DB000000}"/>
    <cellStyle name="20% - Énfasis6 9 13" xfId="221" xr:uid="{00000000-0005-0000-0000-0000DC000000}"/>
    <cellStyle name="20% - Énfasis6 9 14" xfId="222" xr:uid="{00000000-0005-0000-0000-0000DD000000}"/>
    <cellStyle name="20% - Énfasis6 9 15" xfId="223" xr:uid="{00000000-0005-0000-0000-0000DE000000}"/>
    <cellStyle name="20% - Énfasis6 9 16" xfId="224" xr:uid="{00000000-0005-0000-0000-0000DF000000}"/>
    <cellStyle name="20% - Énfasis6 9 17" xfId="225" xr:uid="{00000000-0005-0000-0000-0000E0000000}"/>
    <cellStyle name="20% - Énfasis6 9 18" xfId="226" xr:uid="{00000000-0005-0000-0000-0000E1000000}"/>
    <cellStyle name="20% - Énfasis6 9 19" xfId="227" xr:uid="{00000000-0005-0000-0000-0000E2000000}"/>
    <cellStyle name="20% - Énfasis6 9 2" xfId="228" xr:uid="{00000000-0005-0000-0000-0000E3000000}"/>
    <cellStyle name="20% - Énfasis6 9 20" xfId="229" xr:uid="{00000000-0005-0000-0000-0000E4000000}"/>
    <cellStyle name="20% - Énfasis6 9 21" xfId="230" xr:uid="{00000000-0005-0000-0000-0000E5000000}"/>
    <cellStyle name="20% - Énfasis6 9 22" xfId="231" xr:uid="{00000000-0005-0000-0000-0000E6000000}"/>
    <cellStyle name="20% - Énfasis6 9 3" xfId="232" xr:uid="{00000000-0005-0000-0000-0000E7000000}"/>
    <cellStyle name="20% - Énfasis6 9 4" xfId="233" xr:uid="{00000000-0005-0000-0000-0000E8000000}"/>
    <cellStyle name="20% - Énfasis6 9 5" xfId="234" xr:uid="{00000000-0005-0000-0000-0000E9000000}"/>
    <cellStyle name="20% - Énfasis6 9 6" xfId="235" xr:uid="{00000000-0005-0000-0000-0000EA000000}"/>
    <cellStyle name="20% - Énfasis6 9 7" xfId="236" xr:uid="{00000000-0005-0000-0000-0000EB000000}"/>
    <cellStyle name="20% - Énfasis6 9 8" xfId="237" xr:uid="{00000000-0005-0000-0000-0000EC000000}"/>
    <cellStyle name="20% - Énfasis6 9 9" xfId="238" xr:uid="{00000000-0005-0000-0000-0000ED000000}"/>
    <cellStyle name="40% - Énfasis1" xfId="239" builtinId="31" customBuiltin="1"/>
    <cellStyle name="40% - Énfasis1 10" xfId="240" xr:uid="{00000000-0005-0000-0000-0000EF000000}"/>
    <cellStyle name="40% - Énfasis1 11" xfId="241" xr:uid="{00000000-0005-0000-0000-0000F0000000}"/>
    <cellStyle name="40% - Énfasis1 12" xfId="242" xr:uid="{00000000-0005-0000-0000-0000F1000000}"/>
    <cellStyle name="40% - Énfasis1 13" xfId="243" xr:uid="{00000000-0005-0000-0000-0000F2000000}"/>
    <cellStyle name="40% - Énfasis1 14" xfId="244" xr:uid="{00000000-0005-0000-0000-0000F3000000}"/>
    <cellStyle name="40% - Énfasis1 15" xfId="245" xr:uid="{00000000-0005-0000-0000-0000F4000000}"/>
    <cellStyle name="40% - Énfasis1 16" xfId="246" xr:uid="{00000000-0005-0000-0000-0000F5000000}"/>
    <cellStyle name="40% - Énfasis1 17" xfId="247" xr:uid="{00000000-0005-0000-0000-0000F6000000}"/>
    <cellStyle name="40% - Énfasis1 18" xfId="248" xr:uid="{00000000-0005-0000-0000-0000F7000000}"/>
    <cellStyle name="40% - Énfasis1 2" xfId="249" xr:uid="{00000000-0005-0000-0000-0000F8000000}"/>
    <cellStyle name="40% - Énfasis1 3" xfId="250" xr:uid="{00000000-0005-0000-0000-0000F9000000}"/>
    <cellStyle name="40% - Énfasis1 4" xfId="251" xr:uid="{00000000-0005-0000-0000-0000FA000000}"/>
    <cellStyle name="40% - Énfasis1 5" xfId="252" xr:uid="{00000000-0005-0000-0000-0000FB000000}"/>
    <cellStyle name="40% - Énfasis1 6" xfId="253" xr:uid="{00000000-0005-0000-0000-0000FC000000}"/>
    <cellStyle name="40% - Énfasis1 7" xfId="254" xr:uid="{00000000-0005-0000-0000-0000FD000000}"/>
    <cellStyle name="40% - Énfasis1 8" xfId="255" xr:uid="{00000000-0005-0000-0000-0000FE000000}"/>
    <cellStyle name="40% - Énfasis1 9" xfId="256" xr:uid="{00000000-0005-0000-0000-0000FF000000}"/>
    <cellStyle name="40% - Énfasis1 9 10" xfId="257" xr:uid="{00000000-0005-0000-0000-000000010000}"/>
    <cellStyle name="40% - Énfasis1 9 11" xfId="258" xr:uid="{00000000-0005-0000-0000-000001010000}"/>
    <cellStyle name="40% - Énfasis1 9 12" xfId="259" xr:uid="{00000000-0005-0000-0000-000002010000}"/>
    <cellStyle name="40% - Énfasis1 9 13" xfId="260" xr:uid="{00000000-0005-0000-0000-000003010000}"/>
    <cellStyle name="40% - Énfasis1 9 14" xfId="261" xr:uid="{00000000-0005-0000-0000-000004010000}"/>
    <cellStyle name="40% - Énfasis1 9 15" xfId="262" xr:uid="{00000000-0005-0000-0000-000005010000}"/>
    <cellStyle name="40% - Énfasis1 9 16" xfId="263" xr:uid="{00000000-0005-0000-0000-000006010000}"/>
    <cellStyle name="40% - Énfasis1 9 17" xfId="264" xr:uid="{00000000-0005-0000-0000-000007010000}"/>
    <cellStyle name="40% - Énfasis1 9 18" xfId="265" xr:uid="{00000000-0005-0000-0000-000008010000}"/>
    <cellStyle name="40% - Énfasis1 9 19" xfId="266" xr:uid="{00000000-0005-0000-0000-000009010000}"/>
    <cellStyle name="40% - Énfasis1 9 2" xfId="267" xr:uid="{00000000-0005-0000-0000-00000A010000}"/>
    <cellStyle name="40% - Énfasis1 9 20" xfId="268" xr:uid="{00000000-0005-0000-0000-00000B010000}"/>
    <cellStyle name="40% - Énfasis1 9 21" xfId="269" xr:uid="{00000000-0005-0000-0000-00000C010000}"/>
    <cellStyle name="40% - Énfasis1 9 22" xfId="270" xr:uid="{00000000-0005-0000-0000-00000D010000}"/>
    <cellStyle name="40% - Énfasis1 9 3" xfId="271" xr:uid="{00000000-0005-0000-0000-00000E010000}"/>
    <cellStyle name="40% - Énfasis1 9 4" xfId="272" xr:uid="{00000000-0005-0000-0000-00000F010000}"/>
    <cellStyle name="40% - Énfasis1 9 5" xfId="273" xr:uid="{00000000-0005-0000-0000-000010010000}"/>
    <cellStyle name="40% - Énfasis1 9 6" xfId="274" xr:uid="{00000000-0005-0000-0000-000011010000}"/>
    <cellStyle name="40% - Énfasis1 9 7" xfId="275" xr:uid="{00000000-0005-0000-0000-000012010000}"/>
    <cellStyle name="40% - Énfasis1 9 8" xfId="276" xr:uid="{00000000-0005-0000-0000-000013010000}"/>
    <cellStyle name="40% - Énfasis1 9 9" xfId="277" xr:uid="{00000000-0005-0000-0000-000014010000}"/>
    <cellStyle name="40% - Énfasis2" xfId="278" builtinId="35" customBuiltin="1"/>
    <cellStyle name="40% - Énfasis2 10" xfId="279" xr:uid="{00000000-0005-0000-0000-000016010000}"/>
    <cellStyle name="40% - Énfasis2 11" xfId="280" xr:uid="{00000000-0005-0000-0000-000017010000}"/>
    <cellStyle name="40% - Énfasis2 12" xfId="281" xr:uid="{00000000-0005-0000-0000-000018010000}"/>
    <cellStyle name="40% - Énfasis2 13" xfId="282" xr:uid="{00000000-0005-0000-0000-000019010000}"/>
    <cellStyle name="40% - Énfasis2 14" xfId="283" xr:uid="{00000000-0005-0000-0000-00001A010000}"/>
    <cellStyle name="40% - Énfasis2 15" xfId="284" xr:uid="{00000000-0005-0000-0000-00001B010000}"/>
    <cellStyle name="40% - Énfasis2 16" xfId="285" xr:uid="{00000000-0005-0000-0000-00001C010000}"/>
    <cellStyle name="40% - Énfasis2 17" xfId="286" xr:uid="{00000000-0005-0000-0000-00001D010000}"/>
    <cellStyle name="40% - Énfasis2 18" xfId="287" xr:uid="{00000000-0005-0000-0000-00001E010000}"/>
    <cellStyle name="40% - Énfasis2 2" xfId="288" xr:uid="{00000000-0005-0000-0000-00001F010000}"/>
    <cellStyle name="40% - Énfasis2 3" xfId="289" xr:uid="{00000000-0005-0000-0000-000020010000}"/>
    <cellStyle name="40% - Énfasis2 4" xfId="290" xr:uid="{00000000-0005-0000-0000-000021010000}"/>
    <cellStyle name="40% - Énfasis2 5" xfId="291" xr:uid="{00000000-0005-0000-0000-000022010000}"/>
    <cellStyle name="40% - Énfasis2 6" xfId="292" xr:uid="{00000000-0005-0000-0000-000023010000}"/>
    <cellStyle name="40% - Énfasis2 7" xfId="293" xr:uid="{00000000-0005-0000-0000-000024010000}"/>
    <cellStyle name="40% - Énfasis2 8" xfId="294" xr:uid="{00000000-0005-0000-0000-000025010000}"/>
    <cellStyle name="40% - Énfasis2 9" xfId="295" xr:uid="{00000000-0005-0000-0000-000026010000}"/>
    <cellStyle name="40% - Énfasis2 9 10" xfId="296" xr:uid="{00000000-0005-0000-0000-000027010000}"/>
    <cellStyle name="40% - Énfasis2 9 11" xfId="297" xr:uid="{00000000-0005-0000-0000-000028010000}"/>
    <cellStyle name="40% - Énfasis2 9 12" xfId="298" xr:uid="{00000000-0005-0000-0000-000029010000}"/>
    <cellStyle name="40% - Énfasis2 9 13" xfId="299" xr:uid="{00000000-0005-0000-0000-00002A010000}"/>
    <cellStyle name="40% - Énfasis2 9 14" xfId="300" xr:uid="{00000000-0005-0000-0000-00002B010000}"/>
    <cellStyle name="40% - Énfasis2 9 15" xfId="301" xr:uid="{00000000-0005-0000-0000-00002C010000}"/>
    <cellStyle name="40% - Énfasis2 9 16" xfId="302" xr:uid="{00000000-0005-0000-0000-00002D010000}"/>
    <cellStyle name="40% - Énfasis2 9 17" xfId="303" xr:uid="{00000000-0005-0000-0000-00002E010000}"/>
    <cellStyle name="40% - Énfasis2 9 18" xfId="304" xr:uid="{00000000-0005-0000-0000-00002F010000}"/>
    <cellStyle name="40% - Énfasis2 9 19" xfId="305" xr:uid="{00000000-0005-0000-0000-000030010000}"/>
    <cellStyle name="40% - Énfasis2 9 2" xfId="306" xr:uid="{00000000-0005-0000-0000-000031010000}"/>
    <cellStyle name="40% - Énfasis2 9 20" xfId="307" xr:uid="{00000000-0005-0000-0000-000032010000}"/>
    <cellStyle name="40% - Énfasis2 9 21" xfId="308" xr:uid="{00000000-0005-0000-0000-000033010000}"/>
    <cellStyle name="40% - Énfasis2 9 22" xfId="309" xr:uid="{00000000-0005-0000-0000-000034010000}"/>
    <cellStyle name="40% - Énfasis2 9 3" xfId="310" xr:uid="{00000000-0005-0000-0000-000035010000}"/>
    <cellStyle name="40% - Énfasis2 9 4" xfId="311" xr:uid="{00000000-0005-0000-0000-000036010000}"/>
    <cellStyle name="40% - Énfasis2 9 5" xfId="312" xr:uid="{00000000-0005-0000-0000-000037010000}"/>
    <cellStyle name="40% - Énfasis2 9 6" xfId="313" xr:uid="{00000000-0005-0000-0000-000038010000}"/>
    <cellStyle name="40% - Énfasis2 9 7" xfId="314" xr:uid="{00000000-0005-0000-0000-000039010000}"/>
    <cellStyle name="40% - Énfasis2 9 8" xfId="315" xr:uid="{00000000-0005-0000-0000-00003A010000}"/>
    <cellStyle name="40% - Énfasis2 9 9" xfId="316" xr:uid="{00000000-0005-0000-0000-00003B010000}"/>
    <cellStyle name="40% - Énfasis3 10" xfId="317" xr:uid="{00000000-0005-0000-0000-00003C010000}"/>
    <cellStyle name="40% - Énfasis3 11" xfId="318" xr:uid="{00000000-0005-0000-0000-00003D010000}"/>
    <cellStyle name="40% - Énfasis3 12" xfId="319" xr:uid="{00000000-0005-0000-0000-00003E010000}"/>
    <cellStyle name="40% - Énfasis3 13" xfId="320" xr:uid="{00000000-0005-0000-0000-00003F010000}"/>
    <cellStyle name="40% - Énfasis3 14" xfId="321" xr:uid="{00000000-0005-0000-0000-000040010000}"/>
    <cellStyle name="40% - Énfasis3 15" xfId="322" xr:uid="{00000000-0005-0000-0000-000041010000}"/>
    <cellStyle name="40% - Énfasis3 16" xfId="323" xr:uid="{00000000-0005-0000-0000-000042010000}"/>
    <cellStyle name="40% - Énfasis3 17" xfId="324" xr:uid="{00000000-0005-0000-0000-000043010000}"/>
    <cellStyle name="40% - Énfasis3 18" xfId="325" xr:uid="{00000000-0005-0000-0000-000044010000}"/>
    <cellStyle name="40% - Énfasis3 19" xfId="326" xr:uid="{00000000-0005-0000-0000-000045010000}"/>
    <cellStyle name="40% - Énfasis3 2" xfId="327" xr:uid="{00000000-0005-0000-0000-000046010000}"/>
    <cellStyle name="40% - Énfasis3 20" xfId="328" xr:uid="{00000000-0005-0000-0000-000047010000}"/>
    <cellStyle name="40% - Énfasis3 3" xfId="329" xr:uid="{00000000-0005-0000-0000-000048010000}"/>
    <cellStyle name="40% - Énfasis3 4" xfId="330" xr:uid="{00000000-0005-0000-0000-000049010000}"/>
    <cellStyle name="40% - Énfasis3 5" xfId="331" xr:uid="{00000000-0005-0000-0000-00004A010000}"/>
    <cellStyle name="40% - Énfasis3 6" xfId="332" xr:uid="{00000000-0005-0000-0000-00004B010000}"/>
    <cellStyle name="40% - Énfasis3 7" xfId="333" xr:uid="{00000000-0005-0000-0000-00004C010000}"/>
    <cellStyle name="40% - Énfasis3 8" xfId="334" xr:uid="{00000000-0005-0000-0000-00004D010000}"/>
    <cellStyle name="40% - Énfasis3 9" xfId="335" xr:uid="{00000000-0005-0000-0000-00004E010000}"/>
    <cellStyle name="40% - Énfasis3 9 10" xfId="336" xr:uid="{00000000-0005-0000-0000-00004F010000}"/>
    <cellStyle name="40% - Énfasis3 9 11" xfId="337" xr:uid="{00000000-0005-0000-0000-000050010000}"/>
    <cellStyle name="40% - Énfasis3 9 12" xfId="338" xr:uid="{00000000-0005-0000-0000-000051010000}"/>
    <cellStyle name="40% - Énfasis3 9 13" xfId="339" xr:uid="{00000000-0005-0000-0000-000052010000}"/>
    <cellStyle name="40% - Énfasis3 9 14" xfId="340" xr:uid="{00000000-0005-0000-0000-000053010000}"/>
    <cellStyle name="40% - Énfasis3 9 15" xfId="341" xr:uid="{00000000-0005-0000-0000-000054010000}"/>
    <cellStyle name="40% - Énfasis3 9 16" xfId="342" xr:uid="{00000000-0005-0000-0000-000055010000}"/>
    <cellStyle name="40% - Énfasis3 9 17" xfId="343" xr:uid="{00000000-0005-0000-0000-000056010000}"/>
    <cellStyle name="40% - Énfasis3 9 18" xfId="344" xr:uid="{00000000-0005-0000-0000-000057010000}"/>
    <cellStyle name="40% - Énfasis3 9 19" xfId="345" xr:uid="{00000000-0005-0000-0000-000058010000}"/>
    <cellStyle name="40% - Énfasis3 9 2" xfId="346" xr:uid="{00000000-0005-0000-0000-000059010000}"/>
    <cellStyle name="40% - Énfasis3 9 20" xfId="347" xr:uid="{00000000-0005-0000-0000-00005A010000}"/>
    <cellStyle name="40% - Énfasis3 9 21" xfId="348" xr:uid="{00000000-0005-0000-0000-00005B010000}"/>
    <cellStyle name="40% - Énfasis3 9 22" xfId="349" xr:uid="{00000000-0005-0000-0000-00005C010000}"/>
    <cellStyle name="40% - Énfasis3 9 3" xfId="350" xr:uid="{00000000-0005-0000-0000-00005D010000}"/>
    <cellStyle name="40% - Énfasis3 9 4" xfId="351" xr:uid="{00000000-0005-0000-0000-00005E010000}"/>
    <cellStyle name="40% - Énfasis3 9 5" xfId="352" xr:uid="{00000000-0005-0000-0000-00005F010000}"/>
    <cellStyle name="40% - Énfasis3 9 6" xfId="353" xr:uid="{00000000-0005-0000-0000-000060010000}"/>
    <cellStyle name="40% - Énfasis3 9 7" xfId="354" xr:uid="{00000000-0005-0000-0000-000061010000}"/>
    <cellStyle name="40% - Énfasis3 9 8" xfId="355" xr:uid="{00000000-0005-0000-0000-000062010000}"/>
    <cellStyle name="40% - Énfasis3 9 9" xfId="356" xr:uid="{00000000-0005-0000-0000-000063010000}"/>
    <cellStyle name="40% - Énfasis4" xfId="357" builtinId="43" customBuiltin="1"/>
    <cellStyle name="40% - Énfasis4 10" xfId="358" xr:uid="{00000000-0005-0000-0000-000065010000}"/>
    <cellStyle name="40% - Énfasis4 11" xfId="359" xr:uid="{00000000-0005-0000-0000-000066010000}"/>
    <cellStyle name="40% - Énfasis4 12" xfId="360" xr:uid="{00000000-0005-0000-0000-000067010000}"/>
    <cellStyle name="40% - Énfasis4 13" xfId="361" xr:uid="{00000000-0005-0000-0000-000068010000}"/>
    <cellStyle name="40% - Énfasis4 14" xfId="362" xr:uid="{00000000-0005-0000-0000-000069010000}"/>
    <cellStyle name="40% - Énfasis4 15" xfId="363" xr:uid="{00000000-0005-0000-0000-00006A010000}"/>
    <cellStyle name="40% - Énfasis4 16" xfId="364" xr:uid="{00000000-0005-0000-0000-00006B010000}"/>
    <cellStyle name="40% - Énfasis4 17" xfId="365" xr:uid="{00000000-0005-0000-0000-00006C010000}"/>
    <cellStyle name="40% - Énfasis4 18" xfId="366" xr:uid="{00000000-0005-0000-0000-00006D010000}"/>
    <cellStyle name="40% - Énfasis4 2" xfId="367" xr:uid="{00000000-0005-0000-0000-00006E010000}"/>
    <cellStyle name="40% - Énfasis4 3" xfId="368" xr:uid="{00000000-0005-0000-0000-00006F010000}"/>
    <cellStyle name="40% - Énfasis4 4" xfId="369" xr:uid="{00000000-0005-0000-0000-000070010000}"/>
    <cellStyle name="40% - Énfasis4 5" xfId="370" xr:uid="{00000000-0005-0000-0000-000071010000}"/>
    <cellStyle name="40% - Énfasis4 6" xfId="371" xr:uid="{00000000-0005-0000-0000-000072010000}"/>
    <cellStyle name="40% - Énfasis4 7" xfId="372" xr:uid="{00000000-0005-0000-0000-000073010000}"/>
    <cellStyle name="40% - Énfasis4 8" xfId="373" xr:uid="{00000000-0005-0000-0000-000074010000}"/>
    <cellStyle name="40% - Énfasis4 9" xfId="374" xr:uid="{00000000-0005-0000-0000-000075010000}"/>
    <cellStyle name="40% - Énfasis4 9 10" xfId="375" xr:uid="{00000000-0005-0000-0000-000076010000}"/>
    <cellStyle name="40% - Énfasis4 9 11" xfId="376" xr:uid="{00000000-0005-0000-0000-000077010000}"/>
    <cellStyle name="40% - Énfasis4 9 12" xfId="377" xr:uid="{00000000-0005-0000-0000-000078010000}"/>
    <cellStyle name="40% - Énfasis4 9 13" xfId="378" xr:uid="{00000000-0005-0000-0000-000079010000}"/>
    <cellStyle name="40% - Énfasis4 9 14" xfId="379" xr:uid="{00000000-0005-0000-0000-00007A010000}"/>
    <cellStyle name="40% - Énfasis4 9 15" xfId="380" xr:uid="{00000000-0005-0000-0000-00007B010000}"/>
    <cellStyle name="40% - Énfasis4 9 16" xfId="381" xr:uid="{00000000-0005-0000-0000-00007C010000}"/>
    <cellStyle name="40% - Énfasis4 9 17" xfId="382" xr:uid="{00000000-0005-0000-0000-00007D010000}"/>
    <cellStyle name="40% - Énfasis4 9 18" xfId="383" xr:uid="{00000000-0005-0000-0000-00007E010000}"/>
    <cellStyle name="40% - Énfasis4 9 19" xfId="384" xr:uid="{00000000-0005-0000-0000-00007F010000}"/>
    <cellStyle name="40% - Énfasis4 9 2" xfId="385" xr:uid="{00000000-0005-0000-0000-000080010000}"/>
    <cellStyle name="40% - Énfasis4 9 20" xfId="386" xr:uid="{00000000-0005-0000-0000-000081010000}"/>
    <cellStyle name="40% - Énfasis4 9 21" xfId="387" xr:uid="{00000000-0005-0000-0000-000082010000}"/>
    <cellStyle name="40% - Énfasis4 9 22" xfId="388" xr:uid="{00000000-0005-0000-0000-000083010000}"/>
    <cellStyle name="40% - Énfasis4 9 3" xfId="389" xr:uid="{00000000-0005-0000-0000-000084010000}"/>
    <cellStyle name="40% - Énfasis4 9 4" xfId="390" xr:uid="{00000000-0005-0000-0000-000085010000}"/>
    <cellStyle name="40% - Énfasis4 9 5" xfId="391" xr:uid="{00000000-0005-0000-0000-000086010000}"/>
    <cellStyle name="40% - Énfasis4 9 6" xfId="392" xr:uid="{00000000-0005-0000-0000-000087010000}"/>
    <cellStyle name="40% - Énfasis4 9 7" xfId="393" xr:uid="{00000000-0005-0000-0000-000088010000}"/>
    <cellStyle name="40% - Énfasis4 9 8" xfId="394" xr:uid="{00000000-0005-0000-0000-000089010000}"/>
    <cellStyle name="40% - Énfasis4 9 9" xfId="395" xr:uid="{00000000-0005-0000-0000-00008A010000}"/>
    <cellStyle name="40% - Énfasis5" xfId="396" builtinId="47" customBuiltin="1"/>
    <cellStyle name="40% - Énfasis5 10" xfId="397" xr:uid="{00000000-0005-0000-0000-00008C010000}"/>
    <cellStyle name="40% - Énfasis5 11" xfId="398" xr:uid="{00000000-0005-0000-0000-00008D010000}"/>
    <cellStyle name="40% - Énfasis5 12" xfId="399" xr:uid="{00000000-0005-0000-0000-00008E010000}"/>
    <cellStyle name="40% - Énfasis5 13" xfId="400" xr:uid="{00000000-0005-0000-0000-00008F010000}"/>
    <cellStyle name="40% - Énfasis5 14" xfId="401" xr:uid="{00000000-0005-0000-0000-000090010000}"/>
    <cellStyle name="40% - Énfasis5 15" xfId="402" xr:uid="{00000000-0005-0000-0000-000091010000}"/>
    <cellStyle name="40% - Énfasis5 16" xfId="403" xr:uid="{00000000-0005-0000-0000-000092010000}"/>
    <cellStyle name="40% - Énfasis5 17" xfId="404" xr:uid="{00000000-0005-0000-0000-000093010000}"/>
    <cellStyle name="40% - Énfasis5 18" xfId="405" xr:uid="{00000000-0005-0000-0000-000094010000}"/>
    <cellStyle name="40% - Énfasis5 2" xfId="406" xr:uid="{00000000-0005-0000-0000-000095010000}"/>
    <cellStyle name="40% - Énfasis5 3" xfId="407" xr:uid="{00000000-0005-0000-0000-000096010000}"/>
    <cellStyle name="40% - Énfasis5 4" xfId="408" xr:uid="{00000000-0005-0000-0000-000097010000}"/>
    <cellStyle name="40% - Énfasis5 5" xfId="409" xr:uid="{00000000-0005-0000-0000-000098010000}"/>
    <cellStyle name="40% - Énfasis5 6" xfId="410" xr:uid="{00000000-0005-0000-0000-000099010000}"/>
    <cellStyle name="40% - Énfasis5 7" xfId="411" xr:uid="{00000000-0005-0000-0000-00009A010000}"/>
    <cellStyle name="40% - Énfasis5 8" xfId="412" xr:uid="{00000000-0005-0000-0000-00009B010000}"/>
    <cellStyle name="40% - Énfasis5 9" xfId="413" xr:uid="{00000000-0005-0000-0000-00009C010000}"/>
    <cellStyle name="40% - Énfasis5 9 10" xfId="414" xr:uid="{00000000-0005-0000-0000-00009D010000}"/>
    <cellStyle name="40% - Énfasis5 9 11" xfId="415" xr:uid="{00000000-0005-0000-0000-00009E010000}"/>
    <cellStyle name="40% - Énfasis5 9 12" xfId="416" xr:uid="{00000000-0005-0000-0000-00009F010000}"/>
    <cellStyle name="40% - Énfasis5 9 13" xfId="417" xr:uid="{00000000-0005-0000-0000-0000A0010000}"/>
    <cellStyle name="40% - Énfasis5 9 14" xfId="418" xr:uid="{00000000-0005-0000-0000-0000A1010000}"/>
    <cellStyle name="40% - Énfasis5 9 15" xfId="419" xr:uid="{00000000-0005-0000-0000-0000A2010000}"/>
    <cellStyle name="40% - Énfasis5 9 16" xfId="420" xr:uid="{00000000-0005-0000-0000-0000A3010000}"/>
    <cellStyle name="40% - Énfasis5 9 17" xfId="421" xr:uid="{00000000-0005-0000-0000-0000A4010000}"/>
    <cellStyle name="40% - Énfasis5 9 18" xfId="422" xr:uid="{00000000-0005-0000-0000-0000A5010000}"/>
    <cellStyle name="40% - Énfasis5 9 19" xfId="423" xr:uid="{00000000-0005-0000-0000-0000A6010000}"/>
    <cellStyle name="40% - Énfasis5 9 2" xfId="424" xr:uid="{00000000-0005-0000-0000-0000A7010000}"/>
    <cellStyle name="40% - Énfasis5 9 20" xfId="425" xr:uid="{00000000-0005-0000-0000-0000A8010000}"/>
    <cellStyle name="40% - Énfasis5 9 21" xfId="426" xr:uid="{00000000-0005-0000-0000-0000A9010000}"/>
    <cellStyle name="40% - Énfasis5 9 22" xfId="427" xr:uid="{00000000-0005-0000-0000-0000AA010000}"/>
    <cellStyle name="40% - Énfasis5 9 3" xfId="428" xr:uid="{00000000-0005-0000-0000-0000AB010000}"/>
    <cellStyle name="40% - Énfasis5 9 4" xfId="429" xr:uid="{00000000-0005-0000-0000-0000AC010000}"/>
    <cellStyle name="40% - Énfasis5 9 5" xfId="430" xr:uid="{00000000-0005-0000-0000-0000AD010000}"/>
    <cellStyle name="40% - Énfasis5 9 6" xfId="431" xr:uid="{00000000-0005-0000-0000-0000AE010000}"/>
    <cellStyle name="40% - Énfasis5 9 7" xfId="432" xr:uid="{00000000-0005-0000-0000-0000AF010000}"/>
    <cellStyle name="40% - Énfasis5 9 8" xfId="433" xr:uid="{00000000-0005-0000-0000-0000B0010000}"/>
    <cellStyle name="40% - Énfasis5 9 9" xfId="434" xr:uid="{00000000-0005-0000-0000-0000B1010000}"/>
    <cellStyle name="40% - Énfasis6" xfId="435" builtinId="51" customBuiltin="1"/>
    <cellStyle name="40% - Énfasis6 10" xfId="436" xr:uid="{00000000-0005-0000-0000-0000B3010000}"/>
    <cellStyle name="40% - Énfasis6 11" xfId="437" xr:uid="{00000000-0005-0000-0000-0000B4010000}"/>
    <cellStyle name="40% - Énfasis6 12" xfId="438" xr:uid="{00000000-0005-0000-0000-0000B5010000}"/>
    <cellStyle name="40% - Énfasis6 13" xfId="439" xr:uid="{00000000-0005-0000-0000-0000B6010000}"/>
    <cellStyle name="40% - Énfasis6 14" xfId="440" xr:uid="{00000000-0005-0000-0000-0000B7010000}"/>
    <cellStyle name="40% - Énfasis6 15" xfId="441" xr:uid="{00000000-0005-0000-0000-0000B8010000}"/>
    <cellStyle name="40% - Énfasis6 16" xfId="442" xr:uid="{00000000-0005-0000-0000-0000B9010000}"/>
    <cellStyle name="40% - Énfasis6 17" xfId="443" xr:uid="{00000000-0005-0000-0000-0000BA010000}"/>
    <cellStyle name="40% - Énfasis6 18" xfId="444" xr:uid="{00000000-0005-0000-0000-0000BB010000}"/>
    <cellStyle name="40% - Énfasis6 2" xfId="445" xr:uid="{00000000-0005-0000-0000-0000BC010000}"/>
    <cellStyle name="40% - Énfasis6 3" xfId="446" xr:uid="{00000000-0005-0000-0000-0000BD010000}"/>
    <cellStyle name="40% - Énfasis6 4" xfId="447" xr:uid="{00000000-0005-0000-0000-0000BE010000}"/>
    <cellStyle name="40% - Énfasis6 5" xfId="448" xr:uid="{00000000-0005-0000-0000-0000BF010000}"/>
    <cellStyle name="40% - Énfasis6 6" xfId="449" xr:uid="{00000000-0005-0000-0000-0000C0010000}"/>
    <cellStyle name="40% - Énfasis6 7" xfId="450" xr:uid="{00000000-0005-0000-0000-0000C1010000}"/>
    <cellStyle name="40% - Énfasis6 8" xfId="451" xr:uid="{00000000-0005-0000-0000-0000C2010000}"/>
    <cellStyle name="40% - Énfasis6 9" xfId="452" xr:uid="{00000000-0005-0000-0000-0000C3010000}"/>
    <cellStyle name="40% - Énfasis6 9 10" xfId="453" xr:uid="{00000000-0005-0000-0000-0000C4010000}"/>
    <cellStyle name="40% - Énfasis6 9 11" xfId="454" xr:uid="{00000000-0005-0000-0000-0000C5010000}"/>
    <cellStyle name="40% - Énfasis6 9 12" xfId="455" xr:uid="{00000000-0005-0000-0000-0000C6010000}"/>
    <cellStyle name="40% - Énfasis6 9 13" xfId="456" xr:uid="{00000000-0005-0000-0000-0000C7010000}"/>
    <cellStyle name="40% - Énfasis6 9 14" xfId="457" xr:uid="{00000000-0005-0000-0000-0000C8010000}"/>
    <cellStyle name="40% - Énfasis6 9 15" xfId="458" xr:uid="{00000000-0005-0000-0000-0000C9010000}"/>
    <cellStyle name="40% - Énfasis6 9 16" xfId="459" xr:uid="{00000000-0005-0000-0000-0000CA010000}"/>
    <cellStyle name="40% - Énfasis6 9 17" xfId="460" xr:uid="{00000000-0005-0000-0000-0000CB010000}"/>
    <cellStyle name="40% - Énfasis6 9 18" xfId="461" xr:uid="{00000000-0005-0000-0000-0000CC010000}"/>
    <cellStyle name="40% - Énfasis6 9 19" xfId="462" xr:uid="{00000000-0005-0000-0000-0000CD010000}"/>
    <cellStyle name="40% - Énfasis6 9 2" xfId="463" xr:uid="{00000000-0005-0000-0000-0000CE010000}"/>
    <cellStyle name="40% - Énfasis6 9 20" xfId="464" xr:uid="{00000000-0005-0000-0000-0000CF010000}"/>
    <cellStyle name="40% - Énfasis6 9 21" xfId="465" xr:uid="{00000000-0005-0000-0000-0000D0010000}"/>
    <cellStyle name="40% - Énfasis6 9 22" xfId="466" xr:uid="{00000000-0005-0000-0000-0000D1010000}"/>
    <cellStyle name="40% - Énfasis6 9 3" xfId="467" xr:uid="{00000000-0005-0000-0000-0000D2010000}"/>
    <cellStyle name="40% - Énfasis6 9 4" xfId="468" xr:uid="{00000000-0005-0000-0000-0000D3010000}"/>
    <cellStyle name="40% - Énfasis6 9 5" xfId="469" xr:uid="{00000000-0005-0000-0000-0000D4010000}"/>
    <cellStyle name="40% - Énfasis6 9 6" xfId="470" xr:uid="{00000000-0005-0000-0000-0000D5010000}"/>
    <cellStyle name="40% - Énfasis6 9 7" xfId="471" xr:uid="{00000000-0005-0000-0000-0000D6010000}"/>
    <cellStyle name="40% - Énfasis6 9 8" xfId="472" xr:uid="{00000000-0005-0000-0000-0000D7010000}"/>
    <cellStyle name="40% - Énfasis6 9 9" xfId="473" xr:uid="{00000000-0005-0000-0000-0000D8010000}"/>
    <cellStyle name="60% - Énfasis1" xfId="474" builtinId="32" customBuiltin="1"/>
    <cellStyle name="60% - Énfasis1 10" xfId="475" xr:uid="{00000000-0005-0000-0000-0000DA010000}"/>
    <cellStyle name="60% - Énfasis1 11" xfId="476" xr:uid="{00000000-0005-0000-0000-0000DB010000}"/>
    <cellStyle name="60% - Énfasis1 12" xfId="477" xr:uid="{00000000-0005-0000-0000-0000DC010000}"/>
    <cellStyle name="60% - Énfasis1 13" xfId="478" xr:uid="{00000000-0005-0000-0000-0000DD010000}"/>
    <cellStyle name="60% - Énfasis1 14" xfId="479" xr:uid="{00000000-0005-0000-0000-0000DE010000}"/>
    <cellStyle name="60% - Énfasis1 15" xfId="480" xr:uid="{00000000-0005-0000-0000-0000DF010000}"/>
    <cellStyle name="60% - Énfasis1 16" xfId="481" xr:uid="{00000000-0005-0000-0000-0000E0010000}"/>
    <cellStyle name="60% - Énfasis1 17" xfId="482" xr:uid="{00000000-0005-0000-0000-0000E1010000}"/>
    <cellStyle name="60% - Énfasis1 18" xfId="483" xr:uid="{00000000-0005-0000-0000-0000E2010000}"/>
    <cellStyle name="60% - Énfasis1 2" xfId="484" xr:uid="{00000000-0005-0000-0000-0000E3010000}"/>
    <cellStyle name="60% - Énfasis1 3" xfId="485" xr:uid="{00000000-0005-0000-0000-0000E4010000}"/>
    <cellStyle name="60% - Énfasis1 4" xfId="486" xr:uid="{00000000-0005-0000-0000-0000E5010000}"/>
    <cellStyle name="60% - Énfasis1 5" xfId="487" xr:uid="{00000000-0005-0000-0000-0000E6010000}"/>
    <cellStyle name="60% - Énfasis1 6" xfId="488" xr:uid="{00000000-0005-0000-0000-0000E7010000}"/>
    <cellStyle name="60% - Énfasis1 7" xfId="489" xr:uid="{00000000-0005-0000-0000-0000E8010000}"/>
    <cellStyle name="60% - Énfasis1 8" xfId="490" xr:uid="{00000000-0005-0000-0000-0000E9010000}"/>
    <cellStyle name="60% - Énfasis1 9" xfId="491" xr:uid="{00000000-0005-0000-0000-0000EA010000}"/>
    <cellStyle name="60% - Énfasis1 9 10" xfId="492" xr:uid="{00000000-0005-0000-0000-0000EB010000}"/>
    <cellStyle name="60% - Énfasis1 9 11" xfId="493" xr:uid="{00000000-0005-0000-0000-0000EC010000}"/>
    <cellStyle name="60% - Énfasis1 9 12" xfId="494" xr:uid="{00000000-0005-0000-0000-0000ED010000}"/>
    <cellStyle name="60% - Énfasis1 9 13" xfId="495" xr:uid="{00000000-0005-0000-0000-0000EE010000}"/>
    <cellStyle name="60% - Énfasis1 9 14" xfId="496" xr:uid="{00000000-0005-0000-0000-0000EF010000}"/>
    <cellStyle name="60% - Énfasis1 9 15" xfId="497" xr:uid="{00000000-0005-0000-0000-0000F0010000}"/>
    <cellStyle name="60% - Énfasis1 9 16" xfId="498" xr:uid="{00000000-0005-0000-0000-0000F1010000}"/>
    <cellStyle name="60% - Énfasis1 9 17" xfId="499" xr:uid="{00000000-0005-0000-0000-0000F2010000}"/>
    <cellStyle name="60% - Énfasis1 9 18" xfId="500" xr:uid="{00000000-0005-0000-0000-0000F3010000}"/>
    <cellStyle name="60% - Énfasis1 9 19" xfId="501" xr:uid="{00000000-0005-0000-0000-0000F4010000}"/>
    <cellStyle name="60% - Énfasis1 9 2" xfId="502" xr:uid="{00000000-0005-0000-0000-0000F5010000}"/>
    <cellStyle name="60% - Énfasis1 9 20" xfId="503" xr:uid="{00000000-0005-0000-0000-0000F6010000}"/>
    <cellStyle name="60% - Énfasis1 9 21" xfId="504" xr:uid="{00000000-0005-0000-0000-0000F7010000}"/>
    <cellStyle name="60% - Énfasis1 9 22" xfId="505" xr:uid="{00000000-0005-0000-0000-0000F8010000}"/>
    <cellStyle name="60% - Énfasis1 9 3" xfId="506" xr:uid="{00000000-0005-0000-0000-0000F9010000}"/>
    <cellStyle name="60% - Énfasis1 9 4" xfId="507" xr:uid="{00000000-0005-0000-0000-0000FA010000}"/>
    <cellStyle name="60% - Énfasis1 9 5" xfId="508" xr:uid="{00000000-0005-0000-0000-0000FB010000}"/>
    <cellStyle name="60% - Énfasis1 9 6" xfId="509" xr:uid="{00000000-0005-0000-0000-0000FC010000}"/>
    <cellStyle name="60% - Énfasis1 9 7" xfId="510" xr:uid="{00000000-0005-0000-0000-0000FD010000}"/>
    <cellStyle name="60% - Énfasis1 9 8" xfId="511" xr:uid="{00000000-0005-0000-0000-0000FE010000}"/>
    <cellStyle name="60% - Énfasis1 9 9" xfId="512" xr:uid="{00000000-0005-0000-0000-0000FF010000}"/>
    <cellStyle name="60% - Énfasis2" xfId="513" builtinId="36" customBuiltin="1"/>
    <cellStyle name="60% - Énfasis2 10" xfId="514" xr:uid="{00000000-0005-0000-0000-000001020000}"/>
    <cellStyle name="60% - Énfasis2 11" xfId="515" xr:uid="{00000000-0005-0000-0000-000002020000}"/>
    <cellStyle name="60% - Énfasis2 12" xfId="516" xr:uid="{00000000-0005-0000-0000-000003020000}"/>
    <cellStyle name="60% - Énfasis2 13" xfId="517" xr:uid="{00000000-0005-0000-0000-000004020000}"/>
    <cellStyle name="60% - Énfasis2 14" xfId="518" xr:uid="{00000000-0005-0000-0000-000005020000}"/>
    <cellStyle name="60% - Énfasis2 15" xfId="519" xr:uid="{00000000-0005-0000-0000-000006020000}"/>
    <cellStyle name="60% - Énfasis2 16" xfId="520" xr:uid="{00000000-0005-0000-0000-000007020000}"/>
    <cellStyle name="60% - Énfasis2 17" xfId="521" xr:uid="{00000000-0005-0000-0000-000008020000}"/>
    <cellStyle name="60% - Énfasis2 18" xfId="522" xr:uid="{00000000-0005-0000-0000-000009020000}"/>
    <cellStyle name="60% - Énfasis2 2" xfId="523" xr:uid="{00000000-0005-0000-0000-00000A020000}"/>
    <cellStyle name="60% - Énfasis2 3" xfId="524" xr:uid="{00000000-0005-0000-0000-00000B020000}"/>
    <cellStyle name="60% - Énfasis2 4" xfId="525" xr:uid="{00000000-0005-0000-0000-00000C020000}"/>
    <cellStyle name="60% - Énfasis2 5" xfId="526" xr:uid="{00000000-0005-0000-0000-00000D020000}"/>
    <cellStyle name="60% - Énfasis2 6" xfId="527" xr:uid="{00000000-0005-0000-0000-00000E020000}"/>
    <cellStyle name="60% - Énfasis2 7" xfId="528" xr:uid="{00000000-0005-0000-0000-00000F020000}"/>
    <cellStyle name="60% - Énfasis2 8" xfId="529" xr:uid="{00000000-0005-0000-0000-000010020000}"/>
    <cellStyle name="60% - Énfasis2 9" xfId="530" xr:uid="{00000000-0005-0000-0000-000011020000}"/>
    <cellStyle name="60% - Énfasis2 9 10" xfId="531" xr:uid="{00000000-0005-0000-0000-000012020000}"/>
    <cellStyle name="60% - Énfasis2 9 11" xfId="532" xr:uid="{00000000-0005-0000-0000-000013020000}"/>
    <cellStyle name="60% - Énfasis2 9 12" xfId="533" xr:uid="{00000000-0005-0000-0000-000014020000}"/>
    <cellStyle name="60% - Énfasis2 9 13" xfId="534" xr:uid="{00000000-0005-0000-0000-000015020000}"/>
    <cellStyle name="60% - Énfasis2 9 14" xfId="535" xr:uid="{00000000-0005-0000-0000-000016020000}"/>
    <cellStyle name="60% - Énfasis2 9 15" xfId="536" xr:uid="{00000000-0005-0000-0000-000017020000}"/>
    <cellStyle name="60% - Énfasis2 9 16" xfId="537" xr:uid="{00000000-0005-0000-0000-000018020000}"/>
    <cellStyle name="60% - Énfasis2 9 17" xfId="538" xr:uid="{00000000-0005-0000-0000-000019020000}"/>
    <cellStyle name="60% - Énfasis2 9 18" xfId="539" xr:uid="{00000000-0005-0000-0000-00001A020000}"/>
    <cellStyle name="60% - Énfasis2 9 19" xfId="540" xr:uid="{00000000-0005-0000-0000-00001B020000}"/>
    <cellStyle name="60% - Énfasis2 9 2" xfId="541" xr:uid="{00000000-0005-0000-0000-00001C020000}"/>
    <cellStyle name="60% - Énfasis2 9 20" xfId="542" xr:uid="{00000000-0005-0000-0000-00001D020000}"/>
    <cellStyle name="60% - Énfasis2 9 21" xfId="543" xr:uid="{00000000-0005-0000-0000-00001E020000}"/>
    <cellStyle name="60% - Énfasis2 9 22" xfId="544" xr:uid="{00000000-0005-0000-0000-00001F020000}"/>
    <cellStyle name="60% - Énfasis2 9 3" xfId="545" xr:uid="{00000000-0005-0000-0000-000020020000}"/>
    <cellStyle name="60% - Énfasis2 9 4" xfId="546" xr:uid="{00000000-0005-0000-0000-000021020000}"/>
    <cellStyle name="60% - Énfasis2 9 5" xfId="547" xr:uid="{00000000-0005-0000-0000-000022020000}"/>
    <cellStyle name="60% - Énfasis2 9 6" xfId="548" xr:uid="{00000000-0005-0000-0000-000023020000}"/>
    <cellStyle name="60% - Énfasis2 9 7" xfId="549" xr:uid="{00000000-0005-0000-0000-000024020000}"/>
    <cellStyle name="60% - Énfasis2 9 8" xfId="550" xr:uid="{00000000-0005-0000-0000-000025020000}"/>
    <cellStyle name="60% - Énfasis2 9 9" xfId="551" xr:uid="{00000000-0005-0000-0000-000026020000}"/>
    <cellStyle name="60% - Énfasis3 10" xfId="552" xr:uid="{00000000-0005-0000-0000-000027020000}"/>
    <cellStyle name="60% - Énfasis3 11" xfId="553" xr:uid="{00000000-0005-0000-0000-000028020000}"/>
    <cellStyle name="60% - Énfasis3 12" xfId="554" xr:uid="{00000000-0005-0000-0000-000029020000}"/>
    <cellStyle name="60% - Énfasis3 13" xfId="555" xr:uid="{00000000-0005-0000-0000-00002A020000}"/>
    <cellStyle name="60% - Énfasis3 14" xfId="556" xr:uid="{00000000-0005-0000-0000-00002B020000}"/>
    <cellStyle name="60% - Énfasis3 15" xfId="557" xr:uid="{00000000-0005-0000-0000-00002C020000}"/>
    <cellStyle name="60% - Énfasis3 16" xfId="558" xr:uid="{00000000-0005-0000-0000-00002D020000}"/>
    <cellStyle name="60% - Énfasis3 17" xfId="559" xr:uid="{00000000-0005-0000-0000-00002E020000}"/>
    <cellStyle name="60% - Énfasis3 18" xfId="560" xr:uid="{00000000-0005-0000-0000-00002F020000}"/>
    <cellStyle name="60% - Énfasis3 19" xfId="561" xr:uid="{00000000-0005-0000-0000-000030020000}"/>
    <cellStyle name="60% - Énfasis3 2" xfId="562" xr:uid="{00000000-0005-0000-0000-000031020000}"/>
    <cellStyle name="60% - Énfasis3 20" xfId="563" xr:uid="{00000000-0005-0000-0000-000032020000}"/>
    <cellStyle name="60% - Énfasis3 3" xfId="564" xr:uid="{00000000-0005-0000-0000-000033020000}"/>
    <cellStyle name="60% - Énfasis3 4" xfId="565" xr:uid="{00000000-0005-0000-0000-000034020000}"/>
    <cellStyle name="60% - Énfasis3 5" xfId="566" xr:uid="{00000000-0005-0000-0000-000035020000}"/>
    <cellStyle name="60% - Énfasis3 6" xfId="567" xr:uid="{00000000-0005-0000-0000-000036020000}"/>
    <cellStyle name="60% - Énfasis3 7" xfId="568" xr:uid="{00000000-0005-0000-0000-000037020000}"/>
    <cellStyle name="60% - Énfasis3 8" xfId="569" xr:uid="{00000000-0005-0000-0000-000038020000}"/>
    <cellStyle name="60% - Énfasis3 9" xfId="570" xr:uid="{00000000-0005-0000-0000-000039020000}"/>
    <cellStyle name="60% - Énfasis3 9 10" xfId="571" xr:uid="{00000000-0005-0000-0000-00003A020000}"/>
    <cellStyle name="60% - Énfasis3 9 11" xfId="572" xr:uid="{00000000-0005-0000-0000-00003B020000}"/>
    <cellStyle name="60% - Énfasis3 9 12" xfId="573" xr:uid="{00000000-0005-0000-0000-00003C020000}"/>
    <cellStyle name="60% - Énfasis3 9 13" xfId="574" xr:uid="{00000000-0005-0000-0000-00003D020000}"/>
    <cellStyle name="60% - Énfasis3 9 14" xfId="575" xr:uid="{00000000-0005-0000-0000-00003E020000}"/>
    <cellStyle name="60% - Énfasis3 9 15" xfId="576" xr:uid="{00000000-0005-0000-0000-00003F020000}"/>
    <cellStyle name="60% - Énfasis3 9 16" xfId="577" xr:uid="{00000000-0005-0000-0000-000040020000}"/>
    <cellStyle name="60% - Énfasis3 9 17" xfId="578" xr:uid="{00000000-0005-0000-0000-000041020000}"/>
    <cellStyle name="60% - Énfasis3 9 18" xfId="579" xr:uid="{00000000-0005-0000-0000-000042020000}"/>
    <cellStyle name="60% - Énfasis3 9 19" xfId="580" xr:uid="{00000000-0005-0000-0000-000043020000}"/>
    <cellStyle name="60% - Énfasis3 9 2" xfId="581" xr:uid="{00000000-0005-0000-0000-000044020000}"/>
    <cellStyle name="60% - Énfasis3 9 20" xfId="582" xr:uid="{00000000-0005-0000-0000-000045020000}"/>
    <cellStyle name="60% - Énfasis3 9 21" xfId="583" xr:uid="{00000000-0005-0000-0000-000046020000}"/>
    <cellStyle name="60% - Énfasis3 9 22" xfId="584" xr:uid="{00000000-0005-0000-0000-000047020000}"/>
    <cellStyle name="60% - Énfasis3 9 3" xfId="585" xr:uid="{00000000-0005-0000-0000-000048020000}"/>
    <cellStyle name="60% - Énfasis3 9 4" xfId="586" xr:uid="{00000000-0005-0000-0000-000049020000}"/>
    <cellStyle name="60% - Énfasis3 9 5" xfId="587" xr:uid="{00000000-0005-0000-0000-00004A020000}"/>
    <cellStyle name="60% - Énfasis3 9 6" xfId="588" xr:uid="{00000000-0005-0000-0000-00004B020000}"/>
    <cellStyle name="60% - Énfasis3 9 7" xfId="589" xr:uid="{00000000-0005-0000-0000-00004C020000}"/>
    <cellStyle name="60% - Énfasis3 9 8" xfId="590" xr:uid="{00000000-0005-0000-0000-00004D020000}"/>
    <cellStyle name="60% - Énfasis3 9 9" xfId="591" xr:uid="{00000000-0005-0000-0000-00004E020000}"/>
    <cellStyle name="60% - Énfasis4 10" xfId="592" xr:uid="{00000000-0005-0000-0000-00004F020000}"/>
    <cellStyle name="60% - Énfasis4 11" xfId="593" xr:uid="{00000000-0005-0000-0000-000050020000}"/>
    <cellStyle name="60% - Énfasis4 12" xfId="594" xr:uid="{00000000-0005-0000-0000-000051020000}"/>
    <cellStyle name="60% - Énfasis4 13" xfId="595" xr:uid="{00000000-0005-0000-0000-000052020000}"/>
    <cellStyle name="60% - Énfasis4 14" xfId="596" xr:uid="{00000000-0005-0000-0000-000053020000}"/>
    <cellStyle name="60% - Énfasis4 15" xfId="597" xr:uid="{00000000-0005-0000-0000-000054020000}"/>
    <cellStyle name="60% - Énfasis4 16" xfId="598" xr:uid="{00000000-0005-0000-0000-000055020000}"/>
    <cellStyle name="60% - Énfasis4 17" xfId="599" xr:uid="{00000000-0005-0000-0000-000056020000}"/>
    <cellStyle name="60% - Énfasis4 18" xfId="600" xr:uid="{00000000-0005-0000-0000-000057020000}"/>
    <cellStyle name="60% - Énfasis4 19" xfId="601" xr:uid="{00000000-0005-0000-0000-000058020000}"/>
    <cellStyle name="60% - Énfasis4 2" xfId="602" xr:uid="{00000000-0005-0000-0000-000059020000}"/>
    <cellStyle name="60% - Énfasis4 20" xfId="603" xr:uid="{00000000-0005-0000-0000-00005A020000}"/>
    <cellStyle name="60% - Énfasis4 3" xfId="604" xr:uid="{00000000-0005-0000-0000-00005B020000}"/>
    <cellStyle name="60% - Énfasis4 4" xfId="605" xr:uid="{00000000-0005-0000-0000-00005C020000}"/>
    <cellStyle name="60% - Énfasis4 5" xfId="606" xr:uid="{00000000-0005-0000-0000-00005D020000}"/>
    <cellStyle name="60% - Énfasis4 6" xfId="607" xr:uid="{00000000-0005-0000-0000-00005E020000}"/>
    <cellStyle name="60% - Énfasis4 7" xfId="608" xr:uid="{00000000-0005-0000-0000-00005F020000}"/>
    <cellStyle name="60% - Énfasis4 8" xfId="609" xr:uid="{00000000-0005-0000-0000-000060020000}"/>
    <cellStyle name="60% - Énfasis4 9" xfId="610" xr:uid="{00000000-0005-0000-0000-000061020000}"/>
    <cellStyle name="60% - Énfasis4 9 10" xfId="611" xr:uid="{00000000-0005-0000-0000-000062020000}"/>
    <cellStyle name="60% - Énfasis4 9 11" xfId="612" xr:uid="{00000000-0005-0000-0000-000063020000}"/>
    <cellStyle name="60% - Énfasis4 9 12" xfId="613" xr:uid="{00000000-0005-0000-0000-000064020000}"/>
    <cellStyle name="60% - Énfasis4 9 13" xfId="614" xr:uid="{00000000-0005-0000-0000-000065020000}"/>
    <cellStyle name="60% - Énfasis4 9 14" xfId="615" xr:uid="{00000000-0005-0000-0000-000066020000}"/>
    <cellStyle name="60% - Énfasis4 9 15" xfId="616" xr:uid="{00000000-0005-0000-0000-000067020000}"/>
    <cellStyle name="60% - Énfasis4 9 16" xfId="617" xr:uid="{00000000-0005-0000-0000-000068020000}"/>
    <cellStyle name="60% - Énfasis4 9 17" xfId="618" xr:uid="{00000000-0005-0000-0000-000069020000}"/>
    <cellStyle name="60% - Énfasis4 9 18" xfId="619" xr:uid="{00000000-0005-0000-0000-00006A020000}"/>
    <cellStyle name="60% - Énfasis4 9 19" xfId="620" xr:uid="{00000000-0005-0000-0000-00006B020000}"/>
    <cellStyle name="60% - Énfasis4 9 2" xfId="621" xr:uid="{00000000-0005-0000-0000-00006C020000}"/>
    <cellStyle name="60% - Énfasis4 9 20" xfId="622" xr:uid="{00000000-0005-0000-0000-00006D020000}"/>
    <cellStyle name="60% - Énfasis4 9 21" xfId="623" xr:uid="{00000000-0005-0000-0000-00006E020000}"/>
    <cellStyle name="60% - Énfasis4 9 22" xfId="624" xr:uid="{00000000-0005-0000-0000-00006F020000}"/>
    <cellStyle name="60% - Énfasis4 9 3" xfId="625" xr:uid="{00000000-0005-0000-0000-000070020000}"/>
    <cellStyle name="60% - Énfasis4 9 4" xfId="626" xr:uid="{00000000-0005-0000-0000-000071020000}"/>
    <cellStyle name="60% - Énfasis4 9 5" xfId="627" xr:uid="{00000000-0005-0000-0000-000072020000}"/>
    <cellStyle name="60% - Énfasis4 9 6" xfId="628" xr:uid="{00000000-0005-0000-0000-000073020000}"/>
    <cellStyle name="60% - Énfasis4 9 7" xfId="629" xr:uid="{00000000-0005-0000-0000-000074020000}"/>
    <cellStyle name="60% - Énfasis4 9 8" xfId="630" xr:uid="{00000000-0005-0000-0000-000075020000}"/>
    <cellStyle name="60% - Énfasis4 9 9" xfId="631" xr:uid="{00000000-0005-0000-0000-000076020000}"/>
    <cellStyle name="60% - Énfasis5" xfId="632" builtinId="48" customBuiltin="1"/>
    <cellStyle name="60% - Énfasis5 10" xfId="633" xr:uid="{00000000-0005-0000-0000-000078020000}"/>
    <cellStyle name="60% - Énfasis5 11" xfId="634" xr:uid="{00000000-0005-0000-0000-000079020000}"/>
    <cellStyle name="60% - Énfasis5 12" xfId="635" xr:uid="{00000000-0005-0000-0000-00007A020000}"/>
    <cellStyle name="60% - Énfasis5 13" xfId="636" xr:uid="{00000000-0005-0000-0000-00007B020000}"/>
    <cellStyle name="60% - Énfasis5 14" xfId="637" xr:uid="{00000000-0005-0000-0000-00007C020000}"/>
    <cellStyle name="60% - Énfasis5 15" xfId="638" xr:uid="{00000000-0005-0000-0000-00007D020000}"/>
    <cellStyle name="60% - Énfasis5 16" xfId="639" xr:uid="{00000000-0005-0000-0000-00007E020000}"/>
    <cellStyle name="60% - Énfasis5 17" xfId="640" xr:uid="{00000000-0005-0000-0000-00007F020000}"/>
    <cellStyle name="60% - Énfasis5 18" xfId="641" xr:uid="{00000000-0005-0000-0000-000080020000}"/>
    <cellStyle name="60% - Énfasis5 2" xfId="642" xr:uid="{00000000-0005-0000-0000-000081020000}"/>
    <cellStyle name="60% - Énfasis5 3" xfId="643" xr:uid="{00000000-0005-0000-0000-000082020000}"/>
    <cellStyle name="60% - Énfasis5 4" xfId="644" xr:uid="{00000000-0005-0000-0000-000083020000}"/>
    <cellStyle name="60% - Énfasis5 5" xfId="645" xr:uid="{00000000-0005-0000-0000-000084020000}"/>
    <cellStyle name="60% - Énfasis5 6" xfId="646" xr:uid="{00000000-0005-0000-0000-000085020000}"/>
    <cellStyle name="60% - Énfasis5 7" xfId="647" xr:uid="{00000000-0005-0000-0000-000086020000}"/>
    <cellStyle name="60% - Énfasis5 8" xfId="648" xr:uid="{00000000-0005-0000-0000-000087020000}"/>
    <cellStyle name="60% - Énfasis5 9" xfId="649" xr:uid="{00000000-0005-0000-0000-000088020000}"/>
    <cellStyle name="60% - Énfasis5 9 10" xfId="650" xr:uid="{00000000-0005-0000-0000-000089020000}"/>
    <cellStyle name="60% - Énfasis5 9 11" xfId="651" xr:uid="{00000000-0005-0000-0000-00008A020000}"/>
    <cellStyle name="60% - Énfasis5 9 12" xfId="652" xr:uid="{00000000-0005-0000-0000-00008B020000}"/>
    <cellStyle name="60% - Énfasis5 9 13" xfId="653" xr:uid="{00000000-0005-0000-0000-00008C020000}"/>
    <cellStyle name="60% - Énfasis5 9 14" xfId="654" xr:uid="{00000000-0005-0000-0000-00008D020000}"/>
    <cellStyle name="60% - Énfasis5 9 15" xfId="655" xr:uid="{00000000-0005-0000-0000-00008E020000}"/>
    <cellStyle name="60% - Énfasis5 9 16" xfId="656" xr:uid="{00000000-0005-0000-0000-00008F020000}"/>
    <cellStyle name="60% - Énfasis5 9 17" xfId="657" xr:uid="{00000000-0005-0000-0000-000090020000}"/>
    <cellStyle name="60% - Énfasis5 9 18" xfId="658" xr:uid="{00000000-0005-0000-0000-000091020000}"/>
    <cellStyle name="60% - Énfasis5 9 19" xfId="659" xr:uid="{00000000-0005-0000-0000-000092020000}"/>
    <cellStyle name="60% - Énfasis5 9 2" xfId="660" xr:uid="{00000000-0005-0000-0000-000093020000}"/>
    <cellStyle name="60% - Énfasis5 9 20" xfId="661" xr:uid="{00000000-0005-0000-0000-000094020000}"/>
    <cellStyle name="60% - Énfasis5 9 21" xfId="662" xr:uid="{00000000-0005-0000-0000-000095020000}"/>
    <cellStyle name="60% - Énfasis5 9 22" xfId="663" xr:uid="{00000000-0005-0000-0000-000096020000}"/>
    <cellStyle name="60% - Énfasis5 9 3" xfId="664" xr:uid="{00000000-0005-0000-0000-000097020000}"/>
    <cellStyle name="60% - Énfasis5 9 4" xfId="665" xr:uid="{00000000-0005-0000-0000-000098020000}"/>
    <cellStyle name="60% - Énfasis5 9 5" xfId="666" xr:uid="{00000000-0005-0000-0000-000099020000}"/>
    <cellStyle name="60% - Énfasis5 9 6" xfId="667" xr:uid="{00000000-0005-0000-0000-00009A020000}"/>
    <cellStyle name="60% - Énfasis5 9 7" xfId="668" xr:uid="{00000000-0005-0000-0000-00009B020000}"/>
    <cellStyle name="60% - Énfasis5 9 8" xfId="669" xr:uid="{00000000-0005-0000-0000-00009C020000}"/>
    <cellStyle name="60% - Énfasis5 9 9" xfId="670" xr:uid="{00000000-0005-0000-0000-00009D020000}"/>
    <cellStyle name="60% - Énfasis6 10" xfId="671" xr:uid="{00000000-0005-0000-0000-00009E020000}"/>
    <cellStyle name="60% - Énfasis6 11" xfId="672" xr:uid="{00000000-0005-0000-0000-00009F020000}"/>
    <cellStyle name="60% - Énfasis6 12" xfId="673" xr:uid="{00000000-0005-0000-0000-0000A0020000}"/>
    <cellStyle name="60% - Énfasis6 13" xfId="674" xr:uid="{00000000-0005-0000-0000-0000A1020000}"/>
    <cellStyle name="60% - Énfasis6 14" xfId="675" xr:uid="{00000000-0005-0000-0000-0000A2020000}"/>
    <cellStyle name="60% - Énfasis6 15" xfId="676" xr:uid="{00000000-0005-0000-0000-0000A3020000}"/>
    <cellStyle name="60% - Énfasis6 16" xfId="677" xr:uid="{00000000-0005-0000-0000-0000A4020000}"/>
    <cellStyle name="60% - Énfasis6 17" xfId="678" xr:uid="{00000000-0005-0000-0000-0000A5020000}"/>
    <cellStyle name="60% - Énfasis6 18" xfId="679" xr:uid="{00000000-0005-0000-0000-0000A6020000}"/>
    <cellStyle name="60% - Énfasis6 19" xfId="680" xr:uid="{00000000-0005-0000-0000-0000A7020000}"/>
    <cellStyle name="60% - Énfasis6 2" xfId="681" xr:uid="{00000000-0005-0000-0000-0000A8020000}"/>
    <cellStyle name="60% - Énfasis6 20" xfId="682" xr:uid="{00000000-0005-0000-0000-0000A9020000}"/>
    <cellStyle name="60% - Énfasis6 3" xfId="683" xr:uid="{00000000-0005-0000-0000-0000AA020000}"/>
    <cellStyle name="60% - Énfasis6 4" xfId="684" xr:uid="{00000000-0005-0000-0000-0000AB020000}"/>
    <cellStyle name="60% - Énfasis6 5" xfId="685" xr:uid="{00000000-0005-0000-0000-0000AC020000}"/>
    <cellStyle name="60% - Énfasis6 6" xfId="686" xr:uid="{00000000-0005-0000-0000-0000AD020000}"/>
    <cellStyle name="60% - Énfasis6 7" xfId="687" xr:uid="{00000000-0005-0000-0000-0000AE020000}"/>
    <cellStyle name="60% - Énfasis6 8" xfId="688" xr:uid="{00000000-0005-0000-0000-0000AF020000}"/>
    <cellStyle name="60% - Énfasis6 9" xfId="689" xr:uid="{00000000-0005-0000-0000-0000B0020000}"/>
    <cellStyle name="60% - Énfasis6 9 10" xfId="690" xr:uid="{00000000-0005-0000-0000-0000B1020000}"/>
    <cellStyle name="60% - Énfasis6 9 11" xfId="691" xr:uid="{00000000-0005-0000-0000-0000B2020000}"/>
    <cellStyle name="60% - Énfasis6 9 12" xfId="692" xr:uid="{00000000-0005-0000-0000-0000B3020000}"/>
    <cellStyle name="60% - Énfasis6 9 13" xfId="693" xr:uid="{00000000-0005-0000-0000-0000B4020000}"/>
    <cellStyle name="60% - Énfasis6 9 14" xfId="694" xr:uid="{00000000-0005-0000-0000-0000B5020000}"/>
    <cellStyle name="60% - Énfasis6 9 15" xfId="695" xr:uid="{00000000-0005-0000-0000-0000B6020000}"/>
    <cellStyle name="60% - Énfasis6 9 16" xfId="696" xr:uid="{00000000-0005-0000-0000-0000B7020000}"/>
    <cellStyle name="60% - Énfasis6 9 17" xfId="697" xr:uid="{00000000-0005-0000-0000-0000B8020000}"/>
    <cellStyle name="60% - Énfasis6 9 18" xfId="698" xr:uid="{00000000-0005-0000-0000-0000B9020000}"/>
    <cellStyle name="60% - Énfasis6 9 19" xfId="699" xr:uid="{00000000-0005-0000-0000-0000BA020000}"/>
    <cellStyle name="60% - Énfasis6 9 2" xfId="700" xr:uid="{00000000-0005-0000-0000-0000BB020000}"/>
    <cellStyle name="60% - Énfasis6 9 20" xfId="701" xr:uid="{00000000-0005-0000-0000-0000BC020000}"/>
    <cellStyle name="60% - Énfasis6 9 21" xfId="702" xr:uid="{00000000-0005-0000-0000-0000BD020000}"/>
    <cellStyle name="60% - Énfasis6 9 22" xfId="703" xr:uid="{00000000-0005-0000-0000-0000BE020000}"/>
    <cellStyle name="60% - Énfasis6 9 3" xfId="704" xr:uid="{00000000-0005-0000-0000-0000BF020000}"/>
    <cellStyle name="60% - Énfasis6 9 4" xfId="705" xr:uid="{00000000-0005-0000-0000-0000C0020000}"/>
    <cellStyle name="60% - Énfasis6 9 5" xfId="706" xr:uid="{00000000-0005-0000-0000-0000C1020000}"/>
    <cellStyle name="60% - Énfasis6 9 6" xfId="707" xr:uid="{00000000-0005-0000-0000-0000C2020000}"/>
    <cellStyle name="60% - Énfasis6 9 7" xfId="708" xr:uid="{00000000-0005-0000-0000-0000C3020000}"/>
    <cellStyle name="60% - Énfasis6 9 8" xfId="709" xr:uid="{00000000-0005-0000-0000-0000C4020000}"/>
    <cellStyle name="60% - Énfasis6 9 9" xfId="710" xr:uid="{00000000-0005-0000-0000-0000C5020000}"/>
    <cellStyle name="Buena 10" xfId="711" xr:uid="{00000000-0005-0000-0000-0000C7020000}"/>
    <cellStyle name="Buena 11" xfId="712" xr:uid="{00000000-0005-0000-0000-0000C8020000}"/>
    <cellStyle name="Buena 12" xfId="713" xr:uid="{00000000-0005-0000-0000-0000C9020000}"/>
    <cellStyle name="Buena 13" xfId="714" xr:uid="{00000000-0005-0000-0000-0000CA020000}"/>
    <cellStyle name="Buena 14" xfId="715" xr:uid="{00000000-0005-0000-0000-0000CB020000}"/>
    <cellStyle name="Buena 15" xfId="716" xr:uid="{00000000-0005-0000-0000-0000CC020000}"/>
    <cellStyle name="Buena 16" xfId="717" xr:uid="{00000000-0005-0000-0000-0000CD020000}"/>
    <cellStyle name="Buena 17" xfId="718" xr:uid="{00000000-0005-0000-0000-0000CE020000}"/>
    <cellStyle name="Buena 18" xfId="719" xr:uid="{00000000-0005-0000-0000-0000CF020000}"/>
    <cellStyle name="Buena 2" xfId="720" xr:uid="{00000000-0005-0000-0000-0000D0020000}"/>
    <cellStyle name="Buena 3" xfId="721" xr:uid="{00000000-0005-0000-0000-0000D1020000}"/>
    <cellStyle name="Buena 4" xfId="722" xr:uid="{00000000-0005-0000-0000-0000D2020000}"/>
    <cellStyle name="Buena 5" xfId="723" xr:uid="{00000000-0005-0000-0000-0000D3020000}"/>
    <cellStyle name="Buena 6" xfId="724" xr:uid="{00000000-0005-0000-0000-0000D4020000}"/>
    <cellStyle name="Buena 7" xfId="725" xr:uid="{00000000-0005-0000-0000-0000D5020000}"/>
    <cellStyle name="Buena 8" xfId="726" xr:uid="{00000000-0005-0000-0000-0000D6020000}"/>
    <cellStyle name="Buena 9" xfId="727" xr:uid="{00000000-0005-0000-0000-0000D7020000}"/>
    <cellStyle name="Buena 9 10" xfId="728" xr:uid="{00000000-0005-0000-0000-0000D8020000}"/>
    <cellStyle name="Buena 9 11" xfId="729" xr:uid="{00000000-0005-0000-0000-0000D9020000}"/>
    <cellStyle name="Buena 9 12" xfId="730" xr:uid="{00000000-0005-0000-0000-0000DA020000}"/>
    <cellStyle name="Buena 9 13" xfId="731" xr:uid="{00000000-0005-0000-0000-0000DB020000}"/>
    <cellStyle name="Buena 9 14" xfId="732" xr:uid="{00000000-0005-0000-0000-0000DC020000}"/>
    <cellStyle name="Buena 9 15" xfId="733" xr:uid="{00000000-0005-0000-0000-0000DD020000}"/>
    <cellStyle name="Buena 9 16" xfId="734" xr:uid="{00000000-0005-0000-0000-0000DE020000}"/>
    <cellStyle name="Buena 9 17" xfId="735" xr:uid="{00000000-0005-0000-0000-0000DF020000}"/>
    <cellStyle name="Buena 9 18" xfId="736" xr:uid="{00000000-0005-0000-0000-0000E0020000}"/>
    <cellStyle name="Buena 9 19" xfId="737" xr:uid="{00000000-0005-0000-0000-0000E1020000}"/>
    <cellStyle name="Buena 9 2" xfId="738" xr:uid="{00000000-0005-0000-0000-0000E2020000}"/>
    <cellStyle name="Buena 9 20" xfId="739" xr:uid="{00000000-0005-0000-0000-0000E3020000}"/>
    <cellStyle name="Buena 9 21" xfId="740" xr:uid="{00000000-0005-0000-0000-0000E4020000}"/>
    <cellStyle name="Buena 9 22" xfId="741" xr:uid="{00000000-0005-0000-0000-0000E5020000}"/>
    <cellStyle name="Buena 9 3" xfId="742" xr:uid="{00000000-0005-0000-0000-0000E6020000}"/>
    <cellStyle name="Buena 9 4" xfId="743" xr:uid="{00000000-0005-0000-0000-0000E7020000}"/>
    <cellStyle name="Buena 9 5" xfId="744" xr:uid="{00000000-0005-0000-0000-0000E8020000}"/>
    <cellStyle name="Buena 9 6" xfId="745" xr:uid="{00000000-0005-0000-0000-0000E9020000}"/>
    <cellStyle name="Buena 9 7" xfId="746" xr:uid="{00000000-0005-0000-0000-0000EA020000}"/>
    <cellStyle name="Buena 9 8" xfId="747" xr:uid="{00000000-0005-0000-0000-0000EB020000}"/>
    <cellStyle name="Buena 9 9" xfId="748" xr:uid="{00000000-0005-0000-0000-0000EC020000}"/>
    <cellStyle name="Cálculo" xfId="749" builtinId="22" customBuiltin="1"/>
    <cellStyle name="Cálculo 10" xfId="750" xr:uid="{00000000-0005-0000-0000-0000EE020000}"/>
    <cellStyle name="Cálculo 10 2" xfId="1824" xr:uid="{78780B6A-AEDF-4D6E-962B-2C0FE82E0037}"/>
    <cellStyle name="Cálculo 10 3" xfId="1807" xr:uid="{6AE62029-6943-4600-8FA0-757A581E7F42}"/>
    <cellStyle name="Cálculo 10 4" xfId="2044" xr:uid="{027D5AB2-9931-4472-8BFA-215B7391639A}"/>
    <cellStyle name="Cálculo 10 5" xfId="2077" xr:uid="{2CA82663-3D54-4E78-B27A-92BB3B5D210D}"/>
    <cellStyle name="Cálculo 11" xfId="751" xr:uid="{00000000-0005-0000-0000-0000EF020000}"/>
    <cellStyle name="Cálculo 11 2" xfId="1825" xr:uid="{DB320E6B-7A68-446A-BA29-6DA751666F8D}"/>
    <cellStyle name="Cálculo 11 3" xfId="1808" xr:uid="{713B8B88-AF49-4E96-816D-5C040EF02E2F}"/>
    <cellStyle name="Cálculo 11 4" xfId="2045" xr:uid="{7F2F9E1F-7159-4026-B54E-7FE55B55109E}"/>
    <cellStyle name="Cálculo 11 5" xfId="2076" xr:uid="{7CCECD87-9ABD-48B2-B2C0-E4186345F184}"/>
    <cellStyle name="Cálculo 12" xfId="752" xr:uid="{00000000-0005-0000-0000-0000F0020000}"/>
    <cellStyle name="Cálculo 12 2" xfId="1826" xr:uid="{F9493563-2786-4EB2-8336-00CEC3FCD5BB}"/>
    <cellStyle name="Cálculo 12 3" xfId="1809" xr:uid="{51A69A9D-A358-494F-A8DE-9A1FC387529A}"/>
    <cellStyle name="Cálculo 12 4" xfId="2046" xr:uid="{4E53AF99-5BAF-445A-965D-EB02852BFCEC}"/>
    <cellStyle name="Cálculo 12 5" xfId="2075" xr:uid="{E5DE0628-EB05-4DA5-A456-F5787F86C288}"/>
    <cellStyle name="Cálculo 13" xfId="753" xr:uid="{00000000-0005-0000-0000-0000F1020000}"/>
    <cellStyle name="Cálculo 13 2" xfId="1827" xr:uid="{9AAFE6A5-34EA-45E0-B969-D4A3D5873BE8}"/>
    <cellStyle name="Cálculo 13 3" xfId="1810" xr:uid="{EE9FFC88-901C-43A2-815F-B5C638AFC70D}"/>
    <cellStyle name="Cálculo 13 4" xfId="2047" xr:uid="{1DC0D2FB-03CF-451B-8770-C0B0967C3E6A}"/>
    <cellStyle name="Cálculo 13 5" xfId="2074" xr:uid="{512776C6-3A45-4E8F-86EA-188B4C0C4AFC}"/>
    <cellStyle name="Cálculo 14" xfId="754" xr:uid="{00000000-0005-0000-0000-0000F2020000}"/>
    <cellStyle name="Cálculo 14 2" xfId="1828" xr:uid="{BB0B9F26-3E2E-42EC-B417-E319AA7C336A}"/>
    <cellStyle name="Cálculo 14 3" xfId="1811" xr:uid="{C7791715-FFB0-41EA-B00F-1512505C1417}"/>
    <cellStyle name="Cálculo 14 4" xfId="2048" xr:uid="{BBAF146C-FB5B-42C1-BA1B-A9600425CCF5}"/>
    <cellStyle name="Cálculo 14 5" xfId="2073" xr:uid="{171FF83D-B995-4A87-9FDF-913042E002CC}"/>
    <cellStyle name="Cálculo 15" xfId="755" xr:uid="{00000000-0005-0000-0000-0000F3020000}"/>
    <cellStyle name="Cálculo 15 2" xfId="1829" xr:uid="{107DD418-B796-4E75-B82A-A60C1126C7D4}"/>
    <cellStyle name="Cálculo 15 3" xfId="1812" xr:uid="{CD663483-0067-41EA-8DCB-843BE38A0431}"/>
    <cellStyle name="Cálculo 15 4" xfId="2049" xr:uid="{097E3DED-BA30-40F8-8086-38F60EC87C03}"/>
    <cellStyle name="Cálculo 15 5" xfId="2072" xr:uid="{30098F95-E1E7-4188-ADE3-269D115A0410}"/>
    <cellStyle name="Cálculo 16" xfId="756" xr:uid="{00000000-0005-0000-0000-0000F4020000}"/>
    <cellStyle name="Cálculo 16 2" xfId="1830" xr:uid="{75A36683-5DBD-4E96-84FE-95B8F1550FFC}"/>
    <cellStyle name="Cálculo 16 3" xfId="1813" xr:uid="{726C6989-1546-456B-BA5C-45C46AAA0884}"/>
    <cellStyle name="Cálculo 16 4" xfId="2050" xr:uid="{EB2A7E1E-4D6F-49C1-985F-8BDEC3B447F4}"/>
    <cellStyle name="Cálculo 16 5" xfId="2071" xr:uid="{F5D2315F-CBDC-450D-8869-0F76FE3CCA0D}"/>
    <cellStyle name="Cálculo 17" xfId="757" xr:uid="{00000000-0005-0000-0000-0000F5020000}"/>
    <cellStyle name="Cálculo 17 2" xfId="1831" xr:uid="{325B3C63-421B-4B5B-B93F-170122A34934}"/>
    <cellStyle name="Cálculo 17 3" xfId="1814" xr:uid="{2E4E71FF-231C-4A24-BC8F-42055CA1E473}"/>
    <cellStyle name="Cálculo 17 4" xfId="2051" xr:uid="{FF57E49F-417C-4799-8582-F0CCEB436B7C}"/>
    <cellStyle name="Cálculo 17 5" xfId="2070" xr:uid="{BAE75B39-55BB-4F5D-BE32-4A36E066DF16}"/>
    <cellStyle name="Cálculo 18" xfId="758" xr:uid="{00000000-0005-0000-0000-0000F6020000}"/>
    <cellStyle name="Cálculo 18 2" xfId="1832" xr:uid="{281233E5-EB79-4FDB-8B36-1BAAC2F38FEE}"/>
    <cellStyle name="Cálculo 18 3" xfId="1815" xr:uid="{711CED0D-52AE-4D55-A9F9-AFBB964A4C73}"/>
    <cellStyle name="Cálculo 18 4" xfId="2052" xr:uid="{418911AE-589A-4888-A3FE-47B54448FDBA}"/>
    <cellStyle name="Cálculo 18 5" xfId="2069" xr:uid="{87A65BCE-AC27-4BD0-8334-D455CE2C407A}"/>
    <cellStyle name="Cálculo 2" xfId="759" xr:uid="{00000000-0005-0000-0000-0000F7020000}"/>
    <cellStyle name="Cálculo 2 2" xfId="1833" xr:uid="{FF5F3CB8-22A5-46C3-A522-B165E046484B}"/>
    <cellStyle name="Cálculo 2 3" xfId="1816" xr:uid="{47BAA620-13E7-45ED-89CE-FE9C3A56E521}"/>
    <cellStyle name="Cálculo 2 4" xfId="2053" xr:uid="{332A6BA4-C9B3-4F9E-A12B-42EB47433073}"/>
    <cellStyle name="Cálculo 2 5" xfId="2068" xr:uid="{24005750-8F46-4DBA-8335-BF4AE8D7D64C}"/>
    <cellStyle name="Cálculo 3" xfId="760" xr:uid="{00000000-0005-0000-0000-0000F8020000}"/>
    <cellStyle name="Cálculo 3 2" xfId="1834" xr:uid="{E965FAAA-E260-454C-80EE-90F05FA9DC4A}"/>
    <cellStyle name="Cálculo 3 3" xfId="1817" xr:uid="{03D50D86-D374-4A24-93FD-ADAB24E134C6}"/>
    <cellStyle name="Cálculo 3 4" xfId="2054" xr:uid="{461ECDD3-88D8-4690-94C6-F2FD66ECC09E}"/>
    <cellStyle name="Cálculo 3 5" xfId="2067" xr:uid="{EE41100F-C96A-4ECF-8B95-D62E1CE4749B}"/>
    <cellStyle name="Cálculo 4" xfId="761" xr:uid="{00000000-0005-0000-0000-0000F9020000}"/>
    <cellStyle name="Cálculo 4 2" xfId="1835" xr:uid="{89382473-F070-4ACB-8ADD-AAA8D1A80917}"/>
    <cellStyle name="Cálculo 4 3" xfId="1818" xr:uid="{8074DF8D-DC11-4599-B368-325EE7743A79}"/>
    <cellStyle name="Cálculo 4 4" xfId="2055" xr:uid="{A25E5D88-20FA-4777-8F80-37F1CD8EF489}"/>
    <cellStyle name="Cálculo 4 5" xfId="2066" xr:uid="{FF5ED480-8019-495B-807F-BE58C872174D}"/>
    <cellStyle name="Cálculo 5" xfId="762" xr:uid="{00000000-0005-0000-0000-0000FA020000}"/>
    <cellStyle name="Cálculo 5 2" xfId="1836" xr:uid="{6C4456E4-A316-4034-ABF3-04BA50AAA17E}"/>
    <cellStyle name="Cálculo 5 3" xfId="1819" xr:uid="{5653B08F-57AB-4847-B2A7-15A2FBFD1C03}"/>
    <cellStyle name="Cálculo 5 4" xfId="2056" xr:uid="{80B84301-8E21-4A0A-A553-2C0B10D43863}"/>
    <cellStyle name="Cálculo 5 5" xfId="2065" xr:uid="{D2D26F14-5F97-4440-855B-006D91C93931}"/>
    <cellStyle name="Cálculo 6" xfId="763" xr:uid="{00000000-0005-0000-0000-0000FB020000}"/>
    <cellStyle name="Cálculo 6 2" xfId="1837" xr:uid="{497CE8AA-A0F4-4CB1-A968-E9D3A6E81D7C}"/>
    <cellStyle name="Cálculo 6 3" xfId="1820" xr:uid="{50AD44B3-8FF8-41F0-928C-4289D3C473F5}"/>
    <cellStyle name="Cálculo 6 4" xfId="2057" xr:uid="{BA7A8089-9B28-4D45-A809-D328A055F665}"/>
    <cellStyle name="Cálculo 6 5" xfId="2064" xr:uid="{7A9B0BD7-5909-420F-B962-6C20E8808D80}"/>
    <cellStyle name="Cálculo 7" xfId="764" xr:uid="{00000000-0005-0000-0000-0000FC020000}"/>
    <cellStyle name="Cálculo 7 2" xfId="1838" xr:uid="{7550798C-1BEA-4094-9F8E-0A7CF9202DD3}"/>
    <cellStyle name="Cálculo 7 3" xfId="1821" xr:uid="{0A75FEB7-EB22-44B7-B487-3E1B377DAE70}"/>
    <cellStyle name="Cálculo 7 4" xfId="2058" xr:uid="{E29C5DC4-2DC6-48D6-84C3-5705D8A7B371}"/>
    <cellStyle name="Cálculo 7 5" xfId="2063" xr:uid="{774F0EA2-FEBC-4C5D-A2B1-B79514EB23EC}"/>
    <cellStyle name="Cálculo 8" xfId="765" xr:uid="{00000000-0005-0000-0000-0000FD020000}"/>
    <cellStyle name="Cálculo 8 2" xfId="1839" xr:uid="{B17D0493-043A-42E7-AE91-388B759532B0}"/>
    <cellStyle name="Cálculo 8 3" xfId="1822" xr:uid="{65BAAF88-6E91-442F-8337-2BDD34E269C5}"/>
    <cellStyle name="Cálculo 8 4" xfId="2059" xr:uid="{0B81CBB2-D441-467A-A907-515E1B3A53D6}"/>
    <cellStyle name="Cálculo 8 5" xfId="2062" xr:uid="{58613E34-F49E-457A-8621-BF1DD8E32CE6}"/>
    <cellStyle name="Cálculo 9" xfId="766" xr:uid="{00000000-0005-0000-0000-0000FE020000}"/>
    <cellStyle name="Cálculo 9 10" xfId="767" xr:uid="{00000000-0005-0000-0000-0000FF020000}"/>
    <cellStyle name="Cálculo 9 11" xfId="768" xr:uid="{00000000-0005-0000-0000-000000030000}"/>
    <cellStyle name="Cálculo 9 12" xfId="769" xr:uid="{00000000-0005-0000-0000-000001030000}"/>
    <cellStyle name="Cálculo 9 13" xfId="770" xr:uid="{00000000-0005-0000-0000-000002030000}"/>
    <cellStyle name="Cálculo 9 14" xfId="771" xr:uid="{00000000-0005-0000-0000-000003030000}"/>
    <cellStyle name="Cálculo 9 15" xfId="772" xr:uid="{00000000-0005-0000-0000-000004030000}"/>
    <cellStyle name="Cálculo 9 16" xfId="773" xr:uid="{00000000-0005-0000-0000-000005030000}"/>
    <cellStyle name="Cálculo 9 17" xfId="774" xr:uid="{00000000-0005-0000-0000-000006030000}"/>
    <cellStyle name="Cálculo 9 18" xfId="775" xr:uid="{00000000-0005-0000-0000-000007030000}"/>
    <cellStyle name="Cálculo 9 19" xfId="776" xr:uid="{00000000-0005-0000-0000-000008030000}"/>
    <cellStyle name="Cálculo 9 2" xfId="777" xr:uid="{00000000-0005-0000-0000-000009030000}"/>
    <cellStyle name="Cálculo 9 20" xfId="778" xr:uid="{00000000-0005-0000-0000-00000A030000}"/>
    <cellStyle name="Cálculo 9 21" xfId="779" xr:uid="{00000000-0005-0000-0000-00000B030000}"/>
    <cellStyle name="Cálculo 9 22" xfId="780" xr:uid="{00000000-0005-0000-0000-00000C030000}"/>
    <cellStyle name="Cálculo 9 23" xfId="1840" xr:uid="{44C8FFD1-3AD4-46E1-8038-6F5B1B894FB8}"/>
    <cellStyle name="Cálculo 9 24" xfId="1823" xr:uid="{57FF9531-D904-4E7B-BCD2-1BE5614FD9FF}"/>
    <cellStyle name="Cálculo 9 25" xfId="2060" xr:uid="{42DC9F9D-999B-4F45-B9BB-13A2024D36B4}"/>
    <cellStyle name="Cálculo 9 26" xfId="2061" xr:uid="{1B708CD1-1AA9-47D0-BE70-474414CF3E40}"/>
    <cellStyle name="Cálculo 9 3" xfId="781" xr:uid="{00000000-0005-0000-0000-00000D030000}"/>
    <cellStyle name="Cálculo 9 4" xfId="782" xr:uid="{00000000-0005-0000-0000-00000E030000}"/>
    <cellStyle name="Cálculo 9 5" xfId="783" xr:uid="{00000000-0005-0000-0000-00000F030000}"/>
    <cellStyle name="Cálculo 9 6" xfId="784" xr:uid="{00000000-0005-0000-0000-000010030000}"/>
    <cellStyle name="Cálculo 9 7" xfId="785" xr:uid="{00000000-0005-0000-0000-000011030000}"/>
    <cellStyle name="Cálculo 9 8" xfId="786" xr:uid="{00000000-0005-0000-0000-000012030000}"/>
    <cellStyle name="Cálculo 9 9" xfId="787" xr:uid="{00000000-0005-0000-0000-000013030000}"/>
    <cellStyle name="Celda de comprobación" xfId="788" builtinId="23" customBuiltin="1"/>
    <cellStyle name="Celda de comprobación 10" xfId="789" xr:uid="{00000000-0005-0000-0000-000015030000}"/>
    <cellStyle name="Celda de comprobación 11" xfId="790" xr:uid="{00000000-0005-0000-0000-000016030000}"/>
    <cellStyle name="Celda de comprobación 12" xfId="791" xr:uid="{00000000-0005-0000-0000-000017030000}"/>
    <cellStyle name="Celda de comprobación 13" xfId="792" xr:uid="{00000000-0005-0000-0000-000018030000}"/>
    <cellStyle name="Celda de comprobación 14" xfId="793" xr:uid="{00000000-0005-0000-0000-000019030000}"/>
    <cellStyle name="Celda de comprobación 15" xfId="794" xr:uid="{00000000-0005-0000-0000-00001A030000}"/>
    <cellStyle name="Celda de comprobación 16" xfId="795" xr:uid="{00000000-0005-0000-0000-00001B030000}"/>
    <cellStyle name="Celda de comprobación 17" xfId="796" xr:uid="{00000000-0005-0000-0000-00001C030000}"/>
    <cellStyle name="Celda de comprobación 18" xfId="797" xr:uid="{00000000-0005-0000-0000-00001D030000}"/>
    <cellStyle name="Celda de comprobación 2" xfId="798" xr:uid="{00000000-0005-0000-0000-00001E030000}"/>
    <cellStyle name="Celda de comprobación 3" xfId="799" xr:uid="{00000000-0005-0000-0000-00001F030000}"/>
    <cellStyle name="Celda de comprobación 4" xfId="800" xr:uid="{00000000-0005-0000-0000-000020030000}"/>
    <cellStyle name="Celda de comprobación 5" xfId="801" xr:uid="{00000000-0005-0000-0000-000021030000}"/>
    <cellStyle name="Celda de comprobación 6" xfId="802" xr:uid="{00000000-0005-0000-0000-000022030000}"/>
    <cellStyle name="Celda de comprobación 7" xfId="803" xr:uid="{00000000-0005-0000-0000-000023030000}"/>
    <cellStyle name="Celda de comprobación 8" xfId="804" xr:uid="{00000000-0005-0000-0000-000024030000}"/>
    <cellStyle name="Celda de comprobación 9" xfId="805" xr:uid="{00000000-0005-0000-0000-000025030000}"/>
    <cellStyle name="Celda de comprobación 9 10" xfId="806" xr:uid="{00000000-0005-0000-0000-000026030000}"/>
    <cellStyle name="Celda de comprobación 9 11" xfId="807" xr:uid="{00000000-0005-0000-0000-000027030000}"/>
    <cellStyle name="Celda de comprobación 9 12" xfId="808" xr:uid="{00000000-0005-0000-0000-000028030000}"/>
    <cellStyle name="Celda de comprobación 9 13" xfId="809" xr:uid="{00000000-0005-0000-0000-000029030000}"/>
    <cellStyle name="Celda de comprobación 9 14" xfId="810" xr:uid="{00000000-0005-0000-0000-00002A030000}"/>
    <cellStyle name="Celda de comprobación 9 15" xfId="811" xr:uid="{00000000-0005-0000-0000-00002B030000}"/>
    <cellStyle name="Celda de comprobación 9 16" xfId="812" xr:uid="{00000000-0005-0000-0000-00002C030000}"/>
    <cellStyle name="Celda de comprobación 9 17" xfId="813" xr:uid="{00000000-0005-0000-0000-00002D030000}"/>
    <cellStyle name="Celda de comprobación 9 18" xfId="814" xr:uid="{00000000-0005-0000-0000-00002E030000}"/>
    <cellStyle name="Celda de comprobación 9 19" xfId="815" xr:uid="{00000000-0005-0000-0000-00002F030000}"/>
    <cellStyle name="Celda de comprobación 9 2" xfId="816" xr:uid="{00000000-0005-0000-0000-000030030000}"/>
    <cellStyle name="Celda de comprobación 9 20" xfId="817" xr:uid="{00000000-0005-0000-0000-000031030000}"/>
    <cellStyle name="Celda de comprobación 9 21" xfId="818" xr:uid="{00000000-0005-0000-0000-000032030000}"/>
    <cellStyle name="Celda de comprobación 9 22" xfId="819" xr:uid="{00000000-0005-0000-0000-000033030000}"/>
    <cellStyle name="Celda de comprobación 9 3" xfId="820" xr:uid="{00000000-0005-0000-0000-000034030000}"/>
    <cellStyle name="Celda de comprobación 9 4" xfId="821" xr:uid="{00000000-0005-0000-0000-000035030000}"/>
    <cellStyle name="Celda de comprobación 9 5" xfId="822" xr:uid="{00000000-0005-0000-0000-000036030000}"/>
    <cellStyle name="Celda de comprobación 9 6" xfId="823" xr:uid="{00000000-0005-0000-0000-000037030000}"/>
    <cellStyle name="Celda de comprobación 9 7" xfId="824" xr:uid="{00000000-0005-0000-0000-000038030000}"/>
    <cellStyle name="Celda de comprobación 9 8" xfId="825" xr:uid="{00000000-0005-0000-0000-000039030000}"/>
    <cellStyle name="Celda de comprobación 9 9" xfId="826" xr:uid="{00000000-0005-0000-0000-00003A030000}"/>
    <cellStyle name="Celda vinculada" xfId="827" builtinId="24" customBuiltin="1"/>
    <cellStyle name="Celda vinculada 10" xfId="828" xr:uid="{00000000-0005-0000-0000-00003C030000}"/>
    <cellStyle name="Celda vinculada 11" xfId="829" xr:uid="{00000000-0005-0000-0000-00003D030000}"/>
    <cellStyle name="Celda vinculada 12" xfId="830" xr:uid="{00000000-0005-0000-0000-00003E030000}"/>
    <cellStyle name="Celda vinculada 13" xfId="831" xr:uid="{00000000-0005-0000-0000-00003F030000}"/>
    <cellStyle name="Celda vinculada 14" xfId="832" xr:uid="{00000000-0005-0000-0000-000040030000}"/>
    <cellStyle name="Celda vinculada 15" xfId="833" xr:uid="{00000000-0005-0000-0000-000041030000}"/>
    <cellStyle name="Celda vinculada 16" xfId="834" xr:uid="{00000000-0005-0000-0000-000042030000}"/>
    <cellStyle name="Celda vinculada 17" xfId="835" xr:uid="{00000000-0005-0000-0000-000043030000}"/>
    <cellStyle name="Celda vinculada 18" xfId="836" xr:uid="{00000000-0005-0000-0000-000044030000}"/>
    <cellStyle name="Celda vinculada 2" xfId="837" xr:uid="{00000000-0005-0000-0000-000045030000}"/>
    <cellStyle name="Celda vinculada 3" xfId="838" xr:uid="{00000000-0005-0000-0000-000046030000}"/>
    <cellStyle name="Celda vinculada 4" xfId="839" xr:uid="{00000000-0005-0000-0000-000047030000}"/>
    <cellStyle name="Celda vinculada 5" xfId="840" xr:uid="{00000000-0005-0000-0000-000048030000}"/>
    <cellStyle name="Celda vinculada 6" xfId="841" xr:uid="{00000000-0005-0000-0000-000049030000}"/>
    <cellStyle name="Celda vinculada 7" xfId="842" xr:uid="{00000000-0005-0000-0000-00004A030000}"/>
    <cellStyle name="Celda vinculada 8" xfId="843" xr:uid="{00000000-0005-0000-0000-00004B030000}"/>
    <cellStyle name="Celda vinculada 9" xfId="844" xr:uid="{00000000-0005-0000-0000-00004C030000}"/>
    <cellStyle name="Celda vinculada 9 10" xfId="845" xr:uid="{00000000-0005-0000-0000-00004D030000}"/>
    <cellStyle name="Celda vinculada 9 11" xfId="846" xr:uid="{00000000-0005-0000-0000-00004E030000}"/>
    <cellStyle name="Celda vinculada 9 12" xfId="847" xr:uid="{00000000-0005-0000-0000-00004F030000}"/>
    <cellStyle name="Celda vinculada 9 13" xfId="848" xr:uid="{00000000-0005-0000-0000-000050030000}"/>
    <cellStyle name="Celda vinculada 9 14" xfId="849" xr:uid="{00000000-0005-0000-0000-000051030000}"/>
    <cellStyle name="Celda vinculada 9 15" xfId="850" xr:uid="{00000000-0005-0000-0000-000052030000}"/>
    <cellStyle name="Celda vinculada 9 16" xfId="851" xr:uid="{00000000-0005-0000-0000-000053030000}"/>
    <cellStyle name="Celda vinculada 9 17" xfId="852" xr:uid="{00000000-0005-0000-0000-000054030000}"/>
    <cellStyle name="Celda vinculada 9 18" xfId="853" xr:uid="{00000000-0005-0000-0000-000055030000}"/>
    <cellStyle name="Celda vinculada 9 19" xfId="854" xr:uid="{00000000-0005-0000-0000-000056030000}"/>
    <cellStyle name="Celda vinculada 9 2" xfId="855" xr:uid="{00000000-0005-0000-0000-000057030000}"/>
    <cellStyle name="Celda vinculada 9 20" xfId="856" xr:uid="{00000000-0005-0000-0000-000058030000}"/>
    <cellStyle name="Celda vinculada 9 21" xfId="857" xr:uid="{00000000-0005-0000-0000-000059030000}"/>
    <cellStyle name="Celda vinculada 9 22" xfId="858" xr:uid="{00000000-0005-0000-0000-00005A030000}"/>
    <cellStyle name="Celda vinculada 9 3" xfId="859" xr:uid="{00000000-0005-0000-0000-00005B030000}"/>
    <cellStyle name="Celda vinculada 9 4" xfId="860" xr:uid="{00000000-0005-0000-0000-00005C030000}"/>
    <cellStyle name="Celda vinculada 9 5" xfId="861" xr:uid="{00000000-0005-0000-0000-00005D030000}"/>
    <cellStyle name="Celda vinculada 9 6" xfId="862" xr:uid="{00000000-0005-0000-0000-00005E030000}"/>
    <cellStyle name="Celda vinculada 9 7" xfId="863" xr:uid="{00000000-0005-0000-0000-00005F030000}"/>
    <cellStyle name="Celda vinculada 9 8" xfId="864" xr:uid="{00000000-0005-0000-0000-000060030000}"/>
    <cellStyle name="Celda vinculada 9 9" xfId="865" xr:uid="{00000000-0005-0000-0000-000061030000}"/>
    <cellStyle name="Coma 2" xfId="866" xr:uid="{00000000-0005-0000-0000-000062030000}"/>
    <cellStyle name="Coma 2 2" xfId="867" xr:uid="{00000000-0005-0000-0000-000063030000}"/>
    <cellStyle name="Encabezado 4" xfId="868" builtinId="19" customBuiltin="1"/>
    <cellStyle name="Encabezado 4 10" xfId="869" xr:uid="{00000000-0005-0000-0000-000067030000}"/>
    <cellStyle name="Encabezado 4 11" xfId="870" xr:uid="{00000000-0005-0000-0000-000068030000}"/>
    <cellStyle name="Encabezado 4 12" xfId="871" xr:uid="{00000000-0005-0000-0000-000069030000}"/>
    <cellStyle name="Encabezado 4 13" xfId="872" xr:uid="{00000000-0005-0000-0000-00006A030000}"/>
    <cellStyle name="Encabezado 4 14" xfId="873" xr:uid="{00000000-0005-0000-0000-00006B030000}"/>
    <cellStyle name="Encabezado 4 15" xfId="874" xr:uid="{00000000-0005-0000-0000-00006C030000}"/>
    <cellStyle name="Encabezado 4 16" xfId="875" xr:uid="{00000000-0005-0000-0000-00006D030000}"/>
    <cellStyle name="Encabezado 4 17" xfId="876" xr:uid="{00000000-0005-0000-0000-00006E030000}"/>
    <cellStyle name="Encabezado 4 18" xfId="877" xr:uid="{00000000-0005-0000-0000-00006F030000}"/>
    <cellStyle name="Encabezado 4 2" xfId="878" xr:uid="{00000000-0005-0000-0000-000070030000}"/>
    <cellStyle name="Encabezado 4 3" xfId="879" xr:uid="{00000000-0005-0000-0000-000071030000}"/>
    <cellStyle name="Encabezado 4 4" xfId="880" xr:uid="{00000000-0005-0000-0000-000072030000}"/>
    <cellStyle name="Encabezado 4 5" xfId="881" xr:uid="{00000000-0005-0000-0000-000073030000}"/>
    <cellStyle name="Encabezado 4 6" xfId="882" xr:uid="{00000000-0005-0000-0000-000074030000}"/>
    <cellStyle name="Encabezado 4 7" xfId="883" xr:uid="{00000000-0005-0000-0000-000075030000}"/>
    <cellStyle name="Encabezado 4 8" xfId="884" xr:uid="{00000000-0005-0000-0000-000076030000}"/>
    <cellStyle name="Encabezado 4 9" xfId="885" xr:uid="{00000000-0005-0000-0000-000077030000}"/>
    <cellStyle name="Encabezado 4 9 10" xfId="886" xr:uid="{00000000-0005-0000-0000-000078030000}"/>
    <cellStyle name="Encabezado 4 9 11" xfId="887" xr:uid="{00000000-0005-0000-0000-000079030000}"/>
    <cellStyle name="Encabezado 4 9 12" xfId="888" xr:uid="{00000000-0005-0000-0000-00007A030000}"/>
    <cellStyle name="Encabezado 4 9 13" xfId="889" xr:uid="{00000000-0005-0000-0000-00007B030000}"/>
    <cellStyle name="Encabezado 4 9 14" xfId="890" xr:uid="{00000000-0005-0000-0000-00007C030000}"/>
    <cellStyle name="Encabezado 4 9 15" xfId="891" xr:uid="{00000000-0005-0000-0000-00007D030000}"/>
    <cellStyle name="Encabezado 4 9 16" xfId="892" xr:uid="{00000000-0005-0000-0000-00007E030000}"/>
    <cellStyle name="Encabezado 4 9 17" xfId="893" xr:uid="{00000000-0005-0000-0000-00007F030000}"/>
    <cellStyle name="Encabezado 4 9 18" xfId="894" xr:uid="{00000000-0005-0000-0000-000080030000}"/>
    <cellStyle name="Encabezado 4 9 19" xfId="895" xr:uid="{00000000-0005-0000-0000-000081030000}"/>
    <cellStyle name="Encabezado 4 9 2" xfId="896" xr:uid="{00000000-0005-0000-0000-000082030000}"/>
    <cellStyle name="Encabezado 4 9 20" xfId="897" xr:uid="{00000000-0005-0000-0000-000083030000}"/>
    <cellStyle name="Encabezado 4 9 21" xfId="898" xr:uid="{00000000-0005-0000-0000-000084030000}"/>
    <cellStyle name="Encabezado 4 9 22" xfId="899" xr:uid="{00000000-0005-0000-0000-000085030000}"/>
    <cellStyle name="Encabezado 4 9 3" xfId="900" xr:uid="{00000000-0005-0000-0000-000086030000}"/>
    <cellStyle name="Encabezado 4 9 4" xfId="901" xr:uid="{00000000-0005-0000-0000-000087030000}"/>
    <cellStyle name="Encabezado 4 9 5" xfId="902" xr:uid="{00000000-0005-0000-0000-000088030000}"/>
    <cellStyle name="Encabezado 4 9 6" xfId="903" xr:uid="{00000000-0005-0000-0000-000089030000}"/>
    <cellStyle name="Encabezado 4 9 7" xfId="904" xr:uid="{00000000-0005-0000-0000-00008A030000}"/>
    <cellStyle name="Encabezado 4 9 8" xfId="905" xr:uid="{00000000-0005-0000-0000-00008B030000}"/>
    <cellStyle name="Encabezado 4 9 9" xfId="906" xr:uid="{00000000-0005-0000-0000-00008C030000}"/>
    <cellStyle name="Énfasis1" xfId="907" builtinId="29" customBuiltin="1"/>
    <cellStyle name="Énfasis1 10" xfId="908" xr:uid="{00000000-0005-0000-0000-00008E030000}"/>
    <cellStyle name="Énfasis1 11" xfId="909" xr:uid="{00000000-0005-0000-0000-00008F030000}"/>
    <cellStyle name="Énfasis1 12" xfId="910" xr:uid="{00000000-0005-0000-0000-000090030000}"/>
    <cellStyle name="Énfasis1 13" xfId="911" xr:uid="{00000000-0005-0000-0000-000091030000}"/>
    <cellStyle name="Énfasis1 14" xfId="912" xr:uid="{00000000-0005-0000-0000-000092030000}"/>
    <cellStyle name="Énfasis1 15" xfId="913" xr:uid="{00000000-0005-0000-0000-000093030000}"/>
    <cellStyle name="Énfasis1 16" xfId="914" xr:uid="{00000000-0005-0000-0000-000094030000}"/>
    <cellStyle name="Énfasis1 17" xfId="915" xr:uid="{00000000-0005-0000-0000-000095030000}"/>
    <cellStyle name="Énfasis1 18" xfId="916" xr:uid="{00000000-0005-0000-0000-000096030000}"/>
    <cellStyle name="Énfasis1 2" xfId="917" xr:uid="{00000000-0005-0000-0000-000097030000}"/>
    <cellStyle name="Énfasis1 3" xfId="918" xr:uid="{00000000-0005-0000-0000-000098030000}"/>
    <cellStyle name="Énfasis1 4" xfId="919" xr:uid="{00000000-0005-0000-0000-000099030000}"/>
    <cellStyle name="Énfasis1 5" xfId="920" xr:uid="{00000000-0005-0000-0000-00009A030000}"/>
    <cellStyle name="Énfasis1 6" xfId="921" xr:uid="{00000000-0005-0000-0000-00009B030000}"/>
    <cellStyle name="Énfasis1 7" xfId="922" xr:uid="{00000000-0005-0000-0000-00009C030000}"/>
    <cellStyle name="Énfasis1 8" xfId="923" xr:uid="{00000000-0005-0000-0000-00009D030000}"/>
    <cellStyle name="Énfasis1 9" xfId="924" xr:uid="{00000000-0005-0000-0000-00009E030000}"/>
    <cellStyle name="Énfasis1 9 10" xfId="925" xr:uid="{00000000-0005-0000-0000-00009F030000}"/>
    <cellStyle name="Énfasis1 9 11" xfId="926" xr:uid="{00000000-0005-0000-0000-0000A0030000}"/>
    <cellStyle name="Énfasis1 9 12" xfId="927" xr:uid="{00000000-0005-0000-0000-0000A1030000}"/>
    <cellStyle name="Énfasis1 9 13" xfId="928" xr:uid="{00000000-0005-0000-0000-0000A2030000}"/>
    <cellStyle name="Énfasis1 9 14" xfId="929" xr:uid="{00000000-0005-0000-0000-0000A3030000}"/>
    <cellStyle name="Énfasis1 9 15" xfId="930" xr:uid="{00000000-0005-0000-0000-0000A4030000}"/>
    <cellStyle name="Énfasis1 9 16" xfId="931" xr:uid="{00000000-0005-0000-0000-0000A5030000}"/>
    <cellStyle name="Énfasis1 9 17" xfId="932" xr:uid="{00000000-0005-0000-0000-0000A6030000}"/>
    <cellStyle name="Énfasis1 9 18" xfId="933" xr:uid="{00000000-0005-0000-0000-0000A7030000}"/>
    <cellStyle name="Énfasis1 9 19" xfId="934" xr:uid="{00000000-0005-0000-0000-0000A8030000}"/>
    <cellStyle name="Énfasis1 9 2" xfId="935" xr:uid="{00000000-0005-0000-0000-0000A9030000}"/>
    <cellStyle name="Énfasis1 9 20" xfId="936" xr:uid="{00000000-0005-0000-0000-0000AA030000}"/>
    <cellStyle name="Énfasis1 9 21" xfId="937" xr:uid="{00000000-0005-0000-0000-0000AB030000}"/>
    <cellStyle name="Énfasis1 9 22" xfId="938" xr:uid="{00000000-0005-0000-0000-0000AC030000}"/>
    <cellStyle name="Énfasis1 9 3" xfId="939" xr:uid="{00000000-0005-0000-0000-0000AD030000}"/>
    <cellStyle name="Énfasis1 9 4" xfId="940" xr:uid="{00000000-0005-0000-0000-0000AE030000}"/>
    <cellStyle name="Énfasis1 9 5" xfId="941" xr:uid="{00000000-0005-0000-0000-0000AF030000}"/>
    <cellStyle name="Énfasis1 9 6" xfId="942" xr:uid="{00000000-0005-0000-0000-0000B0030000}"/>
    <cellStyle name="Énfasis1 9 7" xfId="943" xr:uid="{00000000-0005-0000-0000-0000B1030000}"/>
    <cellStyle name="Énfasis1 9 8" xfId="944" xr:uid="{00000000-0005-0000-0000-0000B2030000}"/>
    <cellStyle name="Énfasis1 9 9" xfId="945" xr:uid="{00000000-0005-0000-0000-0000B3030000}"/>
    <cellStyle name="Énfasis2" xfId="946" builtinId="33" customBuiltin="1"/>
    <cellStyle name="Énfasis2 10" xfId="947" xr:uid="{00000000-0005-0000-0000-0000B5030000}"/>
    <cellStyle name="Énfasis2 11" xfId="948" xr:uid="{00000000-0005-0000-0000-0000B6030000}"/>
    <cellStyle name="Énfasis2 12" xfId="949" xr:uid="{00000000-0005-0000-0000-0000B7030000}"/>
    <cellStyle name="Énfasis2 13" xfId="950" xr:uid="{00000000-0005-0000-0000-0000B8030000}"/>
    <cellStyle name="Énfasis2 14" xfId="951" xr:uid="{00000000-0005-0000-0000-0000B9030000}"/>
    <cellStyle name="Énfasis2 15" xfId="952" xr:uid="{00000000-0005-0000-0000-0000BA030000}"/>
    <cellStyle name="Énfasis2 16" xfId="953" xr:uid="{00000000-0005-0000-0000-0000BB030000}"/>
    <cellStyle name="Énfasis2 17" xfId="954" xr:uid="{00000000-0005-0000-0000-0000BC030000}"/>
    <cellStyle name="Énfasis2 18" xfId="955" xr:uid="{00000000-0005-0000-0000-0000BD030000}"/>
    <cellStyle name="Énfasis2 2" xfId="956" xr:uid="{00000000-0005-0000-0000-0000BE030000}"/>
    <cellStyle name="Énfasis2 3" xfId="957" xr:uid="{00000000-0005-0000-0000-0000BF030000}"/>
    <cellStyle name="Énfasis2 4" xfId="958" xr:uid="{00000000-0005-0000-0000-0000C0030000}"/>
    <cellStyle name="Énfasis2 5" xfId="959" xr:uid="{00000000-0005-0000-0000-0000C1030000}"/>
    <cellStyle name="Énfasis2 6" xfId="960" xr:uid="{00000000-0005-0000-0000-0000C2030000}"/>
    <cellStyle name="Énfasis2 7" xfId="961" xr:uid="{00000000-0005-0000-0000-0000C3030000}"/>
    <cellStyle name="Énfasis2 8" xfId="962" xr:uid="{00000000-0005-0000-0000-0000C4030000}"/>
    <cellStyle name="Énfasis2 9" xfId="963" xr:uid="{00000000-0005-0000-0000-0000C5030000}"/>
    <cellStyle name="Énfasis2 9 10" xfId="964" xr:uid="{00000000-0005-0000-0000-0000C6030000}"/>
    <cellStyle name="Énfasis2 9 11" xfId="965" xr:uid="{00000000-0005-0000-0000-0000C7030000}"/>
    <cellStyle name="Énfasis2 9 12" xfId="966" xr:uid="{00000000-0005-0000-0000-0000C8030000}"/>
    <cellStyle name="Énfasis2 9 13" xfId="967" xr:uid="{00000000-0005-0000-0000-0000C9030000}"/>
    <cellStyle name="Énfasis2 9 14" xfId="968" xr:uid="{00000000-0005-0000-0000-0000CA030000}"/>
    <cellStyle name="Énfasis2 9 15" xfId="969" xr:uid="{00000000-0005-0000-0000-0000CB030000}"/>
    <cellStyle name="Énfasis2 9 16" xfId="970" xr:uid="{00000000-0005-0000-0000-0000CC030000}"/>
    <cellStyle name="Énfasis2 9 17" xfId="971" xr:uid="{00000000-0005-0000-0000-0000CD030000}"/>
    <cellStyle name="Énfasis2 9 18" xfId="972" xr:uid="{00000000-0005-0000-0000-0000CE030000}"/>
    <cellStyle name="Énfasis2 9 19" xfId="973" xr:uid="{00000000-0005-0000-0000-0000CF030000}"/>
    <cellStyle name="Énfasis2 9 2" xfId="974" xr:uid="{00000000-0005-0000-0000-0000D0030000}"/>
    <cellStyle name="Énfasis2 9 20" xfId="975" xr:uid="{00000000-0005-0000-0000-0000D1030000}"/>
    <cellStyle name="Énfasis2 9 21" xfId="976" xr:uid="{00000000-0005-0000-0000-0000D2030000}"/>
    <cellStyle name="Énfasis2 9 22" xfId="977" xr:uid="{00000000-0005-0000-0000-0000D3030000}"/>
    <cellStyle name="Énfasis2 9 3" xfId="978" xr:uid="{00000000-0005-0000-0000-0000D4030000}"/>
    <cellStyle name="Énfasis2 9 4" xfId="979" xr:uid="{00000000-0005-0000-0000-0000D5030000}"/>
    <cellStyle name="Énfasis2 9 5" xfId="980" xr:uid="{00000000-0005-0000-0000-0000D6030000}"/>
    <cellStyle name="Énfasis2 9 6" xfId="981" xr:uid="{00000000-0005-0000-0000-0000D7030000}"/>
    <cellStyle name="Énfasis2 9 7" xfId="982" xr:uid="{00000000-0005-0000-0000-0000D8030000}"/>
    <cellStyle name="Énfasis2 9 8" xfId="983" xr:uid="{00000000-0005-0000-0000-0000D9030000}"/>
    <cellStyle name="Énfasis2 9 9" xfId="984" xr:uid="{00000000-0005-0000-0000-0000DA030000}"/>
    <cellStyle name="Énfasis3" xfId="985" builtinId="37" customBuiltin="1"/>
    <cellStyle name="Énfasis3 10" xfId="986" xr:uid="{00000000-0005-0000-0000-0000DC030000}"/>
    <cellStyle name="Énfasis3 11" xfId="987" xr:uid="{00000000-0005-0000-0000-0000DD030000}"/>
    <cellStyle name="Énfasis3 12" xfId="988" xr:uid="{00000000-0005-0000-0000-0000DE030000}"/>
    <cellStyle name="Énfasis3 13" xfId="989" xr:uid="{00000000-0005-0000-0000-0000DF030000}"/>
    <cellStyle name="Énfasis3 14" xfId="990" xr:uid="{00000000-0005-0000-0000-0000E0030000}"/>
    <cellStyle name="Énfasis3 15" xfId="991" xr:uid="{00000000-0005-0000-0000-0000E1030000}"/>
    <cellStyle name="Énfasis3 16" xfId="992" xr:uid="{00000000-0005-0000-0000-0000E2030000}"/>
    <cellStyle name="Énfasis3 17" xfId="993" xr:uid="{00000000-0005-0000-0000-0000E3030000}"/>
    <cellStyle name="Énfasis3 18" xfId="994" xr:uid="{00000000-0005-0000-0000-0000E4030000}"/>
    <cellStyle name="Énfasis3 2" xfId="995" xr:uid="{00000000-0005-0000-0000-0000E5030000}"/>
    <cellStyle name="Énfasis3 3" xfId="996" xr:uid="{00000000-0005-0000-0000-0000E6030000}"/>
    <cellStyle name="Énfasis3 4" xfId="997" xr:uid="{00000000-0005-0000-0000-0000E7030000}"/>
    <cellStyle name="Énfasis3 5" xfId="998" xr:uid="{00000000-0005-0000-0000-0000E8030000}"/>
    <cellStyle name="Énfasis3 6" xfId="999" xr:uid="{00000000-0005-0000-0000-0000E9030000}"/>
    <cellStyle name="Énfasis3 7" xfId="1000" xr:uid="{00000000-0005-0000-0000-0000EA030000}"/>
    <cellStyle name="Énfasis3 8" xfId="1001" xr:uid="{00000000-0005-0000-0000-0000EB030000}"/>
    <cellStyle name="Énfasis3 9" xfId="1002" xr:uid="{00000000-0005-0000-0000-0000EC030000}"/>
    <cellStyle name="Énfasis3 9 10" xfId="1003" xr:uid="{00000000-0005-0000-0000-0000ED030000}"/>
    <cellStyle name="Énfasis3 9 11" xfId="1004" xr:uid="{00000000-0005-0000-0000-0000EE030000}"/>
    <cellStyle name="Énfasis3 9 12" xfId="1005" xr:uid="{00000000-0005-0000-0000-0000EF030000}"/>
    <cellStyle name="Énfasis3 9 13" xfId="1006" xr:uid="{00000000-0005-0000-0000-0000F0030000}"/>
    <cellStyle name="Énfasis3 9 14" xfId="1007" xr:uid="{00000000-0005-0000-0000-0000F1030000}"/>
    <cellStyle name="Énfasis3 9 15" xfId="1008" xr:uid="{00000000-0005-0000-0000-0000F2030000}"/>
    <cellStyle name="Énfasis3 9 16" xfId="1009" xr:uid="{00000000-0005-0000-0000-0000F3030000}"/>
    <cellStyle name="Énfasis3 9 17" xfId="1010" xr:uid="{00000000-0005-0000-0000-0000F4030000}"/>
    <cellStyle name="Énfasis3 9 18" xfId="1011" xr:uid="{00000000-0005-0000-0000-0000F5030000}"/>
    <cellStyle name="Énfasis3 9 19" xfId="1012" xr:uid="{00000000-0005-0000-0000-0000F6030000}"/>
    <cellStyle name="Énfasis3 9 2" xfId="1013" xr:uid="{00000000-0005-0000-0000-0000F7030000}"/>
    <cellStyle name="Énfasis3 9 20" xfId="1014" xr:uid="{00000000-0005-0000-0000-0000F8030000}"/>
    <cellStyle name="Énfasis3 9 21" xfId="1015" xr:uid="{00000000-0005-0000-0000-0000F9030000}"/>
    <cellStyle name="Énfasis3 9 22" xfId="1016" xr:uid="{00000000-0005-0000-0000-0000FA030000}"/>
    <cellStyle name="Énfasis3 9 3" xfId="1017" xr:uid="{00000000-0005-0000-0000-0000FB030000}"/>
    <cellStyle name="Énfasis3 9 4" xfId="1018" xr:uid="{00000000-0005-0000-0000-0000FC030000}"/>
    <cellStyle name="Énfasis3 9 5" xfId="1019" xr:uid="{00000000-0005-0000-0000-0000FD030000}"/>
    <cellStyle name="Énfasis3 9 6" xfId="1020" xr:uid="{00000000-0005-0000-0000-0000FE030000}"/>
    <cellStyle name="Énfasis3 9 7" xfId="1021" xr:uid="{00000000-0005-0000-0000-0000FF030000}"/>
    <cellStyle name="Énfasis3 9 8" xfId="1022" xr:uid="{00000000-0005-0000-0000-000000040000}"/>
    <cellStyle name="Énfasis3 9 9" xfId="1023" xr:uid="{00000000-0005-0000-0000-000001040000}"/>
    <cellStyle name="Énfasis4" xfId="1024" builtinId="41" customBuiltin="1"/>
    <cellStyle name="Énfasis4 10" xfId="1025" xr:uid="{00000000-0005-0000-0000-000003040000}"/>
    <cellStyle name="Énfasis4 11" xfId="1026" xr:uid="{00000000-0005-0000-0000-000004040000}"/>
    <cellStyle name="Énfasis4 12" xfId="1027" xr:uid="{00000000-0005-0000-0000-000005040000}"/>
    <cellStyle name="Énfasis4 13" xfId="1028" xr:uid="{00000000-0005-0000-0000-000006040000}"/>
    <cellStyle name="Énfasis4 14" xfId="1029" xr:uid="{00000000-0005-0000-0000-000007040000}"/>
    <cellStyle name="Énfasis4 15" xfId="1030" xr:uid="{00000000-0005-0000-0000-000008040000}"/>
    <cellStyle name="Énfasis4 16" xfId="1031" xr:uid="{00000000-0005-0000-0000-000009040000}"/>
    <cellStyle name="Énfasis4 17" xfId="1032" xr:uid="{00000000-0005-0000-0000-00000A040000}"/>
    <cellStyle name="Énfasis4 18" xfId="1033" xr:uid="{00000000-0005-0000-0000-00000B040000}"/>
    <cellStyle name="Énfasis4 2" xfId="1034" xr:uid="{00000000-0005-0000-0000-00000C040000}"/>
    <cellStyle name="Énfasis4 3" xfId="1035" xr:uid="{00000000-0005-0000-0000-00000D040000}"/>
    <cellStyle name="Énfasis4 4" xfId="1036" xr:uid="{00000000-0005-0000-0000-00000E040000}"/>
    <cellStyle name="Énfasis4 5" xfId="1037" xr:uid="{00000000-0005-0000-0000-00000F040000}"/>
    <cellStyle name="Énfasis4 6" xfId="1038" xr:uid="{00000000-0005-0000-0000-000010040000}"/>
    <cellStyle name="Énfasis4 7" xfId="1039" xr:uid="{00000000-0005-0000-0000-000011040000}"/>
    <cellStyle name="Énfasis4 8" xfId="1040" xr:uid="{00000000-0005-0000-0000-000012040000}"/>
    <cellStyle name="Énfasis4 9" xfId="1041" xr:uid="{00000000-0005-0000-0000-000013040000}"/>
    <cellStyle name="Énfasis4 9 10" xfId="1042" xr:uid="{00000000-0005-0000-0000-000014040000}"/>
    <cellStyle name="Énfasis4 9 11" xfId="1043" xr:uid="{00000000-0005-0000-0000-000015040000}"/>
    <cellStyle name="Énfasis4 9 12" xfId="1044" xr:uid="{00000000-0005-0000-0000-000016040000}"/>
    <cellStyle name="Énfasis4 9 13" xfId="1045" xr:uid="{00000000-0005-0000-0000-000017040000}"/>
    <cellStyle name="Énfasis4 9 14" xfId="1046" xr:uid="{00000000-0005-0000-0000-000018040000}"/>
    <cellStyle name="Énfasis4 9 15" xfId="1047" xr:uid="{00000000-0005-0000-0000-000019040000}"/>
    <cellStyle name="Énfasis4 9 16" xfId="1048" xr:uid="{00000000-0005-0000-0000-00001A040000}"/>
    <cellStyle name="Énfasis4 9 17" xfId="1049" xr:uid="{00000000-0005-0000-0000-00001B040000}"/>
    <cellStyle name="Énfasis4 9 18" xfId="1050" xr:uid="{00000000-0005-0000-0000-00001C040000}"/>
    <cellStyle name="Énfasis4 9 19" xfId="1051" xr:uid="{00000000-0005-0000-0000-00001D040000}"/>
    <cellStyle name="Énfasis4 9 2" xfId="1052" xr:uid="{00000000-0005-0000-0000-00001E040000}"/>
    <cellStyle name="Énfasis4 9 20" xfId="1053" xr:uid="{00000000-0005-0000-0000-00001F040000}"/>
    <cellStyle name="Énfasis4 9 21" xfId="1054" xr:uid="{00000000-0005-0000-0000-000020040000}"/>
    <cellStyle name="Énfasis4 9 22" xfId="1055" xr:uid="{00000000-0005-0000-0000-000021040000}"/>
    <cellStyle name="Énfasis4 9 3" xfId="1056" xr:uid="{00000000-0005-0000-0000-000022040000}"/>
    <cellStyle name="Énfasis4 9 4" xfId="1057" xr:uid="{00000000-0005-0000-0000-000023040000}"/>
    <cellStyle name="Énfasis4 9 5" xfId="1058" xr:uid="{00000000-0005-0000-0000-000024040000}"/>
    <cellStyle name="Énfasis4 9 6" xfId="1059" xr:uid="{00000000-0005-0000-0000-000025040000}"/>
    <cellStyle name="Énfasis4 9 7" xfId="1060" xr:uid="{00000000-0005-0000-0000-000026040000}"/>
    <cellStyle name="Énfasis4 9 8" xfId="1061" xr:uid="{00000000-0005-0000-0000-000027040000}"/>
    <cellStyle name="Énfasis4 9 9" xfId="1062" xr:uid="{00000000-0005-0000-0000-000028040000}"/>
    <cellStyle name="Énfasis5" xfId="1063" builtinId="45" customBuiltin="1"/>
    <cellStyle name="Énfasis5 10" xfId="1064" xr:uid="{00000000-0005-0000-0000-00002A040000}"/>
    <cellStyle name="Énfasis5 11" xfId="1065" xr:uid="{00000000-0005-0000-0000-00002B040000}"/>
    <cellStyle name="Énfasis5 12" xfId="1066" xr:uid="{00000000-0005-0000-0000-00002C040000}"/>
    <cellStyle name="Énfasis5 13" xfId="1067" xr:uid="{00000000-0005-0000-0000-00002D040000}"/>
    <cellStyle name="Énfasis5 14" xfId="1068" xr:uid="{00000000-0005-0000-0000-00002E040000}"/>
    <cellStyle name="Énfasis5 15" xfId="1069" xr:uid="{00000000-0005-0000-0000-00002F040000}"/>
    <cellStyle name="Énfasis5 16" xfId="1070" xr:uid="{00000000-0005-0000-0000-000030040000}"/>
    <cellStyle name="Énfasis5 17" xfId="1071" xr:uid="{00000000-0005-0000-0000-000031040000}"/>
    <cellStyle name="Énfasis5 18" xfId="1072" xr:uid="{00000000-0005-0000-0000-000032040000}"/>
    <cellStyle name="Énfasis5 2" xfId="1073" xr:uid="{00000000-0005-0000-0000-000033040000}"/>
    <cellStyle name="Énfasis5 3" xfId="1074" xr:uid="{00000000-0005-0000-0000-000034040000}"/>
    <cellStyle name="Énfasis5 4" xfId="1075" xr:uid="{00000000-0005-0000-0000-000035040000}"/>
    <cellStyle name="Énfasis5 5" xfId="1076" xr:uid="{00000000-0005-0000-0000-000036040000}"/>
    <cellStyle name="Énfasis5 6" xfId="1077" xr:uid="{00000000-0005-0000-0000-000037040000}"/>
    <cellStyle name="Énfasis5 7" xfId="1078" xr:uid="{00000000-0005-0000-0000-000038040000}"/>
    <cellStyle name="Énfasis5 8" xfId="1079" xr:uid="{00000000-0005-0000-0000-000039040000}"/>
    <cellStyle name="Énfasis5 9" xfId="1080" xr:uid="{00000000-0005-0000-0000-00003A040000}"/>
    <cellStyle name="Énfasis5 9 10" xfId="1081" xr:uid="{00000000-0005-0000-0000-00003B040000}"/>
    <cellStyle name="Énfasis5 9 11" xfId="1082" xr:uid="{00000000-0005-0000-0000-00003C040000}"/>
    <cellStyle name="Énfasis5 9 12" xfId="1083" xr:uid="{00000000-0005-0000-0000-00003D040000}"/>
    <cellStyle name="Énfasis5 9 13" xfId="1084" xr:uid="{00000000-0005-0000-0000-00003E040000}"/>
    <cellStyle name="Énfasis5 9 14" xfId="1085" xr:uid="{00000000-0005-0000-0000-00003F040000}"/>
    <cellStyle name="Énfasis5 9 15" xfId="1086" xr:uid="{00000000-0005-0000-0000-000040040000}"/>
    <cellStyle name="Énfasis5 9 16" xfId="1087" xr:uid="{00000000-0005-0000-0000-000041040000}"/>
    <cellStyle name="Énfasis5 9 17" xfId="1088" xr:uid="{00000000-0005-0000-0000-000042040000}"/>
    <cellStyle name="Énfasis5 9 18" xfId="1089" xr:uid="{00000000-0005-0000-0000-000043040000}"/>
    <cellStyle name="Énfasis5 9 19" xfId="1090" xr:uid="{00000000-0005-0000-0000-000044040000}"/>
    <cellStyle name="Énfasis5 9 2" xfId="1091" xr:uid="{00000000-0005-0000-0000-000045040000}"/>
    <cellStyle name="Énfasis5 9 20" xfId="1092" xr:uid="{00000000-0005-0000-0000-000046040000}"/>
    <cellStyle name="Énfasis5 9 21" xfId="1093" xr:uid="{00000000-0005-0000-0000-000047040000}"/>
    <cellStyle name="Énfasis5 9 22" xfId="1094" xr:uid="{00000000-0005-0000-0000-000048040000}"/>
    <cellStyle name="Énfasis5 9 3" xfId="1095" xr:uid="{00000000-0005-0000-0000-000049040000}"/>
    <cellStyle name="Énfasis5 9 4" xfId="1096" xr:uid="{00000000-0005-0000-0000-00004A040000}"/>
    <cellStyle name="Énfasis5 9 5" xfId="1097" xr:uid="{00000000-0005-0000-0000-00004B040000}"/>
    <cellStyle name="Énfasis5 9 6" xfId="1098" xr:uid="{00000000-0005-0000-0000-00004C040000}"/>
    <cellStyle name="Énfasis5 9 7" xfId="1099" xr:uid="{00000000-0005-0000-0000-00004D040000}"/>
    <cellStyle name="Énfasis5 9 8" xfId="1100" xr:uid="{00000000-0005-0000-0000-00004E040000}"/>
    <cellStyle name="Énfasis5 9 9" xfId="1101" xr:uid="{00000000-0005-0000-0000-00004F040000}"/>
    <cellStyle name="Énfasis6" xfId="1102" builtinId="49" customBuiltin="1"/>
    <cellStyle name="Énfasis6 10" xfId="1103" xr:uid="{00000000-0005-0000-0000-000051040000}"/>
    <cellStyle name="Énfasis6 11" xfId="1104" xr:uid="{00000000-0005-0000-0000-000052040000}"/>
    <cellStyle name="Énfasis6 12" xfId="1105" xr:uid="{00000000-0005-0000-0000-000053040000}"/>
    <cellStyle name="Énfasis6 13" xfId="1106" xr:uid="{00000000-0005-0000-0000-000054040000}"/>
    <cellStyle name="Énfasis6 14" xfId="1107" xr:uid="{00000000-0005-0000-0000-000055040000}"/>
    <cellStyle name="Énfasis6 15" xfId="1108" xr:uid="{00000000-0005-0000-0000-000056040000}"/>
    <cellStyle name="Énfasis6 16" xfId="1109" xr:uid="{00000000-0005-0000-0000-000057040000}"/>
    <cellStyle name="Énfasis6 17" xfId="1110" xr:uid="{00000000-0005-0000-0000-000058040000}"/>
    <cellStyle name="Énfasis6 18" xfId="1111" xr:uid="{00000000-0005-0000-0000-000059040000}"/>
    <cellStyle name="Énfasis6 2" xfId="1112" xr:uid="{00000000-0005-0000-0000-00005A040000}"/>
    <cellStyle name="Énfasis6 3" xfId="1113" xr:uid="{00000000-0005-0000-0000-00005B040000}"/>
    <cellStyle name="Énfasis6 4" xfId="1114" xr:uid="{00000000-0005-0000-0000-00005C040000}"/>
    <cellStyle name="Énfasis6 5" xfId="1115" xr:uid="{00000000-0005-0000-0000-00005D040000}"/>
    <cellStyle name="Énfasis6 6" xfId="1116" xr:uid="{00000000-0005-0000-0000-00005E040000}"/>
    <cellStyle name="Énfasis6 7" xfId="1117" xr:uid="{00000000-0005-0000-0000-00005F040000}"/>
    <cellStyle name="Énfasis6 8" xfId="1118" xr:uid="{00000000-0005-0000-0000-000060040000}"/>
    <cellStyle name="Énfasis6 9" xfId="1119" xr:uid="{00000000-0005-0000-0000-000061040000}"/>
    <cellStyle name="Énfasis6 9 10" xfId="1120" xr:uid="{00000000-0005-0000-0000-000062040000}"/>
    <cellStyle name="Énfasis6 9 11" xfId="1121" xr:uid="{00000000-0005-0000-0000-000063040000}"/>
    <cellStyle name="Énfasis6 9 12" xfId="1122" xr:uid="{00000000-0005-0000-0000-000064040000}"/>
    <cellStyle name="Énfasis6 9 13" xfId="1123" xr:uid="{00000000-0005-0000-0000-000065040000}"/>
    <cellStyle name="Énfasis6 9 14" xfId="1124" xr:uid="{00000000-0005-0000-0000-000066040000}"/>
    <cellStyle name="Énfasis6 9 15" xfId="1125" xr:uid="{00000000-0005-0000-0000-000067040000}"/>
    <cellStyle name="Énfasis6 9 16" xfId="1126" xr:uid="{00000000-0005-0000-0000-000068040000}"/>
    <cellStyle name="Énfasis6 9 17" xfId="1127" xr:uid="{00000000-0005-0000-0000-000069040000}"/>
    <cellStyle name="Énfasis6 9 18" xfId="1128" xr:uid="{00000000-0005-0000-0000-00006A040000}"/>
    <cellStyle name="Énfasis6 9 19" xfId="1129" xr:uid="{00000000-0005-0000-0000-00006B040000}"/>
    <cellStyle name="Énfasis6 9 2" xfId="1130" xr:uid="{00000000-0005-0000-0000-00006C040000}"/>
    <cellStyle name="Énfasis6 9 20" xfId="1131" xr:uid="{00000000-0005-0000-0000-00006D040000}"/>
    <cellStyle name="Énfasis6 9 21" xfId="1132" xr:uid="{00000000-0005-0000-0000-00006E040000}"/>
    <cellStyle name="Énfasis6 9 22" xfId="1133" xr:uid="{00000000-0005-0000-0000-00006F040000}"/>
    <cellStyle name="Énfasis6 9 3" xfId="1134" xr:uid="{00000000-0005-0000-0000-000070040000}"/>
    <cellStyle name="Énfasis6 9 4" xfId="1135" xr:uid="{00000000-0005-0000-0000-000071040000}"/>
    <cellStyle name="Énfasis6 9 5" xfId="1136" xr:uid="{00000000-0005-0000-0000-000072040000}"/>
    <cellStyle name="Énfasis6 9 6" xfId="1137" xr:uid="{00000000-0005-0000-0000-000073040000}"/>
    <cellStyle name="Énfasis6 9 7" xfId="1138" xr:uid="{00000000-0005-0000-0000-000074040000}"/>
    <cellStyle name="Énfasis6 9 8" xfId="1139" xr:uid="{00000000-0005-0000-0000-000075040000}"/>
    <cellStyle name="Énfasis6 9 9" xfId="1140" xr:uid="{00000000-0005-0000-0000-000076040000}"/>
    <cellStyle name="Entrada" xfId="1141" builtinId="20" customBuiltin="1"/>
    <cellStyle name="Entrada 10" xfId="1142" xr:uid="{00000000-0005-0000-0000-000078040000}"/>
    <cellStyle name="Entrada 10 2" xfId="1858" xr:uid="{36F5F571-586C-4078-8FC4-94BC4B044DAA}"/>
    <cellStyle name="Entrada 10 3" xfId="1841" xr:uid="{D08901E1-A11A-484B-86F4-BF887F618775}"/>
    <cellStyle name="Entrada 10 4" xfId="2078" xr:uid="{839AA819-5080-4924-A828-F0C2B612BC8A}"/>
    <cellStyle name="Entrada 10 5" xfId="2043" xr:uid="{99A74323-EF15-4B0B-AA56-CA31EBB01FDA}"/>
    <cellStyle name="Entrada 11" xfId="1143" xr:uid="{00000000-0005-0000-0000-000079040000}"/>
    <cellStyle name="Entrada 11 2" xfId="1859" xr:uid="{795D8D82-A213-49E7-9670-A2096B17CF7F}"/>
    <cellStyle name="Entrada 11 3" xfId="1842" xr:uid="{4AC070CA-F2C1-42AE-84FC-4711A8A73FE7}"/>
    <cellStyle name="Entrada 11 4" xfId="2079" xr:uid="{56522F8C-9C98-4B08-8C14-9E6B0D64FCF3}"/>
    <cellStyle name="Entrada 11 5" xfId="2042" xr:uid="{EE7229C3-9E86-483F-AF5F-C8CCC115945B}"/>
    <cellStyle name="Entrada 12" xfId="1144" xr:uid="{00000000-0005-0000-0000-00007A040000}"/>
    <cellStyle name="Entrada 12 2" xfId="1860" xr:uid="{1C3BFF1E-A155-4644-95FB-1E379C8FCB85}"/>
    <cellStyle name="Entrada 12 3" xfId="1843" xr:uid="{EFEDBD54-68A1-4D93-A7CD-A509AFF21782}"/>
    <cellStyle name="Entrada 12 4" xfId="2080" xr:uid="{E827625C-9088-4B12-81E6-376803B634ED}"/>
    <cellStyle name="Entrada 12 5" xfId="2041" xr:uid="{68D93C8E-3A81-473E-BEC6-37E372E23454}"/>
    <cellStyle name="Entrada 13" xfId="1145" xr:uid="{00000000-0005-0000-0000-00007B040000}"/>
    <cellStyle name="Entrada 13 2" xfId="1861" xr:uid="{B7042930-4C57-4830-A3E6-1206534D4811}"/>
    <cellStyle name="Entrada 13 3" xfId="1844" xr:uid="{2BACA2FB-7E25-4681-95D3-60C7A1E767C6}"/>
    <cellStyle name="Entrada 13 4" xfId="2081" xr:uid="{B1D5D89B-8E4A-475B-BBD2-14CD1DD2BA98}"/>
    <cellStyle name="Entrada 13 5" xfId="2040" xr:uid="{94E8F2BE-6FCE-414E-8744-D89AB101EE05}"/>
    <cellStyle name="Entrada 14" xfId="1146" xr:uid="{00000000-0005-0000-0000-00007C040000}"/>
    <cellStyle name="Entrada 14 2" xfId="1862" xr:uid="{3AE3CD63-71A0-4DB5-ABD3-041295CEF6B7}"/>
    <cellStyle name="Entrada 14 3" xfId="1845" xr:uid="{93A224D3-7FA9-4B86-A317-A7E485932B08}"/>
    <cellStyle name="Entrada 14 4" xfId="2082" xr:uid="{14C59255-66CD-4AEC-BCF1-7C22048A8369}"/>
    <cellStyle name="Entrada 14 5" xfId="2039" xr:uid="{883924C5-2117-43F9-B35B-C7D653BE85E2}"/>
    <cellStyle name="Entrada 15" xfId="1147" xr:uid="{00000000-0005-0000-0000-00007D040000}"/>
    <cellStyle name="Entrada 15 2" xfId="1863" xr:uid="{37360AE0-6297-4400-955B-432EEFD785BF}"/>
    <cellStyle name="Entrada 15 3" xfId="1846" xr:uid="{431F5F88-55C7-4160-877D-DDA260E4A3F1}"/>
    <cellStyle name="Entrada 15 4" xfId="2083" xr:uid="{7379017A-EBF8-419B-85CB-BE2179424088}"/>
    <cellStyle name="Entrada 15 5" xfId="2038" xr:uid="{F9616113-71AD-4C04-B766-011188A239D8}"/>
    <cellStyle name="Entrada 16" xfId="1148" xr:uid="{00000000-0005-0000-0000-00007E040000}"/>
    <cellStyle name="Entrada 16 2" xfId="1864" xr:uid="{4CAC8E1F-12F4-47FB-B474-3FCDE796CF48}"/>
    <cellStyle name="Entrada 16 3" xfId="1847" xr:uid="{AA7A116C-5E7A-4EFA-8426-5D52C0BDA03D}"/>
    <cellStyle name="Entrada 16 4" xfId="2084" xr:uid="{8412C2B7-D1A0-46E8-BAE0-F10C313B515D}"/>
    <cellStyle name="Entrada 16 5" xfId="2037" xr:uid="{451091F1-4E60-4B06-AB65-1FEFCB3F1CA6}"/>
    <cellStyle name="Entrada 17" xfId="1149" xr:uid="{00000000-0005-0000-0000-00007F040000}"/>
    <cellStyle name="Entrada 17 2" xfId="1865" xr:uid="{B387B93B-4DF2-4E8A-96FF-759B94F7B03C}"/>
    <cellStyle name="Entrada 17 3" xfId="1848" xr:uid="{6DCF479B-95B4-45B0-9D5E-8DE5004B9DB3}"/>
    <cellStyle name="Entrada 17 4" xfId="2085" xr:uid="{E9760E2B-64E8-4D2B-90E7-9B795FBA6654}"/>
    <cellStyle name="Entrada 17 5" xfId="2036" xr:uid="{81F82ED2-755A-4364-91A4-803E1295DBFA}"/>
    <cellStyle name="Entrada 18" xfId="1150" xr:uid="{00000000-0005-0000-0000-000080040000}"/>
    <cellStyle name="Entrada 18 2" xfId="1866" xr:uid="{6A86A692-FFC6-4378-85EC-384E78183847}"/>
    <cellStyle name="Entrada 18 3" xfId="1849" xr:uid="{49C196E5-DCBA-4FFA-82DB-1EF65B4BD556}"/>
    <cellStyle name="Entrada 18 4" xfId="2086" xr:uid="{886A66B7-12F1-4121-A6C2-D59FAE443000}"/>
    <cellStyle name="Entrada 18 5" xfId="2035" xr:uid="{CC661E75-CD53-46C8-A719-02F6EE6DBAD4}"/>
    <cellStyle name="Entrada 2" xfId="1151" xr:uid="{00000000-0005-0000-0000-000081040000}"/>
    <cellStyle name="Entrada 2 2" xfId="1867" xr:uid="{5E6A3AEB-B322-4C48-AABA-AA727702F37A}"/>
    <cellStyle name="Entrada 2 3" xfId="1850" xr:uid="{D6C03E74-A9D1-4DB7-BC88-ABAD9FDD88F1}"/>
    <cellStyle name="Entrada 2 4" xfId="2087" xr:uid="{73A9F604-F861-447F-9230-AB64EE065F8F}"/>
    <cellStyle name="Entrada 2 5" xfId="2034" xr:uid="{A188DA1C-0EEA-4C3B-ABF6-5341553B6CFE}"/>
    <cellStyle name="Entrada 3" xfId="1152" xr:uid="{00000000-0005-0000-0000-000082040000}"/>
    <cellStyle name="Entrada 3 2" xfId="1868" xr:uid="{466F863F-EF6F-4C93-B25A-6133960585E6}"/>
    <cellStyle name="Entrada 3 3" xfId="1851" xr:uid="{FCE62C98-244F-4A99-9161-F08FC44AEDD7}"/>
    <cellStyle name="Entrada 3 4" xfId="2088" xr:uid="{6ABAB19F-CACD-4111-989A-400AFB9792A4}"/>
    <cellStyle name="Entrada 3 5" xfId="2033" xr:uid="{392548E9-E175-45A2-B860-2307E18C3597}"/>
    <cellStyle name="Entrada 4" xfId="1153" xr:uid="{00000000-0005-0000-0000-000083040000}"/>
    <cellStyle name="Entrada 4 2" xfId="1869" xr:uid="{6F691F8F-E226-4966-BD13-91BE6249C396}"/>
    <cellStyle name="Entrada 4 3" xfId="1852" xr:uid="{B735A04D-5FAC-4FD4-AB5F-306799DDE58C}"/>
    <cellStyle name="Entrada 4 4" xfId="2089" xr:uid="{160BCB18-449C-4AA2-853C-0E7C9BD8DB29}"/>
    <cellStyle name="Entrada 4 5" xfId="2032" xr:uid="{1BCF6755-2278-4B52-B434-645E7F9B6391}"/>
    <cellStyle name="Entrada 5" xfId="1154" xr:uid="{00000000-0005-0000-0000-000084040000}"/>
    <cellStyle name="Entrada 5 2" xfId="1870" xr:uid="{B4F4CC2D-00C0-487F-94DB-9C770D285D6F}"/>
    <cellStyle name="Entrada 5 3" xfId="1853" xr:uid="{E3CE766A-2F20-41C6-8B5C-104F4830D309}"/>
    <cellStyle name="Entrada 5 4" xfId="2090" xr:uid="{25128C77-D2A8-4BC5-A87F-D0D871CC3A45}"/>
    <cellStyle name="Entrada 5 5" xfId="2031" xr:uid="{9539623D-F928-4FD3-9566-08874D791FD7}"/>
    <cellStyle name="Entrada 6" xfId="1155" xr:uid="{00000000-0005-0000-0000-000085040000}"/>
    <cellStyle name="Entrada 6 2" xfId="1871" xr:uid="{461402DC-B5E2-4795-BF34-C2533A27B0EC}"/>
    <cellStyle name="Entrada 6 3" xfId="1854" xr:uid="{87FAE260-4485-45DE-8A51-FE5114DE9C6B}"/>
    <cellStyle name="Entrada 6 4" xfId="2091" xr:uid="{80507D83-AB0F-4430-A020-78847FC85967}"/>
    <cellStyle name="Entrada 6 5" xfId="2030" xr:uid="{BC363AB0-3579-4D0F-BA19-438AFD361B86}"/>
    <cellStyle name="Entrada 7" xfId="1156" xr:uid="{00000000-0005-0000-0000-000086040000}"/>
    <cellStyle name="Entrada 7 2" xfId="1872" xr:uid="{E162A9FA-5AEB-46AE-A719-5572C05600B4}"/>
    <cellStyle name="Entrada 7 3" xfId="1855" xr:uid="{C1665ABA-D3BB-4CAA-BC7B-C3A16C486045}"/>
    <cellStyle name="Entrada 7 4" xfId="2092" xr:uid="{5305364E-53BB-4956-91C0-1EC3C60C0B0F}"/>
    <cellStyle name="Entrada 7 5" xfId="2029" xr:uid="{AF371DC9-EEBB-4EAE-A893-D65D0F7DB149}"/>
    <cellStyle name="Entrada 8" xfId="1157" xr:uid="{00000000-0005-0000-0000-000087040000}"/>
    <cellStyle name="Entrada 8 2" xfId="1873" xr:uid="{5D654CC9-3541-4D13-B756-66E7527E73BF}"/>
    <cellStyle name="Entrada 8 3" xfId="1856" xr:uid="{7F31658D-FAAE-4673-993F-63C45921B29B}"/>
    <cellStyle name="Entrada 8 4" xfId="2093" xr:uid="{9A5537A9-26B5-491B-99A9-E1BA89C25F31}"/>
    <cellStyle name="Entrada 8 5" xfId="2028" xr:uid="{4F06BAAE-2885-41C9-8333-42D6E6E8DE42}"/>
    <cellStyle name="Entrada 9" xfId="1158" xr:uid="{00000000-0005-0000-0000-000088040000}"/>
    <cellStyle name="Entrada 9 10" xfId="1159" xr:uid="{00000000-0005-0000-0000-000089040000}"/>
    <cellStyle name="Entrada 9 11" xfId="1160" xr:uid="{00000000-0005-0000-0000-00008A040000}"/>
    <cellStyle name="Entrada 9 12" xfId="1161" xr:uid="{00000000-0005-0000-0000-00008B040000}"/>
    <cellStyle name="Entrada 9 13" xfId="1162" xr:uid="{00000000-0005-0000-0000-00008C040000}"/>
    <cellStyle name="Entrada 9 14" xfId="1163" xr:uid="{00000000-0005-0000-0000-00008D040000}"/>
    <cellStyle name="Entrada 9 15" xfId="1164" xr:uid="{00000000-0005-0000-0000-00008E040000}"/>
    <cellStyle name="Entrada 9 16" xfId="1165" xr:uid="{00000000-0005-0000-0000-00008F040000}"/>
    <cellStyle name="Entrada 9 17" xfId="1166" xr:uid="{00000000-0005-0000-0000-000090040000}"/>
    <cellStyle name="Entrada 9 18" xfId="1167" xr:uid="{00000000-0005-0000-0000-000091040000}"/>
    <cellStyle name="Entrada 9 19" xfId="1168" xr:uid="{00000000-0005-0000-0000-000092040000}"/>
    <cellStyle name="Entrada 9 2" xfId="1169" xr:uid="{00000000-0005-0000-0000-000093040000}"/>
    <cellStyle name="Entrada 9 20" xfId="1170" xr:uid="{00000000-0005-0000-0000-000094040000}"/>
    <cellStyle name="Entrada 9 21" xfId="1171" xr:uid="{00000000-0005-0000-0000-000095040000}"/>
    <cellStyle name="Entrada 9 22" xfId="1172" xr:uid="{00000000-0005-0000-0000-000096040000}"/>
    <cellStyle name="Entrada 9 23" xfId="1874" xr:uid="{5BAAD37A-8AEE-4A12-B4C0-253F2CDBE1B8}"/>
    <cellStyle name="Entrada 9 24" xfId="1857" xr:uid="{C7010FC3-97FC-4329-94A4-287F3DF9CC4F}"/>
    <cellStyle name="Entrada 9 25" xfId="2094" xr:uid="{8E7E21C6-1CC7-46D5-B375-3AABF3AA2251}"/>
    <cellStyle name="Entrada 9 26" xfId="2027" xr:uid="{78D0BF08-5EA0-43E9-9CC3-53F4E40E07F5}"/>
    <cellStyle name="Entrada 9 3" xfId="1173" xr:uid="{00000000-0005-0000-0000-000097040000}"/>
    <cellStyle name="Entrada 9 4" xfId="1174" xr:uid="{00000000-0005-0000-0000-000098040000}"/>
    <cellStyle name="Entrada 9 5" xfId="1175" xr:uid="{00000000-0005-0000-0000-000099040000}"/>
    <cellStyle name="Entrada 9 6" xfId="1176" xr:uid="{00000000-0005-0000-0000-00009A040000}"/>
    <cellStyle name="Entrada 9 7" xfId="1177" xr:uid="{00000000-0005-0000-0000-00009B040000}"/>
    <cellStyle name="Entrada 9 8" xfId="1178" xr:uid="{00000000-0005-0000-0000-00009C040000}"/>
    <cellStyle name="Entrada 9 9" xfId="1179" xr:uid="{00000000-0005-0000-0000-00009D040000}"/>
    <cellStyle name="Euro" xfId="1180" xr:uid="{00000000-0005-0000-0000-00009E040000}"/>
    <cellStyle name="Euro 10" xfId="1181" xr:uid="{00000000-0005-0000-0000-00009F040000}"/>
    <cellStyle name="Euro 11" xfId="1182" xr:uid="{00000000-0005-0000-0000-0000A0040000}"/>
    <cellStyle name="Euro 12" xfId="1183" xr:uid="{00000000-0005-0000-0000-0000A1040000}"/>
    <cellStyle name="Euro 13" xfId="1184" xr:uid="{00000000-0005-0000-0000-0000A2040000}"/>
    <cellStyle name="Euro 14" xfId="1185" xr:uid="{00000000-0005-0000-0000-0000A3040000}"/>
    <cellStyle name="Euro 15" xfId="1186" xr:uid="{00000000-0005-0000-0000-0000A4040000}"/>
    <cellStyle name="Euro 16" xfId="1187" xr:uid="{00000000-0005-0000-0000-0000A5040000}"/>
    <cellStyle name="Euro 17" xfId="1188" xr:uid="{00000000-0005-0000-0000-0000A6040000}"/>
    <cellStyle name="Euro 18" xfId="1189" xr:uid="{00000000-0005-0000-0000-0000A7040000}"/>
    <cellStyle name="Euro 19" xfId="1190" xr:uid="{00000000-0005-0000-0000-0000A8040000}"/>
    <cellStyle name="Euro 2" xfId="1191" xr:uid="{00000000-0005-0000-0000-0000A9040000}"/>
    <cellStyle name="Euro 20" xfId="1192" xr:uid="{00000000-0005-0000-0000-0000AA040000}"/>
    <cellStyle name="Euro 21" xfId="1193" xr:uid="{00000000-0005-0000-0000-0000AB040000}"/>
    <cellStyle name="Euro 22" xfId="1194" xr:uid="{00000000-0005-0000-0000-0000AC040000}"/>
    <cellStyle name="Euro 23" xfId="1195" xr:uid="{00000000-0005-0000-0000-0000AD040000}"/>
    <cellStyle name="Euro 24" xfId="1196" xr:uid="{00000000-0005-0000-0000-0000AE040000}"/>
    <cellStyle name="Euro 25" xfId="1197" xr:uid="{00000000-0005-0000-0000-0000AF040000}"/>
    <cellStyle name="Euro 26" xfId="1198" xr:uid="{00000000-0005-0000-0000-0000B0040000}"/>
    <cellStyle name="Euro 27" xfId="1199" xr:uid="{00000000-0005-0000-0000-0000B1040000}"/>
    <cellStyle name="Euro 28" xfId="1200" xr:uid="{00000000-0005-0000-0000-0000B2040000}"/>
    <cellStyle name="Euro 29" xfId="1201" xr:uid="{00000000-0005-0000-0000-0000B3040000}"/>
    <cellStyle name="Euro 3" xfId="1202" xr:uid="{00000000-0005-0000-0000-0000B4040000}"/>
    <cellStyle name="Euro 4" xfId="1203" xr:uid="{00000000-0005-0000-0000-0000B5040000}"/>
    <cellStyle name="Euro 5" xfId="1204" xr:uid="{00000000-0005-0000-0000-0000B6040000}"/>
    <cellStyle name="Euro 6" xfId="1205" xr:uid="{00000000-0005-0000-0000-0000B7040000}"/>
    <cellStyle name="Euro 7" xfId="1206" xr:uid="{00000000-0005-0000-0000-0000B8040000}"/>
    <cellStyle name="Euro 8" xfId="1207" xr:uid="{00000000-0005-0000-0000-0000B9040000}"/>
    <cellStyle name="Euro 9" xfId="1208" xr:uid="{00000000-0005-0000-0000-0000BA040000}"/>
    <cellStyle name="Hipervínculo 2" xfId="1209" xr:uid="{00000000-0005-0000-0000-0000BC040000}"/>
    <cellStyle name="Hipervínculo 31" xfId="1210" xr:uid="{00000000-0005-0000-0000-0000BD040000}"/>
    <cellStyle name="Incorrecto" xfId="1211" builtinId="27" customBuiltin="1"/>
    <cellStyle name="Incorrecto 10" xfId="1212" xr:uid="{00000000-0005-0000-0000-0000BF040000}"/>
    <cellStyle name="Incorrecto 11" xfId="1213" xr:uid="{00000000-0005-0000-0000-0000C0040000}"/>
    <cellStyle name="Incorrecto 12" xfId="1214" xr:uid="{00000000-0005-0000-0000-0000C1040000}"/>
    <cellStyle name="Incorrecto 13" xfId="1215" xr:uid="{00000000-0005-0000-0000-0000C2040000}"/>
    <cellStyle name="Incorrecto 14" xfId="1216" xr:uid="{00000000-0005-0000-0000-0000C3040000}"/>
    <cellStyle name="Incorrecto 15" xfId="1217" xr:uid="{00000000-0005-0000-0000-0000C4040000}"/>
    <cellStyle name="Incorrecto 16" xfId="1218" xr:uid="{00000000-0005-0000-0000-0000C5040000}"/>
    <cellStyle name="Incorrecto 17" xfId="1219" xr:uid="{00000000-0005-0000-0000-0000C6040000}"/>
    <cellStyle name="Incorrecto 18" xfId="1220" xr:uid="{00000000-0005-0000-0000-0000C7040000}"/>
    <cellStyle name="Incorrecto 2" xfId="1221" xr:uid="{00000000-0005-0000-0000-0000C8040000}"/>
    <cellStyle name="Incorrecto 3" xfId="1222" xr:uid="{00000000-0005-0000-0000-0000C9040000}"/>
    <cellStyle name="Incorrecto 4" xfId="1223" xr:uid="{00000000-0005-0000-0000-0000CA040000}"/>
    <cellStyle name="Incorrecto 5" xfId="1224" xr:uid="{00000000-0005-0000-0000-0000CB040000}"/>
    <cellStyle name="Incorrecto 6" xfId="1225" xr:uid="{00000000-0005-0000-0000-0000CC040000}"/>
    <cellStyle name="Incorrecto 7" xfId="1226" xr:uid="{00000000-0005-0000-0000-0000CD040000}"/>
    <cellStyle name="Incorrecto 8" xfId="1227" xr:uid="{00000000-0005-0000-0000-0000CE040000}"/>
    <cellStyle name="Incorrecto 9" xfId="1228" xr:uid="{00000000-0005-0000-0000-0000CF040000}"/>
    <cellStyle name="Incorrecto 9 10" xfId="1229" xr:uid="{00000000-0005-0000-0000-0000D0040000}"/>
    <cellStyle name="Incorrecto 9 11" xfId="1230" xr:uid="{00000000-0005-0000-0000-0000D1040000}"/>
    <cellStyle name="Incorrecto 9 12" xfId="1231" xr:uid="{00000000-0005-0000-0000-0000D2040000}"/>
    <cellStyle name="Incorrecto 9 13" xfId="1232" xr:uid="{00000000-0005-0000-0000-0000D3040000}"/>
    <cellStyle name="Incorrecto 9 14" xfId="1233" xr:uid="{00000000-0005-0000-0000-0000D4040000}"/>
    <cellStyle name="Incorrecto 9 15" xfId="1234" xr:uid="{00000000-0005-0000-0000-0000D5040000}"/>
    <cellStyle name="Incorrecto 9 16" xfId="1235" xr:uid="{00000000-0005-0000-0000-0000D6040000}"/>
    <cellStyle name="Incorrecto 9 17" xfId="1236" xr:uid="{00000000-0005-0000-0000-0000D7040000}"/>
    <cellStyle name="Incorrecto 9 18" xfId="1237" xr:uid="{00000000-0005-0000-0000-0000D8040000}"/>
    <cellStyle name="Incorrecto 9 19" xfId="1238" xr:uid="{00000000-0005-0000-0000-0000D9040000}"/>
    <cellStyle name="Incorrecto 9 2" xfId="1239" xr:uid="{00000000-0005-0000-0000-0000DA040000}"/>
    <cellStyle name="Incorrecto 9 20" xfId="1240" xr:uid="{00000000-0005-0000-0000-0000DB040000}"/>
    <cellStyle name="Incorrecto 9 21" xfId="1241" xr:uid="{00000000-0005-0000-0000-0000DC040000}"/>
    <cellStyle name="Incorrecto 9 22" xfId="1242" xr:uid="{00000000-0005-0000-0000-0000DD040000}"/>
    <cellStyle name="Incorrecto 9 3" xfId="1243" xr:uid="{00000000-0005-0000-0000-0000DE040000}"/>
    <cellStyle name="Incorrecto 9 4" xfId="1244" xr:uid="{00000000-0005-0000-0000-0000DF040000}"/>
    <cellStyle name="Incorrecto 9 5" xfId="1245" xr:uid="{00000000-0005-0000-0000-0000E0040000}"/>
    <cellStyle name="Incorrecto 9 6" xfId="1246" xr:uid="{00000000-0005-0000-0000-0000E1040000}"/>
    <cellStyle name="Incorrecto 9 7" xfId="1247" xr:uid="{00000000-0005-0000-0000-0000E2040000}"/>
    <cellStyle name="Incorrecto 9 8" xfId="1248" xr:uid="{00000000-0005-0000-0000-0000E3040000}"/>
    <cellStyle name="Incorrecto 9 9" xfId="1249" xr:uid="{00000000-0005-0000-0000-0000E4040000}"/>
    <cellStyle name="Millares" xfId="1250" builtinId="3"/>
    <cellStyle name="Millares [0]" xfId="1251" builtinId="6"/>
    <cellStyle name="Millares [0] 2" xfId="1252" xr:uid="{00000000-0005-0000-0000-0000E7040000}"/>
    <cellStyle name="Millares [0] 2 2" xfId="1961" xr:uid="{B47853F5-7A7D-43BF-8D99-157B951EBAD7}"/>
    <cellStyle name="Millares [0] 2 3" xfId="1877" xr:uid="{63F81E90-897B-4400-AB9D-C7A6D018506B}"/>
    <cellStyle name="Millares [0] 2 4" xfId="2097" xr:uid="{9F81908A-46CA-4ABC-BC1B-D704D738F4D8}"/>
    <cellStyle name="Millares [0] 2 5" xfId="2168" xr:uid="{57F2851A-9145-44EC-A220-FA1F74AAF8AD}"/>
    <cellStyle name="Millares 10" xfId="1876" xr:uid="{4306D1E3-7857-4F5B-935C-8085FDF1BC1F}"/>
    <cellStyle name="Millares 11" xfId="1806" xr:uid="{4EC1FB4E-76E9-43C2-B85B-8A204145DA5B}"/>
    <cellStyle name="Millares 12" xfId="1875" xr:uid="{04A79E91-42BB-406F-8B04-B66C23F441D7}"/>
    <cellStyle name="Millares 13" xfId="2096" xr:uid="{6E1E7162-6A60-4675-90B9-84842682C10E}"/>
    <cellStyle name="Millares 14" xfId="2026" xr:uid="{4876762E-2311-47CF-B85D-3C5DE9DC38DB}"/>
    <cellStyle name="Millares 15" xfId="2095" xr:uid="{6BAF4E14-4767-4B6B-AF95-24F2D448B830}"/>
    <cellStyle name="Millares 16" xfId="2025" xr:uid="{41C5E3F3-1A29-421F-9A1F-A1E4588D136B}"/>
    <cellStyle name="Millares 17" xfId="2167" xr:uid="{8FA3820C-A42A-48CA-A09B-036D39336462}"/>
    <cellStyle name="Millares 18" xfId="2166" xr:uid="{D1F02BE0-7CCC-4080-AD6E-8AD8A6CF579A}"/>
    <cellStyle name="Millares 2" xfId="1253" xr:uid="{00000000-0005-0000-0000-0000E8040000}"/>
    <cellStyle name="Millares 2 10" xfId="1254" xr:uid="{00000000-0005-0000-0000-0000E9040000}"/>
    <cellStyle name="Millares 2 11" xfId="1255" xr:uid="{00000000-0005-0000-0000-0000EA040000}"/>
    <cellStyle name="Millares 2 12" xfId="1256" xr:uid="{00000000-0005-0000-0000-0000EB040000}"/>
    <cellStyle name="Millares 2 13" xfId="1257" xr:uid="{00000000-0005-0000-0000-0000EC040000}"/>
    <cellStyle name="Millares 2 13 2" xfId="1258" xr:uid="{00000000-0005-0000-0000-0000ED040000}"/>
    <cellStyle name="Millares 2 13 2 2" xfId="1259" xr:uid="{00000000-0005-0000-0000-0000EE040000}"/>
    <cellStyle name="Millares 2 13 2 2 2" xfId="1260" xr:uid="{00000000-0005-0000-0000-0000EF040000}"/>
    <cellStyle name="Millares 2 13 2 2 2 2" xfId="1965" xr:uid="{A2780305-6660-4E8A-B685-7B267236C92C}"/>
    <cellStyle name="Millares 2 13 2 2 2 3" xfId="1881" xr:uid="{68CE6704-3B04-410C-85AC-C9706E40DE2B}"/>
    <cellStyle name="Millares 2 13 2 2 3" xfId="1964" xr:uid="{67C1A526-CE3E-46DC-BAA3-D95291FFF627}"/>
    <cellStyle name="Millares 2 13 2 2 4" xfId="1880" xr:uid="{AB5B3773-F33A-46B9-92FE-C086CB9C5285}"/>
    <cellStyle name="Millares 2 13 2 3" xfId="1963" xr:uid="{B981680B-4C26-4D06-BF18-442F199094E1}"/>
    <cellStyle name="Millares 2 13 2 4" xfId="1879" xr:uid="{8BBD54E3-43A3-4220-AF07-FA0DBAA6BC56}"/>
    <cellStyle name="Millares 2 13 3" xfId="1962" xr:uid="{E43D3F56-C164-4154-BBF7-57D1DB708248}"/>
    <cellStyle name="Millares 2 13 4" xfId="1878" xr:uid="{46481C31-5FCF-4230-A499-BA275A2A3365}"/>
    <cellStyle name="Millares 2 14" xfId="1261" xr:uid="{00000000-0005-0000-0000-0000F0040000}"/>
    <cellStyle name="Millares 2 14 2" xfId="1966" xr:uid="{DBB1C472-C88B-4168-B1D0-174C1BB6AC92}"/>
    <cellStyle name="Millares 2 14 3" xfId="1882" xr:uid="{A880EFA8-3228-4F0A-8887-5498736FC586}"/>
    <cellStyle name="Millares 2 2" xfId="1262" xr:uid="{00000000-0005-0000-0000-0000F1040000}"/>
    <cellStyle name="Millares 2 2 2" xfId="1263" xr:uid="{00000000-0005-0000-0000-0000F2040000}"/>
    <cellStyle name="Millares 2 2 3" xfId="1264" xr:uid="{00000000-0005-0000-0000-0000F3040000}"/>
    <cellStyle name="Millares 2 2 4" xfId="1265" xr:uid="{00000000-0005-0000-0000-0000F4040000}"/>
    <cellStyle name="Millares 2 2 5" xfId="1967" xr:uid="{6970F0C2-AFAF-4783-994F-591E47BC8652}"/>
    <cellStyle name="Millares 2 2 6" xfId="1883" xr:uid="{5D4F3319-F1CE-45F6-9C16-7490EFFF9DA1}"/>
    <cellStyle name="Millares 2 2 7" xfId="2098" xr:uid="{2B0F2560-50C3-43DC-A774-E6970318B879}"/>
    <cellStyle name="Millares 2 2 8" xfId="2169" xr:uid="{4790E048-C9A0-4135-A07E-075A5B27255D}"/>
    <cellStyle name="Millares 2 3" xfId="1266" xr:uid="{00000000-0005-0000-0000-0000F5040000}"/>
    <cellStyle name="Millares 2 4" xfId="1267" xr:uid="{00000000-0005-0000-0000-0000F6040000}"/>
    <cellStyle name="Millares 2 5" xfId="1268" xr:uid="{00000000-0005-0000-0000-0000F7040000}"/>
    <cellStyle name="Millares 2 6" xfId="1269" xr:uid="{00000000-0005-0000-0000-0000F8040000}"/>
    <cellStyle name="Millares 2 7" xfId="1270" xr:uid="{00000000-0005-0000-0000-0000F9040000}"/>
    <cellStyle name="Millares 2 8" xfId="1271" xr:uid="{00000000-0005-0000-0000-0000FA040000}"/>
    <cellStyle name="Millares 2 9" xfId="1272" xr:uid="{00000000-0005-0000-0000-0000FB040000}"/>
    <cellStyle name="Millares 3" xfId="1273" xr:uid="{00000000-0005-0000-0000-0000FC040000}"/>
    <cellStyle name="Millares 3 2" xfId="1274" xr:uid="{00000000-0005-0000-0000-0000FD040000}"/>
    <cellStyle name="Millares 3 3" xfId="1275" xr:uid="{00000000-0005-0000-0000-0000FE040000}"/>
    <cellStyle name="Millares 4" xfId="1276" xr:uid="{00000000-0005-0000-0000-0000FF040000}"/>
    <cellStyle name="Millares 4 2" xfId="1277" xr:uid="{00000000-0005-0000-0000-000000050000}"/>
    <cellStyle name="Millares 4 2 2" xfId="1278" xr:uid="{00000000-0005-0000-0000-000001050000}"/>
    <cellStyle name="Millares 4 2 2 2" xfId="1279" xr:uid="{00000000-0005-0000-0000-000002050000}"/>
    <cellStyle name="Millares 4 2 2 2 2" xfId="1971" xr:uid="{5C416A33-5F64-46AF-A169-36F5513D4E16}"/>
    <cellStyle name="Millares 4 2 2 2 3" xfId="1887" xr:uid="{EBAF7B83-E9A8-473A-A2D1-2F5A7BA2304A}"/>
    <cellStyle name="Millares 4 2 2 3" xfId="1970" xr:uid="{FE109ED0-8776-4AB5-951D-19B70C149E07}"/>
    <cellStyle name="Millares 4 2 2 4" xfId="1886" xr:uid="{85D1CC89-B83F-4CCB-AD79-103FE4903D8A}"/>
    <cellStyle name="Millares 4 2 3" xfId="1969" xr:uid="{611CEC77-4167-4B5A-B2AB-C753CAB666FA}"/>
    <cellStyle name="Millares 4 2 4" xfId="1885" xr:uid="{7AF20CE3-EE07-4F29-9DA9-F44D2620705E}"/>
    <cellStyle name="Millares 4 3" xfId="1280" xr:uid="{00000000-0005-0000-0000-000003050000}"/>
    <cellStyle name="Millares 4 3 2" xfId="1972" xr:uid="{F0B48507-6FED-44CB-9370-2FC35CD7EE15}"/>
    <cellStyle name="Millares 4 3 3" xfId="1888" xr:uid="{49CD7DC0-F6B1-4E2B-BF7E-681BCBDD7586}"/>
    <cellStyle name="Millares 4 4" xfId="1968" xr:uid="{4CA5A902-3E41-43DE-A560-A4511561EBB0}"/>
    <cellStyle name="Millares 4 5" xfId="1884" xr:uid="{E045B7E3-C047-4D76-BF3C-659416D98989}"/>
    <cellStyle name="Millares 4 6" xfId="2099" xr:uid="{860DADC5-A439-4058-9C0B-49B21F985372}"/>
    <cellStyle name="Millares 4 7" xfId="2170" xr:uid="{91C895D5-F395-4DCA-8A3A-FC4A0B492699}"/>
    <cellStyle name="Millares 5" xfId="1281" xr:uid="{00000000-0005-0000-0000-000004050000}"/>
    <cellStyle name="Millares 6" xfId="1282" xr:uid="{00000000-0005-0000-0000-000005050000}"/>
    <cellStyle name="Millares 7" xfId="1283" xr:uid="{00000000-0005-0000-0000-000006050000}"/>
    <cellStyle name="Millares 8" xfId="1284" xr:uid="{00000000-0005-0000-0000-000007050000}"/>
    <cellStyle name="Millares 8 2" xfId="1973" xr:uid="{C823517E-3297-4B25-A015-CC24B905B44E}"/>
    <cellStyle name="Millares 8 3" xfId="1889" xr:uid="{C1C7EAE6-498C-4734-B3FC-275242EC5D95}"/>
    <cellStyle name="Millares 9" xfId="1960" xr:uid="{92AE3045-00D1-442E-A2DD-3CC3BD5A9968}"/>
    <cellStyle name="Moneda 2" xfId="1285" xr:uid="{00000000-0005-0000-0000-000008050000}"/>
    <cellStyle name="Moneda 2 2" xfId="1286" xr:uid="{00000000-0005-0000-0000-000009050000}"/>
    <cellStyle name="Moneda 2 3" xfId="1287" xr:uid="{00000000-0005-0000-0000-00000A050000}"/>
    <cellStyle name="Neutral" xfId="1288" builtinId="28" customBuiltin="1"/>
    <cellStyle name="Neutral 10" xfId="1289" xr:uid="{00000000-0005-0000-0000-00000C050000}"/>
    <cellStyle name="Neutral 11" xfId="1290" xr:uid="{00000000-0005-0000-0000-00000D050000}"/>
    <cellStyle name="Neutral 12" xfId="1291" xr:uid="{00000000-0005-0000-0000-00000E050000}"/>
    <cellStyle name="Neutral 13" xfId="1292" xr:uid="{00000000-0005-0000-0000-00000F050000}"/>
    <cellStyle name="Neutral 14" xfId="1293" xr:uid="{00000000-0005-0000-0000-000010050000}"/>
    <cellStyle name="Neutral 15" xfId="1294" xr:uid="{00000000-0005-0000-0000-000011050000}"/>
    <cellStyle name="Neutral 16" xfId="1295" xr:uid="{00000000-0005-0000-0000-000012050000}"/>
    <cellStyle name="Neutral 2" xfId="1296" xr:uid="{00000000-0005-0000-0000-000013050000}"/>
    <cellStyle name="Neutral 3" xfId="1297" xr:uid="{00000000-0005-0000-0000-000014050000}"/>
    <cellStyle name="Neutral 4" xfId="1298" xr:uid="{00000000-0005-0000-0000-000015050000}"/>
    <cellStyle name="Neutral 5" xfId="1299" xr:uid="{00000000-0005-0000-0000-000016050000}"/>
    <cellStyle name="Neutral 6" xfId="1300" xr:uid="{00000000-0005-0000-0000-000017050000}"/>
    <cellStyle name="Neutral 7" xfId="1301" xr:uid="{00000000-0005-0000-0000-000018050000}"/>
    <cellStyle name="Neutral 8" xfId="1302" xr:uid="{00000000-0005-0000-0000-000019050000}"/>
    <cellStyle name="Neutral 9" xfId="1303" xr:uid="{00000000-0005-0000-0000-00001A050000}"/>
    <cellStyle name="Normal" xfId="0" builtinId="0"/>
    <cellStyle name="Normal 10" xfId="1304" xr:uid="{00000000-0005-0000-0000-00001C050000}"/>
    <cellStyle name="Normal 10 2" xfId="1305" xr:uid="{00000000-0005-0000-0000-00001D050000}"/>
    <cellStyle name="Normal 11" xfId="1306" xr:uid="{00000000-0005-0000-0000-00001E050000}"/>
    <cellStyle name="Normal 11 2" xfId="1307" xr:uid="{00000000-0005-0000-0000-00001F050000}"/>
    <cellStyle name="Normal 110" xfId="1308" xr:uid="{00000000-0005-0000-0000-000020050000}"/>
    <cellStyle name="Normal 112" xfId="1309" xr:uid="{00000000-0005-0000-0000-000021050000}"/>
    <cellStyle name="Normal 113" xfId="1310" xr:uid="{00000000-0005-0000-0000-000022050000}"/>
    <cellStyle name="Normal 115" xfId="1311" xr:uid="{00000000-0005-0000-0000-000023050000}"/>
    <cellStyle name="Normal 12" xfId="1312" xr:uid="{00000000-0005-0000-0000-000024050000}"/>
    <cellStyle name="Normal 12 2" xfId="1313" xr:uid="{00000000-0005-0000-0000-000025050000}"/>
    <cellStyle name="Normal 13" xfId="1314" xr:uid="{00000000-0005-0000-0000-000026050000}"/>
    <cellStyle name="Normal 13 2" xfId="1315" xr:uid="{00000000-0005-0000-0000-000027050000}"/>
    <cellStyle name="Normal 14" xfId="1316" xr:uid="{00000000-0005-0000-0000-000028050000}"/>
    <cellStyle name="Normal 14 2" xfId="1317" xr:uid="{00000000-0005-0000-0000-000029050000}"/>
    <cellStyle name="Normal 15" xfId="1318" xr:uid="{00000000-0005-0000-0000-00002A050000}"/>
    <cellStyle name="Normal 15 2" xfId="1319" xr:uid="{00000000-0005-0000-0000-00002B050000}"/>
    <cellStyle name="Normal 16" xfId="1320" xr:uid="{00000000-0005-0000-0000-00002C050000}"/>
    <cellStyle name="Normal 16 2" xfId="1321" xr:uid="{00000000-0005-0000-0000-00002D050000}"/>
    <cellStyle name="Normal 17" xfId="1322" xr:uid="{00000000-0005-0000-0000-00002E050000}"/>
    <cellStyle name="Normal 17 2" xfId="1323" xr:uid="{00000000-0005-0000-0000-00002F050000}"/>
    <cellStyle name="Normal 18 2" xfId="1324" xr:uid="{00000000-0005-0000-0000-000030050000}"/>
    <cellStyle name="Normal 19" xfId="1325" xr:uid="{00000000-0005-0000-0000-000031050000}"/>
    <cellStyle name="Normal 19 2" xfId="1326" xr:uid="{00000000-0005-0000-0000-000032050000}"/>
    <cellStyle name="Normal 2" xfId="1327" xr:uid="{00000000-0005-0000-0000-000033050000}"/>
    <cellStyle name="Normal 2 10" xfId="1328" xr:uid="{00000000-0005-0000-0000-000034050000}"/>
    <cellStyle name="Normal 2 11" xfId="1329" xr:uid="{00000000-0005-0000-0000-000035050000}"/>
    <cellStyle name="Normal 2 12" xfId="1330" xr:uid="{00000000-0005-0000-0000-000036050000}"/>
    <cellStyle name="Normal 2 2" xfId="1331" xr:uid="{00000000-0005-0000-0000-000037050000}"/>
    <cellStyle name="Normal 2 2 2" xfId="1332" xr:uid="{00000000-0005-0000-0000-000038050000}"/>
    <cellStyle name="Normal 2 2 3" xfId="1333" xr:uid="{00000000-0005-0000-0000-000039050000}"/>
    <cellStyle name="Normal 2 2 4" xfId="1334" xr:uid="{00000000-0005-0000-0000-00003A050000}"/>
    <cellStyle name="Normal 2 2 5" xfId="1335" xr:uid="{00000000-0005-0000-0000-00003B050000}"/>
    <cellStyle name="Normal 2 3" xfId="1336" xr:uid="{00000000-0005-0000-0000-00003C050000}"/>
    <cellStyle name="Normal 2 4" xfId="1337" xr:uid="{00000000-0005-0000-0000-00003D050000}"/>
    <cellStyle name="Normal 2 5" xfId="1338" xr:uid="{00000000-0005-0000-0000-00003E050000}"/>
    <cellStyle name="Normal 2 6" xfId="1339" xr:uid="{00000000-0005-0000-0000-00003F050000}"/>
    <cellStyle name="Normal 2 7" xfId="1340" xr:uid="{00000000-0005-0000-0000-000040050000}"/>
    <cellStyle name="Normal 2 8" xfId="1341" xr:uid="{00000000-0005-0000-0000-000041050000}"/>
    <cellStyle name="Normal 2 9" xfId="1342" xr:uid="{00000000-0005-0000-0000-000042050000}"/>
    <cellStyle name="Normal 20 2" xfId="1343" xr:uid="{00000000-0005-0000-0000-000043050000}"/>
    <cellStyle name="Normal 21 2" xfId="1344" xr:uid="{00000000-0005-0000-0000-000044050000}"/>
    <cellStyle name="Normal 22 2" xfId="1345" xr:uid="{00000000-0005-0000-0000-000045050000}"/>
    <cellStyle name="Normal 23 2" xfId="1346" xr:uid="{00000000-0005-0000-0000-000046050000}"/>
    <cellStyle name="Normal 24 2" xfId="1347" xr:uid="{00000000-0005-0000-0000-000047050000}"/>
    <cellStyle name="Normal 25 2" xfId="1348" xr:uid="{00000000-0005-0000-0000-000048050000}"/>
    <cellStyle name="Normal 3" xfId="1349" xr:uid="{00000000-0005-0000-0000-000049050000}"/>
    <cellStyle name="Normal 3 10" xfId="1350" xr:uid="{00000000-0005-0000-0000-00004A050000}"/>
    <cellStyle name="Normal 3 11" xfId="1351" xr:uid="{00000000-0005-0000-0000-00004B050000}"/>
    <cellStyle name="Normal 3 12" xfId="1352" xr:uid="{00000000-0005-0000-0000-00004C050000}"/>
    <cellStyle name="Normal 3 13" xfId="1353" xr:uid="{00000000-0005-0000-0000-00004D050000}"/>
    <cellStyle name="Normal 3 14" xfId="1354" xr:uid="{00000000-0005-0000-0000-00004E050000}"/>
    <cellStyle name="Normal 3 15" xfId="1355" xr:uid="{00000000-0005-0000-0000-00004F050000}"/>
    <cellStyle name="Normal 3 16" xfId="1356" xr:uid="{00000000-0005-0000-0000-000050050000}"/>
    <cellStyle name="Normal 3 17" xfId="1357" xr:uid="{00000000-0005-0000-0000-000051050000}"/>
    <cellStyle name="Normal 3 18" xfId="1358" xr:uid="{00000000-0005-0000-0000-000052050000}"/>
    <cellStyle name="Normal 3 19" xfId="1359" xr:uid="{00000000-0005-0000-0000-000053050000}"/>
    <cellStyle name="Normal 3 2" xfId="1360" xr:uid="{00000000-0005-0000-0000-000054050000}"/>
    <cellStyle name="Normal 3 20" xfId="1361" xr:uid="{00000000-0005-0000-0000-000055050000}"/>
    <cellStyle name="Normal 3 21" xfId="1362" xr:uid="{00000000-0005-0000-0000-000056050000}"/>
    <cellStyle name="Normal 3 3" xfId="1363" xr:uid="{00000000-0005-0000-0000-000057050000}"/>
    <cellStyle name="Normal 3 4" xfId="1364" xr:uid="{00000000-0005-0000-0000-000058050000}"/>
    <cellStyle name="Normal 3 5" xfId="1365" xr:uid="{00000000-0005-0000-0000-000059050000}"/>
    <cellStyle name="Normal 3 6" xfId="1366" xr:uid="{00000000-0005-0000-0000-00005A050000}"/>
    <cellStyle name="Normal 3 7" xfId="1367" xr:uid="{00000000-0005-0000-0000-00005B050000}"/>
    <cellStyle name="Normal 3 8" xfId="1368" xr:uid="{00000000-0005-0000-0000-00005C050000}"/>
    <cellStyle name="Normal 3 9" xfId="1369" xr:uid="{00000000-0005-0000-0000-00005D050000}"/>
    <cellStyle name="Normal 3_PLAN DE ACTIVIDADES 10 DE ABRIL RURALIDAD" xfId="1370" xr:uid="{00000000-0005-0000-0000-00005E050000}"/>
    <cellStyle name="Normal 4" xfId="1371" xr:uid="{00000000-0005-0000-0000-00005F050000}"/>
    <cellStyle name="Normal 4 10" xfId="1372" xr:uid="{00000000-0005-0000-0000-000060050000}"/>
    <cellStyle name="Normal 4 11" xfId="1373" xr:uid="{00000000-0005-0000-0000-000061050000}"/>
    <cellStyle name="Normal 4 12" xfId="1374" xr:uid="{00000000-0005-0000-0000-000062050000}"/>
    <cellStyle name="Normal 4 13" xfId="1375" xr:uid="{00000000-0005-0000-0000-000063050000}"/>
    <cellStyle name="Normal 4 14" xfId="1376" xr:uid="{00000000-0005-0000-0000-000064050000}"/>
    <cellStyle name="Normal 4 15" xfId="1377" xr:uid="{00000000-0005-0000-0000-000065050000}"/>
    <cellStyle name="Normal 4 16" xfId="1378" xr:uid="{00000000-0005-0000-0000-000066050000}"/>
    <cellStyle name="Normal 4 17" xfId="1379" xr:uid="{00000000-0005-0000-0000-000067050000}"/>
    <cellStyle name="Normal 4 18" xfId="1380" xr:uid="{00000000-0005-0000-0000-000068050000}"/>
    <cellStyle name="Normal 4 19" xfId="1381" xr:uid="{00000000-0005-0000-0000-000069050000}"/>
    <cellStyle name="Normal 4 2" xfId="1382" xr:uid="{00000000-0005-0000-0000-00006A050000}"/>
    <cellStyle name="Normal 4 20" xfId="1383" xr:uid="{00000000-0005-0000-0000-00006B050000}"/>
    <cellStyle name="Normal 4 21" xfId="1384" xr:uid="{00000000-0005-0000-0000-00006C050000}"/>
    <cellStyle name="Normal 4 3" xfId="1385" xr:uid="{00000000-0005-0000-0000-00006D050000}"/>
    <cellStyle name="Normal 4 4" xfId="1386" xr:uid="{00000000-0005-0000-0000-00006E050000}"/>
    <cellStyle name="Normal 4 5" xfId="1387" xr:uid="{00000000-0005-0000-0000-00006F050000}"/>
    <cellStyle name="Normal 4 6" xfId="1388" xr:uid="{00000000-0005-0000-0000-000070050000}"/>
    <cellStyle name="Normal 4 7" xfId="1389" xr:uid="{00000000-0005-0000-0000-000071050000}"/>
    <cellStyle name="Normal 4 8" xfId="1390" xr:uid="{00000000-0005-0000-0000-000072050000}"/>
    <cellStyle name="Normal 4 9" xfId="1391" xr:uid="{00000000-0005-0000-0000-000073050000}"/>
    <cellStyle name="Normal 47" xfId="1392" xr:uid="{00000000-0005-0000-0000-000074050000}"/>
    <cellStyle name="Normal 48" xfId="1393" xr:uid="{00000000-0005-0000-0000-000075050000}"/>
    <cellStyle name="Normal 5" xfId="1394" xr:uid="{00000000-0005-0000-0000-000076050000}"/>
    <cellStyle name="Normal 5 10" xfId="1395" xr:uid="{00000000-0005-0000-0000-000077050000}"/>
    <cellStyle name="Normal 5 11" xfId="1396" xr:uid="{00000000-0005-0000-0000-000078050000}"/>
    <cellStyle name="Normal 5 12" xfId="1397" xr:uid="{00000000-0005-0000-0000-000079050000}"/>
    <cellStyle name="Normal 5 13" xfId="1398" xr:uid="{00000000-0005-0000-0000-00007A050000}"/>
    <cellStyle name="Normal 5 14" xfId="1399" xr:uid="{00000000-0005-0000-0000-00007B050000}"/>
    <cellStyle name="Normal 5 15" xfId="1400" xr:uid="{00000000-0005-0000-0000-00007C050000}"/>
    <cellStyle name="Normal 5 16" xfId="1401" xr:uid="{00000000-0005-0000-0000-00007D050000}"/>
    <cellStyle name="Normal 5 17" xfId="1402" xr:uid="{00000000-0005-0000-0000-00007E050000}"/>
    <cellStyle name="Normal 5 18" xfId="1403" xr:uid="{00000000-0005-0000-0000-00007F050000}"/>
    <cellStyle name="Normal 5 19" xfId="1404" xr:uid="{00000000-0005-0000-0000-000080050000}"/>
    <cellStyle name="Normal 5 2" xfId="1405" xr:uid="{00000000-0005-0000-0000-000081050000}"/>
    <cellStyle name="Normal 5 20" xfId="1406" xr:uid="{00000000-0005-0000-0000-000082050000}"/>
    <cellStyle name="Normal 5 21" xfId="1407" xr:uid="{00000000-0005-0000-0000-000083050000}"/>
    <cellStyle name="Normal 5 3" xfId="1408" xr:uid="{00000000-0005-0000-0000-000084050000}"/>
    <cellStyle name="Normal 5 4" xfId="1409" xr:uid="{00000000-0005-0000-0000-000085050000}"/>
    <cellStyle name="Normal 5 5" xfId="1410" xr:uid="{00000000-0005-0000-0000-000086050000}"/>
    <cellStyle name="Normal 5 6" xfId="1411" xr:uid="{00000000-0005-0000-0000-000087050000}"/>
    <cellStyle name="Normal 5 7" xfId="1412" xr:uid="{00000000-0005-0000-0000-000088050000}"/>
    <cellStyle name="Normal 5 8" xfId="1413" xr:uid="{00000000-0005-0000-0000-000089050000}"/>
    <cellStyle name="Normal 5 9" xfId="1414" xr:uid="{00000000-0005-0000-0000-00008A050000}"/>
    <cellStyle name="Normal 53" xfId="1415" xr:uid="{00000000-0005-0000-0000-00008B050000}"/>
    <cellStyle name="Normal 54" xfId="1416" xr:uid="{00000000-0005-0000-0000-00008C050000}"/>
    <cellStyle name="Normal 55" xfId="1417" xr:uid="{00000000-0005-0000-0000-00008D050000}"/>
    <cellStyle name="Normal 56" xfId="1418" xr:uid="{00000000-0005-0000-0000-00008E050000}"/>
    <cellStyle name="Normal 57" xfId="1419" xr:uid="{00000000-0005-0000-0000-00008F050000}"/>
    <cellStyle name="Normal 58" xfId="1420" xr:uid="{00000000-0005-0000-0000-000090050000}"/>
    <cellStyle name="Normal 59" xfId="1421" xr:uid="{00000000-0005-0000-0000-000091050000}"/>
    <cellStyle name="Normal 6" xfId="1422" xr:uid="{00000000-0005-0000-0000-000092050000}"/>
    <cellStyle name="Normal 6 2" xfId="1423" xr:uid="{00000000-0005-0000-0000-000093050000}"/>
    <cellStyle name="Normal 61" xfId="1424" xr:uid="{00000000-0005-0000-0000-000094050000}"/>
    <cellStyle name="Normal 65" xfId="1425" xr:uid="{00000000-0005-0000-0000-000095050000}"/>
    <cellStyle name="Normal 66" xfId="1426" xr:uid="{00000000-0005-0000-0000-000096050000}"/>
    <cellStyle name="Normal 69" xfId="1427" xr:uid="{00000000-0005-0000-0000-000097050000}"/>
    <cellStyle name="Normal 7" xfId="1428" xr:uid="{00000000-0005-0000-0000-000098050000}"/>
    <cellStyle name="Normal 7 2" xfId="1429" xr:uid="{00000000-0005-0000-0000-000099050000}"/>
    <cellStyle name="Normal 70" xfId="1430" xr:uid="{00000000-0005-0000-0000-00009A050000}"/>
    <cellStyle name="Normal 75" xfId="1431" xr:uid="{00000000-0005-0000-0000-00009B050000}"/>
    <cellStyle name="Normal 76" xfId="1432" xr:uid="{00000000-0005-0000-0000-00009C050000}"/>
    <cellStyle name="Normal 77" xfId="1433" xr:uid="{00000000-0005-0000-0000-00009D050000}"/>
    <cellStyle name="Normal 78" xfId="1434" xr:uid="{00000000-0005-0000-0000-00009E050000}"/>
    <cellStyle name="Normal 79" xfId="1435" xr:uid="{00000000-0005-0000-0000-00009F050000}"/>
    <cellStyle name="Normal 8" xfId="1436" xr:uid="{00000000-0005-0000-0000-0000A0050000}"/>
    <cellStyle name="Normal 8 2" xfId="1437" xr:uid="{00000000-0005-0000-0000-0000A1050000}"/>
    <cellStyle name="Normal 8 3" xfId="1438" xr:uid="{00000000-0005-0000-0000-0000A2050000}"/>
    <cellStyle name="Normal 80" xfId="1439" xr:uid="{00000000-0005-0000-0000-0000A3050000}"/>
    <cellStyle name="Normal 81" xfId="1440" xr:uid="{00000000-0005-0000-0000-0000A4050000}"/>
    <cellStyle name="Normal 82" xfId="1441" xr:uid="{00000000-0005-0000-0000-0000A5050000}"/>
    <cellStyle name="Normal 87" xfId="1442" xr:uid="{00000000-0005-0000-0000-0000A6050000}"/>
    <cellStyle name="Normal 89" xfId="1443" xr:uid="{00000000-0005-0000-0000-0000A7050000}"/>
    <cellStyle name="Normal 9" xfId="1444" xr:uid="{00000000-0005-0000-0000-0000A8050000}"/>
    <cellStyle name="Normal 9 2" xfId="1445" xr:uid="{00000000-0005-0000-0000-0000A9050000}"/>
    <cellStyle name="Normal 97" xfId="1446" xr:uid="{00000000-0005-0000-0000-0000AA050000}"/>
    <cellStyle name="Normal 99" xfId="1447" xr:uid="{00000000-0005-0000-0000-0000AB050000}"/>
    <cellStyle name="Notas 10" xfId="1448" xr:uid="{00000000-0005-0000-0000-0000AC050000}"/>
    <cellStyle name="Notas 10 2" xfId="1903" xr:uid="{465EC6B8-61B2-45CA-AEB5-F2630C05E5FE}"/>
    <cellStyle name="Notas 10 3" xfId="1890" xr:uid="{1251BC98-7E31-4B9C-91AA-E4AEB4737914}"/>
    <cellStyle name="Notas 10 4" xfId="2100" xr:uid="{5525120C-FC91-49A7-BEEB-0039651F841D}"/>
    <cellStyle name="Notas 10 5" xfId="2024" xr:uid="{6CF927A0-845B-4E9A-92B6-59E45CA05049}"/>
    <cellStyle name="Notas 11" xfId="1449" xr:uid="{00000000-0005-0000-0000-0000AD050000}"/>
    <cellStyle name="Notas 11 2" xfId="1904" xr:uid="{26733C46-EB30-43C6-AB1B-D4D5DEB3E307}"/>
    <cellStyle name="Notas 11 3" xfId="1891" xr:uid="{CA8F2F30-7891-4DD4-92C4-3250D3E9B8A4}"/>
    <cellStyle name="Notas 11 4" xfId="2101" xr:uid="{4915A7F0-86A4-4B68-85CF-D655060E488A}"/>
    <cellStyle name="Notas 11 5" xfId="2023" xr:uid="{EE9EF3A4-B8DC-4298-BD25-E260123233E2}"/>
    <cellStyle name="Notas 12" xfId="1450" xr:uid="{00000000-0005-0000-0000-0000AE050000}"/>
    <cellStyle name="Notas 12 2" xfId="1905" xr:uid="{70387B07-5074-4829-BD59-A3B7117A0733}"/>
    <cellStyle name="Notas 12 3" xfId="1892" xr:uid="{98A09983-8685-4555-B972-4C2FE105E5BD}"/>
    <cellStyle name="Notas 12 4" xfId="2102" xr:uid="{453D0426-08BE-4F04-A0F4-DD418DB0FBA2}"/>
    <cellStyle name="Notas 12 5" xfId="2022" xr:uid="{9F4C4A20-1DF6-400C-9906-281AA198C258}"/>
    <cellStyle name="Notas 13" xfId="1451" xr:uid="{00000000-0005-0000-0000-0000AF050000}"/>
    <cellStyle name="Notas 13 2" xfId="1906" xr:uid="{F8C6C10B-F0A0-4DF4-A567-A9D4CAAA2458}"/>
    <cellStyle name="Notas 13 3" xfId="1893" xr:uid="{F97266BB-BE6E-45F1-9B53-FED32CAB89E1}"/>
    <cellStyle name="Notas 13 4" xfId="2103" xr:uid="{E2563713-D884-47DF-9E8C-6801AD08C748}"/>
    <cellStyle name="Notas 13 5" xfId="2021" xr:uid="{E5A4B0C4-3002-4665-B50D-D731E512232F}"/>
    <cellStyle name="Notas 14" xfId="1452" xr:uid="{00000000-0005-0000-0000-0000B0050000}"/>
    <cellStyle name="Notas 14 2" xfId="1907" xr:uid="{E031036B-CA96-409C-868A-2F04DE531252}"/>
    <cellStyle name="Notas 14 3" xfId="1894" xr:uid="{889C1E46-D607-40B9-8098-FB7E498E7765}"/>
    <cellStyle name="Notas 14 4" xfId="2104" xr:uid="{103C101A-9B6F-4D01-ADD8-B5EE81239ECF}"/>
    <cellStyle name="Notas 14 5" xfId="2020" xr:uid="{5C8FA850-EF3B-41FB-992D-2C9E5478B8E2}"/>
    <cellStyle name="Notas 15" xfId="1453" xr:uid="{00000000-0005-0000-0000-0000B1050000}"/>
    <cellStyle name="Notas 15 2" xfId="1908" xr:uid="{30C9E267-029D-4FEC-A0E5-EA4EA2AEB802}"/>
    <cellStyle name="Notas 15 3" xfId="1895" xr:uid="{ECF78FF2-EACC-4B13-B117-D4519F7D7E4E}"/>
    <cellStyle name="Notas 15 4" xfId="2105" xr:uid="{9D9BE87B-5A3C-4B87-901D-7052B7C948B5}"/>
    <cellStyle name="Notas 15 5" xfId="2019" xr:uid="{4C941824-9660-450A-AFFE-8B4012E94F7B}"/>
    <cellStyle name="Notas 16" xfId="1454" xr:uid="{00000000-0005-0000-0000-0000B2050000}"/>
    <cellStyle name="Notas 16 2" xfId="1909" xr:uid="{1098660D-0869-4E0F-871F-94F501C76F0B}"/>
    <cellStyle name="Notas 16 3" xfId="1896" xr:uid="{6C1E9C07-A76E-421B-8DF2-00795D7EC2A4}"/>
    <cellStyle name="Notas 16 4" xfId="2106" xr:uid="{BF88E4AD-5CB6-462E-A15A-CE0404882D08}"/>
    <cellStyle name="Notas 16 5" xfId="2018" xr:uid="{621CC0EA-927F-4AD1-9075-77E1EDF8ABB6}"/>
    <cellStyle name="Notas 17" xfId="1455" xr:uid="{00000000-0005-0000-0000-0000B3050000}"/>
    <cellStyle name="Notas 17 2" xfId="1910" xr:uid="{F07729F0-1C59-4722-A5E0-6D28A9E7460E}"/>
    <cellStyle name="Notas 17 3" xfId="1897" xr:uid="{2E74BE33-F94C-46BF-BE11-E2BEE9E8F3E4}"/>
    <cellStyle name="Notas 17 4" xfId="2107" xr:uid="{01944FC3-9623-4F25-B7E3-2834B3F9C513}"/>
    <cellStyle name="Notas 17 5" xfId="2017" xr:uid="{B1A81C9D-4EF1-4093-9AB7-354FBFABD1BA}"/>
    <cellStyle name="Notas 18" xfId="1456" xr:uid="{00000000-0005-0000-0000-0000B4050000}"/>
    <cellStyle name="Notas 18 2" xfId="1911" xr:uid="{4012F3ED-BA72-4219-A184-34119C82D94A}"/>
    <cellStyle name="Notas 18 3" xfId="1898" xr:uid="{F717FE84-B0EE-4A3D-A98B-FC5079354665}"/>
    <cellStyle name="Notas 18 4" xfId="2108" xr:uid="{9934D8AD-8ECD-4FBD-AFF8-0BFC69F590A6}"/>
    <cellStyle name="Notas 18 5" xfId="2016" xr:uid="{E8EF2EF9-4087-407B-8A5D-E7C215B06015}"/>
    <cellStyle name="Notas 19" xfId="1457" xr:uid="{00000000-0005-0000-0000-0000B5050000}"/>
    <cellStyle name="Notas 2" xfId="1458" xr:uid="{00000000-0005-0000-0000-0000B6050000}"/>
    <cellStyle name="Notas 2 2" xfId="1459" xr:uid="{00000000-0005-0000-0000-0000B7050000}"/>
    <cellStyle name="Notas 2 2 2" xfId="1914" xr:uid="{0B02C180-0B9C-44D7-95C1-0AD5FFFF0365}"/>
    <cellStyle name="Notas 2 2 3" xfId="1899" xr:uid="{8C6D2891-DB49-47FF-8C21-C109958264D4}"/>
    <cellStyle name="Notas 2 2 4" xfId="2109" xr:uid="{7E49BF01-B681-41AA-8469-533C9CF0DD93}"/>
    <cellStyle name="Notas 2 2 5" xfId="2015" xr:uid="{1FFDA705-E1AA-4F9F-A727-514B2B5152A6}"/>
    <cellStyle name="Notas 2 3" xfId="1460" xr:uid="{00000000-0005-0000-0000-0000B8050000}"/>
    <cellStyle name="Notas 2 3 2" xfId="1915" xr:uid="{EE828041-1F61-41C6-8B1C-848053A1DC27}"/>
    <cellStyle name="Notas 2 3 3" xfId="1900" xr:uid="{0DA00AFD-CD55-4BF9-BAD2-613D5544D2E1}"/>
    <cellStyle name="Notas 2 3 4" xfId="2110" xr:uid="{1E9CF41C-F46B-4475-8F28-5CA1F6629326}"/>
    <cellStyle name="Notas 2 3 5" xfId="2014" xr:uid="{A3AFA09B-AE9E-47F7-8688-66FFD587FF55}"/>
    <cellStyle name="Notas 2 4" xfId="1461" xr:uid="{00000000-0005-0000-0000-0000B9050000}"/>
    <cellStyle name="Notas 2 4 2" xfId="1916" xr:uid="{583BE5F5-2D7E-4ABD-BCAC-04FFE51A6F4B}"/>
    <cellStyle name="Notas 2 4 3" xfId="1901" xr:uid="{A2F15145-B516-4366-B328-040CC83B8B04}"/>
    <cellStyle name="Notas 2 4 4" xfId="2111" xr:uid="{63A87824-0479-4566-9201-03F4E1E90655}"/>
    <cellStyle name="Notas 2 4 5" xfId="2013" xr:uid="{737EDAFE-BE16-401D-AACF-78733C986BCA}"/>
    <cellStyle name="Notas 20" xfId="1462" xr:uid="{00000000-0005-0000-0000-0000BA050000}"/>
    <cellStyle name="Notas 21" xfId="1463" xr:uid="{00000000-0005-0000-0000-0000BB050000}"/>
    <cellStyle name="Notas 22" xfId="1464" xr:uid="{00000000-0005-0000-0000-0000BC050000}"/>
    <cellStyle name="Notas 3" xfId="1465" xr:uid="{00000000-0005-0000-0000-0000BD050000}"/>
    <cellStyle name="Notas 3 2" xfId="1920" xr:uid="{6661D60A-CBC2-4EEB-B5FC-663FC49A2265}"/>
    <cellStyle name="Notas 3 3" xfId="1902" xr:uid="{3BFEB3AE-C218-4CBE-A127-01AFAF7EBD0D}"/>
    <cellStyle name="Notas 3 4" xfId="2112" xr:uid="{9EB0F254-EDAC-4ED5-BE37-E6EBF02D3387}"/>
    <cellStyle name="Notas 3 5" xfId="2012" xr:uid="{33328D71-F031-4053-B7B5-F45848E3DB1B}"/>
    <cellStyle name="Notas 4" xfId="1466" xr:uid="{00000000-0005-0000-0000-0000BE050000}"/>
    <cellStyle name="Notas 4 2" xfId="1921" xr:uid="{DCF65771-84EE-4083-B88F-93D92385E17E}"/>
    <cellStyle name="Notas 4 3" xfId="1912" xr:uid="{684F623B-0987-4311-A41C-45D507403AD7}"/>
    <cellStyle name="Notas 4 4" xfId="2113" xr:uid="{953B8394-C453-49BF-8F89-087DC4998F90}"/>
    <cellStyle name="Notas 4 5" xfId="2011" xr:uid="{F5E4992A-5507-45D2-AE5E-0A3017B8C400}"/>
    <cellStyle name="Notas 5" xfId="1467" xr:uid="{00000000-0005-0000-0000-0000BF050000}"/>
    <cellStyle name="Notas 5 2" xfId="1922" xr:uid="{2A43F75C-8FFC-454C-AFCC-61775774EB9E}"/>
    <cellStyle name="Notas 5 3" xfId="1913" xr:uid="{35BA0EF6-0E0B-486E-BD8F-FE6A1E9C3895}"/>
    <cellStyle name="Notas 5 4" xfId="2114" xr:uid="{4BFAC480-0DE2-43D9-B971-E0531263CDA5}"/>
    <cellStyle name="Notas 5 5" xfId="2010" xr:uid="{3B9BDA0A-CD6E-4C0B-93D3-B90C33807674}"/>
    <cellStyle name="Notas 6" xfId="1468" xr:uid="{00000000-0005-0000-0000-0000C0050000}"/>
    <cellStyle name="Notas 6 2" xfId="1923" xr:uid="{4015D4C8-1B38-4E19-8264-C6611FC65042}"/>
    <cellStyle name="Notas 6 3" xfId="1917" xr:uid="{7EF4B82D-E6B9-459E-9C68-58A923AFA962}"/>
    <cellStyle name="Notas 6 4" xfId="2115" xr:uid="{2722899D-9D10-4732-BC57-A6C5BC193A4E}"/>
    <cellStyle name="Notas 6 5" xfId="2009" xr:uid="{497C6D12-57FB-47B0-8773-54EE6D5D59D7}"/>
    <cellStyle name="Notas 7" xfId="1469" xr:uid="{00000000-0005-0000-0000-0000C1050000}"/>
    <cellStyle name="Notas 7 2" xfId="1924" xr:uid="{E733352E-89E0-407B-ADF8-88317D6E9680}"/>
    <cellStyle name="Notas 7 3" xfId="1918" xr:uid="{472170EA-2E9E-4EFB-90D9-2168C7A67AE5}"/>
    <cellStyle name="Notas 7 4" xfId="2116" xr:uid="{2F4AF979-97ED-4216-BE85-7588C37A1FCC}"/>
    <cellStyle name="Notas 7 5" xfId="2008" xr:uid="{B30079D2-5847-420E-B599-D9E7F325FC20}"/>
    <cellStyle name="Notas 8" xfId="1470" xr:uid="{00000000-0005-0000-0000-0000C2050000}"/>
    <cellStyle name="Notas 8 2" xfId="1925" xr:uid="{723D4C1C-9F8B-4F45-9857-CB945B9BE991}"/>
    <cellStyle name="Notas 8 3" xfId="1919" xr:uid="{08A18AD1-2D1A-4B04-8F9F-F642A8C89771}"/>
    <cellStyle name="Notas 8 4" xfId="2117" xr:uid="{ABDC7E1C-5C16-4183-AA12-BD58FE2556A8}"/>
    <cellStyle name="Notas 8 5" xfId="2007" xr:uid="{27708B88-C66E-4E81-831A-ADB8DB1C8C8C}"/>
    <cellStyle name="Notas 9" xfId="1471" xr:uid="{00000000-0005-0000-0000-0000C3050000}"/>
    <cellStyle name="Notas 9 10" xfId="1472" xr:uid="{00000000-0005-0000-0000-0000C4050000}"/>
    <cellStyle name="Notas 9 11" xfId="1473" xr:uid="{00000000-0005-0000-0000-0000C5050000}"/>
    <cellStyle name="Notas 9 12" xfId="1474" xr:uid="{00000000-0005-0000-0000-0000C6050000}"/>
    <cellStyle name="Notas 9 13" xfId="1475" xr:uid="{00000000-0005-0000-0000-0000C7050000}"/>
    <cellStyle name="Notas 9 14" xfId="1476" xr:uid="{00000000-0005-0000-0000-0000C8050000}"/>
    <cellStyle name="Notas 9 15" xfId="1477" xr:uid="{00000000-0005-0000-0000-0000C9050000}"/>
    <cellStyle name="Notas 9 16" xfId="1478" xr:uid="{00000000-0005-0000-0000-0000CA050000}"/>
    <cellStyle name="Notas 9 17" xfId="1479" xr:uid="{00000000-0005-0000-0000-0000CB050000}"/>
    <cellStyle name="Notas 9 18" xfId="1480" xr:uid="{00000000-0005-0000-0000-0000CC050000}"/>
    <cellStyle name="Notas 9 19" xfId="1481" xr:uid="{00000000-0005-0000-0000-0000CD050000}"/>
    <cellStyle name="Notas 9 2" xfId="1482" xr:uid="{00000000-0005-0000-0000-0000CE050000}"/>
    <cellStyle name="Notas 9 20" xfId="1483" xr:uid="{00000000-0005-0000-0000-0000CF050000}"/>
    <cellStyle name="Notas 9 21" xfId="1484" xr:uid="{00000000-0005-0000-0000-0000D0050000}"/>
    <cellStyle name="Notas 9 22" xfId="1485" xr:uid="{00000000-0005-0000-0000-0000D1050000}"/>
    <cellStyle name="Notas 9 23" xfId="1926" xr:uid="{65291A15-2CF1-4218-AA7F-A248F45EB248}"/>
    <cellStyle name="Notas 9 24" xfId="1927" xr:uid="{0E2BFD8C-DDDC-4B9F-9FB6-AEEB66ACE9B4}"/>
    <cellStyle name="Notas 9 25" xfId="2118" xr:uid="{7CDDA0BB-A716-479B-843B-AD2A19EB7AF7}"/>
    <cellStyle name="Notas 9 26" xfId="2006" xr:uid="{7FB32A28-B7F7-4222-85E6-5DFB0438EAD1}"/>
    <cellStyle name="Notas 9 3" xfId="1486" xr:uid="{00000000-0005-0000-0000-0000D2050000}"/>
    <cellStyle name="Notas 9 4" xfId="1487" xr:uid="{00000000-0005-0000-0000-0000D3050000}"/>
    <cellStyle name="Notas 9 5" xfId="1488" xr:uid="{00000000-0005-0000-0000-0000D4050000}"/>
    <cellStyle name="Notas 9 6" xfId="1489" xr:uid="{00000000-0005-0000-0000-0000D5050000}"/>
    <cellStyle name="Notas 9 7" xfId="1490" xr:uid="{00000000-0005-0000-0000-0000D6050000}"/>
    <cellStyle name="Notas 9 8" xfId="1491" xr:uid="{00000000-0005-0000-0000-0000D7050000}"/>
    <cellStyle name="Notas 9 9" xfId="1492" xr:uid="{00000000-0005-0000-0000-0000D8050000}"/>
    <cellStyle name="Porcentaje" xfId="1495" builtinId="5"/>
    <cellStyle name="Porcentaje 2" xfId="1493" xr:uid="{00000000-0005-0000-0000-0000D9050000}"/>
    <cellStyle name="Porcentaje 3" xfId="1494" xr:uid="{00000000-0005-0000-0000-0000DA050000}"/>
    <cellStyle name="Porcentual 2" xfId="1496" xr:uid="{00000000-0005-0000-0000-0000DC050000}"/>
    <cellStyle name="Porcentual 2 2" xfId="1497" xr:uid="{00000000-0005-0000-0000-0000DD050000}"/>
    <cellStyle name="Porcentual 2 3" xfId="1498" xr:uid="{00000000-0005-0000-0000-0000DE050000}"/>
    <cellStyle name="Porcentual 2 4" xfId="1499" xr:uid="{00000000-0005-0000-0000-0000DF050000}"/>
    <cellStyle name="Porcentual 3" xfId="1500" xr:uid="{00000000-0005-0000-0000-0000E0050000}"/>
    <cellStyle name="Salida" xfId="1501" builtinId="21" customBuiltin="1"/>
    <cellStyle name="Salida 10" xfId="1502" xr:uid="{00000000-0005-0000-0000-0000E2050000}"/>
    <cellStyle name="Salida 10 2" xfId="1928" xr:uid="{721F4DAD-5194-412B-BBD8-BFFB0F4F83BE}"/>
    <cellStyle name="Salida 10 3" xfId="1805" xr:uid="{F2B7211E-5739-44FD-8706-1E5E2B61D45D}"/>
    <cellStyle name="Salida 10 4" xfId="2119" xr:uid="{4CC1B549-B9AE-4E83-881C-B67818CE6A1B}"/>
    <cellStyle name="Salida 10 5" xfId="2005" xr:uid="{C81FF48F-7EEA-4801-89CF-6719E81ED804}"/>
    <cellStyle name="Salida 11" xfId="1503" xr:uid="{00000000-0005-0000-0000-0000E3050000}"/>
    <cellStyle name="Salida 11 2" xfId="1929" xr:uid="{C37944F5-D7DE-4CA9-9790-74221E126A95}"/>
    <cellStyle name="Salida 11 3" xfId="1804" xr:uid="{483C2E77-D2C9-4993-B6F5-761110C067FF}"/>
    <cellStyle name="Salida 11 4" xfId="2120" xr:uid="{1494E9D6-224E-491C-B365-A7790C2F55BE}"/>
    <cellStyle name="Salida 11 5" xfId="2004" xr:uid="{22A5BCCB-4C7F-42DC-ABBB-CA57BBB28AC3}"/>
    <cellStyle name="Salida 12" xfId="1504" xr:uid="{00000000-0005-0000-0000-0000E4050000}"/>
    <cellStyle name="Salida 12 2" xfId="1930" xr:uid="{5CD05F7E-4A42-4BA7-BC85-ECDFEC87A627}"/>
    <cellStyle name="Salida 12 3" xfId="1803" xr:uid="{814E076D-F9AC-4F87-BDD8-1528ACC5218D}"/>
    <cellStyle name="Salida 12 4" xfId="2121" xr:uid="{77CD3A23-A7D3-415D-8252-1E1E10198871}"/>
    <cellStyle name="Salida 12 5" xfId="2003" xr:uid="{4B4777E3-EBCB-4537-9EFB-ABF49D2480E4}"/>
    <cellStyle name="Salida 13" xfId="1505" xr:uid="{00000000-0005-0000-0000-0000E5050000}"/>
    <cellStyle name="Salida 13 2" xfId="1931" xr:uid="{F11A2D1A-4EF7-4FFC-A211-7A491B01CBB1}"/>
    <cellStyle name="Salida 13 3" xfId="1802" xr:uid="{2BCBFE82-1889-4F70-B640-005B73D891BA}"/>
    <cellStyle name="Salida 13 4" xfId="2122" xr:uid="{DC6DADB7-B008-4FF3-9D71-67E5526F5378}"/>
    <cellStyle name="Salida 13 5" xfId="2002" xr:uid="{B16A7921-B66A-476B-A638-795636A171E5}"/>
    <cellStyle name="Salida 14" xfId="1506" xr:uid="{00000000-0005-0000-0000-0000E6050000}"/>
    <cellStyle name="Salida 14 2" xfId="1932" xr:uid="{B0DD6107-2344-481E-9F32-594633E7866B}"/>
    <cellStyle name="Salida 14 3" xfId="1801" xr:uid="{05148216-F09D-4714-99DE-D5532B2B3D99}"/>
    <cellStyle name="Salida 14 4" xfId="2123" xr:uid="{CB6D8DA3-DE19-41F8-B647-7B9867218338}"/>
    <cellStyle name="Salida 14 5" xfId="2001" xr:uid="{3EF52D3C-DFEE-4183-8464-B4D009582260}"/>
    <cellStyle name="Salida 15" xfId="1507" xr:uid="{00000000-0005-0000-0000-0000E7050000}"/>
    <cellStyle name="Salida 15 2" xfId="1933" xr:uid="{41F87008-1A30-4F58-9F52-257FE5F8D48A}"/>
    <cellStyle name="Salida 15 3" xfId="1800" xr:uid="{0E9713C8-9F87-4216-965E-E58674784376}"/>
    <cellStyle name="Salida 15 4" xfId="2124" xr:uid="{864B3870-CD2F-480C-95BC-310519B07D68}"/>
    <cellStyle name="Salida 15 5" xfId="2000" xr:uid="{97BBB815-CAA7-416C-BE26-D7BF4BAF4ECA}"/>
    <cellStyle name="Salida 16" xfId="1508" xr:uid="{00000000-0005-0000-0000-0000E8050000}"/>
    <cellStyle name="Salida 16 2" xfId="1934" xr:uid="{7A239006-2B82-4459-9A4F-E23E540D1CF8}"/>
    <cellStyle name="Salida 16 3" xfId="1799" xr:uid="{CA4EE7EC-FBE0-4862-A0C9-886D86FB85AF}"/>
    <cellStyle name="Salida 16 4" xfId="2125" xr:uid="{E9F449B6-3601-4CC6-B922-3855B8B8108D}"/>
    <cellStyle name="Salida 16 5" xfId="1999" xr:uid="{B71957CD-3E49-4BD9-8662-C0D6F680B3BE}"/>
    <cellStyle name="Salida 17" xfId="1509" xr:uid="{00000000-0005-0000-0000-0000E9050000}"/>
    <cellStyle name="Salida 17 2" xfId="1935" xr:uid="{A611132A-BB4C-4633-8DD0-8658A8BF855E}"/>
    <cellStyle name="Salida 17 3" xfId="1798" xr:uid="{1A9777FD-397F-449E-A8AD-5CC1AE7D2851}"/>
    <cellStyle name="Salida 17 4" xfId="2126" xr:uid="{1F47CC65-BD9E-437F-84A1-2AD1D81FF31C}"/>
    <cellStyle name="Salida 17 5" xfId="1998" xr:uid="{ED0F4EA3-A614-4276-9D44-9FF4A5D220B6}"/>
    <cellStyle name="Salida 18" xfId="1510" xr:uid="{00000000-0005-0000-0000-0000EA050000}"/>
    <cellStyle name="Salida 18 2" xfId="1936" xr:uid="{320F3782-BC0F-47B7-A2B0-170FDE93AAC6}"/>
    <cellStyle name="Salida 18 3" xfId="1797" xr:uid="{8CAC898B-4D6C-43A5-A0BF-6E320F2D90F9}"/>
    <cellStyle name="Salida 18 4" xfId="2127" xr:uid="{72488CA3-01FD-4108-9252-4E4701A4744A}"/>
    <cellStyle name="Salida 18 5" xfId="1997" xr:uid="{8C267D28-971D-4D4E-AE31-E40FE5C70EB4}"/>
    <cellStyle name="Salida 2" xfId="1511" xr:uid="{00000000-0005-0000-0000-0000EB050000}"/>
    <cellStyle name="Salida 2 2" xfId="1937" xr:uid="{06CEA6A0-779F-45EE-80C3-3AAE8261C110}"/>
    <cellStyle name="Salida 2 3" xfId="1796" xr:uid="{8F6308BE-9DE4-4BFE-923F-78FE5217A66F}"/>
    <cellStyle name="Salida 2 4" xfId="2128" xr:uid="{E7B23F64-EB30-46FF-9753-F14EC816963E}"/>
    <cellStyle name="Salida 2 5" xfId="1996" xr:uid="{30B728A9-09F7-4486-9710-1FF4F8A6E764}"/>
    <cellStyle name="Salida 3" xfId="1512" xr:uid="{00000000-0005-0000-0000-0000EC050000}"/>
    <cellStyle name="Salida 3 2" xfId="1938" xr:uid="{5FCA993E-C352-4FD9-8C34-F86E8307C50B}"/>
    <cellStyle name="Salida 3 3" xfId="1795" xr:uid="{7DA15EE0-6F6B-4B2A-9313-5118001C4F57}"/>
    <cellStyle name="Salida 3 4" xfId="2131" xr:uid="{477F188B-352D-455C-A521-ECE58248B87B}"/>
    <cellStyle name="Salida 3 5" xfId="1995" xr:uid="{AAE4DD89-D83E-40CD-94A1-B08129E2FCB6}"/>
    <cellStyle name="Salida 4" xfId="1513" xr:uid="{00000000-0005-0000-0000-0000ED050000}"/>
    <cellStyle name="Salida 4 2" xfId="1939" xr:uid="{4431280D-69C5-4BD0-B561-5050DBDAA137}"/>
    <cellStyle name="Salida 4 3" xfId="1794" xr:uid="{E621F8F8-AC61-4CEA-AE1E-74A562966F0F}"/>
    <cellStyle name="Salida 4 4" xfId="2129" xr:uid="{2C181BFF-BB8C-49E6-A123-7322DAB9B47C}"/>
    <cellStyle name="Salida 4 5" xfId="1994" xr:uid="{F88E01D0-BBE5-4A45-B3F8-94ACAC77D0FC}"/>
    <cellStyle name="Salida 5" xfId="1514" xr:uid="{00000000-0005-0000-0000-0000EE050000}"/>
    <cellStyle name="Salida 5 2" xfId="1940" xr:uid="{2B229A60-BD1E-4E8F-B06A-559D659AD43D}"/>
    <cellStyle name="Salida 5 3" xfId="1793" xr:uid="{376B9344-0D87-442D-B470-1E25547C1FA9}"/>
    <cellStyle name="Salida 5 4" xfId="2130" xr:uid="{3EBFA2A2-733A-4183-BEE0-602168E76256}"/>
    <cellStyle name="Salida 5 5" xfId="1993" xr:uid="{CBEC737E-DD4E-49D6-9CF5-917858BE24D8}"/>
    <cellStyle name="Salida 6" xfId="1515" xr:uid="{00000000-0005-0000-0000-0000EF050000}"/>
    <cellStyle name="Salida 6 2" xfId="1941" xr:uid="{F6C134A5-ADF7-46A3-A835-9B1D212BE824}"/>
    <cellStyle name="Salida 6 3" xfId="1792" xr:uid="{5C36C143-F220-4C0C-BC92-5C5DC6CB1D9D}"/>
    <cellStyle name="Salida 6 4" xfId="2132" xr:uid="{8BC96DAA-C87B-4115-8956-DD919A5103A0}"/>
    <cellStyle name="Salida 6 5" xfId="1992" xr:uid="{AA09F84D-C499-40F9-8930-FA716D925C4A}"/>
    <cellStyle name="Salida 7" xfId="1516" xr:uid="{00000000-0005-0000-0000-0000F0050000}"/>
    <cellStyle name="Salida 7 2" xfId="1942" xr:uid="{82A9852C-D9E7-4A02-A110-5376AB0F394A}"/>
    <cellStyle name="Salida 7 3" xfId="1791" xr:uid="{CDF1E22F-58A0-4267-826F-213EF3BEA7F5}"/>
    <cellStyle name="Salida 7 4" xfId="2133" xr:uid="{24ACECE9-E9F3-4CC8-945D-EEC07432D028}"/>
    <cellStyle name="Salida 7 5" xfId="1991" xr:uid="{BED1F11C-8034-447F-8863-7538500416E1}"/>
    <cellStyle name="Salida 8" xfId="1517" xr:uid="{00000000-0005-0000-0000-0000F1050000}"/>
    <cellStyle name="Salida 8 2" xfId="1943" xr:uid="{F4C7E61E-EB8E-4F5D-9E80-3F75E7C3AC2C}"/>
    <cellStyle name="Salida 8 3" xfId="1790" xr:uid="{F9582968-8ADA-4127-81A2-0599BBE5271C}"/>
    <cellStyle name="Salida 8 4" xfId="2134" xr:uid="{2F8ADCAD-89C3-4C02-9C62-ADB086CB4173}"/>
    <cellStyle name="Salida 8 5" xfId="1990" xr:uid="{9E8AFFB1-50C2-4531-980E-5E80BA66E322}"/>
    <cellStyle name="Salida 9" xfId="1518" xr:uid="{00000000-0005-0000-0000-0000F2050000}"/>
    <cellStyle name="Salida 9 10" xfId="1519" xr:uid="{00000000-0005-0000-0000-0000F3050000}"/>
    <cellStyle name="Salida 9 11" xfId="1520" xr:uid="{00000000-0005-0000-0000-0000F4050000}"/>
    <cellStyle name="Salida 9 12" xfId="1521" xr:uid="{00000000-0005-0000-0000-0000F5050000}"/>
    <cellStyle name="Salida 9 13" xfId="1522" xr:uid="{00000000-0005-0000-0000-0000F6050000}"/>
    <cellStyle name="Salida 9 14" xfId="1523" xr:uid="{00000000-0005-0000-0000-0000F7050000}"/>
    <cellStyle name="Salida 9 15" xfId="1524" xr:uid="{00000000-0005-0000-0000-0000F8050000}"/>
    <cellStyle name="Salida 9 16" xfId="1525" xr:uid="{00000000-0005-0000-0000-0000F9050000}"/>
    <cellStyle name="Salida 9 17" xfId="1526" xr:uid="{00000000-0005-0000-0000-0000FA050000}"/>
    <cellStyle name="Salida 9 18" xfId="1527" xr:uid="{00000000-0005-0000-0000-0000FB050000}"/>
    <cellStyle name="Salida 9 19" xfId="1528" xr:uid="{00000000-0005-0000-0000-0000FC050000}"/>
    <cellStyle name="Salida 9 2" xfId="1529" xr:uid="{00000000-0005-0000-0000-0000FD050000}"/>
    <cellStyle name="Salida 9 20" xfId="1530" xr:uid="{00000000-0005-0000-0000-0000FE050000}"/>
    <cellStyle name="Salida 9 21" xfId="1531" xr:uid="{00000000-0005-0000-0000-0000FF050000}"/>
    <cellStyle name="Salida 9 22" xfId="1532" xr:uid="{00000000-0005-0000-0000-000000060000}"/>
    <cellStyle name="Salida 9 23" xfId="1944" xr:uid="{65A39CC9-E708-4BEC-BAC4-A391B42A9FB9}"/>
    <cellStyle name="Salida 9 24" xfId="1789" xr:uid="{BFC61110-2D45-463A-8E02-EAE443BCB18E}"/>
    <cellStyle name="Salida 9 25" xfId="2135" xr:uid="{9FD331C8-AFB4-4E34-9838-CA4B3FCA8E7F}"/>
    <cellStyle name="Salida 9 26" xfId="1989" xr:uid="{E1E90015-0DA2-41F4-BDFD-1929750E0747}"/>
    <cellStyle name="Salida 9 3" xfId="1533" xr:uid="{00000000-0005-0000-0000-000001060000}"/>
    <cellStyle name="Salida 9 4" xfId="1534" xr:uid="{00000000-0005-0000-0000-000002060000}"/>
    <cellStyle name="Salida 9 5" xfId="1535" xr:uid="{00000000-0005-0000-0000-000003060000}"/>
    <cellStyle name="Salida 9 6" xfId="1536" xr:uid="{00000000-0005-0000-0000-000004060000}"/>
    <cellStyle name="Salida 9 7" xfId="1537" xr:uid="{00000000-0005-0000-0000-000005060000}"/>
    <cellStyle name="Salida 9 8" xfId="1538" xr:uid="{00000000-0005-0000-0000-000006060000}"/>
    <cellStyle name="Salida 9 9" xfId="1539" xr:uid="{00000000-0005-0000-0000-000007060000}"/>
    <cellStyle name="Texto de advertencia" xfId="1540" builtinId="11" customBuiltin="1"/>
    <cellStyle name="Texto de advertencia 10" xfId="1541" xr:uid="{00000000-0005-0000-0000-000008060000}"/>
    <cellStyle name="Texto de advertencia 11" xfId="1542" xr:uid="{00000000-0005-0000-0000-000009060000}"/>
    <cellStyle name="Texto de advertencia 12" xfId="1543" xr:uid="{00000000-0005-0000-0000-00000A060000}"/>
    <cellStyle name="Texto de advertencia 13" xfId="1544" xr:uid="{00000000-0005-0000-0000-00000B060000}"/>
    <cellStyle name="Texto de advertencia 14" xfId="1545" xr:uid="{00000000-0005-0000-0000-00000C060000}"/>
    <cellStyle name="Texto de advertencia 15" xfId="1546" xr:uid="{00000000-0005-0000-0000-00000D060000}"/>
    <cellStyle name="Texto de advertencia 16" xfId="1547" xr:uid="{00000000-0005-0000-0000-00000E060000}"/>
    <cellStyle name="Texto de advertencia 17" xfId="1548" xr:uid="{00000000-0005-0000-0000-00000F060000}"/>
    <cellStyle name="Texto de advertencia 18" xfId="1549" xr:uid="{00000000-0005-0000-0000-000010060000}"/>
    <cellStyle name="Texto de advertencia 2" xfId="1550" xr:uid="{00000000-0005-0000-0000-000011060000}"/>
    <cellStyle name="Texto de advertencia 3" xfId="1551" xr:uid="{00000000-0005-0000-0000-000012060000}"/>
    <cellStyle name="Texto de advertencia 4" xfId="1552" xr:uid="{00000000-0005-0000-0000-000013060000}"/>
    <cellStyle name="Texto de advertencia 5" xfId="1553" xr:uid="{00000000-0005-0000-0000-000014060000}"/>
    <cellStyle name="Texto de advertencia 6" xfId="1554" xr:uid="{00000000-0005-0000-0000-000015060000}"/>
    <cellStyle name="Texto de advertencia 7" xfId="1555" xr:uid="{00000000-0005-0000-0000-000016060000}"/>
    <cellStyle name="Texto de advertencia 8" xfId="1556" xr:uid="{00000000-0005-0000-0000-000017060000}"/>
    <cellStyle name="Texto de advertencia 9" xfId="1557" xr:uid="{00000000-0005-0000-0000-000018060000}"/>
    <cellStyle name="Texto de advertencia 9 10" xfId="1558" xr:uid="{00000000-0005-0000-0000-000019060000}"/>
    <cellStyle name="Texto de advertencia 9 11" xfId="1559" xr:uid="{00000000-0005-0000-0000-00001A060000}"/>
    <cellStyle name="Texto de advertencia 9 12" xfId="1560" xr:uid="{00000000-0005-0000-0000-00001B060000}"/>
    <cellStyle name="Texto de advertencia 9 13" xfId="1561" xr:uid="{00000000-0005-0000-0000-00001C060000}"/>
    <cellStyle name="Texto de advertencia 9 14" xfId="1562" xr:uid="{00000000-0005-0000-0000-00001D060000}"/>
    <cellStyle name="Texto de advertencia 9 15" xfId="1563" xr:uid="{00000000-0005-0000-0000-00001E060000}"/>
    <cellStyle name="Texto de advertencia 9 16" xfId="1564" xr:uid="{00000000-0005-0000-0000-00001F060000}"/>
    <cellStyle name="Texto de advertencia 9 17" xfId="1565" xr:uid="{00000000-0005-0000-0000-000020060000}"/>
    <cellStyle name="Texto de advertencia 9 18" xfId="1566" xr:uid="{00000000-0005-0000-0000-000021060000}"/>
    <cellStyle name="Texto de advertencia 9 19" xfId="1567" xr:uid="{00000000-0005-0000-0000-000022060000}"/>
    <cellStyle name="Texto de advertencia 9 2" xfId="1568" xr:uid="{00000000-0005-0000-0000-000023060000}"/>
    <cellStyle name="Texto de advertencia 9 20" xfId="1569" xr:uid="{00000000-0005-0000-0000-000024060000}"/>
    <cellStyle name="Texto de advertencia 9 21" xfId="1570" xr:uid="{00000000-0005-0000-0000-000025060000}"/>
    <cellStyle name="Texto de advertencia 9 22" xfId="1571" xr:uid="{00000000-0005-0000-0000-000026060000}"/>
    <cellStyle name="Texto de advertencia 9 3" xfId="1572" xr:uid="{00000000-0005-0000-0000-000027060000}"/>
    <cellStyle name="Texto de advertencia 9 4" xfId="1573" xr:uid="{00000000-0005-0000-0000-000028060000}"/>
    <cellStyle name="Texto de advertencia 9 5" xfId="1574" xr:uid="{00000000-0005-0000-0000-000029060000}"/>
    <cellStyle name="Texto de advertencia 9 6" xfId="1575" xr:uid="{00000000-0005-0000-0000-00002A060000}"/>
    <cellStyle name="Texto de advertencia 9 7" xfId="1576" xr:uid="{00000000-0005-0000-0000-00002B060000}"/>
    <cellStyle name="Texto de advertencia 9 8" xfId="1577" xr:uid="{00000000-0005-0000-0000-00002C060000}"/>
    <cellStyle name="Texto de advertencia 9 9" xfId="1578" xr:uid="{00000000-0005-0000-0000-00002D060000}"/>
    <cellStyle name="Texto explicativo" xfId="1579" builtinId="53" customBuiltin="1"/>
    <cellStyle name="Texto explicativo 10" xfId="1580" xr:uid="{00000000-0005-0000-0000-00002E060000}"/>
    <cellStyle name="Texto explicativo 11" xfId="1581" xr:uid="{00000000-0005-0000-0000-00002F060000}"/>
    <cellStyle name="Texto explicativo 12" xfId="1582" xr:uid="{00000000-0005-0000-0000-000030060000}"/>
    <cellStyle name="Texto explicativo 13" xfId="1583" xr:uid="{00000000-0005-0000-0000-000031060000}"/>
    <cellStyle name="Texto explicativo 14" xfId="1584" xr:uid="{00000000-0005-0000-0000-000032060000}"/>
    <cellStyle name="Texto explicativo 15" xfId="1585" xr:uid="{00000000-0005-0000-0000-000033060000}"/>
    <cellStyle name="Texto explicativo 16" xfId="1586" xr:uid="{00000000-0005-0000-0000-000034060000}"/>
    <cellStyle name="Texto explicativo 17" xfId="1587" xr:uid="{00000000-0005-0000-0000-000035060000}"/>
    <cellStyle name="Texto explicativo 18" xfId="1588" xr:uid="{00000000-0005-0000-0000-000036060000}"/>
    <cellStyle name="Texto explicativo 2" xfId="1589" xr:uid="{00000000-0005-0000-0000-000037060000}"/>
    <cellStyle name="Texto explicativo 3" xfId="1590" xr:uid="{00000000-0005-0000-0000-000038060000}"/>
    <cellStyle name="Texto explicativo 4" xfId="1591" xr:uid="{00000000-0005-0000-0000-000039060000}"/>
    <cellStyle name="Texto explicativo 5" xfId="1592" xr:uid="{00000000-0005-0000-0000-00003A060000}"/>
    <cellStyle name="Texto explicativo 6" xfId="1593" xr:uid="{00000000-0005-0000-0000-00003B060000}"/>
    <cellStyle name="Texto explicativo 7" xfId="1594" xr:uid="{00000000-0005-0000-0000-00003C060000}"/>
    <cellStyle name="Texto explicativo 8" xfId="1595" xr:uid="{00000000-0005-0000-0000-00003D060000}"/>
    <cellStyle name="Texto explicativo 9" xfId="1596" xr:uid="{00000000-0005-0000-0000-00003E060000}"/>
    <cellStyle name="Texto explicativo 9 10" xfId="1597" xr:uid="{00000000-0005-0000-0000-00003F060000}"/>
    <cellStyle name="Texto explicativo 9 11" xfId="1598" xr:uid="{00000000-0005-0000-0000-000040060000}"/>
    <cellStyle name="Texto explicativo 9 12" xfId="1599" xr:uid="{00000000-0005-0000-0000-000041060000}"/>
    <cellStyle name="Texto explicativo 9 13" xfId="1600" xr:uid="{00000000-0005-0000-0000-000042060000}"/>
    <cellStyle name="Texto explicativo 9 14" xfId="1601" xr:uid="{00000000-0005-0000-0000-000043060000}"/>
    <cellStyle name="Texto explicativo 9 15" xfId="1602" xr:uid="{00000000-0005-0000-0000-000044060000}"/>
    <cellStyle name="Texto explicativo 9 16" xfId="1603" xr:uid="{00000000-0005-0000-0000-000045060000}"/>
    <cellStyle name="Texto explicativo 9 17" xfId="1604" xr:uid="{00000000-0005-0000-0000-000046060000}"/>
    <cellStyle name="Texto explicativo 9 18" xfId="1605" xr:uid="{00000000-0005-0000-0000-000047060000}"/>
    <cellStyle name="Texto explicativo 9 19" xfId="1606" xr:uid="{00000000-0005-0000-0000-000048060000}"/>
    <cellStyle name="Texto explicativo 9 2" xfId="1607" xr:uid="{00000000-0005-0000-0000-000049060000}"/>
    <cellStyle name="Texto explicativo 9 20" xfId="1608" xr:uid="{00000000-0005-0000-0000-00004A060000}"/>
    <cellStyle name="Texto explicativo 9 21" xfId="1609" xr:uid="{00000000-0005-0000-0000-00004B060000}"/>
    <cellStyle name="Texto explicativo 9 22" xfId="1610" xr:uid="{00000000-0005-0000-0000-00004C060000}"/>
    <cellStyle name="Texto explicativo 9 3" xfId="1611" xr:uid="{00000000-0005-0000-0000-00004D060000}"/>
    <cellStyle name="Texto explicativo 9 4" xfId="1612" xr:uid="{00000000-0005-0000-0000-00004E060000}"/>
    <cellStyle name="Texto explicativo 9 5" xfId="1613" xr:uid="{00000000-0005-0000-0000-00004F060000}"/>
    <cellStyle name="Texto explicativo 9 6" xfId="1614" xr:uid="{00000000-0005-0000-0000-000050060000}"/>
    <cellStyle name="Texto explicativo 9 7" xfId="1615" xr:uid="{00000000-0005-0000-0000-000051060000}"/>
    <cellStyle name="Texto explicativo 9 8" xfId="1616" xr:uid="{00000000-0005-0000-0000-000052060000}"/>
    <cellStyle name="Texto explicativo 9 9" xfId="1617" xr:uid="{00000000-0005-0000-0000-000053060000}"/>
    <cellStyle name="Título 1 10" xfId="1618" xr:uid="{00000000-0005-0000-0000-000054060000}"/>
    <cellStyle name="Título 1 11" xfId="1619" xr:uid="{00000000-0005-0000-0000-000055060000}"/>
    <cellStyle name="Título 1 12" xfId="1620" xr:uid="{00000000-0005-0000-0000-000056060000}"/>
    <cellStyle name="Título 1 13" xfId="1621" xr:uid="{00000000-0005-0000-0000-000057060000}"/>
    <cellStyle name="Título 1 14" xfId="1622" xr:uid="{00000000-0005-0000-0000-000058060000}"/>
    <cellStyle name="Título 1 15" xfId="1623" xr:uid="{00000000-0005-0000-0000-000059060000}"/>
    <cellStyle name="Título 1 16" xfId="1624" xr:uid="{00000000-0005-0000-0000-00005A060000}"/>
    <cellStyle name="Título 1 17" xfId="1625" xr:uid="{00000000-0005-0000-0000-00005B060000}"/>
    <cellStyle name="Título 1 18" xfId="1626" xr:uid="{00000000-0005-0000-0000-00005C060000}"/>
    <cellStyle name="Título 1 2" xfId="1627" xr:uid="{00000000-0005-0000-0000-00005D060000}"/>
    <cellStyle name="Título 1 3" xfId="1628" xr:uid="{00000000-0005-0000-0000-00005E060000}"/>
    <cellStyle name="Título 1 4" xfId="1629" xr:uid="{00000000-0005-0000-0000-00005F060000}"/>
    <cellStyle name="Título 1 5" xfId="1630" xr:uid="{00000000-0005-0000-0000-000060060000}"/>
    <cellStyle name="Título 1 6" xfId="1631" xr:uid="{00000000-0005-0000-0000-000061060000}"/>
    <cellStyle name="Título 1 7" xfId="1632" xr:uid="{00000000-0005-0000-0000-000062060000}"/>
    <cellStyle name="Título 1 8" xfId="1633" xr:uid="{00000000-0005-0000-0000-000063060000}"/>
    <cellStyle name="Título 1 9" xfId="1634" xr:uid="{00000000-0005-0000-0000-000064060000}"/>
    <cellStyle name="Título 1 9 10" xfId="1635" xr:uid="{00000000-0005-0000-0000-000065060000}"/>
    <cellStyle name="Título 1 9 11" xfId="1636" xr:uid="{00000000-0005-0000-0000-000066060000}"/>
    <cellStyle name="Título 1 9 12" xfId="1637" xr:uid="{00000000-0005-0000-0000-000067060000}"/>
    <cellStyle name="Título 1 9 13" xfId="1638" xr:uid="{00000000-0005-0000-0000-000068060000}"/>
    <cellStyle name="Título 1 9 14" xfId="1639" xr:uid="{00000000-0005-0000-0000-000069060000}"/>
    <cellStyle name="Título 1 9 15" xfId="1640" xr:uid="{00000000-0005-0000-0000-00006A060000}"/>
    <cellStyle name="Título 1 9 16" xfId="1641" xr:uid="{00000000-0005-0000-0000-00006B060000}"/>
    <cellStyle name="Título 1 9 17" xfId="1642" xr:uid="{00000000-0005-0000-0000-00006C060000}"/>
    <cellStyle name="Título 1 9 18" xfId="1643" xr:uid="{00000000-0005-0000-0000-00006D060000}"/>
    <cellStyle name="Título 1 9 19" xfId="1644" xr:uid="{00000000-0005-0000-0000-00006E060000}"/>
    <cellStyle name="Título 1 9 2" xfId="1645" xr:uid="{00000000-0005-0000-0000-00006F060000}"/>
    <cellStyle name="Título 1 9 20" xfId="1646" xr:uid="{00000000-0005-0000-0000-000070060000}"/>
    <cellStyle name="Título 1 9 21" xfId="1647" xr:uid="{00000000-0005-0000-0000-000071060000}"/>
    <cellStyle name="Título 1 9 22" xfId="1648" xr:uid="{00000000-0005-0000-0000-000072060000}"/>
    <cellStyle name="Título 1 9 3" xfId="1649" xr:uid="{00000000-0005-0000-0000-000073060000}"/>
    <cellStyle name="Título 1 9 4" xfId="1650" xr:uid="{00000000-0005-0000-0000-000074060000}"/>
    <cellStyle name="Título 1 9 5" xfId="1651" xr:uid="{00000000-0005-0000-0000-000075060000}"/>
    <cellStyle name="Título 1 9 6" xfId="1652" xr:uid="{00000000-0005-0000-0000-000076060000}"/>
    <cellStyle name="Título 1 9 7" xfId="1653" xr:uid="{00000000-0005-0000-0000-000077060000}"/>
    <cellStyle name="Título 1 9 8" xfId="1654" xr:uid="{00000000-0005-0000-0000-000078060000}"/>
    <cellStyle name="Título 1 9 9" xfId="1655" xr:uid="{00000000-0005-0000-0000-000079060000}"/>
    <cellStyle name="Título 10" xfId="1656" xr:uid="{00000000-0005-0000-0000-00007A060000}"/>
    <cellStyle name="Título 11" xfId="1657" xr:uid="{00000000-0005-0000-0000-00007B060000}"/>
    <cellStyle name="Título 11 10" xfId="1658" xr:uid="{00000000-0005-0000-0000-00007C060000}"/>
    <cellStyle name="Título 11 11" xfId="1659" xr:uid="{00000000-0005-0000-0000-00007D060000}"/>
    <cellStyle name="Título 11 12" xfId="1660" xr:uid="{00000000-0005-0000-0000-00007E060000}"/>
    <cellStyle name="Título 11 13" xfId="1661" xr:uid="{00000000-0005-0000-0000-00007F060000}"/>
    <cellStyle name="Título 11 14" xfId="1662" xr:uid="{00000000-0005-0000-0000-000080060000}"/>
    <cellStyle name="Título 11 15" xfId="1663" xr:uid="{00000000-0005-0000-0000-000081060000}"/>
    <cellStyle name="Título 11 16" xfId="1664" xr:uid="{00000000-0005-0000-0000-000082060000}"/>
    <cellStyle name="Título 11 17" xfId="1665" xr:uid="{00000000-0005-0000-0000-000083060000}"/>
    <cellStyle name="Título 11 18" xfId="1666" xr:uid="{00000000-0005-0000-0000-000084060000}"/>
    <cellStyle name="Título 11 19" xfId="1667" xr:uid="{00000000-0005-0000-0000-000085060000}"/>
    <cellStyle name="Título 11 2" xfId="1668" xr:uid="{00000000-0005-0000-0000-000086060000}"/>
    <cellStyle name="Título 11 20" xfId="1669" xr:uid="{00000000-0005-0000-0000-000087060000}"/>
    <cellStyle name="Título 11 21" xfId="1670" xr:uid="{00000000-0005-0000-0000-000088060000}"/>
    <cellStyle name="Título 11 22" xfId="1671" xr:uid="{00000000-0005-0000-0000-000089060000}"/>
    <cellStyle name="Título 11 3" xfId="1672" xr:uid="{00000000-0005-0000-0000-00008A060000}"/>
    <cellStyle name="Título 11 4" xfId="1673" xr:uid="{00000000-0005-0000-0000-00008B060000}"/>
    <cellStyle name="Título 11 5" xfId="1674" xr:uid="{00000000-0005-0000-0000-00008C060000}"/>
    <cellStyle name="Título 11 6" xfId="1675" xr:uid="{00000000-0005-0000-0000-00008D060000}"/>
    <cellStyle name="Título 11 7" xfId="1676" xr:uid="{00000000-0005-0000-0000-00008E060000}"/>
    <cellStyle name="Título 11 8" xfId="1677" xr:uid="{00000000-0005-0000-0000-00008F060000}"/>
    <cellStyle name="Título 11 9" xfId="1678" xr:uid="{00000000-0005-0000-0000-000090060000}"/>
    <cellStyle name="Título 12" xfId="1679" xr:uid="{00000000-0005-0000-0000-000091060000}"/>
    <cellStyle name="Título 13" xfId="1680" xr:uid="{00000000-0005-0000-0000-000092060000}"/>
    <cellStyle name="Título 14" xfId="1681" xr:uid="{00000000-0005-0000-0000-000093060000}"/>
    <cellStyle name="Título 15" xfId="1682" xr:uid="{00000000-0005-0000-0000-000094060000}"/>
    <cellStyle name="Título 16" xfId="1683" xr:uid="{00000000-0005-0000-0000-000095060000}"/>
    <cellStyle name="Título 17" xfId="1684" xr:uid="{00000000-0005-0000-0000-000096060000}"/>
    <cellStyle name="Título 18" xfId="1685" xr:uid="{00000000-0005-0000-0000-000097060000}"/>
    <cellStyle name="Título 19" xfId="1686" xr:uid="{00000000-0005-0000-0000-000098060000}"/>
    <cellStyle name="Título 2" xfId="1687" builtinId="17" customBuiltin="1"/>
    <cellStyle name="Título 2 10" xfId="1688" xr:uid="{00000000-0005-0000-0000-000099060000}"/>
    <cellStyle name="Título 2 11" xfId="1689" xr:uid="{00000000-0005-0000-0000-00009A060000}"/>
    <cellStyle name="Título 2 12" xfId="1690" xr:uid="{00000000-0005-0000-0000-00009B060000}"/>
    <cellStyle name="Título 2 13" xfId="1691" xr:uid="{00000000-0005-0000-0000-00009C060000}"/>
    <cellStyle name="Título 2 14" xfId="1692" xr:uid="{00000000-0005-0000-0000-00009D060000}"/>
    <cellStyle name="Título 2 15" xfId="1693" xr:uid="{00000000-0005-0000-0000-00009E060000}"/>
    <cellStyle name="Título 2 16" xfId="1694" xr:uid="{00000000-0005-0000-0000-00009F060000}"/>
    <cellStyle name="Título 2 17" xfId="1695" xr:uid="{00000000-0005-0000-0000-0000A0060000}"/>
    <cellStyle name="Título 2 18" xfId="1696" xr:uid="{00000000-0005-0000-0000-0000A1060000}"/>
    <cellStyle name="Título 2 2" xfId="1697" xr:uid="{00000000-0005-0000-0000-0000A2060000}"/>
    <cellStyle name="Título 2 3" xfId="1698" xr:uid="{00000000-0005-0000-0000-0000A3060000}"/>
    <cellStyle name="Título 2 4" xfId="1699" xr:uid="{00000000-0005-0000-0000-0000A4060000}"/>
    <cellStyle name="Título 2 5" xfId="1700" xr:uid="{00000000-0005-0000-0000-0000A5060000}"/>
    <cellStyle name="Título 2 6" xfId="1701" xr:uid="{00000000-0005-0000-0000-0000A6060000}"/>
    <cellStyle name="Título 2 7" xfId="1702" xr:uid="{00000000-0005-0000-0000-0000A7060000}"/>
    <cellStyle name="Título 2 8" xfId="1703" xr:uid="{00000000-0005-0000-0000-0000A8060000}"/>
    <cellStyle name="Título 2 9" xfId="1704" xr:uid="{00000000-0005-0000-0000-0000A9060000}"/>
    <cellStyle name="Título 2 9 10" xfId="1705" xr:uid="{00000000-0005-0000-0000-0000AA060000}"/>
    <cellStyle name="Título 2 9 11" xfId="1706" xr:uid="{00000000-0005-0000-0000-0000AB060000}"/>
    <cellStyle name="Título 2 9 12" xfId="1707" xr:uid="{00000000-0005-0000-0000-0000AC060000}"/>
    <cellStyle name="Título 2 9 13" xfId="1708" xr:uid="{00000000-0005-0000-0000-0000AD060000}"/>
    <cellStyle name="Título 2 9 14" xfId="1709" xr:uid="{00000000-0005-0000-0000-0000AE060000}"/>
    <cellStyle name="Título 2 9 15" xfId="1710" xr:uid="{00000000-0005-0000-0000-0000AF060000}"/>
    <cellStyle name="Título 2 9 16" xfId="1711" xr:uid="{00000000-0005-0000-0000-0000B0060000}"/>
    <cellStyle name="Título 2 9 17" xfId="1712" xr:uid="{00000000-0005-0000-0000-0000B1060000}"/>
    <cellStyle name="Título 2 9 18" xfId="1713" xr:uid="{00000000-0005-0000-0000-0000B2060000}"/>
    <cellStyle name="Título 2 9 19" xfId="1714" xr:uid="{00000000-0005-0000-0000-0000B3060000}"/>
    <cellStyle name="Título 2 9 2" xfId="1715" xr:uid="{00000000-0005-0000-0000-0000B4060000}"/>
    <cellStyle name="Título 2 9 20" xfId="1716" xr:uid="{00000000-0005-0000-0000-0000B5060000}"/>
    <cellStyle name="Título 2 9 21" xfId="1717" xr:uid="{00000000-0005-0000-0000-0000B6060000}"/>
    <cellStyle name="Título 2 9 22" xfId="1718" xr:uid="{00000000-0005-0000-0000-0000B7060000}"/>
    <cellStyle name="Título 2 9 3" xfId="1719" xr:uid="{00000000-0005-0000-0000-0000B8060000}"/>
    <cellStyle name="Título 2 9 4" xfId="1720" xr:uid="{00000000-0005-0000-0000-0000B9060000}"/>
    <cellStyle name="Título 2 9 5" xfId="1721" xr:uid="{00000000-0005-0000-0000-0000BA060000}"/>
    <cellStyle name="Título 2 9 6" xfId="1722" xr:uid="{00000000-0005-0000-0000-0000BB060000}"/>
    <cellStyle name="Título 2 9 7" xfId="1723" xr:uid="{00000000-0005-0000-0000-0000BC060000}"/>
    <cellStyle name="Título 2 9 8" xfId="1724" xr:uid="{00000000-0005-0000-0000-0000BD060000}"/>
    <cellStyle name="Título 2 9 9" xfId="1725" xr:uid="{00000000-0005-0000-0000-0000BE060000}"/>
    <cellStyle name="Título 20" xfId="1726" xr:uid="{00000000-0005-0000-0000-0000BF060000}"/>
    <cellStyle name="Título 21" xfId="1727" xr:uid="{00000000-0005-0000-0000-0000C0060000}"/>
    <cellStyle name="Título 3" xfId="1728" builtinId="18" customBuiltin="1"/>
    <cellStyle name="Título 3 10" xfId="1729" xr:uid="{00000000-0005-0000-0000-0000C1060000}"/>
    <cellStyle name="Título 3 11" xfId="1730" xr:uid="{00000000-0005-0000-0000-0000C2060000}"/>
    <cellStyle name="Título 3 12" xfId="1731" xr:uid="{00000000-0005-0000-0000-0000C3060000}"/>
    <cellStyle name="Título 3 13" xfId="1732" xr:uid="{00000000-0005-0000-0000-0000C4060000}"/>
    <cellStyle name="Título 3 14" xfId="1733" xr:uid="{00000000-0005-0000-0000-0000C5060000}"/>
    <cellStyle name="Título 3 15" xfId="1734" xr:uid="{00000000-0005-0000-0000-0000C6060000}"/>
    <cellStyle name="Título 3 16" xfId="1735" xr:uid="{00000000-0005-0000-0000-0000C7060000}"/>
    <cellStyle name="Título 3 17" xfId="1736" xr:uid="{00000000-0005-0000-0000-0000C8060000}"/>
    <cellStyle name="Título 3 18" xfId="1737" xr:uid="{00000000-0005-0000-0000-0000C9060000}"/>
    <cellStyle name="Título 3 2" xfId="1738" xr:uid="{00000000-0005-0000-0000-0000CA060000}"/>
    <cellStyle name="Título 3 3" xfId="1739" xr:uid="{00000000-0005-0000-0000-0000CB060000}"/>
    <cellStyle name="Título 3 4" xfId="1740" xr:uid="{00000000-0005-0000-0000-0000CC060000}"/>
    <cellStyle name="Título 3 5" xfId="1741" xr:uid="{00000000-0005-0000-0000-0000CD060000}"/>
    <cellStyle name="Título 3 6" xfId="1742" xr:uid="{00000000-0005-0000-0000-0000CE060000}"/>
    <cellStyle name="Título 3 7" xfId="1743" xr:uid="{00000000-0005-0000-0000-0000CF060000}"/>
    <cellStyle name="Título 3 8" xfId="1744" xr:uid="{00000000-0005-0000-0000-0000D0060000}"/>
    <cellStyle name="Título 3 9" xfId="1745" xr:uid="{00000000-0005-0000-0000-0000D1060000}"/>
    <cellStyle name="Título 3 9 10" xfId="1746" xr:uid="{00000000-0005-0000-0000-0000D2060000}"/>
    <cellStyle name="Título 3 9 11" xfId="1747" xr:uid="{00000000-0005-0000-0000-0000D3060000}"/>
    <cellStyle name="Título 3 9 12" xfId="1748" xr:uid="{00000000-0005-0000-0000-0000D4060000}"/>
    <cellStyle name="Título 3 9 13" xfId="1749" xr:uid="{00000000-0005-0000-0000-0000D5060000}"/>
    <cellStyle name="Título 3 9 14" xfId="1750" xr:uid="{00000000-0005-0000-0000-0000D6060000}"/>
    <cellStyle name="Título 3 9 15" xfId="1751" xr:uid="{00000000-0005-0000-0000-0000D7060000}"/>
    <cellStyle name="Título 3 9 16" xfId="1752" xr:uid="{00000000-0005-0000-0000-0000D8060000}"/>
    <cellStyle name="Título 3 9 17" xfId="1753" xr:uid="{00000000-0005-0000-0000-0000D9060000}"/>
    <cellStyle name="Título 3 9 18" xfId="1754" xr:uid="{00000000-0005-0000-0000-0000DA060000}"/>
    <cellStyle name="Título 3 9 19" xfId="1755" xr:uid="{00000000-0005-0000-0000-0000DB060000}"/>
    <cellStyle name="Título 3 9 2" xfId="1756" xr:uid="{00000000-0005-0000-0000-0000DC060000}"/>
    <cellStyle name="Título 3 9 20" xfId="1757" xr:uid="{00000000-0005-0000-0000-0000DD060000}"/>
    <cellStyle name="Título 3 9 21" xfId="1758" xr:uid="{00000000-0005-0000-0000-0000DE060000}"/>
    <cellStyle name="Título 3 9 22" xfId="1759" xr:uid="{00000000-0005-0000-0000-0000DF060000}"/>
    <cellStyle name="Título 3 9 3" xfId="1760" xr:uid="{00000000-0005-0000-0000-0000E0060000}"/>
    <cellStyle name="Título 3 9 4" xfId="1761" xr:uid="{00000000-0005-0000-0000-0000E1060000}"/>
    <cellStyle name="Título 3 9 5" xfId="1762" xr:uid="{00000000-0005-0000-0000-0000E2060000}"/>
    <cellStyle name="Título 3 9 6" xfId="1763" xr:uid="{00000000-0005-0000-0000-0000E3060000}"/>
    <cellStyle name="Título 3 9 7" xfId="1764" xr:uid="{00000000-0005-0000-0000-0000E4060000}"/>
    <cellStyle name="Título 3 9 8" xfId="1765" xr:uid="{00000000-0005-0000-0000-0000E5060000}"/>
    <cellStyle name="Título 3 9 9" xfId="1766" xr:uid="{00000000-0005-0000-0000-0000E6060000}"/>
    <cellStyle name="Título 4" xfId="1767" xr:uid="{00000000-0005-0000-0000-0000E7060000}"/>
    <cellStyle name="Título 5" xfId="1768" xr:uid="{00000000-0005-0000-0000-0000E8060000}"/>
    <cellStyle name="Título 6" xfId="1769" xr:uid="{00000000-0005-0000-0000-0000E9060000}"/>
    <cellStyle name="Título 7" xfId="1770" xr:uid="{00000000-0005-0000-0000-0000EA060000}"/>
    <cellStyle name="Título 8" xfId="1771" xr:uid="{00000000-0005-0000-0000-0000EB060000}"/>
    <cellStyle name="Título 9" xfId="1772" xr:uid="{00000000-0005-0000-0000-0000EC060000}"/>
    <cellStyle name="Total" xfId="1773" builtinId="25" customBuiltin="1"/>
    <cellStyle name="Total 10" xfId="1774" xr:uid="{00000000-0005-0000-0000-0000EE060000}"/>
    <cellStyle name="Total 10 2" xfId="1945" xr:uid="{4C5C470E-4C14-49C3-A3A2-03D090435118}"/>
    <cellStyle name="Total 10 3" xfId="1974" xr:uid="{1C43BFB2-B336-4BEC-A32D-DCDF5EDC39C5}"/>
    <cellStyle name="Total 10 4" xfId="2136" xr:uid="{91FA8264-909D-4388-B63B-5F27C5DB8093}"/>
    <cellStyle name="Total 10 5" xfId="2151" xr:uid="{C9788C01-4B1E-4095-A192-E70219ABC929}"/>
    <cellStyle name="Total 11" xfId="1775" xr:uid="{00000000-0005-0000-0000-0000EF060000}"/>
    <cellStyle name="Total 11 2" xfId="1946" xr:uid="{DEADC66B-4214-4678-8261-D3F257797CAB}"/>
    <cellStyle name="Total 11 3" xfId="1975" xr:uid="{6854CC36-E6BF-4D0F-A1AC-78E5D7D85E76}"/>
    <cellStyle name="Total 11 4" xfId="2137" xr:uid="{4BCFEA35-A741-46F6-85AC-7B9D5F8AB543}"/>
    <cellStyle name="Total 11 5" xfId="2152" xr:uid="{EE4B9DCA-54DB-4AE5-85F1-5573F142AC20}"/>
    <cellStyle name="Total 12" xfId="1776" xr:uid="{00000000-0005-0000-0000-0000F0060000}"/>
    <cellStyle name="Total 12 2" xfId="1947" xr:uid="{E78CE0DB-38A8-4617-A588-F6F97BD153A7}"/>
    <cellStyle name="Total 12 3" xfId="1976" xr:uid="{696E65B3-BCCA-471E-A0C8-81A615B13DB8}"/>
    <cellStyle name="Total 12 4" xfId="2138" xr:uid="{28D9365C-9DA3-4F71-BF2F-4ABC3BE2B994}"/>
    <cellStyle name="Total 12 5" xfId="2153" xr:uid="{7BCB7721-7C35-4A7B-80BC-0E0C2ADC78E2}"/>
    <cellStyle name="Total 13" xfId="1777" xr:uid="{00000000-0005-0000-0000-0000F1060000}"/>
    <cellStyle name="Total 13 2" xfId="1948" xr:uid="{B700D807-9756-41CB-AFDE-5E7E2C0357EF}"/>
    <cellStyle name="Total 13 3" xfId="1977" xr:uid="{26B106E9-26C4-4DC8-AA74-E7E028DD0C8F}"/>
    <cellStyle name="Total 13 4" xfId="2139" xr:uid="{43C62FE5-ADF5-4932-9F77-A589BE13A8B6}"/>
    <cellStyle name="Total 13 5" xfId="2154" xr:uid="{41FC7F00-1C4A-4116-ABBC-9626FAC02624}"/>
    <cellStyle name="Total 14" xfId="1778" xr:uid="{00000000-0005-0000-0000-0000F2060000}"/>
    <cellStyle name="Total 14 2" xfId="1949" xr:uid="{F19A910C-A487-4CC2-B73F-35480F32A5EE}"/>
    <cellStyle name="Total 14 3" xfId="1978" xr:uid="{EBF3DA12-3F7C-441B-BC3D-FFA3B4083F58}"/>
    <cellStyle name="Total 14 4" xfId="2140" xr:uid="{48519EA9-2600-45A2-94BA-C5282877A933}"/>
    <cellStyle name="Total 14 5" xfId="2155" xr:uid="{6F61B3EB-BAED-4F55-9959-DCEC8CBBB27B}"/>
    <cellStyle name="Total 15" xfId="1779" xr:uid="{00000000-0005-0000-0000-0000F3060000}"/>
    <cellStyle name="Total 15 2" xfId="1950" xr:uid="{9EA8038E-5591-4350-A37E-E26A963A1C29}"/>
    <cellStyle name="Total 15 3" xfId="1979" xr:uid="{D99A92D7-1245-4091-BF4C-5E9D569B19ED}"/>
    <cellStyle name="Total 15 4" xfId="2141" xr:uid="{908A5EC2-3A7A-4F32-A483-A12973D5D2CB}"/>
    <cellStyle name="Total 15 5" xfId="2156" xr:uid="{F1F7924A-E70D-41DE-B91F-A2C03DF148A3}"/>
    <cellStyle name="Total 16" xfId="1780" xr:uid="{00000000-0005-0000-0000-0000F4060000}"/>
    <cellStyle name="Total 16 2" xfId="1951" xr:uid="{FF91D4DB-FACD-476A-A74A-E13AB1135552}"/>
    <cellStyle name="Total 16 3" xfId="1980" xr:uid="{2973CF77-21EF-497C-8DF5-51960F3BF26F}"/>
    <cellStyle name="Total 16 4" xfId="2142" xr:uid="{5AD203DB-46E4-4513-9B54-A35B5D10C242}"/>
    <cellStyle name="Total 16 5" xfId="2157" xr:uid="{BFA48604-E37B-4E34-9A43-15F0B7467DE4}"/>
    <cellStyle name="Total 2" xfId="1781" xr:uid="{00000000-0005-0000-0000-0000F5060000}"/>
    <cellStyle name="Total 2 2" xfId="1952" xr:uid="{FD38AE1F-3BF8-455E-8ADE-C4E129018136}"/>
    <cellStyle name="Total 2 3" xfId="1981" xr:uid="{ECD31562-371D-4C73-8A40-080F328F1E40}"/>
    <cellStyle name="Total 2 4" xfId="2143" xr:uid="{35CF833F-0ED5-4754-90D7-CA0921C86742}"/>
    <cellStyle name="Total 2 5" xfId="2158" xr:uid="{4A7AF7A9-4439-4FD2-8713-8C3F74FD484D}"/>
    <cellStyle name="Total 3" xfId="1782" xr:uid="{00000000-0005-0000-0000-0000F6060000}"/>
    <cellStyle name="Total 3 2" xfId="1953" xr:uid="{6178531B-DC07-473A-8853-52158A4D10BD}"/>
    <cellStyle name="Total 3 3" xfId="1982" xr:uid="{B439E025-EF45-484B-83FA-C62891BA325B}"/>
    <cellStyle name="Total 3 4" xfId="2144" xr:uid="{8F366E0F-B464-424C-9423-74AED14D9E1E}"/>
    <cellStyle name="Total 3 5" xfId="2159" xr:uid="{1F94236D-7DAF-4D1C-BAB6-AEB7BF4FFD83}"/>
    <cellStyle name="Total 4" xfId="1783" xr:uid="{00000000-0005-0000-0000-0000F7060000}"/>
    <cellStyle name="Total 4 2" xfId="1954" xr:uid="{78BB80CE-286A-4682-AFE1-CA5973E3B271}"/>
    <cellStyle name="Total 4 3" xfId="1983" xr:uid="{0EB5B255-D0B7-441C-92C3-4EA1B62E883C}"/>
    <cellStyle name="Total 4 4" xfId="2145" xr:uid="{CCDF9949-948A-41F4-9358-78D23F50F3DA}"/>
    <cellStyle name="Total 4 5" xfId="2160" xr:uid="{9B93194E-58B8-4F98-BFCA-5D958D512752}"/>
    <cellStyle name="Total 5" xfId="1784" xr:uid="{00000000-0005-0000-0000-0000F8060000}"/>
    <cellStyle name="Total 5 2" xfId="1955" xr:uid="{20943EE4-090C-472C-B647-2EF15850471B}"/>
    <cellStyle name="Total 5 3" xfId="1984" xr:uid="{C438A7A9-F4C5-4607-BC41-2FDA9BEBD580}"/>
    <cellStyle name="Total 5 4" xfId="2146" xr:uid="{7A9B0E15-8BB8-446C-8AD1-3FC06F2DA66E}"/>
    <cellStyle name="Total 5 5" xfId="2161" xr:uid="{719370C0-A308-475B-8466-8C2CF72664B1}"/>
    <cellStyle name="Total 6" xfId="1785" xr:uid="{00000000-0005-0000-0000-0000F9060000}"/>
    <cellStyle name="Total 6 2" xfId="1956" xr:uid="{CBEBFC01-9232-49AE-BC27-1DC46355DBFA}"/>
    <cellStyle name="Total 6 3" xfId="1985" xr:uid="{116EC7F0-550A-4848-9248-DB892DBB4D3E}"/>
    <cellStyle name="Total 6 4" xfId="2147" xr:uid="{167C46AD-09D2-4529-859C-D6CBCEF33477}"/>
    <cellStyle name="Total 6 5" xfId="2162" xr:uid="{B8D41465-5983-4BCC-B4FA-FB318CA59476}"/>
    <cellStyle name="Total 7" xfId="1786" xr:uid="{00000000-0005-0000-0000-0000FA060000}"/>
    <cellStyle name="Total 7 2" xfId="1957" xr:uid="{50CD1773-8882-4B30-8394-8B54B9C7EE3C}"/>
    <cellStyle name="Total 7 3" xfId="1986" xr:uid="{3AFDA239-E48F-406E-A25F-3C1098559EDA}"/>
    <cellStyle name="Total 7 4" xfId="2148" xr:uid="{6E2C1C4D-35BE-497B-8E62-C4C5D122D8CB}"/>
    <cellStyle name="Total 7 5" xfId="2163" xr:uid="{D1E34B26-9B15-47D4-BBB0-EE5ED81C8C16}"/>
    <cellStyle name="Total 8" xfId="1787" xr:uid="{00000000-0005-0000-0000-0000FB060000}"/>
    <cellStyle name="Total 8 2" xfId="1958" xr:uid="{89FB9CC8-3409-41A6-BE50-7005E8952CEF}"/>
    <cellStyle name="Total 8 3" xfId="1987" xr:uid="{5B646F27-DF10-4EAD-8438-C83081A414D5}"/>
    <cellStyle name="Total 8 4" xfId="2149" xr:uid="{982111E2-18D1-434A-A43A-F07777EEBB63}"/>
    <cellStyle name="Total 8 5" xfId="2164" xr:uid="{260F7E84-CACC-4A83-8669-1E938F475E22}"/>
    <cellStyle name="Total 9" xfId="1788" xr:uid="{00000000-0005-0000-0000-0000FC060000}"/>
    <cellStyle name="Total 9 2" xfId="1959" xr:uid="{AC6F293D-C04E-4C12-9AF4-33232D328F10}"/>
    <cellStyle name="Total 9 3" xfId="1988" xr:uid="{A37F50B6-FAB6-4A5C-B322-838C5BEBAF8D}"/>
    <cellStyle name="Total 9 4" xfId="2150" xr:uid="{973A1CE0-E6D8-44F7-BB96-4D7D2827B5A9}"/>
    <cellStyle name="Total 9 5" xfId="2165" xr:uid="{08FEEC73-D56E-487A-8228-B87E7F9F904D}"/>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calcChain" Target="calcChain.xml"/><Relationship Id="rId30"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999999999999995E-2"/>
          <c:y val="5.0761421319797002E-2"/>
          <c:w val="0.52800000000000002"/>
          <c:h val="0.79695431472081202"/>
        </c:manualLayout>
      </c:layout>
      <c:lineChart>
        <c:grouping val="standard"/>
        <c:varyColors val="0"/>
        <c:ser>
          <c:idx val="0"/>
          <c:order val="0"/>
          <c:tx>
            <c:strRef>
              <c:f>'[5]HV 12'!$F$29</c:f>
              <c:strCache>
                <c:ptCount val="1"/>
                <c:pt idx="0">
                  <c:v>#¡REF!</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0-A39A-474C-9C72-F93F6FADFE99}"/>
            </c:ext>
          </c:extLst>
        </c:ser>
        <c:ser>
          <c:idx val="1"/>
          <c:order val="1"/>
          <c:tx>
            <c:strRef>
              <c:f>'[5]HV 12'!$D$29</c:f>
              <c:strCache>
                <c:ptCount val="1"/>
                <c:pt idx="0">
                  <c:v>#¡REF!</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1-A39A-474C-9C72-F93F6FADFE99}"/>
            </c:ext>
          </c:extLst>
        </c:ser>
        <c:dLbls>
          <c:showLegendKey val="0"/>
          <c:showVal val="0"/>
          <c:showCatName val="0"/>
          <c:showSerName val="0"/>
          <c:showPercent val="0"/>
          <c:showBubbleSize val="0"/>
        </c:dLbls>
        <c:marker val="1"/>
        <c:smooth val="0"/>
        <c:axId val="2056754392"/>
        <c:axId val="2057206184"/>
      </c:lineChart>
      <c:catAx>
        <c:axId val="2056754392"/>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057206184"/>
        <c:crosses val="autoZero"/>
        <c:auto val="1"/>
        <c:lblAlgn val="ctr"/>
        <c:lblOffset val="100"/>
        <c:noMultiLvlLbl val="0"/>
      </c:catAx>
      <c:valAx>
        <c:axId val="2057206184"/>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056754392"/>
        <c:crosses val="autoZero"/>
        <c:crossBetween val="between"/>
      </c:valAx>
    </c:plotArea>
    <c:legend>
      <c:legendPos val="r"/>
      <c:layout>
        <c:manualLayout>
          <c:xMode val="edge"/>
          <c:yMode val="edge"/>
          <c:wMode val="edge"/>
          <c:hMode val="edge"/>
          <c:x val="0.78570834645669296"/>
          <c:y val="0.35543120561706398"/>
          <c:w val="0.98403905511811096"/>
          <c:h val="0.79246705836897302"/>
        </c:manualLayout>
      </c:layout>
      <c:overlay val="0"/>
      <c:txPr>
        <a:bodyPr/>
        <a:lstStyle/>
        <a:p>
          <a:pPr>
            <a:defRPr sz="67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07119505288198"/>
          <c:y val="5.4495870838984661E-2"/>
          <c:w val="0.60067537753587452"/>
          <c:h val="0.61358389893240162"/>
        </c:manualLayout>
      </c:layout>
      <c:barChart>
        <c:barDir val="col"/>
        <c:grouping val="clustered"/>
        <c:varyColors val="0"/>
        <c:ser>
          <c:idx val="0"/>
          <c:order val="0"/>
          <c:tx>
            <c:strRef>
              <c:f>'META 3'!$C$26</c:f>
              <c:strCache>
                <c:ptCount val="1"/>
                <c:pt idx="0">
                  <c:v>Magnitud programada mensual</c:v>
                </c:pt>
              </c:strCache>
            </c:strRef>
          </c:tx>
          <c:invertIfNegative val="0"/>
          <c:cat>
            <c:strRef>
              <c:f>'META 1'!$B$27:$B$38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1'!$C$27:$C$38</c:f>
              <c:numCache>
                <c:formatCode>_(* #,##0.000_);_(* \(#,##0.000\);_(* "-"??_);_(@_)</c:formatCode>
                <c:ptCount val="12"/>
                <c:pt idx="0">
                  <c:v>0.05</c:v>
                </c:pt>
                <c:pt idx="1">
                  <c:v>0.123</c:v>
                </c:pt>
                <c:pt idx="2">
                  <c:v>7.3999999999999996E-2</c:v>
                </c:pt>
                <c:pt idx="3">
                  <c:v>5.3000000000000005E-2</c:v>
                </c:pt>
                <c:pt idx="4">
                  <c:v>1.2500000000000001E-2</c:v>
                </c:pt>
                <c:pt idx="5">
                  <c:v>1.2500000000000001E-2</c:v>
                </c:pt>
                <c:pt idx="6">
                  <c:v>1.2500000000000001E-2</c:v>
                </c:pt>
                <c:pt idx="7">
                  <c:v>1.2500000000000001E-2</c:v>
                </c:pt>
                <c:pt idx="8">
                  <c:v>1.2500000000000001E-2</c:v>
                </c:pt>
                <c:pt idx="9">
                  <c:v>1.2500000000000001E-2</c:v>
                </c:pt>
                <c:pt idx="10">
                  <c:v>1.2500000000000001E-2</c:v>
                </c:pt>
                <c:pt idx="11">
                  <c:v>1.2500000000000001E-2</c:v>
                </c:pt>
              </c:numCache>
            </c:numRef>
          </c:val>
          <c:extLst>
            <c:ext xmlns:c16="http://schemas.microsoft.com/office/drawing/2014/chart" uri="{C3380CC4-5D6E-409C-BE32-E72D297353CC}">
              <c16:uniqueId val="{00000000-CF99-4ACB-86B3-F9BC4D789514}"/>
            </c:ext>
          </c:extLst>
        </c:ser>
        <c:ser>
          <c:idx val="1"/>
          <c:order val="1"/>
          <c:tx>
            <c:strRef>
              <c:f>'META 1'!$D$26</c:f>
              <c:strCache>
                <c:ptCount val="1"/>
                <c:pt idx="0">
                  <c:v>Magnitud ejecutada mensual</c:v>
                </c:pt>
              </c:strCache>
            </c:strRef>
          </c:tx>
          <c:invertIfNegative val="0"/>
          <c:cat>
            <c:strRef>
              <c:f>'META 1'!$B$27:$B$38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1'!$D$27:$D$38</c:f>
              <c:numCache>
                <c:formatCode>_(* #,##0.000_);_(* \(#,##0.000\);_(* "-"??_);_(@_)</c:formatCode>
                <c:ptCount val="12"/>
                <c:pt idx="0">
                  <c:v>0.05</c:v>
                </c:pt>
                <c:pt idx="1">
                  <c:v>0.05</c:v>
                </c:pt>
                <c:pt idx="2">
                  <c:v>2.5000000000000005E-2</c:v>
                </c:pt>
              </c:numCache>
            </c:numRef>
          </c:val>
          <c:extLst>
            <c:ext xmlns:c16="http://schemas.microsoft.com/office/drawing/2014/chart" uri="{C3380CC4-5D6E-409C-BE32-E72D297353CC}">
              <c16:uniqueId val="{00000001-CF99-4ACB-86B3-F9BC4D789514}"/>
            </c:ext>
          </c:extLst>
        </c:ser>
        <c:dLbls>
          <c:showLegendKey val="0"/>
          <c:showVal val="0"/>
          <c:showCatName val="0"/>
          <c:showSerName val="0"/>
          <c:showPercent val="0"/>
          <c:showBubbleSize val="0"/>
        </c:dLbls>
        <c:gapWidth val="150"/>
        <c:axId val="237042736"/>
        <c:axId val="250323344"/>
      </c:barChart>
      <c:lineChart>
        <c:grouping val="stacked"/>
        <c:varyColors val="0"/>
        <c:ser>
          <c:idx val="2"/>
          <c:order val="2"/>
          <c:tx>
            <c:strRef>
              <c:f>'META 1'!$H$26</c:f>
              <c:strCache>
                <c:ptCount val="1"/>
                <c:pt idx="0">
                  <c:v>% Avance acumulado</c:v>
                </c:pt>
              </c:strCache>
            </c:strRef>
          </c:tx>
          <c:val>
            <c:numRef>
              <c:f>'META 1'!$H$27:$H$38</c:f>
              <c:numCache>
                <c:formatCode>0%</c:formatCode>
                <c:ptCount val="12"/>
                <c:pt idx="0">
                  <c:v>0.125</c:v>
                </c:pt>
                <c:pt idx="1">
                  <c:v>0.25</c:v>
                </c:pt>
                <c:pt idx="2">
                  <c:v>0.3125</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CF99-4ACB-86B3-F9BC4D789514}"/>
            </c:ext>
          </c:extLst>
        </c:ser>
        <c:dLbls>
          <c:showLegendKey val="0"/>
          <c:showVal val="0"/>
          <c:showCatName val="0"/>
          <c:showSerName val="0"/>
          <c:showPercent val="0"/>
          <c:showBubbleSize val="0"/>
        </c:dLbls>
        <c:marker val="1"/>
        <c:smooth val="0"/>
        <c:axId val="762812752"/>
        <c:axId val="762810456"/>
      </c:lineChart>
      <c:catAx>
        <c:axId val="23704273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50323344"/>
        <c:crosses val="autoZero"/>
        <c:auto val="1"/>
        <c:lblAlgn val="ctr"/>
        <c:lblOffset val="100"/>
        <c:noMultiLvlLbl val="0"/>
      </c:catAx>
      <c:valAx>
        <c:axId val="250323344"/>
        <c:scaling>
          <c:orientation val="minMax"/>
        </c:scaling>
        <c:delete val="0"/>
        <c:axPos val="l"/>
        <c:majorGridlines/>
        <c:numFmt formatCode="_(* #,##0.000_);_(* \(#,##0.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37042736"/>
        <c:crosses val="autoZero"/>
        <c:crossBetween val="between"/>
      </c:valAx>
      <c:valAx>
        <c:axId val="762810456"/>
        <c:scaling>
          <c:orientation val="minMax"/>
          <c:max val="1"/>
        </c:scaling>
        <c:delete val="0"/>
        <c:axPos val="r"/>
        <c:numFmt formatCode="0%" sourceLinked="1"/>
        <c:majorTickMark val="out"/>
        <c:minorTickMark val="none"/>
        <c:tickLblPos val="nextTo"/>
        <c:crossAx val="762812752"/>
        <c:crosses val="max"/>
        <c:crossBetween val="between"/>
      </c:valAx>
      <c:catAx>
        <c:axId val="762812752"/>
        <c:scaling>
          <c:orientation val="minMax"/>
        </c:scaling>
        <c:delete val="1"/>
        <c:axPos val="b"/>
        <c:majorTickMark val="out"/>
        <c:minorTickMark val="none"/>
        <c:tickLblPos val="nextTo"/>
        <c:crossAx val="762810456"/>
        <c:crosses val="autoZero"/>
        <c:auto val="1"/>
        <c:lblAlgn val="ctr"/>
        <c:lblOffset val="100"/>
        <c:noMultiLvlLbl val="0"/>
      </c:catAx>
    </c:plotArea>
    <c:legend>
      <c:legendPos val="r"/>
      <c:layout>
        <c:manualLayout>
          <c:xMode val="edge"/>
          <c:yMode val="edge"/>
          <c:x val="0.75122906445854654"/>
          <c:y val="0.16700022309697812"/>
          <c:w val="0.21949489877691436"/>
          <c:h val="0.44181836172141253"/>
        </c:manualLayout>
      </c:layout>
      <c:overlay val="0"/>
      <c:txPr>
        <a:bodyPr/>
        <a:lstStyle/>
        <a:p>
          <a:pPr>
            <a:defRPr sz="105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07119505288198"/>
          <c:y val="5.4495870838984661E-2"/>
          <c:w val="0.60067537753587452"/>
          <c:h val="0.61358389893240162"/>
        </c:manualLayout>
      </c:layout>
      <c:barChart>
        <c:barDir val="col"/>
        <c:grouping val="clustered"/>
        <c:varyColors val="0"/>
        <c:ser>
          <c:idx val="0"/>
          <c:order val="0"/>
          <c:tx>
            <c:strRef>
              <c:f>'META 2'!$C$26</c:f>
              <c:strCache>
                <c:ptCount val="1"/>
                <c:pt idx="0">
                  <c:v>Magnitud programada mensual</c:v>
                </c:pt>
              </c:strCache>
            </c:strRef>
          </c:tx>
          <c:invertIfNegative val="0"/>
          <c:cat>
            <c:strRef>
              <c:f>'META 1'!$B$27:$B$38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2'!$C$27:$C$38</c:f>
              <c:numCache>
                <c:formatCode>_(* #,##0.000_);_(* \(#,##0.000\);_(* "-"??_);_(@_)</c:formatCode>
                <c:ptCount val="12"/>
                <c:pt idx="0">
                  <c:v>2.4999900000000002E-2</c:v>
                </c:pt>
                <c:pt idx="1">
                  <c:v>2.4999900000000002E-2</c:v>
                </c:pt>
                <c:pt idx="2">
                  <c:v>2.4999900000000002E-2</c:v>
                </c:pt>
                <c:pt idx="3">
                  <c:v>2.4999900000000002E-2</c:v>
                </c:pt>
                <c:pt idx="4">
                  <c:v>2.4999900000000002E-2</c:v>
                </c:pt>
                <c:pt idx="5">
                  <c:v>2.4999900000000002E-2</c:v>
                </c:pt>
                <c:pt idx="6">
                  <c:v>2.4999900000000002E-2</c:v>
                </c:pt>
                <c:pt idx="7">
                  <c:v>2.4999900000000002E-2</c:v>
                </c:pt>
                <c:pt idx="8">
                  <c:v>2.4999900000000002E-2</c:v>
                </c:pt>
                <c:pt idx="9">
                  <c:v>2.4999900000000002E-2</c:v>
                </c:pt>
                <c:pt idx="10">
                  <c:v>2.4999900000000002E-2</c:v>
                </c:pt>
                <c:pt idx="11">
                  <c:v>2.4999900000000002E-2</c:v>
                </c:pt>
              </c:numCache>
            </c:numRef>
          </c:val>
          <c:extLst>
            <c:ext xmlns:c16="http://schemas.microsoft.com/office/drawing/2014/chart" uri="{C3380CC4-5D6E-409C-BE32-E72D297353CC}">
              <c16:uniqueId val="{00000000-1E17-4AED-830C-4A9F9843C60C}"/>
            </c:ext>
          </c:extLst>
        </c:ser>
        <c:ser>
          <c:idx val="1"/>
          <c:order val="1"/>
          <c:tx>
            <c:strRef>
              <c:f>'META 2'!$D$26</c:f>
              <c:strCache>
                <c:ptCount val="1"/>
                <c:pt idx="0">
                  <c:v>Magnitud ejecutada mensual</c:v>
                </c:pt>
              </c:strCache>
            </c:strRef>
          </c:tx>
          <c:invertIfNegative val="0"/>
          <c:cat>
            <c:strRef>
              <c:f>'META 1'!$B$27:$B$38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2'!$D$27:$D$38</c:f>
              <c:numCache>
                <c:formatCode>_(* #,##0.000_);_(* \(#,##0.000\);_(* "-"??_);_(@_)</c:formatCode>
                <c:ptCount val="12"/>
                <c:pt idx="0">
                  <c:v>2.4999900000000002E-2</c:v>
                </c:pt>
                <c:pt idx="1">
                  <c:v>2.4999900000000002E-2</c:v>
                </c:pt>
                <c:pt idx="2">
                  <c:v>2.4999900000000002E-2</c:v>
                </c:pt>
              </c:numCache>
            </c:numRef>
          </c:val>
          <c:extLst>
            <c:ext xmlns:c16="http://schemas.microsoft.com/office/drawing/2014/chart" uri="{C3380CC4-5D6E-409C-BE32-E72D297353CC}">
              <c16:uniqueId val="{00000001-1E17-4AED-830C-4A9F9843C60C}"/>
            </c:ext>
          </c:extLst>
        </c:ser>
        <c:dLbls>
          <c:showLegendKey val="0"/>
          <c:showVal val="0"/>
          <c:showCatName val="0"/>
          <c:showSerName val="0"/>
          <c:showPercent val="0"/>
          <c:showBubbleSize val="0"/>
        </c:dLbls>
        <c:gapWidth val="150"/>
        <c:axId val="237042736"/>
        <c:axId val="250323344"/>
      </c:barChart>
      <c:lineChart>
        <c:grouping val="stacked"/>
        <c:varyColors val="0"/>
        <c:ser>
          <c:idx val="2"/>
          <c:order val="2"/>
          <c:tx>
            <c:strRef>
              <c:f>'META 2'!$H$26</c:f>
              <c:strCache>
                <c:ptCount val="1"/>
                <c:pt idx="0">
                  <c:v>% Avance acumulado</c:v>
                </c:pt>
              </c:strCache>
            </c:strRef>
          </c:tx>
          <c:val>
            <c:numRef>
              <c:f>'META 2'!$H$27:$H$38</c:f>
              <c:numCache>
                <c:formatCode>0.00%</c:formatCode>
                <c:ptCount val="12"/>
                <c:pt idx="0">
                  <c:v>8.3333000000000004E-2</c:v>
                </c:pt>
                <c:pt idx="1">
                  <c:v>0.16666600000000001</c:v>
                </c:pt>
                <c:pt idx="2">
                  <c:v>0.24999900000000003</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1E17-4AED-830C-4A9F9843C60C}"/>
            </c:ext>
          </c:extLst>
        </c:ser>
        <c:dLbls>
          <c:showLegendKey val="0"/>
          <c:showVal val="0"/>
          <c:showCatName val="0"/>
          <c:showSerName val="0"/>
          <c:showPercent val="0"/>
          <c:showBubbleSize val="0"/>
        </c:dLbls>
        <c:marker val="1"/>
        <c:smooth val="0"/>
        <c:axId val="762812752"/>
        <c:axId val="762810456"/>
      </c:lineChart>
      <c:catAx>
        <c:axId val="23704273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50323344"/>
        <c:crosses val="autoZero"/>
        <c:auto val="1"/>
        <c:lblAlgn val="ctr"/>
        <c:lblOffset val="100"/>
        <c:noMultiLvlLbl val="0"/>
      </c:catAx>
      <c:valAx>
        <c:axId val="250323344"/>
        <c:scaling>
          <c:orientation val="minMax"/>
        </c:scaling>
        <c:delete val="0"/>
        <c:axPos val="l"/>
        <c:majorGridlines/>
        <c:numFmt formatCode="_(* #,##0.000_);_(* \(#,##0.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37042736"/>
        <c:crosses val="autoZero"/>
        <c:crossBetween val="between"/>
      </c:valAx>
      <c:valAx>
        <c:axId val="762810456"/>
        <c:scaling>
          <c:orientation val="minMax"/>
          <c:max val="1"/>
        </c:scaling>
        <c:delete val="0"/>
        <c:axPos val="r"/>
        <c:numFmt formatCode="0.00%" sourceLinked="1"/>
        <c:majorTickMark val="out"/>
        <c:minorTickMark val="none"/>
        <c:tickLblPos val="nextTo"/>
        <c:crossAx val="762812752"/>
        <c:crosses val="max"/>
        <c:crossBetween val="between"/>
      </c:valAx>
      <c:catAx>
        <c:axId val="762812752"/>
        <c:scaling>
          <c:orientation val="minMax"/>
        </c:scaling>
        <c:delete val="1"/>
        <c:axPos val="b"/>
        <c:majorTickMark val="out"/>
        <c:minorTickMark val="none"/>
        <c:tickLblPos val="nextTo"/>
        <c:crossAx val="762810456"/>
        <c:crosses val="autoZero"/>
        <c:auto val="1"/>
        <c:lblAlgn val="ctr"/>
        <c:lblOffset val="100"/>
        <c:noMultiLvlLbl val="0"/>
      </c:catAx>
    </c:plotArea>
    <c:legend>
      <c:legendPos val="r"/>
      <c:layout>
        <c:manualLayout>
          <c:xMode val="edge"/>
          <c:yMode val="edge"/>
          <c:x val="0.75122906445854654"/>
          <c:y val="0.16700022309697812"/>
          <c:w val="0.21949489877691436"/>
          <c:h val="0.44181836172141253"/>
        </c:manualLayout>
      </c:layout>
      <c:overlay val="0"/>
      <c:txPr>
        <a:bodyPr/>
        <a:lstStyle/>
        <a:p>
          <a:pPr>
            <a:defRPr sz="105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255782872372116"/>
          <c:y val="6.6350710900473939E-2"/>
          <c:w val="0.56735713600537252"/>
          <c:h val="0.59091115272710781"/>
        </c:manualLayout>
      </c:layout>
      <c:barChart>
        <c:barDir val="col"/>
        <c:grouping val="clustered"/>
        <c:varyColors val="0"/>
        <c:ser>
          <c:idx val="0"/>
          <c:order val="0"/>
          <c:tx>
            <c:strRef>
              <c:f>'META 3'!$C$26</c:f>
              <c:strCache>
                <c:ptCount val="1"/>
                <c:pt idx="0">
                  <c:v>Magnitud programada mensual</c:v>
                </c:pt>
              </c:strCache>
            </c:strRef>
          </c:tx>
          <c:invertIfNegative val="0"/>
          <c:cat>
            <c:strRef>
              <c:f>'[8]META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3'!$C$27:$C$38</c:f>
              <c:numCache>
                <c:formatCode>_(* #,##0.00_);_(* \(#,##0.00\);_(* "-"??_);_(@_)</c:formatCode>
                <c:ptCount val="12"/>
                <c:pt idx="0">
                  <c:v>2.7600000000000003E-2</c:v>
                </c:pt>
                <c:pt idx="1">
                  <c:v>1.72E-2</c:v>
                </c:pt>
                <c:pt idx="2">
                  <c:v>1.84E-2</c:v>
                </c:pt>
                <c:pt idx="3">
                  <c:v>3.04E-2</c:v>
                </c:pt>
                <c:pt idx="4">
                  <c:v>1.72E-2</c:v>
                </c:pt>
                <c:pt idx="5">
                  <c:v>1.84E-2</c:v>
                </c:pt>
                <c:pt idx="6">
                  <c:v>3.04E-2</c:v>
                </c:pt>
                <c:pt idx="7">
                  <c:v>2.7200000000000002E-2</c:v>
                </c:pt>
                <c:pt idx="8">
                  <c:v>6.2400000000000004E-2</c:v>
                </c:pt>
                <c:pt idx="9">
                  <c:v>9.3200000000000005E-2</c:v>
                </c:pt>
                <c:pt idx="10">
                  <c:v>3.7600000000000001E-2</c:v>
                </c:pt>
                <c:pt idx="11">
                  <c:v>2.0000000000000004E-2</c:v>
                </c:pt>
              </c:numCache>
            </c:numRef>
          </c:val>
          <c:extLst>
            <c:ext xmlns:c16="http://schemas.microsoft.com/office/drawing/2014/chart" uri="{C3380CC4-5D6E-409C-BE32-E72D297353CC}">
              <c16:uniqueId val="{00000000-BDB3-4AA6-8369-C92DF8CFF6C4}"/>
            </c:ext>
          </c:extLst>
        </c:ser>
        <c:ser>
          <c:idx val="1"/>
          <c:order val="1"/>
          <c:tx>
            <c:strRef>
              <c:f>'META 3'!$D$26</c:f>
              <c:strCache>
                <c:ptCount val="1"/>
                <c:pt idx="0">
                  <c:v>Magnitud ejecutada mensual</c:v>
                </c:pt>
              </c:strCache>
            </c:strRef>
          </c:tx>
          <c:invertIfNegative val="0"/>
          <c:cat>
            <c:strRef>
              <c:f>'[8]META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3'!$D$27:$D$38</c:f>
              <c:numCache>
                <c:formatCode>_(* #,##0.00_);_(* \(#,##0.00\);_(* "-"??_);_(@_)</c:formatCode>
                <c:ptCount val="12"/>
                <c:pt idx="0">
                  <c:v>2.7600000000000003E-2</c:v>
                </c:pt>
                <c:pt idx="1">
                  <c:v>1.72E-2</c:v>
                </c:pt>
                <c:pt idx="2">
                  <c:v>1.84E-2</c:v>
                </c:pt>
              </c:numCache>
            </c:numRef>
          </c:val>
          <c:extLst>
            <c:ext xmlns:c16="http://schemas.microsoft.com/office/drawing/2014/chart" uri="{C3380CC4-5D6E-409C-BE32-E72D297353CC}">
              <c16:uniqueId val="{00000001-BDB3-4AA6-8369-C92DF8CFF6C4}"/>
            </c:ext>
          </c:extLst>
        </c:ser>
        <c:dLbls>
          <c:showLegendKey val="0"/>
          <c:showVal val="0"/>
          <c:showCatName val="0"/>
          <c:showSerName val="0"/>
          <c:showPercent val="0"/>
          <c:showBubbleSize val="0"/>
        </c:dLbls>
        <c:gapWidth val="150"/>
        <c:axId val="237042736"/>
        <c:axId val="250323344"/>
      </c:barChart>
      <c:lineChart>
        <c:grouping val="stacked"/>
        <c:varyColors val="0"/>
        <c:ser>
          <c:idx val="2"/>
          <c:order val="2"/>
          <c:tx>
            <c:strRef>
              <c:f>'META 3'!$H$26</c:f>
              <c:strCache>
                <c:ptCount val="1"/>
                <c:pt idx="0">
                  <c:v>% Avance de meta acumulado</c:v>
                </c:pt>
              </c:strCache>
            </c:strRef>
          </c:tx>
          <c:val>
            <c:numRef>
              <c:f>'META 3'!$H$27:$H$38</c:f>
              <c:numCache>
                <c:formatCode>0.00%</c:formatCode>
                <c:ptCount val="12"/>
                <c:pt idx="0">
                  <c:v>6.9000000000000006E-2</c:v>
                </c:pt>
                <c:pt idx="1">
                  <c:v>0.112</c:v>
                </c:pt>
                <c:pt idx="2">
                  <c:v>0.158</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BDB3-4AA6-8369-C92DF8CFF6C4}"/>
            </c:ext>
          </c:extLst>
        </c:ser>
        <c:dLbls>
          <c:showLegendKey val="0"/>
          <c:showVal val="0"/>
          <c:showCatName val="0"/>
          <c:showSerName val="0"/>
          <c:showPercent val="0"/>
          <c:showBubbleSize val="0"/>
        </c:dLbls>
        <c:marker val="1"/>
        <c:smooth val="0"/>
        <c:axId val="762812752"/>
        <c:axId val="762810456"/>
      </c:lineChart>
      <c:catAx>
        <c:axId val="23704273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50323344"/>
        <c:crosses val="autoZero"/>
        <c:auto val="1"/>
        <c:lblAlgn val="ctr"/>
        <c:lblOffset val="100"/>
        <c:noMultiLvlLbl val="0"/>
      </c:catAx>
      <c:valAx>
        <c:axId val="250323344"/>
        <c:scaling>
          <c:orientation val="minMax"/>
        </c:scaling>
        <c:delete val="0"/>
        <c:axPos val="l"/>
        <c:majorGridlines/>
        <c:numFmt formatCode="_(* #,##0.00_);_(* \(#,##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37042736"/>
        <c:crosses val="autoZero"/>
        <c:crossBetween val="between"/>
      </c:valAx>
      <c:valAx>
        <c:axId val="762810456"/>
        <c:scaling>
          <c:orientation val="minMax"/>
          <c:max val="1"/>
        </c:scaling>
        <c:delete val="0"/>
        <c:axPos val="r"/>
        <c:numFmt formatCode="0.00%" sourceLinked="1"/>
        <c:majorTickMark val="out"/>
        <c:minorTickMark val="none"/>
        <c:tickLblPos val="nextTo"/>
        <c:crossAx val="762812752"/>
        <c:crosses val="max"/>
        <c:crossBetween val="between"/>
      </c:valAx>
      <c:catAx>
        <c:axId val="762812752"/>
        <c:scaling>
          <c:orientation val="minMax"/>
        </c:scaling>
        <c:delete val="1"/>
        <c:axPos val="b"/>
        <c:majorTickMark val="out"/>
        <c:minorTickMark val="none"/>
        <c:tickLblPos val="nextTo"/>
        <c:crossAx val="762810456"/>
        <c:crosses val="autoZero"/>
        <c:auto val="1"/>
        <c:lblAlgn val="ctr"/>
        <c:lblOffset val="100"/>
        <c:noMultiLvlLbl val="0"/>
      </c:catAx>
    </c:plotArea>
    <c:legend>
      <c:legendPos val="r"/>
      <c:layout>
        <c:manualLayout>
          <c:xMode val="edge"/>
          <c:yMode val="edge"/>
          <c:x val="0.71922069950886214"/>
          <c:y val="0.22627509584801264"/>
          <c:w val="0.27047123568464848"/>
          <c:h val="0.29363138285783996"/>
        </c:manualLayout>
      </c:layout>
      <c:overlay val="0"/>
      <c:txPr>
        <a:bodyPr/>
        <a:lstStyle/>
        <a:p>
          <a:pPr>
            <a:defRPr sz="105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4'!$C$26</c:f>
              <c:strCache>
                <c:ptCount val="1"/>
                <c:pt idx="0">
                  <c:v>Magnitud programada mensual</c:v>
                </c:pt>
              </c:strCache>
            </c:strRef>
          </c:tx>
          <c:invertIfNegative val="0"/>
          <c:cat>
            <c:strRef>
              <c:f>'[8]META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4'!$C$27:$C$38</c:f>
              <c:numCache>
                <c:formatCode>_(* #,##0.00_);_(* \(#,##0.00\);_(* "-"??_);_(@_)</c:formatCode>
                <c:ptCount val="12"/>
                <c:pt idx="0">
                  <c:v>7.41</c:v>
                </c:pt>
                <c:pt idx="1">
                  <c:v>0.99</c:v>
                </c:pt>
                <c:pt idx="2">
                  <c:v>0.81</c:v>
                </c:pt>
                <c:pt idx="3">
                  <c:v>6</c:v>
                </c:pt>
                <c:pt idx="4">
                  <c:v>1.5899999999999999</c:v>
                </c:pt>
                <c:pt idx="5">
                  <c:v>0.81</c:v>
                </c:pt>
                <c:pt idx="6">
                  <c:v>0.81</c:v>
                </c:pt>
                <c:pt idx="7">
                  <c:v>3</c:v>
                </c:pt>
                <c:pt idx="8">
                  <c:v>1.5899999999999999</c:v>
                </c:pt>
                <c:pt idx="9">
                  <c:v>2.0100000000000002</c:v>
                </c:pt>
                <c:pt idx="10">
                  <c:v>0.75</c:v>
                </c:pt>
                <c:pt idx="11">
                  <c:v>4.2299999999999995</c:v>
                </c:pt>
              </c:numCache>
            </c:numRef>
          </c:val>
          <c:extLst>
            <c:ext xmlns:c16="http://schemas.microsoft.com/office/drawing/2014/chart" uri="{C3380CC4-5D6E-409C-BE32-E72D297353CC}">
              <c16:uniqueId val="{00000000-FF7F-46A0-8571-379A4EF4020F}"/>
            </c:ext>
          </c:extLst>
        </c:ser>
        <c:ser>
          <c:idx val="1"/>
          <c:order val="1"/>
          <c:tx>
            <c:strRef>
              <c:f>'META 4'!$D$26</c:f>
              <c:strCache>
                <c:ptCount val="1"/>
                <c:pt idx="0">
                  <c:v>Magnitud ejecutada mensual</c:v>
                </c:pt>
              </c:strCache>
            </c:strRef>
          </c:tx>
          <c:invertIfNegative val="0"/>
          <c:cat>
            <c:strRef>
              <c:f>'[8]META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4'!$D$27:$D$38</c:f>
              <c:numCache>
                <c:formatCode>_(* #,##0.00_);_(* \(#,##0.00\);_(* "-"??_);_(@_)</c:formatCode>
                <c:ptCount val="12"/>
                <c:pt idx="0">
                  <c:v>7.41</c:v>
                </c:pt>
                <c:pt idx="1">
                  <c:v>0.99</c:v>
                </c:pt>
                <c:pt idx="2">
                  <c:v>0.81</c:v>
                </c:pt>
              </c:numCache>
            </c:numRef>
          </c:val>
          <c:extLst>
            <c:ext xmlns:c16="http://schemas.microsoft.com/office/drawing/2014/chart" uri="{C3380CC4-5D6E-409C-BE32-E72D297353CC}">
              <c16:uniqueId val="{00000001-FF7F-46A0-8571-379A4EF4020F}"/>
            </c:ext>
          </c:extLst>
        </c:ser>
        <c:dLbls>
          <c:showLegendKey val="0"/>
          <c:showVal val="0"/>
          <c:showCatName val="0"/>
          <c:showSerName val="0"/>
          <c:showPercent val="0"/>
          <c:showBubbleSize val="0"/>
        </c:dLbls>
        <c:gapWidth val="150"/>
        <c:axId val="470388456"/>
        <c:axId val="470386496"/>
      </c:barChart>
      <c:lineChart>
        <c:grouping val="stacked"/>
        <c:varyColors val="0"/>
        <c:ser>
          <c:idx val="2"/>
          <c:order val="2"/>
          <c:tx>
            <c:strRef>
              <c:f>'META 4'!$H$26</c:f>
              <c:strCache>
                <c:ptCount val="1"/>
                <c:pt idx="0">
                  <c:v>% Avance de meta acumulado</c:v>
                </c:pt>
              </c:strCache>
            </c:strRef>
          </c:tx>
          <c:val>
            <c:numRef>
              <c:f>'META 4'!$H$27:$H$38</c:f>
              <c:numCache>
                <c:formatCode>0.00%</c:formatCode>
                <c:ptCount val="12"/>
                <c:pt idx="0">
                  <c:v>0.247</c:v>
                </c:pt>
                <c:pt idx="1">
                  <c:v>0.28000000000000003</c:v>
                </c:pt>
                <c:pt idx="2">
                  <c:v>0.30700000000000005</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FF7F-46A0-8571-379A4EF4020F}"/>
            </c:ext>
          </c:extLst>
        </c:ser>
        <c:dLbls>
          <c:showLegendKey val="0"/>
          <c:showVal val="0"/>
          <c:showCatName val="0"/>
          <c:showSerName val="0"/>
          <c:showPercent val="0"/>
          <c:showBubbleSize val="0"/>
        </c:dLbls>
        <c:marker val="1"/>
        <c:smooth val="0"/>
        <c:axId val="470386888"/>
        <c:axId val="470388064"/>
      </c:lineChart>
      <c:catAx>
        <c:axId val="47038845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470386496"/>
        <c:crosses val="autoZero"/>
        <c:auto val="1"/>
        <c:lblAlgn val="ctr"/>
        <c:lblOffset val="100"/>
        <c:noMultiLvlLbl val="0"/>
      </c:catAx>
      <c:valAx>
        <c:axId val="470386496"/>
        <c:scaling>
          <c:orientation val="minMax"/>
        </c:scaling>
        <c:delete val="0"/>
        <c:axPos val="l"/>
        <c:majorGridlines/>
        <c:numFmt formatCode="_(* #,##0.00_);_(* \(#,##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470388456"/>
        <c:crosses val="autoZero"/>
        <c:crossBetween val="between"/>
      </c:valAx>
      <c:valAx>
        <c:axId val="470388064"/>
        <c:scaling>
          <c:orientation val="minMax"/>
          <c:max val="1"/>
        </c:scaling>
        <c:delete val="0"/>
        <c:axPos val="r"/>
        <c:numFmt formatCode="0.00%" sourceLinked="1"/>
        <c:majorTickMark val="out"/>
        <c:minorTickMark val="none"/>
        <c:tickLblPos val="nextTo"/>
        <c:crossAx val="470386888"/>
        <c:crosses val="max"/>
        <c:crossBetween val="between"/>
      </c:valAx>
      <c:catAx>
        <c:axId val="470386888"/>
        <c:scaling>
          <c:orientation val="minMax"/>
        </c:scaling>
        <c:delete val="1"/>
        <c:axPos val="b"/>
        <c:majorTickMark val="out"/>
        <c:minorTickMark val="none"/>
        <c:tickLblPos val="nextTo"/>
        <c:crossAx val="470388064"/>
        <c:crosses val="autoZero"/>
        <c:auto val="1"/>
        <c:lblAlgn val="ctr"/>
        <c:lblOffset val="100"/>
        <c:noMultiLvlLbl val="0"/>
      </c:catAx>
    </c:plotArea>
    <c:legend>
      <c:legendPos val="r"/>
      <c:layout>
        <c:manualLayout>
          <c:xMode val="edge"/>
          <c:yMode val="edge"/>
          <c:x val="0.71922069950886214"/>
          <c:y val="0.22627509584801264"/>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52657576681419482"/>
          <c:h val="0.57977521717348346"/>
        </c:manualLayout>
      </c:layout>
      <c:barChart>
        <c:barDir val="col"/>
        <c:grouping val="clustered"/>
        <c:varyColors val="0"/>
        <c:ser>
          <c:idx val="0"/>
          <c:order val="0"/>
          <c:tx>
            <c:strRef>
              <c:f>'META 5'!$C$26</c:f>
              <c:strCache>
                <c:ptCount val="1"/>
                <c:pt idx="0">
                  <c:v>Magnitud programada mensual</c:v>
                </c:pt>
              </c:strCache>
            </c:strRef>
          </c:tx>
          <c:invertIfNegative val="0"/>
          <c:cat>
            <c:strRef>
              <c:f>'[8]META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5'!$C$27:$C$38</c:f>
              <c:numCache>
                <c:formatCode>_(* #,##0.000_);_(* \(#,##0.000\);_(* "-"??_);_(@_)</c:formatCode>
                <c:ptCount val="12"/>
                <c:pt idx="0">
                  <c:v>2.4989999999999998E-2</c:v>
                </c:pt>
                <c:pt idx="1">
                  <c:v>2.4989999999999998E-2</c:v>
                </c:pt>
                <c:pt idx="2">
                  <c:v>2.4989999999999998E-2</c:v>
                </c:pt>
                <c:pt idx="3">
                  <c:v>2.4989999999999998E-2</c:v>
                </c:pt>
                <c:pt idx="4">
                  <c:v>2.4989999999999998E-2</c:v>
                </c:pt>
                <c:pt idx="5">
                  <c:v>2.4989999999999998E-2</c:v>
                </c:pt>
                <c:pt idx="6">
                  <c:v>2.4989999999999998E-2</c:v>
                </c:pt>
                <c:pt idx="7">
                  <c:v>2.4989999999999998E-2</c:v>
                </c:pt>
                <c:pt idx="8">
                  <c:v>2.5020000000000001E-2</c:v>
                </c:pt>
                <c:pt idx="9">
                  <c:v>2.5020000000000001E-2</c:v>
                </c:pt>
                <c:pt idx="10">
                  <c:v>2.5020000000000001E-2</c:v>
                </c:pt>
                <c:pt idx="11">
                  <c:v>2.5020000000000001E-2</c:v>
                </c:pt>
              </c:numCache>
            </c:numRef>
          </c:val>
          <c:extLst>
            <c:ext xmlns:c16="http://schemas.microsoft.com/office/drawing/2014/chart" uri="{C3380CC4-5D6E-409C-BE32-E72D297353CC}">
              <c16:uniqueId val="{00000000-77BE-4849-A590-E631374463DB}"/>
            </c:ext>
          </c:extLst>
        </c:ser>
        <c:ser>
          <c:idx val="1"/>
          <c:order val="1"/>
          <c:tx>
            <c:strRef>
              <c:f>'META 5'!$D$26</c:f>
              <c:strCache>
                <c:ptCount val="1"/>
                <c:pt idx="0">
                  <c:v>Magnitud ejecutada mensual</c:v>
                </c:pt>
              </c:strCache>
            </c:strRef>
          </c:tx>
          <c:invertIfNegative val="0"/>
          <c:cat>
            <c:strRef>
              <c:f>'[8]META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5'!$D$27:$D$38</c:f>
              <c:numCache>
                <c:formatCode>_(* #,##0.000_);_(* \(#,##0.000\);_(* "-"??_);_(@_)</c:formatCode>
                <c:ptCount val="12"/>
                <c:pt idx="0">
                  <c:v>2.4900000000000002E-2</c:v>
                </c:pt>
                <c:pt idx="1">
                  <c:v>2.4900000000000002E-2</c:v>
                </c:pt>
                <c:pt idx="2">
                  <c:v>2.4989999999999998E-2</c:v>
                </c:pt>
              </c:numCache>
            </c:numRef>
          </c:val>
          <c:extLst>
            <c:ext xmlns:c16="http://schemas.microsoft.com/office/drawing/2014/chart" uri="{C3380CC4-5D6E-409C-BE32-E72D297353CC}">
              <c16:uniqueId val="{00000001-77BE-4849-A590-E631374463DB}"/>
            </c:ext>
          </c:extLst>
        </c:ser>
        <c:dLbls>
          <c:showLegendKey val="0"/>
          <c:showVal val="0"/>
          <c:showCatName val="0"/>
          <c:showSerName val="0"/>
          <c:showPercent val="0"/>
          <c:showBubbleSize val="0"/>
        </c:dLbls>
        <c:gapWidth val="150"/>
        <c:axId val="237042736"/>
        <c:axId val="250323344"/>
      </c:barChart>
      <c:lineChart>
        <c:grouping val="stacked"/>
        <c:varyColors val="0"/>
        <c:ser>
          <c:idx val="2"/>
          <c:order val="2"/>
          <c:tx>
            <c:strRef>
              <c:f>'META 5'!$H$26</c:f>
              <c:strCache>
                <c:ptCount val="1"/>
                <c:pt idx="0">
                  <c:v>% Avance acumulado</c:v>
                </c:pt>
              </c:strCache>
            </c:strRef>
          </c:tx>
          <c:val>
            <c:numRef>
              <c:f>'META 5'!$H$27:$H$38</c:f>
              <c:numCache>
                <c:formatCode>0.00%</c:formatCode>
                <c:ptCount val="12"/>
                <c:pt idx="0">
                  <c:v>8.3000000000000004E-2</c:v>
                </c:pt>
                <c:pt idx="1">
                  <c:v>0.16600000000000001</c:v>
                </c:pt>
                <c:pt idx="2">
                  <c:v>0.24930000000000002</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77BE-4849-A590-E631374463DB}"/>
            </c:ext>
          </c:extLst>
        </c:ser>
        <c:dLbls>
          <c:showLegendKey val="0"/>
          <c:showVal val="0"/>
          <c:showCatName val="0"/>
          <c:showSerName val="0"/>
          <c:showPercent val="0"/>
          <c:showBubbleSize val="0"/>
        </c:dLbls>
        <c:marker val="1"/>
        <c:smooth val="0"/>
        <c:axId val="762812752"/>
        <c:axId val="762810456"/>
      </c:lineChart>
      <c:catAx>
        <c:axId val="23704273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50323344"/>
        <c:crosses val="autoZero"/>
        <c:auto val="1"/>
        <c:lblAlgn val="ctr"/>
        <c:lblOffset val="100"/>
        <c:noMultiLvlLbl val="0"/>
      </c:catAx>
      <c:valAx>
        <c:axId val="250323344"/>
        <c:scaling>
          <c:orientation val="minMax"/>
          <c:max val="2.5000000000000005E-2"/>
          <c:min val="0"/>
        </c:scaling>
        <c:delete val="0"/>
        <c:axPos val="l"/>
        <c:majorGridlines/>
        <c:numFmt formatCode="_(* #,##0.000_);_(* \(#,##0.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37042736"/>
        <c:crosses val="autoZero"/>
        <c:crossBetween val="between"/>
      </c:valAx>
      <c:valAx>
        <c:axId val="762810456"/>
        <c:scaling>
          <c:orientation val="minMax"/>
          <c:max val="1"/>
        </c:scaling>
        <c:delete val="0"/>
        <c:axPos val="r"/>
        <c:numFmt formatCode="0.00%" sourceLinked="1"/>
        <c:majorTickMark val="out"/>
        <c:minorTickMark val="none"/>
        <c:tickLblPos val="nextTo"/>
        <c:crossAx val="762812752"/>
        <c:crosses val="max"/>
        <c:crossBetween val="between"/>
      </c:valAx>
      <c:catAx>
        <c:axId val="762812752"/>
        <c:scaling>
          <c:orientation val="minMax"/>
        </c:scaling>
        <c:delete val="1"/>
        <c:axPos val="b"/>
        <c:majorTickMark val="out"/>
        <c:minorTickMark val="none"/>
        <c:tickLblPos val="nextTo"/>
        <c:crossAx val="762810456"/>
        <c:crosses val="autoZero"/>
        <c:auto val="1"/>
        <c:lblAlgn val="ctr"/>
        <c:lblOffset val="100"/>
        <c:noMultiLvlLbl val="0"/>
      </c:catAx>
    </c:plotArea>
    <c:legend>
      <c:legendPos val="r"/>
      <c:layout>
        <c:manualLayout>
          <c:xMode val="edge"/>
          <c:yMode val="edge"/>
          <c:x val="0.71922069950886214"/>
          <c:y val="0.22627509584801264"/>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52657576681419482"/>
          <c:h val="0.57977521717348346"/>
        </c:manualLayout>
      </c:layout>
      <c:barChart>
        <c:barDir val="col"/>
        <c:grouping val="clustered"/>
        <c:varyColors val="0"/>
        <c:ser>
          <c:idx val="0"/>
          <c:order val="0"/>
          <c:tx>
            <c:strRef>
              <c:f>'META 6'!$C$26</c:f>
              <c:strCache>
                <c:ptCount val="1"/>
                <c:pt idx="0">
                  <c:v>Magnitud programada mensual</c:v>
                </c:pt>
              </c:strCache>
            </c:strRef>
          </c:tx>
          <c:invertIfNegative val="0"/>
          <c:cat>
            <c:strRef>
              <c:f>'[8]META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6'!$C$27:$C$38</c:f>
              <c:numCache>
                <c:formatCode>_(* #,##0.000_);_(* \(#,##0.000\);_(* "-"??_);_(@_)</c:formatCode>
                <c:ptCount val="12"/>
                <c:pt idx="0">
                  <c:v>2.5379999999999996E-2</c:v>
                </c:pt>
                <c:pt idx="1">
                  <c:v>1.8869999999999998E-2</c:v>
                </c:pt>
                <c:pt idx="2">
                  <c:v>1.89E-2</c:v>
                </c:pt>
                <c:pt idx="3">
                  <c:v>2.6399999999999996E-2</c:v>
                </c:pt>
                <c:pt idx="4">
                  <c:v>2.6129999999999997E-2</c:v>
                </c:pt>
                <c:pt idx="5">
                  <c:v>2.793E-2</c:v>
                </c:pt>
                <c:pt idx="6">
                  <c:v>3.1259999999999996E-2</c:v>
                </c:pt>
                <c:pt idx="7">
                  <c:v>1.95E-2</c:v>
                </c:pt>
                <c:pt idx="8">
                  <c:v>2.5259999999999998E-2</c:v>
                </c:pt>
                <c:pt idx="9">
                  <c:v>1.728E-2</c:v>
                </c:pt>
                <c:pt idx="10">
                  <c:v>1.9230000000000001E-2</c:v>
                </c:pt>
                <c:pt idx="11">
                  <c:v>3.5399999999999994E-2</c:v>
                </c:pt>
              </c:numCache>
            </c:numRef>
          </c:val>
          <c:extLst>
            <c:ext xmlns:c16="http://schemas.microsoft.com/office/drawing/2014/chart" uri="{C3380CC4-5D6E-409C-BE32-E72D297353CC}">
              <c16:uniqueId val="{00000000-6FD6-4FDD-9C4E-21F213ED8945}"/>
            </c:ext>
          </c:extLst>
        </c:ser>
        <c:ser>
          <c:idx val="1"/>
          <c:order val="1"/>
          <c:tx>
            <c:strRef>
              <c:f>'META 6'!$D$26</c:f>
              <c:strCache>
                <c:ptCount val="1"/>
                <c:pt idx="0">
                  <c:v>Magnitud ejecutada mensual</c:v>
                </c:pt>
              </c:strCache>
            </c:strRef>
          </c:tx>
          <c:invertIfNegative val="0"/>
          <c:cat>
            <c:strRef>
              <c:f>'[8]META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6'!$D$27:$D$38</c:f>
              <c:numCache>
                <c:formatCode>_(* #,##0.000_);_(* \(#,##0.000\);_(* "-"??_);_(@_)</c:formatCode>
                <c:ptCount val="12"/>
                <c:pt idx="0">
                  <c:v>2.52E-2</c:v>
                </c:pt>
                <c:pt idx="1">
                  <c:v>1.8030000000000001E-2</c:v>
                </c:pt>
                <c:pt idx="2">
                  <c:v>1.533E-2</c:v>
                </c:pt>
              </c:numCache>
            </c:numRef>
          </c:val>
          <c:extLst>
            <c:ext xmlns:c16="http://schemas.microsoft.com/office/drawing/2014/chart" uri="{C3380CC4-5D6E-409C-BE32-E72D297353CC}">
              <c16:uniqueId val="{00000001-6FD6-4FDD-9C4E-21F213ED8945}"/>
            </c:ext>
          </c:extLst>
        </c:ser>
        <c:dLbls>
          <c:showLegendKey val="0"/>
          <c:showVal val="0"/>
          <c:showCatName val="0"/>
          <c:showSerName val="0"/>
          <c:showPercent val="0"/>
          <c:showBubbleSize val="0"/>
        </c:dLbls>
        <c:gapWidth val="150"/>
        <c:axId val="237042736"/>
        <c:axId val="250323344"/>
      </c:barChart>
      <c:lineChart>
        <c:grouping val="stacked"/>
        <c:varyColors val="0"/>
        <c:ser>
          <c:idx val="2"/>
          <c:order val="2"/>
          <c:tx>
            <c:strRef>
              <c:f>'META 6'!$H$26</c:f>
              <c:strCache>
                <c:ptCount val="1"/>
                <c:pt idx="0">
                  <c:v>% Avance acumulado</c:v>
                </c:pt>
              </c:strCache>
            </c:strRef>
          </c:tx>
          <c:val>
            <c:numRef>
              <c:f>'META 6'!$H$27:$H$38</c:f>
              <c:numCache>
                <c:formatCode>0.00%</c:formatCode>
                <c:ptCount val="12"/>
                <c:pt idx="0">
                  <c:v>8.4000000000000005E-2</c:v>
                </c:pt>
                <c:pt idx="1">
                  <c:v>0.14410000000000001</c:v>
                </c:pt>
                <c:pt idx="2">
                  <c:v>0.19520000000000001</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6FD6-4FDD-9C4E-21F213ED8945}"/>
            </c:ext>
          </c:extLst>
        </c:ser>
        <c:dLbls>
          <c:showLegendKey val="0"/>
          <c:showVal val="0"/>
          <c:showCatName val="0"/>
          <c:showSerName val="0"/>
          <c:showPercent val="0"/>
          <c:showBubbleSize val="0"/>
        </c:dLbls>
        <c:marker val="1"/>
        <c:smooth val="0"/>
        <c:axId val="762812752"/>
        <c:axId val="762810456"/>
      </c:lineChart>
      <c:catAx>
        <c:axId val="23704273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50323344"/>
        <c:crosses val="autoZero"/>
        <c:auto val="1"/>
        <c:lblAlgn val="ctr"/>
        <c:lblOffset val="100"/>
        <c:noMultiLvlLbl val="0"/>
      </c:catAx>
      <c:valAx>
        <c:axId val="250323344"/>
        <c:scaling>
          <c:orientation val="minMax"/>
        </c:scaling>
        <c:delete val="0"/>
        <c:axPos val="l"/>
        <c:majorGridlines/>
        <c:numFmt formatCode="_(* #,##0.000_);_(* \(#,##0.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37042736"/>
        <c:crosses val="autoZero"/>
        <c:crossBetween val="between"/>
        <c:majorUnit val="5.000000000000001E-3"/>
      </c:valAx>
      <c:valAx>
        <c:axId val="762810456"/>
        <c:scaling>
          <c:orientation val="minMax"/>
          <c:max val="1"/>
        </c:scaling>
        <c:delete val="0"/>
        <c:axPos val="r"/>
        <c:numFmt formatCode="0.00%" sourceLinked="1"/>
        <c:majorTickMark val="out"/>
        <c:minorTickMark val="none"/>
        <c:tickLblPos val="nextTo"/>
        <c:crossAx val="762812752"/>
        <c:crosses val="max"/>
        <c:crossBetween val="between"/>
      </c:valAx>
      <c:catAx>
        <c:axId val="762812752"/>
        <c:scaling>
          <c:orientation val="minMax"/>
        </c:scaling>
        <c:delete val="1"/>
        <c:axPos val="b"/>
        <c:majorTickMark val="out"/>
        <c:minorTickMark val="none"/>
        <c:tickLblPos val="nextTo"/>
        <c:crossAx val="762810456"/>
        <c:crosses val="autoZero"/>
        <c:auto val="1"/>
        <c:lblAlgn val="ctr"/>
        <c:lblOffset val="100"/>
        <c:noMultiLvlLbl val="0"/>
      </c:catAx>
    </c:plotArea>
    <c:legend>
      <c:legendPos val="r"/>
      <c:layout>
        <c:manualLayout>
          <c:xMode val="edge"/>
          <c:yMode val="edge"/>
          <c:x val="0.71922069950886214"/>
          <c:y val="0.22627509584801264"/>
          <c:w val="0.27047123568464848"/>
          <c:h val="0.29363138285783996"/>
        </c:manualLayout>
      </c:layout>
      <c:overlay val="0"/>
      <c:txPr>
        <a:bodyPr/>
        <a:lstStyle/>
        <a:p>
          <a:pPr>
            <a:defRPr sz="105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52657576681419482"/>
          <c:h val="0.57977521717348346"/>
        </c:manualLayout>
      </c:layout>
      <c:barChart>
        <c:barDir val="col"/>
        <c:grouping val="clustered"/>
        <c:varyColors val="0"/>
        <c:ser>
          <c:idx val="0"/>
          <c:order val="0"/>
          <c:tx>
            <c:strRef>
              <c:f>'META 7'!$C$26</c:f>
              <c:strCache>
                <c:ptCount val="1"/>
                <c:pt idx="0">
                  <c:v>Magnitud programada mensual</c:v>
                </c:pt>
              </c:strCache>
            </c:strRef>
          </c:tx>
          <c:invertIfNegative val="0"/>
          <c:cat>
            <c:strRef>
              <c:f>'[8]META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7'!$C$27:$C$38</c:f>
              <c:numCache>
                <c:formatCode>0.000</c:formatCode>
                <c:ptCount val="12"/>
                <c:pt idx="0">
                  <c:v>4.4400000000000004E-3</c:v>
                </c:pt>
                <c:pt idx="1">
                  <c:v>3.2748636363636299E-2</c:v>
                </c:pt>
                <c:pt idx="2">
                  <c:v>4.1987036363636404E-2</c:v>
                </c:pt>
                <c:pt idx="3">
                  <c:v>4.4748636363636296E-2</c:v>
                </c:pt>
                <c:pt idx="4">
                  <c:v>3.9268636363636499E-2</c:v>
                </c:pt>
                <c:pt idx="5">
                  <c:v>2.8975607792207789E-2</c:v>
                </c:pt>
                <c:pt idx="6">
                  <c:v>2.5357207792207799E-2</c:v>
                </c:pt>
                <c:pt idx="7">
                  <c:v>2.4157207792207799E-2</c:v>
                </c:pt>
                <c:pt idx="8">
                  <c:v>2.07156077922078E-2</c:v>
                </c:pt>
                <c:pt idx="9">
                  <c:v>1.7332207792207798E-2</c:v>
                </c:pt>
                <c:pt idx="10">
                  <c:v>1.0132207792207798E-2</c:v>
                </c:pt>
                <c:pt idx="11">
                  <c:v>1.0132207792207798E-2</c:v>
                </c:pt>
              </c:numCache>
            </c:numRef>
          </c:val>
          <c:extLst>
            <c:ext xmlns:c16="http://schemas.microsoft.com/office/drawing/2014/chart" uri="{C3380CC4-5D6E-409C-BE32-E72D297353CC}">
              <c16:uniqueId val="{00000000-C70F-4FC8-A3FD-C63E23C19AFB}"/>
            </c:ext>
          </c:extLst>
        </c:ser>
        <c:ser>
          <c:idx val="1"/>
          <c:order val="1"/>
          <c:tx>
            <c:strRef>
              <c:f>'META 7'!$D$26</c:f>
              <c:strCache>
                <c:ptCount val="1"/>
                <c:pt idx="0">
                  <c:v>Magnitud ejecutada mensual</c:v>
                </c:pt>
              </c:strCache>
            </c:strRef>
          </c:tx>
          <c:invertIfNegative val="0"/>
          <c:cat>
            <c:strRef>
              <c:f>'[8]META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7'!$D$27:$D$38</c:f>
              <c:numCache>
                <c:formatCode>0.000</c:formatCode>
                <c:ptCount val="12"/>
                <c:pt idx="0">
                  <c:v>4.4400000000000004E-3</c:v>
                </c:pt>
                <c:pt idx="1">
                  <c:v>2.3148599999999998E-2</c:v>
                </c:pt>
                <c:pt idx="2">
                  <c:v>3.2048159999999999E-2</c:v>
                </c:pt>
              </c:numCache>
            </c:numRef>
          </c:val>
          <c:extLst>
            <c:ext xmlns:c16="http://schemas.microsoft.com/office/drawing/2014/chart" uri="{C3380CC4-5D6E-409C-BE32-E72D297353CC}">
              <c16:uniqueId val="{00000001-C70F-4FC8-A3FD-C63E23C19AFB}"/>
            </c:ext>
          </c:extLst>
        </c:ser>
        <c:dLbls>
          <c:showLegendKey val="0"/>
          <c:showVal val="0"/>
          <c:showCatName val="0"/>
          <c:showSerName val="0"/>
          <c:showPercent val="0"/>
          <c:showBubbleSize val="0"/>
        </c:dLbls>
        <c:gapWidth val="150"/>
        <c:axId val="237042736"/>
        <c:axId val="250323344"/>
      </c:barChart>
      <c:lineChart>
        <c:grouping val="stacked"/>
        <c:varyColors val="0"/>
        <c:ser>
          <c:idx val="2"/>
          <c:order val="2"/>
          <c:tx>
            <c:strRef>
              <c:f>'META 7'!$H$26</c:f>
              <c:strCache>
                <c:ptCount val="1"/>
                <c:pt idx="0">
                  <c:v>% Avance acumulado</c:v>
                </c:pt>
              </c:strCache>
            </c:strRef>
          </c:tx>
          <c:val>
            <c:numRef>
              <c:f>'META 7'!$H$27:$H$38</c:f>
              <c:numCache>
                <c:formatCode>0.00%</c:formatCode>
                <c:ptCount val="12"/>
                <c:pt idx="0">
                  <c:v>1.4800000000000002E-2</c:v>
                </c:pt>
                <c:pt idx="1">
                  <c:v>9.1962000000000002E-2</c:v>
                </c:pt>
                <c:pt idx="2">
                  <c:v>0.1987892</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C70F-4FC8-A3FD-C63E23C19AFB}"/>
            </c:ext>
          </c:extLst>
        </c:ser>
        <c:dLbls>
          <c:showLegendKey val="0"/>
          <c:showVal val="0"/>
          <c:showCatName val="0"/>
          <c:showSerName val="0"/>
          <c:showPercent val="0"/>
          <c:showBubbleSize val="0"/>
        </c:dLbls>
        <c:marker val="1"/>
        <c:smooth val="0"/>
        <c:axId val="762812752"/>
        <c:axId val="762810456"/>
      </c:lineChart>
      <c:catAx>
        <c:axId val="23704273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50323344"/>
        <c:crosses val="autoZero"/>
        <c:auto val="1"/>
        <c:lblAlgn val="ctr"/>
        <c:lblOffset val="100"/>
        <c:noMultiLvlLbl val="0"/>
      </c:catAx>
      <c:valAx>
        <c:axId val="250323344"/>
        <c:scaling>
          <c:orientation val="minMax"/>
        </c:scaling>
        <c:delete val="0"/>
        <c:axPos val="l"/>
        <c:majorGridlines/>
        <c:numFmt formatCode="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37042736"/>
        <c:crosses val="autoZero"/>
        <c:crossBetween val="between"/>
      </c:valAx>
      <c:valAx>
        <c:axId val="762810456"/>
        <c:scaling>
          <c:orientation val="minMax"/>
          <c:max val="1"/>
        </c:scaling>
        <c:delete val="0"/>
        <c:axPos val="r"/>
        <c:numFmt formatCode="0.00%" sourceLinked="1"/>
        <c:majorTickMark val="out"/>
        <c:minorTickMark val="none"/>
        <c:tickLblPos val="nextTo"/>
        <c:crossAx val="762812752"/>
        <c:crosses val="max"/>
        <c:crossBetween val="between"/>
      </c:valAx>
      <c:catAx>
        <c:axId val="762812752"/>
        <c:scaling>
          <c:orientation val="minMax"/>
        </c:scaling>
        <c:delete val="1"/>
        <c:axPos val="b"/>
        <c:majorTickMark val="out"/>
        <c:minorTickMark val="none"/>
        <c:tickLblPos val="nextTo"/>
        <c:crossAx val="762810456"/>
        <c:crosses val="autoZero"/>
        <c:auto val="1"/>
        <c:lblAlgn val="ctr"/>
        <c:lblOffset val="100"/>
        <c:noMultiLvlLbl val="0"/>
      </c:catAx>
    </c:plotArea>
    <c:legend>
      <c:legendPos val="r"/>
      <c:layout>
        <c:manualLayout>
          <c:xMode val="edge"/>
          <c:yMode val="edge"/>
          <c:x val="0.71922069950886214"/>
          <c:y val="0.22627509584801264"/>
          <c:w val="0.27047123568464848"/>
          <c:h val="0.44583511373111917"/>
        </c:manualLayout>
      </c:layout>
      <c:overlay val="0"/>
      <c:txPr>
        <a:bodyPr/>
        <a:lstStyle/>
        <a:p>
          <a:pPr>
            <a:defRPr sz="10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
          <c:y val="5.0761421319797002E-3"/>
          <c:w val="0.51600000000000001"/>
          <c:h val="0.54822335025380697"/>
        </c:manualLayout>
      </c:layout>
      <c:lineChart>
        <c:grouping val="standard"/>
        <c:varyColors val="0"/>
        <c:ser>
          <c:idx val="0"/>
          <c:order val="0"/>
          <c:tx>
            <c:strRef>
              <c:f>'HV 14'!$F$29</c:f>
              <c:strCache>
                <c:ptCount val="1"/>
                <c:pt idx="0">
                  <c:v>Denominador Acumulado (Variable 2)</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14'!$F$30:$F$41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FDE6-4F98-A4A0-D3494957A20B}"/>
            </c:ext>
          </c:extLst>
        </c:ser>
        <c:ser>
          <c:idx val="1"/>
          <c:order val="1"/>
          <c:tx>
            <c:strRef>
              <c:f>'HV 14'!$D$29</c:f>
              <c:strCache>
                <c:ptCount val="1"/>
                <c:pt idx="0">
                  <c:v>Numerador Acumulado (Variable 1)</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14'!$D$30:$D$41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FDE6-4F98-A4A0-D3494957A20B}"/>
            </c:ext>
          </c:extLst>
        </c:ser>
        <c:dLbls>
          <c:showLegendKey val="0"/>
          <c:showVal val="0"/>
          <c:showCatName val="0"/>
          <c:showSerName val="0"/>
          <c:showPercent val="0"/>
          <c:showBubbleSize val="0"/>
        </c:dLbls>
        <c:marker val="1"/>
        <c:smooth val="0"/>
        <c:axId val="2058225016"/>
        <c:axId val="2058228168"/>
      </c:lineChart>
      <c:catAx>
        <c:axId val="2058225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058228168"/>
        <c:crosses val="autoZero"/>
        <c:auto val="1"/>
        <c:lblAlgn val="ctr"/>
        <c:lblOffset val="100"/>
        <c:noMultiLvlLbl val="0"/>
      </c:catAx>
      <c:valAx>
        <c:axId val="2058228168"/>
        <c:scaling>
          <c:orientation val="minMax"/>
        </c:scaling>
        <c:delete val="0"/>
        <c:axPos val="l"/>
        <c:majorGridlines/>
        <c:numFmt formatCode="_(* #,##0.00_);_(* \(#,##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058225016"/>
        <c:crosses val="autoZero"/>
        <c:crossBetween val="between"/>
      </c:valAx>
    </c:plotArea>
    <c:legend>
      <c:legendPos val="r"/>
      <c:overlay val="0"/>
      <c:txPr>
        <a:bodyPr/>
        <a:lstStyle/>
        <a:p>
          <a:pPr>
            <a:defRPr sz="24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image" Target="../media/image2.emf"/><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438150</xdr:colOff>
      <xdr:row>1</xdr:row>
      <xdr:rowOff>85725</xdr:rowOff>
    </xdr:from>
    <xdr:to>
      <xdr:col>1</xdr:col>
      <xdr:colOff>1019175</xdr:colOff>
      <xdr:row>3</xdr:row>
      <xdr:rowOff>533400</xdr:rowOff>
    </xdr:to>
    <xdr:pic>
      <xdr:nvPicPr>
        <xdr:cNvPr id="35779694" name="Imagen 1">
          <a:extLst>
            <a:ext uri="{FF2B5EF4-FFF2-40B4-BE49-F238E27FC236}">
              <a16:creationId xmlns:a16="http://schemas.microsoft.com/office/drawing/2014/main" id="{00000000-0008-0000-0000-00006EF42102}"/>
            </a:ext>
          </a:extLst>
        </xdr:cNvPr>
        <xdr:cNvPicPr>
          <a:picLocks noChangeAspect="1" noChangeArrowheads="1"/>
        </xdr:cNvPicPr>
      </xdr:nvPicPr>
      <xdr:blipFill>
        <a:blip xmlns:r="http://schemas.openxmlformats.org/officeDocument/2006/relationships" r:embed="rId1"/>
        <a:srcRect l="19054" t="6857" r="17615" b="9743"/>
        <a:stretch>
          <a:fillRect/>
        </a:stretch>
      </xdr:blipFill>
      <xdr:spPr bwMode="auto">
        <a:xfrm>
          <a:off x="438150" y="276225"/>
          <a:ext cx="1638300" cy="1609725"/>
        </a:xfrm>
        <a:prstGeom prst="rect">
          <a:avLst/>
        </a:prstGeom>
        <a:noFill/>
        <a:ln w="9525">
          <a:noFill/>
          <a:miter lim="800000"/>
          <a:headEnd/>
          <a:tailEnd/>
        </a:ln>
      </xdr:spPr>
    </xdr:pic>
    <xdr:clientData/>
  </xdr:twoCellAnchor>
  <xdr:twoCellAnchor>
    <xdr:from>
      <xdr:col>31</xdr:col>
      <xdr:colOff>1876425</xdr:colOff>
      <xdr:row>1</xdr:row>
      <xdr:rowOff>38100</xdr:rowOff>
    </xdr:from>
    <xdr:to>
      <xdr:col>31</xdr:col>
      <xdr:colOff>3905250</xdr:colOff>
      <xdr:row>4</xdr:row>
      <xdr:rowOff>314325</xdr:rowOff>
    </xdr:to>
    <xdr:pic>
      <xdr:nvPicPr>
        <xdr:cNvPr id="35779695" name="Imagen 2">
          <a:extLst>
            <a:ext uri="{FF2B5EF4-FFF2-40B4-BE49-F238E27FC236}">
              <a16:creationId xmlns:a16="http://schemas.microsoft.com/office/drawing/2014/main" id="{00000000-0008-0000-0000-00006FF4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42157650" y="228600"/>
          <a:ext cx="2028825" cy="2019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0</xdr:row>
      <xdr:rowOff>28575</xdr:rowOff>
    </xdr:from>
    <xdr:to>
      <xdr:col>1</xdr:col>
      <xdr:colOff>1143000</xdr:colOff>
      <xdr:row>3</xdr:row>
      <xdr:rowOff>171450</xdr:rowOff>
    </xdr:to>
    <xdr:pic>
      <xdr:nvPicPr>
        <xdr:cNvPr id="35781103" name="Imagen 1">
          <a:extLst>
            <a:ext uri="{FF2B5EF4-FFF2-40B4-BE49-F238E27FC236}">
              <a16:creationId xmlns:a16="http://schemas.microsoft.com/office/drawing/2014/main" id="{00000000-0008-0000-0100-0000EF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4" name="Imagen 1">
          <a:extLst>
            <a:ext uri="{FF2B5EF4-FFF2-40B4-BE49-F238E27FC236}">
              <a16:creationId xmlns:a16="http://schemas.microsoft.com/office/drawing/2014/main" id="{00000000-0008-0000-0100-0000F0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5" name="Imagen 1">
          <a:extLst>
            <a:ext uri="{FF2B5EF4-FFF2-40B4-BE49-F238E27FC236}">
              <a16:creationId xmlns:a16="http://schemas.microsoft.com/office/drawing/2014/main" id="{00000000-0008-0000-0100-0000F1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6" name="Imagen 1">
          <a:extLst>
            <a:ext uri="{FF2B5EF4-FFF2-40B4-BE49-F238E27FC236}">
              <a16:creationId xmlns:a16="http://schemas.microsoft.com/office/drawing/2014/main" id="{00000000-0008-0000-0100-0000F2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7" name="Imagen 1">
          <a:extLst>
            <a:ext uri="{FF2B5EF4-FFF2-40B4-BE49-F238E27FC236}">
              <a16:creationId xmlns:a16="http://schemas.microsoft.com/office/drawing/2014/main" id="{00000000-0008-0000-0100-0000F3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8" name="Imagen 1">
          <a:extLst>
            <a:ext uri="{FF2B5EF4-FFF2-40B4-BE49-F238E27FC236}">
              <a16:creationId xmlns:a16="http://schemas.microsoft.com/office/drawing/2014/main" id="{00000000-0008-0000-0100-0000F4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342900</xdr:colOff>
      <xdr:row>1</xdr:row>
      <xdr:rowOff>47625</xdr:rowOff>
    </xdr:from>
    <xdr:to>
      <xdr:col>1</xdr:col>
      <xdr:colOff>1333500</xdr:colOff>
      <xdr:row>4</xdr:row>
      <xdr:rowOff>247650</xdr:rowOff>
    </xdr:to>
    <xdr:pic>
      <xdr:nvPicPr>
        <xdr:cNvPr id="35781109" name="Imagen 1">
          <a:extLst>
            <a:ext uri="{FF2B5EF4-FFF2-40B4-BE49-F238E27FC236}">
              <a16:creationId xmlns:a16="http://schemas.microsoft.com/office/drawing/2014/main" id="{00000000-0008-0000-0100-0000F5F921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1110" name="Imagen 2">
          <a:extLst>
            <a:ext uri="{FF2B5EF4-FFF2-40B4-BE49-F238E27FC236}">
              <a16:creationId xmlns:a16="http://schemas.microsoft.com/office/drawing/2014/main" id="{00000000-0008-0000-0100-0000F6F9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1111" name="3 Gráfico">
          <a:extLst>
            <a:ext uri="{FF2B5EF4-FFF2-40B4-BE49-F238E27FC236}">
              <a16:creationId xmlns:a16="http://schemas.microsoft.com/office/drawing/2014/main" id="{00000000-0008-0000-0100-0000F7F921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56896" name="Imagen 2">
          <a:extLst>
            <a:ext uri="{FF2B5EF4-FFF2-40B4-BE49-F238E27FC236}">
              <a16:creationId xmlns:a16="http://schemas.microsoft.com/office/drawing/2014/main" id="{00000000-0008-0000-0200-0000A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7" name="Imagen 1">
          <a:extLst>
            <a:ext uri="{FF2B5EF4-FFF2-40B4-BE49-F238E27FC236}">
              <a16:creationId xmlns:a16="http://schemas.microsoft.com/office/drawing/2014/main" id="{00000000-0008-0000-0200-0000A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898" name="Imagen 2">
          <a:extLst>
            <a:ext uri="{FF2B5EF4-FFF2-40B4-BE49-F238E27FC236}">
              <a16:creationId xmlns:a16="http://schemas.microsoft.com/office/drawing/2014/main" id="{00000000-0008-0000-0200-0000A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9" name="Imagen 1">
          <a:extLst>
            <a:ext uri="{FF2B5EF4-FFF2-40B4-BE49-F238E27FC236}">
              <a16:creationId xmlns:a16="http://schemas.microsoft.com/office/drawing/2014/main" id="{00000000-0008-0000-0200-0000A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0" name="Imagen 2">
          <a:extLst>
            <a:ext uri="{FF2B5EF4-FFF2-40B4-BE49-F238E27FC236}">
              <a16:creationId xmlns:a16="http://schemas.microsoft.com/office/drawing/2014/main" id="{00000000-0008-0000-0200-0000A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1" name="Imagen 1">
          <a:extLst>
            <a:ext uri="{FF2B5EF4-FFF2-40B4-BE49-F238E27FC236}">
              <a16:creationId xmlns:a16="http://schemas.microsoft.com/office/drawing/2014/main" id="{00000000-0008-0000-0200-0000A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2" name="Imagen 2">
          <a:extLst>
            <a:ext uri="{FF2B5EF4-FFF2-40B4-BE49-F238E27FC236}">
              <a16:creationId xmlns:a16="http://schemas.microsoft.com/office/drawing/2014/main" id="{00000000-0008-0000-0200-0000A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3" name="Imagen 1">
          <a:extLst>
            <a:ext uri="{FF2B5EF4-FFF2-40B4-BE49-F238E27FC236}">
              <a16:creationId xmlns:a16="http://schemas.microsoft.com/office/drawing/2014/main" id="{00000000-0008-0000-0200-0000A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4" name="Imagen 2">
          <a:extLst>
            <a:ext uri="{FF2B5EF4-FFF2-40B4-BE49-F238E27FC236}">
              <a16:creationId xmlns:a16="http://schemas.microsoft.com/office/drawing/2014/main" id="{00000000-0008-0000-0200-0000A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5" name="Imagen 1">
          <a:extLst>
            <a:ext uri="{FF2B5EF4-FFF2-40B4-BE49-F238E27FC236}">
              <a16:creationId xmlns:a16="http://schemas.microsoft.com/office/drawing/2014/main" id="{00000000-0008-0000-0200-0000A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6" name="Imagen 2">
          <a:extLst>
            <a:ext uri="{FF2B5EF4-FFF2-40B4-BE49-F238E27FC236}">
              <a16:creationId xmlns:a16="http://schemas.microsoft.com/office/drawing/2014/main" id="{00000000-0008-0000-0200-0000A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7" name="Imagen 1">
          <a:extLst>
            <a:ext uri="{FF2B5EF4-FFF2-40B4-BE49-F238E27FC236}">
              <a16:creationId xmlns:a16="http://schemas.microsoft.com/office/drawing/2014/main" id="{00000000-0008-0000-0200-0000A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8" name="Imagen 2">
          <a:extLst>
            <a:ext uri="{FF2B5EF4-FFF2-40B4-BE49-F238E27FC236}">
              <a16:creationId xmlns:a16="http://schemas.microsoft.com/office/drawing/2014/main" id="{00000000-0008-0000-0200-0000A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9" name="Imagen 1">
          <a:extLst>
            <a:ext uri="{FF2B5EF4-FFF2-40B4-BE49-F238E27FC236}">
              <a16:creationId xmlns:a16="http://schemas.microsoft.com/office/drawing/2014/main" id="{00000000-0008-0000-0200-0000A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0" name="Imagen 2">
          <a:extLst>
            <a:ext uri="{FF2B5EF4-FFF2-40B4-BE49-F238E27FC236}">
              <a16:creationId xmlns:a16="http://schemas.microsoft.com/office/drawing/2014/main" id="{00000000-0008-0000-0200-0000A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1" name="Imagen 1">
          <a:extLst>
            <a:ext uri="{FF2B5EF4-FFF2-40B4-BE49-F238E27FC236}">
              <a16:creationId xmlns:a16="http://schemas.microsoft.com/office/drawing/2014/main" id="{00000000-0008-0000-0200-0000A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2" name="Imagen 2">
          <a:extLst>
            <a:ext uri="{FF2B5EF4-FFF2-40B4-BE49-F238E27FC236}">
              <a16:creationId xmlns:a16="http://schemas.microsoft.com/office/drawing/2014/main" id="{00000000-0008-0000-0200-0000B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3" name="Imagen 1">
          <a:extLst>
            <a:ext uri="{FF2B5EF4-FFF2-40B4-BE49-F238E27FC236}">
              <a16:creationId xmlns:a16="http://schemas.microsoft.com/office/drawing/2014/main" id="{00000000-0008-0000-0200-0000B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4" name="Imagen 2">
          <a:extLst>
            <a:ext uri="{FF2B5EF4-FFF2-40B4-BE49-F238E27FC236}">
              <a16:creationId xmlns:a16="http://schemas.microsoft.com/office/drawing/2014/main" id="{00000000-0008-0000-0200-0000B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5" name="Imagen 1">
          <a:extLst>
            <a:ext uri="{FF2B5EF4-FFF2-40B4-BE49-F238E27FC236}">
              <a16:creationId xmlns:a16="http://schemas.microsoft.com/office/drawing/2014/main" id="{00000000-0008-0000-0200-0000B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6" name="Imagen 2">
          <a:extLst>
            <a:ext uri="{FF2B5EF4-FFF2-40B4-BE49-F238E27FC236}">
              <a16:creationId xmlns:a16="http://schemas.microsoft.com/office/drawing/2014/main" id="{00000000-0008-0000-0200-0000B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7" name="Imagen 1">
          <a:extLst>
            <a:ext uri="{FF2B5EF4-FFF2-40B4-BE49-F238E27FC236}">
              <a16:creationId xmlns:a16="http://schemas.microsoft.com/office/drawing/2014/main" id="{00000000-0008-0000-0200-0000B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8" name="Imagen 2">
          <a:extLst>
            <a:ext uri="{FF2B5EF4-FFF2-40B4-BE49-F238E27FC236}">
              <a16:creationId xmlns:a16="http://schemas.microsoft.com/office/drawing/2014/main" id="{00000000-0008-0000-0200-0000B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9" name="Imagen 1">
          <a:extLst>
            <a:ext uri="{FF2B5EF4-FFF2-40B4-BE49-F238E27FC236}">
              <a16:creationId xmlns:a16="http://schemas.microsoft.com/office/drawing/2014/main" id="{00000000-0008-0000-0200-0000B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0" name="Imagen 2">
          <a:extLst>
            <a:ext uri="{FF2B5EF4-FFF2-40B4-BE49-F238E27FC236}">
              <a16:creationId xmlns:a16="http://schemas.microsoft.com/office/drawing/2014/main" id="{00000000-0008-0000-0200-0000B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1" name="Imagen 1">
          <a:extLst>
            <a:ext uri="{FF2B5EF4-FFF2-40B4-BE49-F238E27FC236}">
              <a16:creationId xmlns:a16="http://schemas.microsoft.com/office/drawing/2014/main" id="{00000000-0008-0000-0200-0000B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2" name="Imagen 2">
          <a:extLst>
            <a:ext uri="{FF2B5EF4-FFF2-40B4-BE49-F238E27FC236}">
              <a16:creationId xmlns:a16="http://schemas.microsoft.com/office/drawing/2014/main" id="{00000000-0008-0000-0200-0000B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3" name="Imagen 1">
          <a:extLst>
            <a:ext uri="{FF2B5EF4-FFF2-40B4-BE49-F238E27FC236}">
              <a16:creationId xmlns:a16="http://schemas.microsoft.com/office/drawing/2014/main" id="{00000000-0008-0000-0200-0000B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4" name="Imagen 2">
          <a:extLst>
            <a:ext uri="{FF2B5EF4-FFF2-40B4-BE49-F238E27FC236}">
              <a16:creationId xmlns:a16="http://schemas.microsoft.com/office/drawing/2014/main" id="{00000000-0008-0000-0200-0000B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5" name="Imagen 1">
          <a:extLst>
            <a:ext uri="{FF2B5EF4-FFF2-40B4-BE49-F238E27FC236}">
              <a16:creationId xmlns:a16="http://schemas.microsoft.com/office/drawing/2014/main" id="{00000000-0008-0000-0200-0000B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6" name="Imagen 2">
          <a:extLst>
            <a:ext uri="{FF2B5EF4-FFF2-40B4-BE49-F238E27FC236}">
              <a16:creationId xmlns:a16="http://schemas.microsoft.com/office/drawing/2014/main" id="{00000000-0008-0000-0200-0000B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7" name="Imagen 1">
          <a:extLst>
            <a:ext uri="{FF2B5EF4-FFF2-40B4-BE49-F238E27FC236}">
              <a16:creationId xmlns:a16="http://schemas.microsoft.com/office/drawing/2014/main" id="{00000000-0008-0000-0200-0000B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8" name="Imagen 2">
          <a:extLst>
            <a:ext uri="{FF2B5EF4-FFF2-40B4-BE49-F238E27FC236}">
              <a16:creationId xmlns:a16="http://schemas.microsoft.com/office/drawing/2014/main" id="{00000000-0008-0000-0200-0000C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9" name="Imagen 1">
          <a:extLst>
            <a:ext uri="{FF2B5EF4-FFF2-40B4-BE49-F238E27FC236}">
              <a16:creationId xmlns:a16="http://schemas.microsoft.com/office/drawing/2014/main" id="{00000000-0008-0000-0200-0000C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0" name="Imagen 2">
          <a:extLst>
            <a:ext uri="{FF2B5EF4-FFF2-40B4-BE49-F238E27FC236}">
              <a16:creationId xmlns:a16="http://schemas.microsoft.com/office/drawing/2014/main" id="{00000000-0008-0000-0200-0000C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1" name="Imagen 1">
          <a:extLst>
            <a:ext uri="{FF2B5EF4-FFF2-40B4-BE49-F238E27FC236}">
              <a16:creationId xmlns:a16="http://schemas.microsoft.com/office/drawing/2014/main" id="{00000000-0008-0000-0200-0000C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2" name="Imagen 2">
          <a:extLst>
            <a:ext uri="{FF2B5EF4-FFF2-40B4-BE49-F238E27FC236}">
              <a16:creationId xmlns:a16="http://schemas.microsoft.com/office/drawing/2014/main" id="{00000000-0008-0000-0200-0000C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3" name="Imagen 1">
          <a:extLst>
            <a:ext uri="{FF2B5EF4-FFF2-40B4-BE49-F238E27FC236}">
              <a16:creationId xmlns:a16="http://schemas.microsoft.com/office/drawing/2014/main" id="{00000000-0008-0000-0200-0000C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4" name="Imagen 2">
          <a:extLst>
            <a:ext uri="{FF2B5EF4-FFF2-40B4-BE49-F238E27FC236}">
              <a16:creationId xmlns:a16="http://schemas.microsoft.com/office/drawing/2014/main" id="{00000000-0008-0000-0200-0000C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5" name="Imagen 1">
          <a:extLst>
            <a:ext uri="{FF2B5EF4-FFF2-40B4-BE49-F238E27FC236}">
              <a16:creationId xmlns:a16="http://schemas.microsoft.com/office/drawing/2014/main" id="{00000000-0008-0000-0200-0000C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6" name="Imagen 2">
          <a:extLst>
            <a:ext uri="{FF2B5EF4-FFF2-40B4-BE49-F238E27FC236}">
              <a16:creationId xmlns:a16="http://schemas.microsoft.com/office/drawing/2014/main" id="{00000000-0008-0000-0200-0000C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7" name="Imagen 1">
          <a:extLst>
            <a:ext uri="{FF2B5EF4-FFF2-40B4-BE49-F238E27FC236}">
              <a16:creationId xmlns:a16="http://schemas.microsoft.com/office/drawing/2014/main" id="{00000000-0008-0000-0200-0000C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8" name="Imagen 2">
          <a:extLst>
            <a:ext uri="{FF2B5EF4-FFF2-40B4-BE49-F238E27FC236}">
              <a16:creationId xmlns:a16="http://schemas.microsoft.com/office/drawing/2014/main" id="{00000000-0008-0000-0200-0000C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9" name="Imagen 1">
          <a:extLst>
            <a:ext uri="{FF2B5EF4-FFF2-40B4-BE49-F238E27FC236}">
              <a16:creationId xmlns:a16="http://schemas.microsoft.com/office/drawing/2014/main" id="{00000000-0008-0000-0200-0000C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0" name="Imagen 2">
          <a:extLst>
            <a:ext uri="{FF2B5EF4-FFF2-40B4-BE49-F238E27FC236}">
              <a16:creationId xmlns:a16="http://schemas.microsoft.com/office/drawing/2014/main" id="{00000000-0008-0000-0200-0000C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1" name="Imagen 1">
          <a:extLst>
            <a:ext uri="{FF2B5EF4-FFF2-40B4-BE49-F238E27FC236}">
              <a16:creationId xmlns:a16="http://schemas.microsoft.com/office/drawing/2014/main" id="{00000000-0008-0000-0200-0000C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2" name="Imagen 2">
          <a:extLst>
            <a:ext uri="{FF2B5EF4-FFF2-40B4-BE49-F238E27FC236}">
              <a16:creationId xmlns:a16="http://schemas.microsoft.com/office/drawing/2014/main" id="{00000000-0008-0000-0200-0000C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3" name="Imagen 1">
          <a:extLst>
            <a:ext uri="{FF2B5EF4-FFF2-40B4-BE49-F238E27FC236}">
              <a16:creationId xmlns:a16="http://schemas.microsoft.com/office/drawing/2014/main" id="{00000000-0008-0000-0200-0000C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4" name="Imagen 2">
          <a:extLst>
            <a:ext uri="{FF2B5EF4-FFF2-40B4-BE49-F238E27FC236}">
              <a16:creationId xmlns:a16="http://schemas.microsoft.com/office/drawing/2014/main" id="{00000000-0008-0000-0200-0000D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5" name="Imagen 1">
          <a:extLst>
            <a:ext uri="{FF2B5EF4-FFF2-40B4-BE49-F238E27FC236}">
              <a16:creationId xmlns:a16="http://schemas.microsoft.com/office/drawing/2014/main" id="{00000000-0008-0000-0200-0000D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6" name="Imagen 2">
          <a:extLst>
            <a:ext uri="{FF2B5EF4-FFF2-40B4-BE49-F238E27FC236}">
              <a16:creationId xmlns:a16="http://schemas.microsoft.com/office/drawing/2014/main" id="{00000000-0008-0000-0200-0000D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7" name="Imagen 1">
          <a:extLst>
            <a:ext uri="{FF2B5EF4-FFF2-40B4-BE49-F238E27FC236}">
              <a16:creationId xmlns:a16="http://schemas.microsoft.com/office/drawing/2014/main" id="{00000000-0008-0000-0200-0000D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8" name="Imagen 2">
          <a:extLst>
            <a:ext uri="{FF2B5EF4-FFF2-40B4-BE49-F238E27FC236}">
              <a16:creationId xmlns:a16="http://schemas.microsoft.com/office/drawing/2014/main" id="{00000000-0008-0000-0200-0000D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9" name="Imagen 1">
          <a:extLst>
            <a:ext uri="{FF2B5EF4-FFF2-40B4-BE49-F238E27FC236}">
              <a16:creationId xmlns:a16="http://schemas.microsoft.com/office/drawing/2014/main" id="{00000000-0008-0000-0200-0000D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0" name="Imagen 2">
          <a:extLst>
            <a:ext uri="{FF2B5EF4-FFF2-40B4-BE49-F238E27FC236}">
              <a16:creationId xmlns:a16="http://schemas.microsoft.com/office/drawing/2014/main" id="{00000000-0008-0000-0200-0000D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1" name="Imagen 1">
          <a:extLst>
            <a:ext uri="{FF2B5EF4-FFF2-40B4-BE49-F238E27FC236}">
              <a16:creationId xmlns:a16="http://schemas.microsoft.com/office/drawing/2014/main" id="{00000000-0008-0000-0200-0000D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2" name="Imagen 2">
          <a:extLst>
            <a:ext uri="{FF2B5EF4-FFF2-40B4-BE49-F238E27FC236}">
              <a16:creationId xmlns:a16="http://schemas.microsoft.com/office/drawing/2014/main" id="{00000000-0008-0000-0200-0000D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3" name="Imagen 1">
          <a:extLst>
            <a:ext uri="{FF2B5EF4-FFF2-40B4-BE49-F238E27FC236}">
              <a16:creationId xmlns:a16="http://schemas.microsoft.com/office/drawing/2014/main" id="{00000000-0008-0000-0200-0000D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4" name="Imagen 2">
          <a:extLst>
            <a:ext uri="{FF2B5EF4-FFF2-40B4-BE49-F238E27FC236}">
              <a16:creationId xmlns:a16="http://schemas.microsoft.com/office/drawing/2014/main" id="{00000000-0008-0000-0200-0000D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5" name="Imagen 1">
          <a:extLst>
            <a:ext uri="{FF2B5EF4-FFF2-40B4-BE49-F238E27FC236}">
              <a16:creationId xmlns:a16="http://schemas.microsoft.com/office/drawing/2014/main" id="{00000000-0008-0000-0200-0000D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6" name="Imagen 2">
          <a:extLst>
            <a:ext uri="{FF2B5EF4-FFF2-40B4-BE49-F238E27FC236}">
              <a16:creationId xmlns:a16="http://schemas.microsoft.com/office/drawing/2014/main" id="{00000000-0008-0000-0200-0000D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7" name="Imagen 1">
          <a:extLst>
            <a:ext uri="{FF2B5EF4-FFF2-40B4-BE49-F238E27FC236}">
              <a16:creationId xmlns:a16="http://schemas.microsoft.com/office/drawing/2014/main" id="{00000000-0008-0000-0200-0000D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8" name="Imagen 2">
          <a:extLst>
            <a:ext uri="{FF2B5EF4-FFF2-40B4-BE49-F238E27FC236}">
              <a16:creationId xmlns:a16="http://schemas.microsoft.com/office/drawing/2014/main" id="{00000000-0008-0000-0200-0000D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9" name="Imagen 1">
          <a:extLst>
            <a:ext uri="{FF2B5EF4-FFF2-40B4-BE49-F238E27FC236}">
              <a16:creationId xmlns:a16="http://schemas.microsoft.com/office/drawing/2014/main" id="{00000000-0008-0000-0200-0000D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0" name="Imagen 2">
          <a:extLst>
            <a:ext uri="{FF2B5EF4-FFF2-40B4-BE49-F238E27FC236}">
              <a16:creationId xmlns:a16="http://schemas.microsoft.com/office/drawing/2014/main" id="{00000000-0008-0000-0200-0000E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1" name="Imagen 1">
          <a:extLst>
            <a:ext uri="{FF2B5EF4-FFF2-40B4-BE49-F238E27FC236}">
              <a16:creationId xmlns:a16="http://schemas.microsoft.com/office/drawing/2014/main" id="{00000000-0008-0000-0200-0000E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2" name="Imagen 2">
          <a:extLst>
            <a:ext uri="{FF2B5EF4-FFF2-40B4-BE49-F238E27FC236}">
              <a16:creationId xmlns:a16="http://schemas.microsoft.com/office/drawing/2014/main" id="{00000000-0008-0000-0200-0000E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3" name="Imagen 1">
          <a:extLst>
            <a:ext uri="{FF2B5EF4-FFF2-40B4-BE49-F238E27FC236}">
              <a16:creationId xmlns:a16="http://schemas.microsoft.com/office/drawing/2014/main" id="{00000000-0008-0000-0200-0000E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4" name="Imagen 2">
          <a:extLst>
            <a:ext uri="{FF2B5EF4-FFF2-40B4-BE49-F238E27FC236}">
              <a16:creationId xmlns:a16="http://schemas.microsoft.com/office/drawing/2014/main" id="{00000000-0008-0000-0200-0000E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5" name="Imagen 1">
          <a:extLst>
            <a:ext uri="{FF2B5EF4-FFF2-40B4-BE49-F238E27FC236}">
              <a16:creationId xmlns:a16="http://schemas.microsoft.com/office/drawing/2014/main" id="{00000000-0008-0000-0200-0000E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6" name="Imagen 2">
          <a:extLst>
            <a:ext uri="{FF2B5EF4-FFF2-40B4-BE49-F238E27FC236}">
              <a16:creationId xmlns:a16="http://schemas.microsoft.com/office/drawing/2014/main" id="{00000000-0008-0000-0200-0000E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7" name="Imagen 1">
          <a:extLst>
            <a:ext uri="{FF2B5EF4-FFF2-40B4-BE49-F238E27FC236}">
              <a16:creationId xmlns:a16="http://schemas.microsoft.com/office/drawing/2014/main" id="{00000000-0008-0000-0200-0000E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8" name="Imagen 2">
          <a:extLst>
            <a:ext uri="{FF2B5EF4-FFF2-40B4-BE49-F238E27FC236}">
              <a16:creationId xmlns:a16="http://schemas.microsoft.com/office/drawing/2014/main" id="{00000000-0008-0000-0200-0000E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9" name="Imagen 1">
          <a:extLst>
            <a:ext uri="{FF2B5EF4-FFF2-40B4-BE49-F238E27FC236}">
              <a16:creationId xmlns:a16="http://schemas.microsoft.com/office/drawing/2014/main" id="{00000000-0008-0000-0200-0000E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0" name="Imagen 2">
          <a:extLst>
            <a:ext uri="{FF2B5EF4-FFF2-40B4-BE49-F238E27FC236}">
              <a16:creationId xmlns:a16="http://schemas.microsoft.com/office/drawing/2014/main" id="{00000000-0008-0000-0200-0000E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1" name="Imagen 1">
          <a:extLst>
            <a:ext uri="{FF2B5EF4-FFF2-40B4-BE49-F238E27FC236}">
              <a16:creationId xmlns:a16="http://schemas.microsoft.com/office/drawing/2014/main" id="{00000000-0008-0000-0200-0000E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2" name="Imagen 2">
          <a:extLst>
            <a:ext uri="{FF2B5EF4-FFF2-40B4-BE49-F238E27FC236}">
              <a16:creationId xmlns:a16="http://schemas.microsoft.com/office/drawing/2014/main" id="{00000000-0008-0000-0200-0000E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3" name="Imagen 1">
          <a:extLst>
            <a:ext uri="{FF2B5EF4-FFF2-40B4-BE49-F238E27FC236}">
              <a16:creationId xmlns:a16="http://schemas.microsoft.com/office/drawing/2014/main" id="{00000000-0008-0000-0200-0000E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4" name="Imagen 2">
          <a:extLst>
            <a:ext uri="{FF2B5EF4-FFF2-40B4-BE49-F238E27FC236}">
              <a16:creationId xmlns:a16="http://schemas.microsoft.com/office/drawing/2014/main" id="{00000000-0008-0000-0200-0000E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5" name="Imagen 1">
          <a:extLst>
            <a:ext uri="{FF2B5EF4-FFF2-40B4-BE49-F238E27FC236}">
              <a16:creationId xmlns:a16="http://schemas.microsoft.com/office/drawing/2014/main" id="{00000000-0008-0000-0200-0000E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6" name="Imagen 2">
          <a:extLst>
            <a:ext uri="{FF2B5EF4-FFF2-40B4-BE49-F238E27FC236}">
              <a16:creationId xmlns:a16="http://schemas.microsoft.com/office/drawing/2014/main" id="{00000000-0008-0000-0200-0000F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7" name="Imagen 1">
          <a:extLst>
            <a:ext uri="{FF2B5EF4-FFF2-40B4-BE49-F238E27FC236}">
              <a16:creationId xmlns:a16="http://schemas.microsoft.com/office/drawing/2014/main" id="{00000000-0008-0000-0200-0000F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8" name="Imagen 2">
          <a:extLst>
            <a:ext uri="{FF2B5EF4-FFF2-40B4-BE49-F238E27FC236}">
              <a16:creationId xmlns:a16="http://schemas.microsoft.com/office/drawing/2014/main" id="{00000000-0008-0000-0200-0000F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9" name="Imagen 1">
          <a:extLst>
            <a:ext uri="{FF2B5EF4-FFF2-40B4-BE49-F238E27FC236}">
              <a16:creationId xmlns:a16="http://schemas.microsoft.com/office/drawing/2014/main" id="{00000000-0008-0000-0200-0000F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0" name="Imagen 2">
          <a:extLst>
            <a:ext uri="{FF2B5EF4-FFF2-40B4-BE49-F238E27FC236}">
              <a16:creationId xmlns:a16="http://schemas.microsoft.com/office/drawing/2014/main" id="{00000000-0008-0000-0200-0000F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1" name="Imagen 1">
          <a:extLst>
            <a:ext uri="{FF2B5EF4-FFF2-40B4-BE49-F238E27FC236}">
              <a16:creationId xmlns:a16="http://schemas.microsoft.com/office/drawing/2014/main" id="{00000000-0008-0000-0200-0000F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2" name="Imagen 2">
          <a:extLst>
            <a:ext uri="{FF2B5EF4-FFF2-40B4-BE49-F238E27FC236}">
              <a16:creationId xmlns:a16="http://schemas.microsoft.com/office/drawing/2014/main" id="{00000000-0008-0000-0200-0000F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3" name="Imagen 1">
          <a:extLst>
            <a:ext uri="{FF2B5EF4-FFF2-40B4-BE49-F238E27FC236}">
              <a16:creationId xmlns:a16="http://schemas.microsoft.com/office/drawing/2014/main" id="{00000000-0008-0000-0200-0000F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4" name="Imagen 2">
          <a:extLst>
            <a:ext uri="{FF2B5EF4-FFF2-40B4-BE49-F238E27FC236}">
              <a16:creationId xmlns:a16="http://schemas.microsoft.com/office/drawing/2014/main" id="{00000000-0008-0000-0200-0000F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5" name="Imagen 1">
          <a:extLst>
            <a:ext uri="{FF2B5EF4-FFF2-40B4-BE49-F238E27FC236}">
              <a16:creationId xmlns:a16="http://schemas.microsoft.com/office/drawing/2014/main" id="{00000000-0008-0000-0200-0000F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6" name="Imagen 2">
          <a:extLst>
            <a:ext uri="{FF2B5EF4-FFF2-40B4-BE49-F238E27FC236}">
              <a16:creationId xmlns:a16="http://schemas.microsoft.com/office/drawing/2014/main" id="{00000000-0008-0000-0200-0000F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7" name="Imagen 1">
          <a:extLst>
            <a:ext uri="{FF2B5EF4-FFF2-40B4-BE49-F238E27FC236}">
              <a16:creationId xmlns:a16="http://schemas.microsoft.com/office/drawing/2014/main" id="{00000000-0008-0000-0200-0000F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8" name="Imagen 2">
          <a:extLst>
            <a:ext uri="{FF2B5EF4-FFF2-40B4-BE49-F238E27FC236}">
              <a16:creationId xmlns:a16="http://schemas.microsoft.com/office/drawing/2014/main" id="{00000000-0008-0000-0200-0000F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9" name="Imagen 1">
          <a:extLst>
            <a:ext uri="{FF2B5EF4-FFF2-40B4-BE49-F238E27FC236}">
              <a16:creationId xmlns:a16="http://schemas.microsoft.com/office/drawing/2014/main" id="{00000000-0008-0000-0200-0000F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90" name="Imagen 2">
          <a:extLst>
            <a:ext uri="{FF2B5EF4-FFF2-40B4-BE49-F238E27FC236}">
              <a16:creationId xmlns:a16="http://schemas.microsoft.com/office/drawing/2014/main" id="{00000000-0008-0000-0200-0000F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91" name="Imagen 1">
          <a:extLst>
            <a:ext uri="{FF2B5EF4-FFF2-40B4-BE49-F238E27FC236}">
              <a16:creationId xmlns:a16="http://schemas.microsoft.com/office/drawing/2014/main" id="{00000000-0008-0000-0200-0000F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28575</xdr:rowOff>
        </xdr:from>
        <xdr:to>
          <xdr:col>8</xdr:col>
          <xdr:colOff>1447800</xdr:colOff>
          <xdr:row>1</xdr:row>
          <xdr:rowOff>447675</xdr:rowOff>
        </xdr:to>
        <xdr:sp macro="" textlink="">
          <xdr:nvSpPr>
            <xdr:cNvPr id="35828737" name="Object 1" hidden="1">
              <a:extLst>
                <a:ext uri="{63B3BB69-23CF-44E3-9099-C40C66FF867C}">
                  <a14:compatExt spid="_x0000_s35828737"/>
                </a:ext>
                <a:ext uri="{FF2B5EF4-FFF2-40B4-BE49-F238E27FC236}">
                  <a16:creationId xmlns:a16="http://schemas.microsoft.com/office/drawing/2014/main" id="{00000000-0008-0000-0300-000001B4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17930</xdr:colOff>
      <xdr:row>39</xdr:row>
      <xdr:rowOff>6722</xdr:rowOff>
    </xdr:from>
    <xdr:to>
      <xdr:col>9</xdr:col>
      <xdr:colOff>31376</xdr:colOff>
      <xdr:row>43</xdr:row>
      <xdr:rowOff>434789</xdr:rowOff>
    </xdr:to>
    <xdr:graphicFrame macro="">
      <xdr:nvGraphicFramePr>
        <xdr:cNvPr id="8" name="3 Gráfico">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1246094</xdr:colOff>
      <xdr:row>2</xdr:row>
      <xdr:rowOff>340604</xdr:rowOff>
    </xdr:to>
    <xdr:pic>
      <xdr:nvPicPr>
        <xdr:cNvPr id="2" name="Imagen 4" descr="escudo_negro">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6043" y="123825"/>
          <a:ext cx="931769" cy="1167038"/>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19050</xdr:colOff>
          <xdr:row>1</xdr:row>
          <xdr:rowOff>28575</xdr:rowOff>
        </xdr:from>
        <xdr:to>
          <xdr:col>8</xdr:col>
          <xdr:colOff>1714500</xdr:colOff>
          <xdr:row>2</xdr:row>
          <xdr:rowOff>57150</xdr:rowOff>
        </xdr:to>
        <xdr:sp macro="" textlink="">
          <xdr:nvSpPr>
            <xdr:cNvPr id="35854337" name="Object 1" hidden="1">
              <a:extLst>
                <a:ext uri="{63B3BB69-23CF-44E3-9099-C40C66FF867C}">
                  <a14:compatExt spid="_x0000_s35854337"/>
                </a:ext>
                <a:ext uri="{FF2B5EF4-FFF2-40B4-BE49-F238E27FC236}">
                  <a16:creationId xmlns:a16="http://schemas.microsoft.com/office/drawing/2014/main" id="{00000000-0008-0000-0400-00000118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0</xdr:colOff>
      <xdr:row>39</xdr:row>
      <xdr:rowOff>0</xdr:rowOff>
    </xdr:from>
    <xdr:to>
      <xdr:col>9</xdr:col>
      <xdr:colOff>32657</xdr:colOff>
      <xdr:row>44</xdr:row>
      <xdr:rowOff>21772</xdr:rowOff>
    </xdr:to>
    <xdr:graphicFrame macro="">
      <xdr:nvGraphicFramePr>
        <xdr:cNvPr id="5" name="3 Gráfico">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2905" y="123825"/>
          <a:ext cx="1009650" cy="125920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864577" name="Object 1" hidden="1">
              <a:extLst>
                <a:ext uri="{63B3BB69-23CF-44E3-9099-C40C66FF867C}">
                  <a14:compatExt spid="_x0000_s35864577"/>
                </a:ext>
                <a:ext uri="{FF2B5EF4-FFF2-40B4-BE49-F238E27FC236}">
                  <a16:creationId xmlns:a16="http://schemas.microsoft.com/office/drawing/2014/main" id="{00000000-0008-0000-0500-00000140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0</xdr:col>
      <xdr:colOff>67234</xdr:colOff>
      <xdr:row>39</xdr:row>
      <xdr:rowOff>33618</xdr:rowOff>
    </xdr:from>
    <xdr:to>
      <xdr:col>9</xdr:col>
      <xdr:colOff>56028</xdr:colOff>
      <xdr:row>44</xdr:row>
      <xdr:rowOff>8966</xdr:rowOff>
    </xdr:to>
    <xdr:graphicFrame macro="">
      <xdr:nvGraphicFramePr>
        <xdr:cNvPr id="4" name="3 Gráfico">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871745" name="Object 1" hidden="1">
              <a:extLst>
                <a:ext uri="{63B3BB69-23CF-44E3-9099-C40C66FF867C}">
                  <a14:compatExt spid="_x0000_s35871745"/>
                </a:ext>
                <a:ext uri="{FF2B5EF4-FFF2-40B4-BE49-F238E27FC236}">
                  <a16:creationId xmlns:a16="http://schemas.microsoft.com/office/drawing/2014/main" id="{00000000-0008-0000-0600-0000015C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381000</xdr:colOff>
      <xdr:row>39</xdr:row>
      <xdr:rowOff>133350</xdr:rowOff>
    </xdr:from>
    <xdr:to>
      <xdr:col>7</xdr:col>
      <xdr:colOff>64294</xdr:colOff>
      <xdr:row>43</xdr:row>
      <xdr:rowOff>413656</xdr:rowOff>
    </xdr:to>
    <xdr:graphicFrame macro="">
      <xdr:nvGraphicFramePr>
        <xdr:cNvPr id="4" name="3 Gráfico">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2905" y="123825"/>
          <a:ext cx="1009650" cy="125920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28575</xdr:rowOff>
        </xdr:from>
        <xdr:to>
          <xdr:col>8</xdr:col>
          <xdr:colOff>1447800</xdr:colOff>
          <xdr:row>1</xdr:row>
          <xdr:rowOff>447675</xdr:rowOff>
        </xdr:to>
        <xdr:sp macro="" textlink="">
          <xdr:nvSpPr>
            <xdr:cNvPr id="35857409" name="Object 1" hidden="1">
              <a:extLst>
                <a:ext uri="{63B3BB69-23CF-44E3-9099-C40C66FF867C}">
                  <a14:compatExt spid="_x0000_s35857409"/>
                </a:ext>
                <a:ext uri="{FF2B5EF4-FFF2-40B4-BE49-F238E27FC236}">
                  <a16:creationId xmlns:a16="http://schemas.microsoft.com/office/drawing/2014/main" id="{00000000-0008-0000-0700-00000124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0</xdr:colOff>
      <xdr:row>39</xdr:row>
      <xdr:rowOff>0</xdr:rowOff>
    </xdr:from>
    <xdr:to>
      <xdr:col>8</xdr:col>
      <xdr:colOff>1530531</xdr:colOff>
      <xdr:row>44</xdr:row>
      <xdr:rowOff>10885</xdr:rowOff>
    </xdr:to>
    <xdr:graphicFrame macro="">
      <xdr:nvGraphicFramePr>
        <xdr:cNvPr id="5" name="3 Gráfico">
          <a:extLst>
            <a:ext uri="{FF2B5EF4-FFF2-40B4-BE49-F238E27FC236}">
              <a16:creationId xmlns:a16="http://schemas.microsoft.com/office/drawing/2014/main"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2905" y="123825"/>
          <a:ext cx="1009650" cy="125920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28575</xdr:rowOff>
        </xdr:from>
        <xdr:to>
          <xdr:col>8</xdr:col>
          <xdr:colOff>1447800</xdr:colOff>
          <xdr:row>1</xdr:row>
          <xdr:rowOff>447675</xdr:rowOff>
        </xdr:to>
        <xdr:sp macro="" textlink="">
          <xdr:nvSpPr>
            <xdr:cNvPr id="35858433" name="Object 1" hidden="1">
              <a:extLst>
                <a:ext uri="{63B3BB69-23CF-44E3-9099-C40C66FF867C}">
                  <a14:compatExt spid="_x0000_s35858433"/>
                </a:ext>
                <a:ext uri="{FF2B5EF4-FFF2-40B4-BE49-F238E27FC236}">
                  <a16:creationId xmlns:a16="http://schemas.microsoft.com/office/drawing/2014/main" id="{00000000-0008-0000-0800-00000128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8965</xdr:colOff>
      <xdr:row>38</xdr:row>
      <xdr:rowOff>654422</xdr:rowOff>
    </xdr:from>
    <xdr:to>
      <xdr:col>9</xdr:col>
      <xdr:colOff>11655</xdr:colOff>
      <xdr:row>44</xdr:row>
      <xdr:rowOff>8964</xdr:rowOff>
    </xdr:to>
    <xdr:graphicFrame macro="">
      <xdr:nvGraphicFramePr>
        <xdr:cNvPr id="5" name="3 Gráfico">
          <a:extLst>
            <a:ext uri="{FF2B5EF4-FFF2-40B4-BE49-F238E27FC236}">
              <a16:creationId xmlns:a16="http://schemas.microsoft.com/office/drawing/2014/main" id="{00000000-0008-0000-0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2905" y="123825"/>
          <a:ext cx="1009650" cy="125920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28575</xdr:rowOff>
        </xdr:from>
        <xdr:to>
          <xdr:col>8</xdr:col>
          <xdr:colOff>1447800</xdr:colOff>
          <xdr:row>1</xdr:row>
          <xdr:rowOff>447675</xdr:rowOff>
        </xdr:to>
        <xdr:sp macro="" textlink="">
          <xdr:nvSpPr>
            <xdr:cNvPr id="35859457" name="Object 1" hidden="1">
              <a:extLst>
                <a:ext uri="{63B3BB69-23CF-44E3-9099-C40C66FF867C}">
                  <a14:compatExt spid="_x0000_s35859457"/>
                </a:ext>
                <a:ext uri="{FF2B5EF4-FFF2-40B4-BE49-F238E27FC236}">
                  <a16:creationId xmlns:a16="http://schemas.microsoft.com/office/drawing/2014/main" id="{00000000-0008-0000-0900-0000012C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8963</xdr:colOff>
      <xdr:row>38</xdr:row>
      <xdr:rowOff>654424</xdr:rowOff>
    </xdr:from>
    <xdr:to>
      <xdr:col>9</xdr:col>
      <xdr:colOff>11653</xdr:colOff>
      <xdr:row>44</xdr:row>
      <xdr:rowOff>8965</xdr:rowOff>
    </xdr:to>
    <xdr:graphicFrame macro="">
      <xdr:nvGraphicFramePr>
        <xdr:cNvPr id="5" name="3 Gráfico">
          <a:extLst>
            <a:ext uri="{FF2B5EF4-FFF2-40B4-BE49-F238E27FC236}">
              <a16:creationId xmlns:a16="http://schemas.microsoft.com/office/drawing/2014/main" id="{00000000-0008-0000-09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342900</xdr:colOff>
      <xdr:row>1</xdr:row>
      <xdr:rowOff>47625</xdr:rowOff>
    </xdr:from>
    <xdr:to>
      <xdr:col>1</xdr:col>
      <xdr:colOff>1333500</xdr:colOff>
      <xdr:row>4</xdr:row>
      <xdr:rowOff>247650</xdr:rowOff>
    </xdr:to>
    <xdr:pic>
      <xdr:nvPicPr>
        <xdr:cNvPr id="35786917" name="Imagen 1">
          <a:extLst>
            <a:ext uri="{FF2B5EF4-FFF2-40B4-BE49-F238E27FC236}">
              <a16:creationId xmlns:a16="http://schemas.microsoft.com/office/drawing/2014/main" id="{00000000-0008-0000-0A00-0000A51022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6918" name="Imagen 2">
          <a:extLst>
            <a:ext uri="{FF2B5EF4-FFF2-40B4-BE49-F238E27FC236}">
              <a16:creationId xmlns:a16="http://schemas.microsoft.com/office/drawing/2014/main" id="{00000000-0008-0000-0A00-0000A61022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6919" name="3 Gráfico">
          <a:extLst>
            <a:ext uri="{FF2B5EF4-FFF2-40B4-BE49-F238E27FC236}">
              <a16:creationId xmlns:a16="http://schemas.microsoft.com/office/drawing/2014/main" id="{00000000-0008-0000-0A00-0000A71022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24264" name="Imagen 2">
          <a:extLst>
            <a:ext uri="{FF2B5EF4-FFF2-40B4-BE49-F238E27FC236}">
              <a16:creationId xmlns:a16="http://schemas.microsoft.com/office/drawing/2014/main" id="{00000000-0008-0000-0B00-00002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5" name="Imagen 1">
          <a:extLst>
            <a:ext uri="{FF2B5EF4-FFF2-40B4-BE49-F238E27FC236}">
              <a16:creationId xmlns:a16="http://schemas.microsoft.com/office/drawing/2014/main" id="{00000000-0008-0000-0B00-00002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6" name="Imagen 2">
          <a:extLst>
            <a:ext uri="{FF2B5EF4-FFF2-40B4-BE49-F238E27FC236}">
              <a16:creationId xmlns:a16="http://schemas.microsoft.com/office/drawing/2014/main" id="{00000000-0008-0000-0B00-00002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7" name="Imagen 1">
          <a:extLst>
            <a:ext uri="{FF2B5EF4-FFF2-40B4-BE49-F238E27FC236}">
              <a16:creationId xmlns:a16="http://schemas.microsoft.com/office/drawing/2014/main" id="{00000000-0008-0000-0B00-00002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8" name="Imagen 2">
          <a:extLst>
            <a:ext uri="{FF2B5EF4-FFF2-40B4-BE49-F238E27FC236}">
              <a16:creationId xmlns:a16="http://schemas.microsoft.com/office/drawing/2014/main" id="{00000000-0008-0000-0B00-00002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9" name="Imagen 1">
          <a:extLst>
            <a:ext uri="{FF2B5EF4-FFF2-40B4-BE49-F238E27FC236}">
              <a16:creationId xmlns:a16="http://schemas.microsoft.com/office/drawing/2014/main" id="{00000000-0008-0000-0B00-00002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0" name="Imagen 2">
          <a:extLst>
            <a:ext uri="{FF2B5EF4-FFF2-40B4-BE49-F238E27FC236}">
              <a16:creationId xmlns:a16="http://schemas.microsoft.com/office/drawing/2014/main" id="{00000000-0008-0000-0B00-00002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1" name="Imagen 1">
          <a:extLst>
            <a:ext uri="{FF2B5EF4-FFF2-40B4-BE49-F238E27FC236}">
              <a16:creationId xmlns:a16="http://schemas.microsoft.com/office/drawing/2014/main" id="{00000000-0008-0000-0B00-00002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2" name="Imagen 2">
          <a:extLst>
            <a:ext uri="{FF2B5EF4-FFF2-40B4-BE49-F238E27FC236}">
              <a16:creationId xmlns:a16="http://schemas.microsoft.com/office/drawing/2014/main" id="{00000000-0008-0000-0B00-000030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3" name="Imagen 1">
          <a:extLst>
            <a:ext uri="{FF2B5EF4-FFF2-40B4-BE49-F238E27FC236}">
              <a16:creationId xmlns:a16="http://schemas.microsoft.com/office/drawing/2014/main" id="{00000000-0008-0000-0B00-000031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4" name="Imagen 2">
          <a:extLst>
            <a:ext uri="{FF2B5EF4-FFF2-40B4-BE49-F238E27FC236}">
              <a16:creationId xmlns:a16="http://schemas.microsoft.com/office/drawing/2014/main" id="{00000000-0008-0000-0B00-000032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5" name="Imagen 1">
          <a:extLst>
            <a:ext uri="{FF2B5EF4-FFF2-40B4-BE49-F238E27FC236}">
              <a16:creationId xmlns:a16="http://schemas.microsoft.com/office/drawing/2014/main" id="{00000000-0008-0000-0B00-000033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6" name="Imagen 2">
          <a:extLst>
            <a:ext uri="{FF2B5EF4-FFF2-40B4-BE49-F238E27FC236}">
              <a16:creationId xmlns:a16="http://schemas.microsoft.com/office/drawing/2014/main" id="{00000000-0008-0000-0B00-000034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7" name="Imagen 1">
          <a:extLst>
            <a:ext uri="{FF2B5EF4-FFF2-40B4-BE49-F238E27FC236}">
              <a16:creationId xmlns:a16="http://schemas.microsoft.com/office/drawing/2014/main" id="{00000000-0008-0000-0B00-000035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8" name="Imagen 2">
          <a:extLst>
            <a:ext uri="{FF2B5EF4-FFF2-40B4-BE49-F238E27FC236}">
              <a16:creationId xmlns:a16="http://schemas.microsoft.com/office/drawing/2014/main" id="{00000000-0008-0000-0B00-000036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9" name="Imagen 1">
          <a:extLst>
            <a:ext uri="{FF2B5EF4-FFF2-40B4-BE49-F238E27FC236}">
              <a16:creationId xmlns:a16="http://schemas.microsoft.com/office/drawing/2014/main" id="{00000000-0008-0000-0B00-000037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0" name="Imagen 2">
          <a:extLst>
            <a:ext uri="{FF2B5EF4-FFF2-40B4-BE49-F238E27FC236}">
              <a16:creationId xmlns:a16="http://schemas.microsoft.com/office/drawing/2014/main" id="{00000000-0008-0000-0B00-00003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1" name="Imagen 1">
          <a:extLst>
            <a:ext uri="{FF2B5EF4-FFF2-40B4-BE49-F238E27FC236}">
              <a16:creationId xmlns:a16="http://schemas.microsoft.com/office/drawing/2014/main" id="{00000000-0008-0000-0B00-00003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2" name="Imagen 2">
          <a:extLst>
            <a:ext uri="{FF2B5EF4-FFF2-40B4-BE49-F238E27FC236}">
              <a16:creationId xmlns:a16="http://schemas.microsoft.com/office/drawing/2014/main" id="{00000000-0008-0000-0B00-00003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3" name="Imagen 1">
          <a:extLst>
            <a:ext uri="{FF2B5EF4-FFF2-40B4-BE49-F238E27FC236}">
              <a16:creationId xmlns:a16="http://schemas.microsoft.com/office/drawing/2014/main" id="{00000000-0008-0000-0B00-00003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4" name="Imagen 2">
          <a:extLst>
            <a:ext uri="{FF2B5EF4-FFF2-40B4-BE49-F238E27FC236}">
              <a16:creationId xmlns:a16="http://schemas.microsoft.com/office/drawing/2014/main" id="{00000000-0008-0000-0B00-00003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5" name="Imagen 1">
          <a:extLst>
            <a:ext uri="{FF2B5EF4-FFF2-40B4-BE49-F238E27FC236}">
              <a16:creationId xmlns:a16="http://schemas.microsoft.com/office/drawing/2014/main" id="{00000000-0008-0000-0B00-00003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6" name="Imagen 2">
          <a:extLst>
            <a:ext uri="{FF2B5EF4-FFF2-40B4-BE49-F238E27FC236}">
              <a16:creationId xmlns:a16="http://schemas.microsoft.com/office/drawing/2014/main" id="{00000000-0008-0000-0B00-00003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7" name="Imagen 1">
          <a:extLst>
            <a:ext uri="{FF2B5EF4-FFF2-40B4-BE49-F238E27FC236}">
              <a16:creationId xmlns:a16="http://schemas.microsoft.com/office/drawing/2014/main" id="{00000000-0008-0000-0B00-00003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https://idpyba-my.sharepoint.com/Perfil%20ldguerrero/Documents/1.%20DOC%20DARY%202016/1.%20UNIDAD%20EJECUTORA%2002%202016/2.%20POAS%20BOGOTA%20MEJOR%20PARA%20TODOS%202016-2020/4%20POAS%20OCTUBRE%202016%20BMPT/POA%20PROYECTO%201044%20OCTUBRE%20CORREGIDO%20(1%20dic).xlsx?7B01B16F" TargetMode="External"/><Relationship Id="rId1" Type="http://schemas.openxmlformats.org/officeDocument/2006/relationships/externalLinkPath" Target="file:///\\7B01B16F\POA%20PROYECTO%201044%20OCTUBRE%20CORREGIDO%20(1%20dic).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https://idpyba-my.sharepoint.com/Perfil%20ldguerrero/Documents/1.%20DOC%20DARY%202016/1.%20UNIDAD%20EJECUTORA%2002%202016/2.%20POAS%20BOGOTA%20MEJOR%20PARA%20TODOS%202016-2020/3.%20POAS%20SEPTIEMBRE%202016%20BMPT%20PUBLICAR/POA%20_PYTO_1032%20TRIMESTRE%20III%202016_BMPT.xls?C74BB10D" TargetMode="External"/><Relationship Id="rId1" Type="http://schemas.openxmlformats.org/officeDocument/2006/relationships/externalLinkPath" Target="file:///\\C74BB10D\POA%20_PYTO_1032%20TRIMESTRE%20III%202016_BM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idpyba-my.sharepoint.com/mduran/Desktop/POA%201032%20JUNIO%20-apic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idpyba-my.sharepoint.com/Users/concepcion.ruiz/Downloads/POA%20PYTO%201032%20SEPTIEMBRE.%20SIT%200510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eww:Users:concepcion.ruiz:Downloads:POA%20PYTO%201032%20SEPTIEMBRE.%20SIT%200510201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idpyba-my.sharepoint.com/Users/amsanchez/Downloads/POA%201032%20I%20Trimestre%202017-PICO%207%20ABRIL%2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2020\IDPYBA\7550\7550%20FORTALECIMIENTO.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idpyba-my.sharepoint.com/Users/ANDRES/Documents/CARPETAANDRES/2021/FEBRERO/Respuestaincial/7555Y7560/7555%20Hoja%20del%20indicador%202021%20-%20INICIAL.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intranetmovilidad.movilidadbogota.gov.co/POAS/POA%20%201032%20DICIEMBRE%20%20ANGELICA%20PI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6"/>
      <sheetName val="7"/>
      <sheetName val="Act. 7"/>
      <sheetName val="Variables"/>
    </sheetNames>
    <sheetDataSet>
      <sheetData sheetId="0" refreshError="1">
        <row r="13">
          <cell r="B13" t="str">
            <v>PLAN DE DESARROLLO - BOGOTÁ MEJOR PARA TODOS 2016-2020</v>
          </cell>
        </row>
      </sheetData>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 6"/>
      <sheetName val="18"/>
      <sheetName val="Act. 18"/>
      <sheetName val="8"/>
      <sheetName val="Act. 8"/>
      <sheetName val="9"/>
      <sheetName val="Act. 9"/>
      <sheetName val="10"/>
      <sheetName val="Act. 10"/>
      <sheetName val="11"/>
      <sheetName val="Act. 11"/>
      <sheetName val="12"/>
      <sheetName val="Act. 12"/>
      <sheetName val="13"/>
      <sheetName val="Act.  13"/>
      <sheetName val="14"/>
      <sheetName val="Act. 14"/>
      <sheetName val="15"/>
      <sheetName val="Act. 15"/>
      <sheetName val="16"/>
      <sheetName val="ACt. 16"/>
      <sheetName val="17"/>
      <sheetName val="Act. 17"/>
      <sheetName val="7"/>
      <sheetName val="Act. 7"/>
      <sheetName val="Variables"/>
    </sheetNames>
    <sheetDataSet>
      <sheetData sheetId="0" refreshError="1">
        <row r="15">
          <cell r="I15" t="str">
            <v>Demarcar 2.600 kilómetro carril de vías</v>
          </cell>
        </row>
        <row r="18">
          <cell r="I18" t="str">
            <v>Instalar 35.000 señales verticales de pedestal</v>
          </cell>
        </row>
        <row r="45">
          <cell r="I45" t="str">
            <v>Realizar el 100% de las actividades para la segunda fase del Sistema Inteligente de Tranporte - SIT</v>
          </cell>
        </row>
        <row r="48">
          <cell r="I48" t="str">
            <v>Realizar el 100% de las actividades para la segunda fase de Semáforos Inteligentes.</v>
          </cell>
        </row>
        <row r="51">
          <cell r="I51" t="str">
            <v>Realizar el 100% de las actividades para la primera fase de Detección Electrónica DEI</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row r="56">
          <cell r="C56" t="str">
            <v>NICOLAS ADOLFO CORREAL HUERTAS</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HV  231"/>
      <sheetName val="Act. 231"/>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2"/>
    </sheetNames>
    <sheetDataSet>
      <sheetData sheetId="0" refreshError="1"/>
      <sheetData sheetId="1"/>
      <sheetData sheetId="2"/>
      <sheetData sheetId="3"/>
      <sheetData sheetId="4"/>
      <sheetData sheetId="5"/>
      <sheetData sheetId="6" refreshError="1">
        <row r="56">
          <cell r="G56" t="str">
            <v>DIANA VIDAL</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V 12"/>
      <sheetName val="Sección 1. Metas - Magnitud"/>
      <sheetName val="Sección 2. Metas - Presupuesto"/>
      <sheetName val="Sección 3. Metas Producto"/>
      <sheetName val="HV  231"/>
      <sheetName val="Act. 231"/>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2"/>
    </sheetNames>
    <sheetDataSet>
      <sheetData sheetId="0" refreshError="1"/>
      <sheetData sheetId="1"/>
      <sheetData sheetId="2"/>
      <sheetData sheetId="3"/>
      <sheetData sheetId="4"/>
      <sheetData sheetId="5"/>
      <sheetData sheetId="6" refreshError="1"/>
      <sheetData sheetId="7">
        <row r="56">
          <cell r="G56" t="str">
            <v>DIANA VIDAL</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s>
    <sheetDataSet>
      <sheetData sheetId="0" refreshError="1">
        <row r="7">
          <cell r="C7" t="str">
            <v>1032 - Gestión y control de tránsito y transporte</v>
          </cell>
        </row>
        <row r="8">
          <cell r="C8" t="str">
            <v>Dirección de Control y Vigilancia</v>
          </cell>
        </row>
        <row r="9">
          <cell r="C9" t="str">
            <v>Subsecretaría de Servicios de la Movilidad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uimiento indicadores"/>
      <sheetName val="Proyecto 7550"/>
      <sheetName val="Cadena de valor SUIFP Forta F"/>
    </sheetNames>
    <sheetDataSet>
      <sheetData sheetId="0" refreshError="1"/>
      <sheetData sheetId="1" refreshError="1">
        <row r="9">
          <cell r="N9" t="str">
            <v>Realizar diagnóstico e implementación de cargas laborales del Instituto Distrital de Protección y Bienestar Animal</v>
          </cell>
        </row>
        <row r="13">
          <cell r="N13" t="str">
            <v>Fortalecer los canales de comunicación</v>
          </cell>
        </row>
        <row r="34">
          <cell r="N34" t="str">
            <v>Implementar el Modelo Integrado de Planeación y Gestión- MIPG</v>
          </cell>
        </row>
        <row r="53">
          <cell r="E53" t="str">
            <v>Realizar el fortalecimiento institucional de la estructura orgánica y funcional de la SDA, IDIGER, JBB, E IDPYBA</v>
          </cell>
        </row>
        <row r="60">
          <cell r="N60" t="str">
            <v>Realizar un diagnostico de fortalecimiento institucional que cumpla con las necesidades de los procesos transversales del IDPYBA</v>
          </cell>
        </row>
      </sheetData>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3. Metas Producto"/>
      <sheetName val="MP - SIT"/>
      <sheetName val="Act.Meta_SIT"/>
      <sheetName val="META No. 1"/>
      <sheetName val="META No. 2"/>
      <sheetName val="META No. 3"/>
      <sheetName val="META No. 4"/>
      <sheetName val="META No. 5"/>
      <sheetName val="META No. 6"/>
      <sheetName val="HV 14"/>
      <sheetName val="Act. 14"/>
      <sheetName val="Hoja3"/>
      <sheetName val="Hoja1"/>
    </sheetNames>
    <sheetDataSet>
      <sheetData sheetId="0" refreshError="1"/>
      <sheetData sheetId="1" refreshError="1"/>
      <sheetData sheetId="2" refreshError="1"/>
      <sheetData sheetId="3">
        <row r="26">
          <cell r="C26" t="str">
            <v>Magnitud programada mensual</v>
          </cell>
        </row>
        <row r="27">
          <cell r="B27" t="str">
            <v xml:space="preserve">Enero </v>
          </cell>
        </row>
        <row r="28">
          <cell r="B28" t="str">
            <v>Febrero</v>
          </cell>
        </row>
        <row r="29">
          <cell r="B29" t="str">
            <v>Marzo</v>
          </cell>
        </row>
        <row r="30">
          <cell r="B30" t="str">
            <v>Abril</v>
          </cell>
        </row>
        <row r="31">
          <cell r="B31" t="str">
            <v>Mayo</v>
          </cell>
        </row>
        <row r="32">
          <cell r="B32" t="str">
            <v>Junio</v>
          </cell>
        </row>
        <row r="33">
          <cell r="B33" t="str">
            <v>Julio</v>
          </cell>
        </row>
        <row r="34">
          <cell r="B34" t="str">
            <v>Agosto</v>
          </cell>
        </row>
        <row r="35">
          <cell r="B35" t="str">
            <v>Septiembre</v>
          </cell>
        </row>
        <row r="36">
          <cell r="B36" t="str">
            <v>Octubre</v>
          </cell>
        </row>
        <row r="37">
          <cell r="B37" t="str">
            <v>Noviembre</v>
          </cell>
        </row>
        <row r="38">
          <cell r="B38" t="str">
            <v>Diciembre</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MP - SIT"/>
      <sheetName val="Act.Meta_SIT"/>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sheetData sheetId="5" refreshError="1"/>
      <sheetData sheetId="6" refreshError="1">
        <row r="59">
          <cell r="G59" t="str">
            <v>DIANA VIDAL</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row r="9">
          <cell r="F9" t="str">
            <v>14. Realizar 241 visitas administrativas y de seguimiento a empresas prestadoras del servicio público de transporte.</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1.bin"/><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2.bin"/><Relationship Id="rId5" Type="http://schemas.openxmlformats.org/officeDocument/2006/relationships/image" Target="../media/image3.emf"/><Relationship Id="rId4" Type="http://schemas.openxmlformats.org/officeDocument/2006/relationships/oleObject" Target="../embeddings/oleObject2.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image" Target="../media/image3.emf"/><Relationship Id="rId4" Type="http://schemas.openxmlformats.org/officeDocument/2006/relationships/oleObject" Target="../embeddings/oleObject4.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5.bin"/><Relationship Id="rId5" Type="http://schemas.openxmlformats.org/officeDocument/2006/relationships/image" Target="../media/image3.emf"/><Relationship Id="rId4" Type="http://schemas.openxmlformats.org/officeDocument/2006/relationships/oleObject" Target="../embeddings/oleObject5.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6.bin"/><Relationship Id="rId5" Type="http://schemas.openxmlformats.org/officeDocument/2006/relationships/image" Target="../media/image3.emf"/><Relationship Id="rId4" Type="http://schemas.openxmlformats.org/officeDocument/2006/relationships/oleObject" Target="../embeddings/oleObject6.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0.xml"/><Relationship Id="rId1" Type="http://schemas.openxmlformats.org/officeDocument/2006/relationships/printerSettings" Target="../printerSettings/printerSettings7.bin"/><Relationship Id="rId5" Type="http://schemas.openxmlformats.org/officeDocument/2006/relationships/image" Target="../media/image3.emf"/><Relationship Id="rId4" Type="http://schemas.openxmlformats.org/officeDocument/2006/relationships/oleObject" Target="../embeddings/oleObject7.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2:BO22"/>
  <sheetViews>
    <sheetView showGridLines="0" topLeftCell="A11" zoomScale="70" zoomScaleNormal="70" zoomScaleSheetLayoutView="80" zoomScalePageLayoutView="70" workbookViewId="0">
      <selection activeCell="AE13" sqref="AE13:AE14"/>
    </sheetView>
  </sheetViews>
  <sheetFormatPr baseColWidth="10" defaultColWidth="10.85546875" defaultRowHeight="15" x14ac:dyDescent="0.25"/>
  <cols>
    <col min="1" max="1" width="15.85546875" style="74" customWidth="1"/>
    <col min="2" max="2" width="23.140625" style="74" customWidth="1"/>
    <col min="3" max="3" width="16.140625" style="74" customWidth="1"/>
    <col min="4" max="4" width="16.42578125" style="82" customWidth="1"/>
    <col min="5" max="5" width="17.42578125" style="74" customWidth="1"/>
    <col min="6" max="6" width="23.42578125" style="74" customWidth="1"/>
    <col min="7" max="7" width="17.140625" style="74" customWidth="1"/>
    <col min="8" max="8" width="16.42578125" style="74" customWidth="1"/>
    <col min="9" max="9" width="18.140625" style="74" customWidth="1"/>
    <col min="10" max="10" width="13.85546875" style="74" customWidth="1"/>
    <col min="11" max="11" width="13.85546875" style="94" customWidth="1"/>
    <col min="12" max="14" width="13.85546875" style="74" customWidth="1"/>
    <col min="15" max="17" width="13.7109375" style="74" customWidth="1"/>
    <col min="18" max="18" width="11.7109375" style="74" customWidth="1"/>
    <col min="19" max="19" width="9.85546875" style="74" customWidth="1"/>
    <col min="20" max="20" width="10.28515625" style="74" customWidth="1"/>
    <col min="21" max="21" width="14.140625" style="74" customWidth="1"/>
    <col min="22" max="22" width="11.7109375" style="74" customWidth="1"/>
    <col min="23" max="23" width="12.42578125" style="74" customWidth="1"/>
    <col min="24" max="26" width="14.7109375" style="74" customWidth="1"/>
    <col min="27" max="27" width="16.42578125" style="116" customWidth="1"/>
    <col min="28" max="28" width="14.85546875" style="74" customWidth="1"/>
    <col min="29" max="29" width="14.42578125" style="74" customWidth="1"/>
    <col min="30" max="30" width="89.85546875" style="74" customWidth="1"/>
    <col min="31" max="31" width="79.42578125" style="74" customWidth="1"/>
    <col min="32" max="32" width="87.42578125" style="74" customWidth="1"/>
    <col min="33" max="16384" width="10.85546875" style="74"/>
  </cols>
  <sheetData>
    <row r="2" spans="1:67" s="118" customFormat="1" ht="45.75" customHeight="1" x14ac:dyDescent="0.25">
      <c r="A2" s="297"/>
      <c r="B2" s="297"/>
      <c r="C2" s="294" t="s">
        <v>24</v>
      </c>
      <c r="D2" s="294"/>
      <c r="E2" s="294"/>
      <c r="F2" s="294"/>
      <c r="G2" s="294"/>
      <c r="H2" s="294"/>
      <c r="I2" s="294"/>
      <c r="J2" s="294"/>
      <c r="K2" s="294"/>
      <c r="L2" s="294"/>
      <c r="M2" s="294"/>
      <c r="N2" s="294"/>
      <c r="O2" s="294"/>
      <c r="P2" s="294"/>
      <c r="Q2" s="294"/>
      <c r="R2" s="294"/>
      <c r="S2" s="294"/>
      <c r="T2" s="294"/>
      <c r="U2" s="294"/>
      <c r="V2" s="294"/>
      <c r="W2" s="294"/>
      <c r="X2" s="294"/>
      <c r="Y2" s="294"/>
      <c r="Z2" s="294"/>
      <c r="AA2" s="294"/>
      <c r="AB2" s="294"/>
      <c r="AC2" s="294"/>
      <c r="AD2" s="294"/>
      <c r="AE2" s="294"/>
      <c r="AF2" s="324"/>
    </row>
    <row r="3" spans="1:67" s="118" customFormat="1" ht="45.75" customHeight="1" x14ac:dyDescent="0.25">
      <c r="A3" s="297"/>
      <c r="B3" s="297"/>
      <c r="C3" s="294" t="s">
        <v>25</v>
      </c>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325"/>
    </row>
    <row r="4" spans="1:67" s="118" customFormat="1" ht="45.75" customHeight="1" x14ac:dyDescent="0.25">
      <c r="A4" s="297"/>
      <c r="B4" s="297"/>
      <c r="C4" s="294" t="s">
        <v>198</v>
      </c>
      <c r="D4" s="294"/>
      <c r="E4" s="294"/>
      <c r="F4" s="294"/>
      <c r="G4" s="294"/>
      <c r="H4" s="294"/>
      <c r="I4" s="294"/>
      <c r="J4" s="294"/>
      <c r="K4" s="294"/>
      <c r="L4" s="294"/>
      <c r="M4" s="294"/>
      <c r="N4" s="294"/>
      <c r="O4" s="294"/>
      <c r="P4" s="294"/>
      <c r="Q4" s="294"/>
      <c r="R4" s="294"/>
      <c r="S4" s="294"/>
      <c r="T4" s="294"/>
      <c r="U4" s="294"/>
      <c r="V4" s="294"/>
      <c r="W4" s="294"/>
      <c r="X4" s="294"/>
      <c r="Y4" s="294"/>
      <c r="Z4" s="294"/>
      <c r="AA4" s="294"/>
      <c r="AB4" s="294"/>
      <c r="AC4" s="294"/>
      <c r="AD4" s="294"/>
      <c r="AE4" s="294"/>
      <c r="AF4" s="325"/>
    </row>
    <row r="5" spans="1:67" s="118" customFormat="1" ht="45.75" customHeight="1" x14ac:dyDescent="0.25">
      <c r="A5" s="297"/>
      <c r="B5" s="297"/>
      <c r="C5" s="304" t="s">
        <v>29</v>
      </c>
      <c r="D5" s="304"/>
      <c r="E5" s="304"/>
      <c r="F5" s="304"/>
      <c r="G5" s="304"/>
      <c r="H5" s="304"/>
      <c r="I5" s="304"/>
      <c r="J5" s="304"/>
      <c r="K5" s="304"/>
      <c r="L5" s="304"/>
      <c r="M5" s="304"/>
      <c r="N5" s="304"/>
      <c r="O5" s="304"/>
      <c r="P5" s="304"/>
      <c r="Q5" s="304"/>
      <c r="R5" s="322" t="s">
        <v>189</v>
      </c>
      <c r="S5" s="322"/>
      <c r="T5" s="322"/>
      <c r="U5" s="322"/>
      <c r="V5" s="322"/>
      <c r="W5" s="322"/>
      <c r="X5" s="322"/>
      <c r="Y5" s="322"/>
      <c r="Z5" s="322"/>
      <c r="AA5" s="322"/>
      <c r="AB5" s="322"/>
      <c r="AC5" s="322"/>
      <c r="AD5" s="322"/>
      <c r="AE5" s="322"/>
      <c r="AF5" s="326"/>
    </row>
    <row r="6" spans="1:67" s="119" customFormat="1" ht="30.75" customHeight="1" x14ac:dyDescent="0.25">
      <c r="D6" s="120"/>
      <c r="K6" s="121"/>
      <c r="AA6" s="122"/>
    </row>
    <row r="7" spans="1:67" s="119" customFormat="1" ht="42" customHeight="1" x14ac:dyDescent="0.25">
      <c r="B7" s="123" t="s">
        <v>32</v>
      </c>
      <c r="C7" s="296" t="e">
        <f>+#REF!</f>
        <v>#REF!</v>
      </c>
      <c r="D7" s="296"/>
      <c r="E7" s="296"/>
      <c r="F7" s="296"/>
      <c r="G7" s="296"/>
      <c r="K7" s="121"/>
      <c r="AA7" s="122"/>
    </row>
    <row r="8" spans="1:67" s="119" customFormat="1" ht="42" customHeight="1" x14ac:dyDescent="0.25">
      <c r="B8" s="123" t="s">
        <v>1</v>
      </c>
      <c r="C8" s="296" t="e">
        <f>+#REF!</f>
        <v>#REF!</v>
      </c>
      <c r="D8" s="296"/>
      <c r="E8" s="296"/>
      <c r="F8" s="296"/>
      <c r="G8" s="296"/>
      <c r="K8" s="121"/>
      <c r="AA8" s="122"/>
    </row>
    <row r="9" spans="1:67" s="119" customFormat="1" ht="42" customHeight="1" x14ac:dyDescent="0.25">
      <c r="B9" s="124" t="s">
        <v>30</v>
      </c>
      <c r="C9" s="296" t="e">
        <f>+#REF!</f>
        <v>#REF!</v>
      </c>
      <c r="D9" s="296"/>
      <c r="E9" s="296"/>
      <c r="F9" s="296"/>
      <c r="G9" s="296"/>
      <c r="K9" s="121"/>
      <c r="Q9" s="125"/>
      <c r="R9" s="126"/>
      <c r="AA9" s="122"/>
    </row>
    <row r="10" spans="1:67" s="85" customFormat="1" ht="24.75" customHeight="1" x14ac:dyDescent="0.2">
      <c r="A10" s="83"/>
      <c r="B10" s="83"/>
      <c r="C10" s="83"/>
      <c r="D10" s="83"/>
      <c r="E10" s="84"/>
      <c r="F10" s="84"/>
      <c r="G10" s="84"/>
      <c r="H10" s="84"/>
      <c r="I10" s="84"/>
      <c r="J10" s="84"/>
      <c r="K10" s="99"/>
      <c r="L10" s="84"/>
      <c r="M10" s="84"/>
      <c r="N10" s="84"/>
      <c r="O10" s="84"/>
      <c r="P10" s="84"/>
      <c r="Q10" s="84"/>
      <c r="R10" s="84"/>
      <c r="S10" s="84"/>
      <c r="T10" s="84"/>
      <c r="U10" s="84"/>
      <c r="V10" s="84"/>
      <c r="W10" s="84"/>
      <c r="X10" s="84"/>
      <c r="Y10" s="84"/>
      <c r="Z10" s="84"/>
      <c r="AA10" s="117"/>
      <c r="AB10" s="84"/>
      <c r="AC10" s="84"/>
    </row>
    <row r="11" spans="1:67" s="86" customFormat="1" ht="35.25" customHeight="1" x14ac:dyDescent="0.2">
      <c r="A11" s="313" t="str">
        <f>+'[1]Sección 1. Metas - Magnitud'!B13</f>
        <v>PLAN DE DESARROLLO - BOGOTÁ MEJOR PARA TODOS 2016-2020</v>
      </c>
      <c r="B11" s="314"/>
      <c r="C11" s="314"/>
      <c r="D11" s="314"/>
      <c r="E11" s="314"/>
      <c r="F11" s="314"/>
      <c r="G11" s="314"/>
      <c r="H11" s="315"/>
      <c r="I11" s="328" t="s">
        <v>36</v>
      </c>
      <c r="J11" s="329"/>
      <c r="K11" s="329"/>
      <c r="L11" s="329"/>
      <c r="M11" s="329"/>
      <c r="N11" s="330"/>
      <c r="O11" s="323" t="s">
        <v>38</v>
      </c>
      <c r="P11" s="323"/>
      <c r="Q11" s="323"/>
      <c r="R11" s="323"/>
      <c r="S11" s="323"/>
      <c r="T11" s="323"/>
      <c r="U11" s="323"/>
      <c r="V11" s="323"/>
      <c r="W11" s="323"/>
      <c r="X11" s="323"/>
      <c r="Y11" s="323"/>
      <c r="Z11" s="323"/>
      <c r="AA11" s="323"/>
      <c r="AB11" s="323"/>
      <c r="AC11" s="323"/>
      <c r="AD11" s="313" t="s">
        <v>18</v>
      </c>
      <c r="AE11" s="314"/>
      <c r="AF11" s="315"/>
    </row>
    <row r="12" spans="1:67" s="86" customFormat="1" ht="56.25" customHeight="1" x14ac:dyDescent="0.2">
      <c r="A12" s="79" t="s">
        <v>35</v>
      </c>
      <c r="B12" s="79" t="s">
        <v>27</v>
      </c>
      <c r="C12" s="79" t="s">
        <v>34</v>
      </c>
      <c r="D12" s="79" t="s">
        <v>33</v>
      </c>
      <c r="E12" s="79" t="s">
        <v>26</v>
      </c>
      <c r="F12" s="79" t="s">
        <v>3</v>
      </c>
      <c r="G12" s="79" t="s">
        <v>2</v>
      </c>
      <c r="H12" s="79" t="s">
        <v>150</v>
      </c>
      <c r="I12" s="81" t="s">
        <v>31</v>
      </c>
      <c r="J12" s="81">
        <v>2016</v>
      </c>
      <c r="K12" s="81">
        <v>2017</v>
      </c>
      <c r="L12" s="81">
        <v>2018</v>
      </c>
      <c r="M12" s="81">
        <v>2019</v>
      </c>
      <c r="N12" s="81">
        <v>2020</v>
      </c>
      <c r="O12" s="89" t="s">
        <v>23</v>
      </c>
      <c r="P12" s="89" t="s">
        <v>19</v>
      </c>
      <c r="Q12" s="89" t="s">
        <v>20</v>
      </c>
      <c r="R12" s="89" t="s">
        <v>21</v>
      </c>
      <c r="S12" s="89" t="s">
        <v>22</v>
      </c>
      <c r="T12" s="89" t="s">
        <v>10</v>
      </c>
      <c r="U12" s="89" t="s">
        <v>11</v>
      </c>
      <c r="V12" s="89" t="s">
        <v>12</v>
      </c>
      <c r="W12" s="89" t="s">
        <v>13</v>
      </c>
      <c r="X12" s="89" t="s">
        <v>14</v>
      </c>
      <c r="Y12" s="89" t="s">
        <v>15</v>
      </c>
      <c r="Z12" s="89" t="s">
        <v>16</v>
      </c>
      <c r="AA12" s="89" t="s">
        <v>37</v>
      </c>
      <c r="AB12" s="90" t="s">
        <v>5</v>
      </c>
      <c r="AC12" s="89" t="s">
        <v>6</v>
      </c>
      <c r="AD12" s="80" t="s">
        <v>7</v>
      </c>
      <c r="AE12" s="80" t="s">
        <v>9</v>
      </c>
      <c r="AF12" s="80" t="s">
        <v>8</v>
      </c>
    </row>
    <row r="13" spans="1:67" s="88" customFormat="1" ht="84.75" customHeight="1" x14ac:dyDescent="0.25">
      <c r="A13" s="295" t="s">
        <v>154</v>
      </c>
      <c r="B13" s="295" t="str">
        <f>+'[2]Sección 1. Metas - Magnitud'!I15</f>
        <v>Demarcar 2.600 kilómetro carril de vías</v>
      </c>
      <c r="C13" s="295">
        <v>224</v>
      </c>
      <c r="D13" s="295" t="s">
        <v>187</v>
      </c>
      <c r="E13" s="295">
        <v>171</v>
      </c>
      <c r="F13" s="327" t="s">
        <v>175</v>
      </c>
      <c r="G13" s="295" t="s">
        <v>152</v>
      </c>
      <c r="H13" s="295" t="s">
        <v>70</v>
      </c>
      <c r="I13" s="305" t="e">
        <f>SUM(J13:N14)</f>
        <v>#REF!</v>
      </c>
      <c r="J13" s="302" t="e">
        <f>+#REF!</f>
        <v>#REF!</v>
      </c>
      <c r="K13" s="331" t="e">
        <f>+#REF!</f>
        <v>#REF!</v>
      </c>
      <c r="L13" s="300" t="e">
        <f>+#REF!</f>
        <v>#REF!</v>
      </c>
      <c r="M13" s="302" t="e">
        <f>+#REF!</f>
        <v>#REF!</v>
      </c>
      <c r="N13" s="302" t="e">
        <f>+#REF!</f>
        <v>#REF!</v>
      </c>
      <c r="O13" s="306" t="e">
        <f>+#REF!</f>
        <v>#REF!</v>
      </c>
      <c r="P13" s="306">
        <v>6.45</v>
      </c>
      <c r="Q13" s="306">
        <v>31.03</v>
      </c>
      <c r="R13" s="306"/>
      <c r="S13" s="306" t="e">
        <f>+#REF!</f>
        <v>#REF!</v>
      </c>
      <c r="T13" s="306" t="e">
        <f>+#REF!</f>
        <v>#REF!</v>
      </c>
      <c r="U13" s="306" t="e">
        <f>+#REF!</f>
        <v>#REF!</v>
      </c>
      <c r="V13" s="306" t="e">
        <f>+#REF!</f>
        <v>#REF!</v>
      </c>
      <c r="W13" s="306" t="e">
        <f>+#REF!</f>
        <v>#REF!</v>
      </c>
      <c r="X13" s="306" t="e">
        <f>+#REF!</f>
        <v>#REF!</v>
      </c>
      <c r="Y13" s="306" t="e">
        <f>+#REF!</f>
        <v>#REF!</v>
      </c>
      <c r="Z13" s="306" t="e">
        <f>+#REF!</f>
        <v>#REF!</v>
      </c>
      <c r="AA13" s="311" t="e">
        <f>SUM(O13:Z14)</f>
        <v>#REF!</v>
      </c>
      <c r="AB13" s="308" t="e">
        <f>+AA13/K13</f>
        <v>#REF!</v>
      </c>
      <c r="AC13" s="308" t="e">
        <f>+(J13+AA13)/I13</f>
        <v>#REF!</v>
      </c>
      <c r="AD13" s="309" t="s">
        <v>219</v>
      </c>
      <c r="AE13" s="298" t="s">
        <v>223</v>
      </c>
      <c r="AF13" s="309" t="s">
        <v>220</v>
      </c>
      <c r="AG13" s="87"/>
      <c r="AH13" s="87"/>
      <c r="AI13" s="87"/>
      <c r="AJ13" s="87"/>
      <c r="AK13" s="87"/>
      <c r="AL13" s="87"/>
      <c r="AM13" s="87"/>
      <c r="AN13" s="87"/>
      <c r="AO13" s="87"/>
      <c r="AP13" s="87"/>
      <c r="AQ13" s="87"/>
      <c r="AR13" s="87"/>
      <c r="AS13" s="87"/>
      <c r="AT13" s="87"/>
      <c r="AU13" s="87"/>
      <c r="AV13" s="87"/>
      <c r="AW13" s="87"/>
      <c r="AX13" s="87"/>
      <c r="AY13" s="87"/>
      <c r="AZ13" s="87"/>
      <c r="BA13" s="87"/>
      <c r="BB13" s="87"/>
      <c r="BC13" s="87"/>
      <c r="BD13" s="87"/>
      <c r="BE13" s="87"/>
      <c r="BF13" s="87"/>
      <c r="BG13" s="87"/>
      <c r="BH13" s="87"/>
      <c r="BI13" s="87"/>
      <c r="BJ13" s="87"/>
      <c r="BK13" s="87"/>
      <c r="BL13" s="87"/>
      <c r="BM13" s="87"/>
      <c r="BN13" s="87"/>
      <c r="BO13" s="87"/>
    </row>
    <row r="14" spans="1:67" ht="195.75" customHeight="1" x14ac:dyDescent="0.25">
      <c r="A14" s="295"/>
      <c r="B14" s="295"/>
      <c r="C14" s="295"/>
      <c r="D14" s="295"/>
      <c r="E14" s="295"/>
      <c r="F14" s="327"/>
      <c r="G14" s="295"/>
      <c r="H14" s="295"/>
      <c r="I14" s="305"/>
      <c r="J14" s="303"/>
      <c r="K14" s="332"/>
      <c r="L14" s="301"/>
      <c r="M14" s="303"/>
      <c r="N14" s="303"/>
      <c r="O14" s="307"/>
      <c r="P14" s="307"/>
      <c r="Q14" s="307"/>
      <c r="R14" s="307"/>
      <c r="S14" s="307"/>
      <c r="T14" s="307"/>
      <c r="U14" s="307"/>
      <c r="V14" s="307"/>
      <c r="W14" s="307"/>
      <c r="X14" s="307"/>
      <c r="Y14" s="307"/>
      <c r="Z14" s="307"/>
      <c r="AA14" s="312"/>
      <c r="AB14" s="308"/>
      <c r="AC14" s="308"/>
      <c r="AD14" s="310"/>
      <c r="AE14" s="299"/>
      <c r="AF14" s="310"/>
    </row>
    <row r="15" spans="1:67" ht="89.25" customHeight="1" x14ac:dyDescent="0.25">
      <c r="A15" s="295" t="s">
        <v>154</v>
      </c>
      <c r="B15" s="295" t="str">
        <f>+'[2]Sección 1. Metas - Magnitud'!I18</f>
        <v>Instalar 35.000 señales verticales de pedestal</v>
      </c>
      <c r="C15" s="295">
        <v>223</v>
      </c>
      <c r="D15" s="295" t="s">
        <v>188</v>
      </c>
      <c r="E15" s="295">
        <v>170</v>
      </c>
      <c r="F15" s="327" t="s">
        <v>174</v>
      </c>
      <c r="G15" s="295" t="s">
        <v>152</v>
      </c>
      <c r="H15" s="295" t="s">
        <v>70</v>
      </c>
      <c r="I15" s="305" t="e">
        <f>SUM(J15:N16)</f>
        <v>#REF!</v>
      </c>
      <c r="J15" s="320" t="e">
        <f>+#REF!</f>
        <v>#REF!</v>
      </c>
      <c r="K15" s="316" t="e">
        <f>+#REF!</f>
        <v>#REF!</v>
      </c>
      <c r="L15" s="318" t="e">
        <f>+#REF!</f>
        <v>#REF!</v>
      </c>
      <c r="M15" s="320" t="e">
        <f>+#REF!</f>
        <v>#REF!</v>
      </c>
      <c r="N15" s="320" t="e">
        <f>+#REF!</f>
        <v>#REF!</v>
      </c>
      <c r="O15" s="306">
        <v>53</v>
      </c>
      <c r="P15" s="306">
        <v>712</v>
      </c>
      <c r="Q15" s="306">
        <v>881</v>
      </c>
      <c r="R15" s="306"/>
      <c r="S15" s="306" t="e">
        <f>+#REF!</f>
        <v>#REF!</v>
      </c>
      <c r="T15" s="306" t="e">
        <f>+#REF!</f>
        <v>#REF!</v>
      </c>
      <c r="U15" s="306" t="e">
        <f>+#REF!</f>
        <v>#REF!</v>
      </c>
      <c r="V15" s="306" t="e">
        <f>+#REF!</f>
        <v>#REF!</v>
      </c>
      <c r="W15" s="306" t="e">
        <f>+#REF!</f>
        <v>#REF!</v>
      </c>
      <c r="X15" s="306" t="e">
        <f>+#REF!</f>
        <v>#REF!</v>
      </c>
      <c r="Y15" s="306" t="e">
        <f>+#REF!</f>
        <v>#REF!</v>
      </c>
      <c r="Z15" s="306" t="e">
        <f>+#REF!</f>
        <v>#REF!</v>
      </c>
      <c r="AA15" s="311" t="e">
        <f>SUM(O15:Z16)</f>
        <v>#REF!</v>
      </c>
      <c r="AB15" s="308" t="e">
        <f>+AA15/K15</f>
        <v>#REF!</v>
      </c>
      <c r="AC15" s="308" t="e">
        <f>+(J15+AA15)/I15</f>
        <v>#REF!</v>
      </c>
      <c r="AD15" s="309" t="s">
        <v>221</v>
      </c>
      <c r="AE15" s="298" t="s">
        <v>223</v>
      </c>
      <c r="AF15" s="309" t="s">
        <v>222</v>
      </c>
    </row>
    <row r="16" spans="1:67" ht="140.25" customHeight="1" x14ac:dyDescent="0.25">
      <c r="A16" s="295"/>
      <c r="B16" s="295"/>
      <c r="C16" s="295"/>
      <c r="D16" s="295"/>
      <c r="E16" s="295"/>
      <c r="F16" s="327"/>
      <c r="G16" s="295"/>
      <c r="H16" s="295"/>
      <c r="I16" s="305"/>
      <c r="J16" s="321"/>
      <c r="K16" s="317"/>
      <c r="L16" s="319"/>
      <c r="M16" s="321"/>
      <c r="N16" s="321"/>
      <c r="O16" s="307"/>
      <c r="P16" s="307"/>
      <c r="Q16" s="307"/>
      <c r="R16" s="307"/>
      <c r="S16" s="307"/>
      <c r="T16" s="307"/>
      <c r="U16" s="307"/>
      <c r="V16" s="307"/>
      <c r="W16" s="307"/>
      <c r="X16" s="307"/>
      <c r="Y16" s="307"/>
      <c r="Z16" s="307"/>
      <c r="AA16" s="312"/>
      <c r="AB16" s="308"/>
      <c r="AC16" s="308"/>
      <c r="AD16" s="310"/>
      <c r="AE16" s="299"/>
      <c r="AF16" s="310"/>
    </row>
    <row r="17" spans="1:32" ht="62.25" customHeight="1" x14ac:dyDescent="0.25">
      <c r="A17" s="295" t="s">
        <v>154</v>
      </c>
      <c r="B17" s="351" t="str">
        <f>+'[2]Sección 1. Metas - Magnitud'!I45</f>
        <v>Realizar el 100% de las actividades para la segunda fase del Sistema Inteligente de Tranporte - SIT</v>
      </c>
      <c r="C17" s="295">
        <v>231</v>
      </c>
      <c r="D17" s="295" t="s">
        <v>176</v>
      </c>
      <c r="E17" s="295">
        <v>178</v>
      </c>
      <c r="F17" s="327" t="s">
        <v>177</v>
      </c>
      <c r="G17" s="295" t="s">
        <v>151</v>
      </c>
      <c r="H17" s="295" t="s">
        <v>70</v>
      </c>
      <c r="I17" s="333">
        <f>SUM(J17:N18)</f>
        <v>1</v>
      </c>
      <c r="J17" s="362">
        <v>0.05</v>
      </c>
      <c r="K17" s="349">
        <v>0.28999999999999998</v>
      </c>
      <c r="L17" s="352">
        <v>0.25</v>
      </c>
      <c r="M17" s="349">
        <v>0.4</v>
      </c>
      <c r="N17" s="349">
        <v>0.01</v>
      </c>
      <c r="O17" s="354">
        <v>0.19</v>
      </c>
      <c r="P17" s="355"/>
      <c r="Q17" s="355"/>
      <c r="R17" s="358">
        <v>0</v>
      </c>
      <c r="S17" s="359"/>
      <c r="T17" s="359"/>
      <c r="U17" s="337">
        <v>0</v>
      </c>
      <c r="V17" s="338"/>
      <c r="W17" s="338"/>
      <c r="X17" s="337">
        <v>0</v>
      </c>
      <c r="Y17" s="338"/>
      <c r="Z17" s="338"/>
      <c r="AA17" s="341">
        <f>+R17+O17+U17+X17</f>
        <v>0.19</v>
      </c>
      <c r="AB17" s="308">
        <f>+AA17/K17</f>
        <v>0.65517241379310354</v>
      </c>
      <c r="AC17" s="308">
        <f>+(J17+AA17)/I17</f>
        <v>0.24</v>
      </c>
      <c r="AD17" s="335" t="s">
        <v>224</v>
      </c>
      <c r="AE17" s="298" t="s">
        <v>223</v>
      </c>
      <c r="AF17" s="335" t="s">
        <v>225</v>
      </c>
    </row>
    <row r="18" spans="1:32" ht="200.25" customHeight="1" x14ac:dyDescent="0.25">
      <c r="A18" s="295"/>
      <c r="B18" s="351"/>
      <c r="C18" s="295"/>
      <c r="D18" s="295"/>
      <c r="E18" s="295"/>
      <c r="F18" s="327"/>
      <c r="G18" s="295"/>
      <c r="H18" s="295"/>
      <c r="I18" s="334"/>
      <c r="J18" s="363"/>
      <c r="K18" s="350"/>
      <c r="L18" s="353"/>
      <c r="M18" s="350"/>
      <c r="N18" s="350"/>
      <c r="O18" s="356"/>
      <c r="P18" s="357"/>
      <c r="Q18" s="357"/>
      <c r="R18" s="360"/>
      <c r="S18" s="361"/>
      <c r="T18" s="361"/>
      <c r="U18" s="339"/>
      <c r="V18" s="340"/>
      <c r="W18" s="340"/>
      <c r="X18" s="339"/>
      <c r="Y18" s="340"/>
      <c r="Z18" s="340"/>
      <c r="AA18" s="342"/>
      <c r="AB18" s="308"/>
      <c r="AC18" s="308"/>
      <c r="AD18" s="336"/>
      <c r="AE18" s="299"/>
      <c r="AF18" s="336"/>
    </row>
    <row r="19" spans="1:32" ht="62.25" customHeight="1" x14ac:dyDescent="0.25">
      <c r="A19" s="295" t="s">
        <v>154</v>
      </c>
      <c r="B19" s="351" t="str">
        <f>+'[2]Sección 1. Metas - Magnitud'!I48</f>
        <v>Realizar el 100% de las actividades para la segunda fase de Semáforos Inteligentes.</v>
      </c>
      <c r="C19" s="295">
        <v>232</v>
      </c>
      <c r="D19" s="295" t="s">
        <v>178</v>
      </c>
      <c r="E19" s="295">
        <v>179</v>
      </c>
      <c r="F19" s="327" t="s">
        <v>179</v>
      </c>
      <c r="G19" s="295" t="s">
        <v>151</v>
      </c>
      <c r="H19" s="295" t="s">
        <v>70</v>
      </c>
      <c r="I19" s="333">
        <f>SUM(J19:N20)</f>
        <v>1</v>
      </c>
      <c r="J19" s="362">
        <v>0.01</v>
      </c>
      <c r="K19" s="349">
        <v>0.15</v>
      </c>
      <c r="L19" s="352">
        <v>0.42</v>
      </c>
      <c r="M19" s="349">
        <v>0.42</v>
      </c>
      <c r="N19" s="349">
        <v>0</v>
      </c>
      <c r="O19" s="345">
        <v>0.35</v>
      </c>
      <c r="P19" s="346"/>
      <c r="Q19" s="346"/>
      <c r="R19" s="354">
        <v>0</v>
      </c>
      <c r="S19" s="355"/>
      <c r="T19" s="355"/>
      <c r="U19" s="345">
        <v>0</v>
      </c>
      <c r="V19" s="346"/>
      <c r="W19" s="346"/>
      <c r="X19" s="345">
        <v>0</v>
      </c>
      <c r="Y19" s="346"/>
      <c r="Z19" s="346"/>
      <c r="AA19" s="343">
        <f>+R19+O19+U19+X19</f>
        <v>0.35</v>
      </c>
      <c r="AB19" s="308">
        <f>+AA19/K19</f>
        <v>2.3333333333333335</v>
      </c>
      <c r="AC19" s="308">
        <f>+(J19+AA19)/I19</f>
        <v>0.36</v>
      </c>
      <c r="AD19" s="335" t="s">
        <v>227</v>
      </c>
      <c r="AE19" s="298" t="s">
        <v>223</v>
      </c>
      <c r="AF19" s="335" t="s">
        <v>225</v>
      </c>
    </row>
    <row r="20" spans="1:32" ht="298.5" customHeight="1" x14ac:dyDescent="0.25">
      <c r="A20" s="295"/>
      <c r="B20" s="351"/>
      <c r="C20" s="295"/>
      <c r="D20" s="295"/>
      <c r="E20" s="295"/>
      <c r="F20" s="327"/>
      <c r="G20" s="295"/>
      <c r="H20" s="295"/>
      <c r="I20" s="334"/>
      <c r="J20" s="363"/>
      <c r="K20" s="350"/>
      <c r="L20" s="353"/>
      <c r="M20" s="350"/>
      <c r="N20" s="350"/>
      <c r="O20" s="347"/>
      <c r="P20" s="348"/>
      <c r="Q20" s="348"/>
      <c r="R20" s="356"/>
      <c r="S20" s="357"/>
      <c r="T20" s="357"/>
      <c r="U20" s="347"/>
      <c r="V20" s="348"/>
      <c r="W20" s="348"/>
      <c r="X20" s="347"/>
      <c r="Y20" s="348"/>
      <c r="Z20" s="348"/>
      <c r="AA20" s="344"/>
      <c r="AB20" s="308"/>
      <c r="AC20" s="308"/>
      <c r="AD20" s="336"/>
      <c r="AE20" s="299"/>
      <c r="AF20" s="336"/>
    </row>
    <row r="21" spans="1:32" ht="62.25" customHeight="1" x14ac:dyDescent="0.25">
      <c r="A21" s="295" t="s">
        <v>154</v>
      </c>
      <c r="B21" s="351" t="str">
        <f>+'[2]Sección 1. Metas - Magnitud'!I51</f>
        <v>Realizar el 100% de las actividades para la primera fase de Detección Electrónica DEI</v>
      </c>
      <c r="C21" s="295">
        <v>233</v>
      </c>
      <c r="D21" s="295" t="s">
        <v>180</v>
      </c>
      <c r="E21" s="295">
        <v>180</v>
      </c>
      <c r="F21" s="327" t="s">
        <v>181</v>
      </c>
      <c r="G21" s="295" t="s">
        <v>151</v>
      </c>
      <c r="H21" s="295" t="s">
        <v>70</v>
      </c>
      <c r="I21" s="333">
        <f>SUM(J21:N22)</f>
        <v>1</v>
      </c>
      <c r="J21" s="362">
        <v>0.01</v>
      </c>
      <c r="K21" s="349">
        <v>0.1</v>
      </c>
      <c r="L21" s="352">
        <v>0.3</v>
      </c>
      <c r="M21" s="349">
        <v>0.55000000000000004</v>
      </c>
      <c r="N21" s="349">
        <v>0.04</v>
      </c>
      <c r="O21" s="345">
        <v>4.4999999999999998E-2</v>
      </c>
      <c r="P21" s="346"/>
      <c r="Q21" s="346"/>
      <c r="R21" s="345">
        <v>0</v>
      </c>
      <c r="S21" s="346"/>
      <c r="T21" s="346"/>
      <c r="U21" s="345">
        <v>0</v>
      </c>
      <c r="V21" s="346"/>
      <c r="W21" s="346"/>
      <c r="X21" s="345">
        <v>0</v>
      </c>
      <c r="Y21" s="346"/>
      <c r="Z21" s="346"/>
      <c r="AA21" s="343">
        <f>+R21+O21+U21+X21</f>
        <v>4.4999999999999998E-2</v>
      </c>
      <c r="AB21" s="308">
        <f>+AA21/K21</f>
        <v>0.44999999999999996</v>
      </c>
      <c r="AC21" s="308">
        <f>+(J21+AA21)/I21</f>
        <v>5.5E-2</v>
      </c>
      <c r="AD21" s="335" t="s">
        <v>228</v>
      </c>
      <c r="AE21" s="298" t="s">
        <v>223</v>
      </c>
      <c r="AF21" s="335" t="s">
        <v>225</v>
      </c>
    </row>
    <row r="22" spans="1:32" ht="124.5" customHeight="1" x14ac:dyDescent="0.25">
      <c r="A22" s="295"/>
      <c r="B22" s="351"/>
      <c r="C22" s="295"/>
      <c r="D22" s="295"/>
      <c r="E22" s="295"/>
      <c r="F22" s="327"/>
      <c r="G22" s="295"/>
      <c r="H22" s="295"/>
      <c r="I22" s="334"/>
      <c r="J22" s="363"/>
      <c r="K22" s="350"/>
      <c r="L22" s="353"/>
      <c r="M22" s="350"/>
      <c r="N22" s="350"/>
      <c r="O22" s="347"/>
      <c r="P22" s="348"/>
      <c r="Q22" s="348"/>
      <c r="R22" s="347"/>
      <c r="S22" s="348"/>
      <c r="T22" s="348"/>
      <c r="U22" s="347"/>
      <c r="V22" s="348"/>
      <c r="W22" s="348"/>
      <c r="X22" s="347"/>
      <c r="Y22" s="348"/>
      <c r="Z22" s="348"/>
      <c r="AA22" s="344"/>
      <c r="AB22" s="308"/>
      <c r="AC22" s="308"/>
      <c r="AD22" s="336"/>
      <c r="AE22" s="299"/>
      <c r="AF22" s="336"/>
    </row>
  </sheetData>
  <mergeCells count="150">
    <mergeCell ref="AE15:AE16"/>
    <mergeCell ref="X21:Z22"/>
    <mergeCell ref="A21:A22"/>
    <mergeCell ref="B21:B22"/>
    <mergeCell ref="C21:C22"/>
    <mergeCell ref="D21:D22"/>
    <mergeCell ref="O21:Q22"/>
    <mergeCell ref="R21:T22"/>
    <mergeCell ref="K21:K22"/>
    <mergeCell ref="F21:F22"/>
    <mergeCell ref="A19:A20"/>
    <mergeCell ref="B19:B20"/>
    <mergeCell ref="C19:C20"/>
    <mergeCell ref="D19:D20"/>
    <mergeCell ref="O19:Q20"/>
    <mergeCell ref="J21:J22"/>
    <mergeCell ref="N19:N20"/>
    <mergeCell ref="E19:E20"/>
    <mergeCell ref="F19:F20"/>
    <mergeCell ref="G19:G20"/>
    <mergeCell ref="AC19:AC20"/>
    <mergeCell ref="U21:W22"/>
    <mergeCell ref="H21:H22"/>
    <mergeCell ref="I21:I22"/>
    <mergeCell ref="M21:M22"/>
    <mergeCell ref="N21:N22"/>
    <mergeCell ref="O17:Q18"/>
    <mergeCell ref="R17:T18"/>
    <mergeCell ref="L21:L22"/>
    <mergeCell ref="I19:I20"/>
    <mergeCell ref="J19:J20"/>
    <mergeCell ref="K19:K20"/>
    <mergeCell ref="R19:T20"/>
    <mergeCell ref="J17:J18"/>
    <mergeCell ref="K17:K18"/>
    <mergeCell ref="L17:L18"/>
    <mergeCell ref="A15:A16"/>
    <mergeCell ref="B15:B16"/>
    <mergeCell ref="C15:C16"/>
    <mergeCell ref="AF19:AF20"/>
    <mergeCell ref="AB19:AB20"/>
    <mergeCell ref="AD19:AD20"/>
    <mergeCell ref="AD21:AD22"/>
    <mergeCell ref="G21:G22"/>
    <mergeCell ref="AE21:AE22"/>
    <mergeCell ref="AA21:AA22"/>
    <mergeCell ref="AB21:AB22"/>
    <mergeCell ref="E21:E22"/>
    <mergeCell ref="AE19:AE20"/>
    <mergeCell ref="U19:W20"/>
    <mergeCell ref="X19:Z20"/>
    <mergeCell ref="AA19:AA20"/>
    <mergeCell ref="H19:H20"/>
    <mergeCell ref="AC21:AC22"/>
    <mergeCell ref="M17:M18"/>
    <mergeCell ref="N17:N18"/>
    <mergeCell ref="A17:A18"/>
    <mergeCell ref="B17:B18"/>
    <mergeCell ref="L19:L20"/>
    <mergeCell ref="M19:M20"/>
    <mergeCell ref="AF17:AF18"/>
    <mergeCell ref="AB17:AB18"/>
    <mergeCell ref="AC17:AC18"/>
    <mergeCell ref="AD17:AD18"/>
    <mergeCell ref="X17:Z18"/>
    <mergeCell ref="AA17:AA18"/>
    <mergeCell ref="AE17:AE18"/>
    <mergeCell ref="U17:W18"/>
    <mergeCell ref="AF21:AF22"/>
    <mergeCell ref="N15:N16"/>
    <mergeCell ref="O15:O16"/>
    <mergeCell ref="P15:P16"/>
    <mergeCell ref="Q15:Q16"/>
    <mergeCell ref="R15:R16"/>
    <mergeCell ref="S15:S16"/>
    <mergeCell ref="E15:E16"/>
    <mergeCell ref="C17:C18"/>
    <mergeCell ref="D17:D18"/>
    <mergeCell ref="A11:H11"/>
    <mergeCell ref="H13:H14"/>
    <mergeCell ref="B13:B14"/>
    <mergeCell ref="J13:J14"/>
    <mergeCell ref="K13:K14"/>
    <mergeCell ref="A13:A14"/>
    <mergeCell ref="D13:D14"/>
    <mergeCell ref="AF15:AF16"/>
    <mergeCell ref="E17:E18"/>
    <mergeCell ref="F17:F18"/>
    <mergeCell ref="G17:G18"/>
    <mergeCell ref="H17:H18"/>
    <mergeCell ref="I17:I18"/>
    <mergeCell ref="Z15:Z16"/>
    <mergeCell ref="AA15:AA16"/>
    <mergeCell ref="AB15:AB16"/>
    <mergeCell ref="AC15:AC16"/>
    <mergeCell ref="AD15:AD16"/>
    <mergeCell ref="T15:T16"/>
    <mergeCell ref="U15:U16"/>
    <mergeCell ref="V15:V16"/>
    <mergeCell ref="W15:W16"/>
    <mergeCell ref="X15:X16"/>
    <mergeCell ref="Y15:Y16"/>
    <mergeCell ref="AD11:AF11"/>
    <mergeCell ref="C3:AE3"/>
    <mergeCell ref="K15:K16"/>
    <mergeCell ref="L15:L16"/>
    <mergeCell ref="M15:M16"/>
    <mergeCell ref="AF13:AF14"/>
    <mergeCell ref="R5:AE5"/>
    <mergeCell ref="C13:C14"/>
    <mergeCell ref="V13:V14"/>
    <mergeCell ref="O11:AC11"/>
    <mergeCell ref="D15:D16"/>
    <mergeCell ref="AF2:AF5"/>
    <mergeCell ref="R13:R14"/>
    <mergeCell ref="S13:S14"/>
    <mergeCell ref="T13:T14"/>
    <mergeCell ref="U13:U14"/>
    <mergeCell ref="F15:F16"/>
    <mergeCell ref="G15:G16"/>
    <mergeCell ref="H15:H16"/>
    <mergeCell ref="I15:I16"/>
    <mergeCell ref="J15:J16"/>
    <mergeCell ref="F13:F14"/>
    <mergeCell ref="E13:E14"/>
    <mergeCell ref="I11:N11"/>
    <mergeCell ref="C2:AE2"/>
    <mergeCell ref="G13:G14"/>
    <mergeCell ref="C7:G7"/>
    <mergeCell ref="C8:G8"/>
    <mergeCell ref="C9:G9"/>
    <mergeCell ref="A2:B5"/>
    <mergeCell ref="AE13:AE14"/>
    <mergeCell ref="L13:L14"/>
    <mergeCell ref="M13:M14"/>
    <mergeCell ref="N13:N14"/>
    <mergeCell ref="C5:Q5"/>
    <mergeCell ref="C4:AE4"/>
    <mergeCell ref="I13:I14"/>
    <mergeCell ref="X13:X14"/>
    <mergeCell ref="AB13:AB14"/>
    <mergeCell ref="O13:O14"/>
    <mergeCell ref="AC13:AC14"/>
    <mergeCell ref="AD13:AD14"/>
    <mergeCell ref="W13:W14"/>
    <mergeCell ref="Z13:Z14"/>
    <mergeCell ref="Y13:Y14"/>
    <mergeCell ref="AA13:AA14"/>
    <mergeCell ref="P13:P14"/>
    <mergeCell ref="Q13:Q14"/>
  </mergeCells>
  <phoneticPr fontId="6" type="noConversion"/>
  <printOptions horizontalCentered="1"/>
  <pageMargins left="0.23622047244094491" right="0.23622047244094491" top="0.74803149606299213" bottom="0.74803149606299213" header="0.31496062992125984" footer="0.31496062992125984"/>
  <pageSetup scale="30" fitToWidth="0" orientation="landscape"/>
  <headerFooter>
    <oddFooter>&amp;L&amp;"Arial,Normal"&amp;7PE01-PR01-F01&amp;C&amp;"Arial,Normal"&amp;7Versión Impresa no controlada, verificar su vigencia en el listado Maestro de Documentos&amp;R&amp;"Arial,Normal"Pag &amp;P de  &amp;N</oddFooter>
  </headerFooter>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9" tint="-0.249977111117893"/>
  </sheetPr>
  <dimension ref="B1:X68"/>
  <sheetViews>
    <sheetView topLeftCell="A37" zoomScale="90" zoomScaleNormal="90" zoomScalePageLayoutView="90" workbookViewId="0">
      <selection activeCell="C51" sqref="C51:I51"/>
    </sheetView>
  </sheetViews>
  <sheetFormatPr baseColWidth="10" defaultColWidth="10.85546875" defaultRowHeight="12.75" x14ac:dyDescent="0.2"/>
  <cols>
    <col min="1" max="1" width="1" style="7" customWidth="1"/>
    <col min="2" max="2" width="25.42578125" style="8" customWidth="1"/>
    <col min="3" max="3" width="14.42578125" style="7" customWidth="1"/>
    <col min="4" max="4" width="20.140625" style="7" customWidth="1"/>
    <col min="5" max="5" width="16.42578125" style="7" customWidth="1"/>
    <col min="6" max="6" width="25" style="7" customWidth="1"/>
    <col min="7" max="7" width="22" style="9" customWidth="1"/>
    <col min="8" max="8" width="20.42578125" style="7" customWidth="1"/>
    <col min="9" max="9" width="22.42578125" style="7" customWidth="1"/>
    <col min="10" max="11" width="22.42578125" style="10" customWidth="1"/>
    <col min="12" max="21" width="10.85546875" style="11"/>
    <col min="22" max="24" width="10.85546875" style="12"/>
    <col min="25" max="16384" width="10.85546875" style="7"/>
  </cols>
  <sheetData>
    <row r="1" spans="2:14" ht="6" customHeight="1" thickBot="1" x14ac:dyDescent="0.25"/>
    <row r="2" spans="2:14" ht="25.5" customHeight="1" x14ac:dyDescent="0.2">
      <c r="B2" s="366"/>
      <c r="C2" s="364" t="s">
        <v>24</v>
      </c>
      <c r="D2" s="364"/>
      <c r="E2" s="364"/>
      <c r="F2" s="364"/>
      <c r="G2" s="364"/>
      <c r="H2" s="364"/>
      <c r="I2" s="368"/>
      <c r="J2" s="13"/>
      <c r="K2" s="13"/>
      <c r="M2" s="14" t="s">
        <v>47</v>
      </c>
    </row>
    <row r="3" spans="2:14" ht="25.5" customHeight="1" x14ac:dyDescent="0.2">
      <c r="B3" s="367"/>
      <c r="C3" s="365" t="s">
        <v>25</v>
      </c>
      <c r="D3" s="365"/>
      <c r="E3" s="365"/>
      <c r="F3" s="365"/>
      <c r="G3" s="365"/>
      <c r="H3" s="365"/>
      <c r="I3" s="369"/>
      <c r="J3" s="13"/>
      <c r="K3" s="13"/>
      <c r="M3" s="14" t="s">
        <v>48</v>
      </c>
    </row>
    <row r="4" spans="2:14" ht="25.5" customHeight="1" x14ac:dyDescent="0.2">
      <c r="B4" s="367"/>
      <c r="C4" s="365" t="s">
        <v>49</v>
      </c>
      <c r="D4" s="365"/>
      <c r="E4" s="365"/>
      <c r="F4" s="365"/>
      <c r="G4" s="365"/>
      <c r="H4" s="365"/>
      <c r="I4" s="369"/>
      <c r="J4" s="13"/>
      <c r="K4" s="13"/>
      <c r="M4" s="14" t="s">
        <v>50</v>
      </c>
    </row>
    <row r="5" spans="2:14" ht="25.5" customHeight="1" x14ac:dyDescent="0.2">
      <c r="B5" s="367"/>
      <c r="C5" s="365" t="s">
        <v>51</v>
      </c>
      <c r="D5" s="365"/>
      <c r="E5" s="365"/>
      <c r="F5" s="365"/>
      <c r="G5" s="370" t="s">
        <v>52</v>
      </c>
      <c r="H5" s="370"/>
      <c r="I5" s="369"/>
      <c r="J5" s="13"/>
      <c r="K5" s="13"/>
      <c r="M5" s="14" t="s">
        <v>53</v>
      </c>
    </row>
    <row r="6" spans="2:14" ht="23.25" customHeight="1" x14ac:dyDescent="0.2">
      <c r="B6" s="371" t="s">
        <v>54</v>
      </c>
      <c r="C6" s="372"/>
      <c r="D6" s="372"/>
      <c r="E6" s="372"/>
      <c r="F6" s="372"/>
      <c r="G6" s="372"/>
      <c r="H6" s="372"/>
      <c r="I6" s="373"/>
      <c r="J6" s="15"/>
      <c r="K6" s="15"/>
    </row>
    <row r="7" spans="2:14" ht="24" customHeight="1" x14ac:dyDescent="0.2">
      <c r="B7" s="374" t="s">
        <v>55</v>
      </c>
      <c r="C7" s="375"/>
      <c r="D7" s="375"/>
      <c r="E7" s="375"/>
      <c r="F7" s="375"/>
      <c r="G7" s="375"/>
      <c r="H7" s="375"/>
      <c r="I7" s="376"/>
      <c r="J7" s="16"/>
      <c r="K7" s="16"/>
    </row>
    <row r="8" spans="2:14" ht="24" customHeight="1" x14ac:dyDescent="0.2">
      <c r="B8" s="377" t="s">
        <v>56</v>
      </c>
      <c r="C8" s="378"/>
      <c r="D8" s="378"/>
      <c r="E8" s="378"/>
      <c r="F8" s="378"/>
      <c r="G8" s="378"/>
      <c r="H8" s="378"/>
      <c r="I8" s="379"/>
      <c r="J8" s="58"/>
      <c r="K8" s="58"/>
      <c r="N8" s="6" t="s">
        <v>57</v>
      </c>
    </row>
    <row r="9" spans="2:14" ht="30.75" customHeight="1" x14ac:dyDescent="0.2">
      <c r="B9" s="113" t="s">
        <v>58</v>
      </c>
      <c r="C9" s="59">
        <v>231</v>
      </c>
      <c r="D9" s="385" t="s">
        <v>59</v>
      </c>
      <c r="E9" s="385"/>
      <c r="F9" s="386" t="s">
        <v>201</v>
      </c>
      <c r="G9" s="387"/>
      <c r="H9" s="387"/>
      <c r="I9" s="388"/>
      <c r="J9" s="17"/>
      <c r="K9" s="17"/>
      <c r="M9" s="14" t="s">
        <v>60</v>
      </c>
      <c r="N9" s="6" t="s">
        <v>61</v>
      </c>
    </row>
    <row r="10" spans="2:14" ht="30.75" customHeight="1" x14ac:dyDescent="0.2">
      <c r="B10" s="20" t="s">
        <v>62</v>
      </c>
      <c r="C10" s="60" t="s">
        <v>81</v>
      </c>
      <c r="D10" s="389" t="s">
        <v>63</v>
      </c>
      <c r="E10" s="390"/>
      <c r="F10" s="380" t="s">
        <v>155</v>
      </c>
      <c r="G10" s="381"/>
      <c r="H10" s="18" t="s">
        <v>64</v>
      </c>
      <c r="I10" s="115" t="s">
        <v>81</v>
      </c>
      <c r="J10" s="19"/>
      <c r="K10" s="19"/>
      <c r="M10" s="14" t="s">
        <v>65</v>
      </c>
      <c r="N10" s="6" t="s">
        <v>66</v>
      </c>
    </row>
    <row r="11" spans="2:14" ht="30.75" customHeight="1" x14ac:dyDescent="0.2">
      <c r="B11" s="20" t="s">
        <v>67</v>
      </c>
      <c r="C11" s="382" t="s">
        <v>156</v>
      </c>
      <c r="D11" s="382"/>
      <c r="E11" s="382"/>
      <c r="F11" s="382"/>
      <c r="G11" s="18" t="s">
        <v>68</v>
      </c>
      <c r="H11" s="383">
        <v>1032</v>
      </c>
      <c r="I11" s="384"/>
      <c r="J11" s="21"/>
      <c r="K11" s="21"/>
      <c r="M11" s="14" t="s">
        <v>69</v>
      </c>
      <c r="N11" s="6" t="s">
        <v>70</v>
      </c>
    </row>
    <row r="12" spans="2:14" ht="30.75" customHeight="1" x14ac:dyDescent="0.2">
      <c r="B12" s="20" t="s">
        <v>71</v>
      </c>
      <c r="C12" s="391" t="s">
        <v>65</v>
      </c>
      <c r="D12" s="391"/>
      <c r="E12" s="391"/>
      <c r="F12" s="391"/>
      <c r="G12" s="18" t="s">
        <v>72</v>
      </c>
      <c r="H12" s="392" t="s">
        <v>157</v>
      </c>
      <c r="I12" s="393"/>
      <c r="J12" s="22"/>
      <c r="K12" s="22"/>
      <c r="M12" s="23" t="s">
        <v>73</v>
      </c>
    </row>
    <row r="13" spans="2:14" ht="30.75" customHeight="1" x14ac:dyDescent="0.2">
      <c r="B13" s="20" t="s">
        <v>74</v>
      </c>
      <c r="C13" s="394" t="s">
        <v>45</v>
      </c>
      <c r="D13" s="394"/>
      <c r="E13" s="394"/>
      <c r="F13" s="394"/>
      <c r="G13" s="394"/>
      <c r="H13" s="394"/>
      <c r="I13" s="395"/>
      <c r="J13" s="24"/>
      <c r="K13" s="24"/>
      <c r="M13" s="23"/>
    </row>
    <row r="14" spans="2:14" ht="30.75" customHeight="1" x14ac:dyDescent="0.2">
      <c r="B14" s="20" t="s">
        <v>75</v>
      </c>
      <c r="C14" s="380" t="s">
        <v>202</v>
      </c>
      <c r="D14" s="381"/>
      <c r="E14" s="381"/>
      <c r="F14" s="381"/>
      <c r="G14" s="381"/>
      <c r="H14" s="381"/>
      <c r="I14" s="396"/>
      <c r="J14" s="19"/>
      <c r="K14" s="19"/>
      <c r="M14" s="23"/>
      <c r="N14" s="6" t="s">
        <v>76</v>
      </c>
    </row>
    <row r="15" spans="2:14" ht="30.75" customHeight="1" x14ac:dyDescent="0.2">
      <c r="B15" s="20" t="s">
        <v>77</v>
      </c>
      <c r="C15" s="397" t="s">
        <v>203</v>
      </c>
      <c r="D15" s="397"/>
      <c r="E15" s="397"/>
      <c r="F15" s="397"/>
      <c r="G15" s="18" t="s">
        <v>78</v>
      </c>
      <c r="H15" s="398" t="s">
        <v>91</v>
      </c>
      <c r="I15" s="399"/>
      <c r="J15" s="19"/>
      <c r="K15" s="19"/>
      <c r="M15" s="23" t="s">
        <v>80</v>
      </c>
      <c r="N15" s="6" t="s">
        <v>81</v>
      </c>
    </row>
    <row r="16" spans="2:14" ht="30.75" customHeight="1" x14ac:dyDescent="0.2">
      <c r="B16" s="20" t="s">
        <v>82</v>
      </c>
      <c r="C16" s="400" t="s">
        <v>215</v>
      </c>
      <c r="D16" s="401"/>
      <c r="E16" s="401"/>
      <c r="F16" s="401"/>
      <c r="G16" s="18" t="s">
        <v>83</v>
      </c>
      <c r="H16" s="398" t="s">
        <v>70</v>
      </c>
      <c r="I16" s="399"/>
      <c r="J16" s="19"/>
      <c r="K16" s="19"/>
      <c r="M16" s="23" t="s">
        <v>84</v>
      </c>
    </row>
    <row r="17" spans="2:14" ht="36" customHeight="1" x14ac:dyDescent="0.2">
      <c r="B17" s="20" t="s">
        <v>85</v>
      </c>
      <c r="C17" s="394" t="s">
        <v>204</v>
      </c>
      <c r="D17" s="394"/>
      <c r="E17" s="394"/>
      <c r="F17" s="394"/>
      <c r="G17" s="394"/>
      <c r="H17" s="394"/>
      <c r="I17" s="395"/>
      <c r="J17" s="24"/>
      <c r="K17" s="24"/>
      <c r="M17" s="23" t="s">
        <v>86</v>
      </c>
      <c r="N17" s="6" t="s">
        <v>39</v>
      </c>
    </row>
    <row r="18" spans="2:14" ht="30.75" customHeight="1" x14ac:dyDescent="0.2">
      <c r="B18" s="20" t="s">
        <v>87</v>
      </c>
      <c r="C18" s="397" t="s">
        <v>163</v>
      </c>
      <c r="D18" s="397"/>
      <c r="E18" s="397"/>
      <c r="F18" s="397"/>
      <c r="G18" s="397"/>
      <c r="H18" s="397"/>
      <c r="I18" s="402"/>
      <c r="J18" s="25"/>
      <c r="K18" s="25"/>
      <c r="M18" s="23" t="s">
        <v>88</v>
      </c>
      <c r="N18" s="6" t="s">
        <v>40</v>
      </c>
    </row>
    <row r="19" spans="2:14" ht="30.75" customHeight="1" x14ac:dyDescent="0.2">
      <c r="B19" s="20" t="s">
        <v>89</v>
      </c>
      <c r="C19" s="397" t="s">
        <v>159</v>
      </c>
      <c r="D19" s="397"/>
      <c r="E19" s="397"/>
      <c r="F19" s="397"/>
      <c r="G19" s="397"/>
      <c r="H19" s="397"/>
      <c r="I19" s="402"/>
      <c r="J19" s="26"/>
      <c r="K19" s="26"/>
      <c r="M19" s="23"/>
      <c r="N19" s="6" t="s">
        <v>41</v>
      </c>
    </row>
    <row r="20" spans="2:14" ht="30.75" customHeight="1" x14ac:dyDescent="0.2">
      <c r="B20" s="20" t="s">
        <v>90</v>
      </c>
      <c r="C20" s="403" t="s">
        <v>151</v>
      </c>
      <c r="D20" s="403"/>
      <c r="E20" s="403"/>
      <c r="F20" s="403"/>
      <c r="G20" s="403"/>
      <c r="H20" s="403"/>
      <c r="I20" s="404"/>
      <c r="J20" s="27"/>
      <c r="K20" s="27"/>
      <c r="M20" s="23" t="s">
        <v>91</v>
      </c>
      <c r="N20" s="6" t="s">
        <v>42</v>
      </c>
    </row>
    <row r="21" spans="2:14" ht="27.75" customHeight="1" x14ac:dyDescent="0.2">
      <c r="B21" s="405" t="s">
        <v>92</v>
      </c>
      <c r="C21" s="407" t="s">
        <v>93</v>
      </c>
      <c r="D21" s="407"/>
      <c r="E21" s="407"/>
      <c r="F21" s="408" t="s">
        <v>94</v>
      </c>
      <c r="G21" s="408"/>
      <c r="H21" s="408"/>
      <c r="I21" s="409"/>
      <c r="J21" s="28"/>
      <c r="K21" s="28"/>
      <c r="M21" s="23" t="s">
        <v>79</v>
      </c>
      <c r="N21" s="6" t="s">
        <v>43</v>
      </c>
    </row>
    <row r="22" spans="2:14" ht="27" customHeight="1" x14ac:dyDescent="0.2">
      <c r="B22" s="406"/>
      <c r="C22" s="397" t="s">
        <v>160</v>
      </c>
      <c r="D22" s="397"/>
      <c r="E22" s="397"/>
      <c r="F22" s="397" t="s">
        <v>161</v>
      </c>
      <c r="G22" s="397"/>
      <c r="H22" s="397"/>
      <c r="I22" s="402"/>
      <c r="J22" s="26"/>
      <c r="K22" s="26"/>
      <c r="M22" s="23" t="s">
        <v>95</v>
      </c>
      <c r="N22" s="6" t="s">
        <v>44</v>
      </c>
    </row>
    <row r="23" spans="2:14" ht="39.75" customHeight="1" x14ac:dyDescent="0.2">
      <c r="B23" s="20" t="s">
        <v>96</v>
      </c>
      <c r="C23" s="398" t="s">
        <v>151</v>
      </c>
      <c r="D23" s="398"/>
      <c r="E23" s="398"/>
      <c r="F23" s="398" t="s">
        <v>151</v>
      </c>
      <c r="G23" s="398"/>
      <c r="H23" s="398"/>
      <c r="I23" s="399"/>
      <c r="J23" s="19"/>
      <c r="K23" s="19"/>
      <c r="M23" s="23"/>
      <c r="N23" s="6" t="s">
        <v>45</v>
      </c>
    </row>
    <row r="24" spans="2:14" ht="44.25" customHeight="1" x14ac:dyDescent="0.2">
      <c r="B24" s="20" t="s">
        <v>97</v>
      </c>
      <c r="C24" s="419" t="s">
        <v>205</v>
      </c>
      <c r="D24" s="420"/>
      <c r="E24" s="421"/>
      <c r="F24" s="386" t="s">
        <v>206</v>
      </c>
      <c r="G24" s="387"/>
      <c r="H24" s="387"/>
      <c r="I24" s="388"/>
      <c r="J24" s="25"/>
      <c r="K24" s="25"/>
      <c r="M24" s="29"/>
      <c r="N24" s="6" t="s">
        <v>46</v>
      </c>
    </row>
    <row r="25" spans="2:14" ht="29.25" customHeight="1" x14ac:dyDescent="0.2">
      <c r="B25" s="20" t="s">
        <v>98</v>
      </c>
      <c r="C25" s="422" t="s">
        <v>215</v>
      </c>
      <c r="D25" s="423"/>
      <c r="E25" s="424"/>
      <c r="F25" s="18" t="s">
        <v>99</v>
      </c>
      <c r="G25" s="425">
        <v>0.3</v>
      </c>
      <c r="H25" s="426"/>
      <c r="I25" s="427"/>
      <c r="J25" s="30"/>
      <c r="K25" s="30"/>
      <c r="M25" s="29"/>
    </row>
    <row r="26" spans="2:14" ht="27" customHeight="1" x14ac:dyDescent="0.2">
      <c r="B26" s="20" t="s">
        <v>100</v>
      </c>
      <c r="C26" s="386" t="s">
        <v>216</v>
      </c>
      <c r="D26" s="387"/>
      <c r="E26" s="428"/>
      <c r="F26" s="18" t="s">
        <v>101</v>
      </c>
      <c r="G26" s="429">
        <v>0.3</v>
      </c>
      <c r="H26" s="430"/>
      <c r="I26" s="431"/>
      <c r="J26" s="31"/>
      <c r="K26" s="31"/>
      <c r="M26" s="29"/>
    </row>
    <row r="27" spans="2:14" ht="47.25" customHeight="1" x14ac:dyDescent="0.2">
      <c r="B27" s="112" t="s">
        <v>102</v>
      </c>
      <c r="C27" s="432" t="s">
        <v>86</v>
      </c>
      <c r="D27" s="433"/>
      <c r="E27" s="434"/>
      <c r="F27" s="32" t="s">
        <v>103</v>
      </c>
      <c r="G27" s="429" t="s">
        <v>182</v>
      </c>
      <c r="H27" s="430"/>
      <c r="I27" s="431"/>
      <c r="J27" s="28"/>
      <c r="K27" s="28"/>
      <c r="M27" s="29"/>
    </row>
    <row r="28" spans="2:14" ht="30" customHeight="1" x14ac:dyDescent="0.2">
      <c r="B28" s="435" t="s">
        <v>104</v>
      </c>
      <c r="C28" s="436"/>
      <c r="D28" s="436"/>
      <c r="E28" s="436"/>
      <c r="F28" s="436"/>
      <c r="G28" s="436"/>
      <c r="H28" s="436"/>
      <c r="I28" s="437"/>
      <c r="J28" s="58"/>
      <c r="K28" s="58"/>
      <c r="M28" s="29"/>
    </row>
    <row r="29" spans="2:14" ht="56.25" customHeight="1" x14ac:dyDescent="0.2">
      <c r="B29" s="33" t="s">
        <v>105</v>
      </c>
      <c r="C29" s="34" t="s">
        <v>106</v>
      </c>
      <c r="D29" s="34" t="s">
        <v>107</v>
      </c>
      <c r="E29" s="34" t="s">
        <v>108</v>
      </c>
      <c r="F29" s="34" t="s">
        <v>109</v>
      </c>
      <c r="G29" s="35" t="s">
        <v>110</v>
      </c>
      <c r="H29" s="35" t="s">
        <v>111</v>
      </c>
      <c r="I29" s="36" t="s">
        <v>112</v>
      </c>
      <c r="J29" s="70" t="s">
        <v>162</v>
      </c>
      <c r="K29" s="26"/>
      <c r="M29" s="29"/>
    </row>
    <row r="30" spans="2:14" ht="19.5" customHeight="1" x14ac:dyDescent="0.2">
      <c r="B30" s="37" t="s">
        <v>113</v>
      </c>
      <c r="C30" s="71">
        <v>0</v>
      </c>
      <c r="D30" s="72">
        <f>+C30</f>
        <v>0</v>
      </c>
      <c r="E30" s="92">
        <v>0</v>
      </c>
      <c r="F30" s="73">
        <f>+E30</f>
        <v>0</v>
      </c>
      <c r="G30" s="48" t="e">
        <f>+C30/E30</f>
        <v>#DIV/0!</v>
      </c>
      <c r="H30" s="49" t="e">
        <f>+D30/F30</f>
        <v>#DIV/0!</v>
      </c>
      <c r="I30" s="50">
        <f>+D30/$G$26</f>
        <v>0</v>
      </c>
      <c r="J30" s="69">
        <v>0.99</v>
      </c>
      <c r="K30" s="38"/>
      <c r="M30" s="29"/>
    </row>
    <row r="31" spans="2:14" ht="19.5" customHeight="1" x14ac:dyDescent="0.2">
      <c r="B31" s="37" t="s">
        <v>114</v>
      </c>
      <c r="C31" s="71">
        <v>0</v>
      </c>
      <c r="D31" s="72">
        <f>+D30+C31</f>
        <v>0</v>
      </c>
      <c r="E31" s="92">
        <v>0</v>
      </c>
      <c r="F31" s="73">
        <f>+F30+E31</f>
        <v>0</v>
      </c>
      <c r="G31" s="48" t="e">
        <f t="shared" ref="G31:H40" si="0">+C31/E31</f>
        <v>#DIV/0!</v>
      </c>
      <c r="H31" s="49" t="e">
        <f t="shared" si="0"/>
        <v>#DIV/0!</v>
      </c>
      <c r="I31" s="50">
        <f t="shared" ref="I31:I41" si="1">+D31/$G$26</f>
        <v>0</v>
      </c>
      <c r="J31" s="69">
        <v>0.99</v>
      </c>
      <c r="K31" s="38"/>
      <c r="M31" s="29"/>
    </row>
    <row r="32" spans="2:14" ht="19.5" customHeight="1" x14ac:dyDescent="0.2">
      <c r="B32" s="37" t="s">
        <v>115</v>
      </c>
      <c r="C32" s="71">
        <v>0</v>
      </c>
      <c r="D32" s="72">
        <f t="shared" ref="D32:D40" si="2">+D31+C32</f>
        <v>0</v>
      </c>
      <c r="E32" s="92">
        <v>0.19</v>
      </c>
      <c r="F32" s="73">
        <f t="shared" ref="F32:F41" si="3">+F31+E32</f>
        <v>0.19</v>
      </c>
      <c r="G32" s="48">
        <f t="shared" si="0"/>
        <v>0</v>
      </c>
      <c r="H32" s="49">
        <f t="shared" si="0"/>
        <v>0</v>
      </c>
      <c r="I32" s="50">
        <f t="shared" si="1"/>
        <v>0</v>
      </c>
      <c r="J32" s="69">
        <v>0.99</v>
      </c>
      <c r="K32" s="38"/>
      <c r="M32" s="29"/>
    </row>
    <row r="33" spans="2:11" ht="19.5" customHeight="1" x14ac:dyDescent="0.2">
      <c r="B33" s="37" t="s">
        <v>116</v>
      </c>
      <c r="C33" s="71">
        <v>0</v>
      </c>
      <c r="D33" s="72">
        <f t="shared" si="2"/>
        <v>0</v>
      </c>
      <c r="E33" s="92">
        <v>0</v>
      </c>
      <c r="F33" s="73">
        <f t="shared" si="3"/>
        <v>0.19</v>
      </c>
      <c r="G33" s="48" t="e">
        <f t="shared" si="0"/>
        <v>#DIV/0!</v>
      </c>
      <c r="H33" s="49">
        <f t="shared" si="0"/>
        <v>0</v>
      </c>
      <c r="I33" s="50">
        <f t="shared" si="1"/>
        <v>0</v>
      </c>
      <c r="J33" s="69">
        <v>0.99</v>
      </c>
      <c r="K33" s="38"/>
    </row>
    <row r="34" spans="2:11" ht="19.5" customHeight="1" x14ac:dyDescent="0.2">
      <c r="B34" s="37" t="s">
        <v>117</v>
      </c>
      <c r="C34" s="71">
        <v>0</v>
      </c>
      <c r="D34" s="72">
        <f t="shared" si="2"/>
        <v>0</v>
      </c>
      <c r="E34" s="92">
        <v>0</v>
      </c>
      <c r="F34" s="73">
        <f t="shared" si="3"/>
        <v>0.19</v>
      </c>
      <c r="G34" s="48" t="e">
        <f t="shared" si="0"/>
        <v>#DIV/0!</v>
      </c>
      <c r="H34" s="49">
        <f t="shared" si="0"/>
        <v>0</v>
      </c>
      <c r="I34" s="50">
        <f t="shared" si="1"/>
        <v>0</v>
      </c>
      <c r="J34" s="69">
        <v>0.99</v>
      </c>
      <c r="K34" s="38"/>
    </row>
    <row r="35" spans="2:11" ht="19.5" customHeight="1" x14ac:dyDescent="0.2">
      <c r="B35" s="37" t="s">
        <v>118</v>
      </c>
      <c r="C35" s="71">
        <v>0</v>
      </c>
      <c r="D35" s="72">
        <f t="shared" si="2"/>
        <v>0</v>
      </c>
      <c r="E35" s="92">
        <v>0</v>
      </c>
      <c r="F35" s="73">
        <f t="shared" si="3"/>
        <v>0.19</v>
      </c>
      <c r="G35" s="48" t="e">
        <f t="shared" si="0"/>
        <v>#DIV/0!</v>
      </c>
      <c r="H35" s="49">
        <f t="shared" si="0"/>
        <v>0</v>
      </c>
      <c r="I35" s="50">
        <f t="shared" si="1"/>
        <v>0</v>
      </c>
      <c r="J35" s="69">
        <v>0.99</v>
      </c>
      <c r="K35" s="38"/>
    </row>
    <row r="36" spans="2:11" ht="19.5" customHeight="1" x14ac:dyDescent="0.2">
      <c r="B36" s="37" t="s">
        <v>119</v>
      </c>
      <c r="C36" s="71">
        <v>0</v>
      </c>
      <c r="D36" s="72">
        <f t="shared" si="2"/>
        <v>0</v>
      </c>
      <c r="E36" s="92">
        <v>0</v>
      </c>
      <c r="F36" s="73">
        <f t="shared" si="3"/>
        <v>0.19</v>
      </c>
      <c r="G36" s="48" t="e">
        <f t="shared" si="0"/>
        <v>#DIV/0!</v>
      </c>
      <c r="H36" s="49">
        <f t="shared" si="0"/>
        <v>0</v>
      </c>
      <c r="I36" s="50">
        <f t="shared" si="1"/>
        <v>0</v>
      </c>
      <c r="J36" s="69">
        <v>0.99</v>
      </c>
      <c r="K36" s="38"/>
    </row>
    <row r="37" spans="2:11" ht="19.5" customHeight="1" x14ac:dyDescent="0.2">
      <c r="B37" s="37" t="s">
        <v>120</v>
      </c>
      <c r="C37" s="71">
        <v>0</v>
      </c>
      <c r="D37" s="72">
        <f t="shared" si="2"/>
        <v>0</v>
      </c>
      <c r="E37" s="92">
        <v>0</v>
      </c>
      <c r="F37" s="73">
        <f t="shared" si="3"/>
        <v>0.19</v>
      </c>
      <c r="G37" s="48" t="e">
        <f t="shared" si="0"/>
        <v>#DIV/0!</v>
      </c>
      <c r="H37" s="49">
        <f t="shared" si="0"/>
        <v>0</v>
      </c>
      <c r="I37" s="50">
        <f t="shared" si="1"/>
        <v>0</v>
      </c>
      <c r="J37" s="69">
        <v>0.99</v>
      </c>
      <c r="K37" s="38"/>
    </row>
    <row r="38" spans="2:11" ht="19.5" customHeight="1" x14ac:dyDescent="0.2">
      <c r="B38" s="37" t="s">
        <v>121</v>
      </c>
      <c r="C38" s="71">
        <v>0</v>
      </c>
      <c r="D38" s="72">
        <f t="shared" si="2"/>
        <v>0</v>
      </c>
      <c r="E38" s="92">
        <v>0.02</v>
      </c>
      <c r="F38" s="73">
        <f t="shared" si="3"/>
        <v>0.21</v>
      </c>
      <c r="G38" s="48">
        <f t="shared" si="0"/>
        <v>0</v>
      </c>
      <c r="H38" s="49">
        <f t="shared" si="0"/>
        <v>0</v>
      </c>
      <c r="I38" s="50">
        <f t="shared" si="1"/>
        <v>0</v>
      </c>
      <c r="J38" s="69">
        <v>0.99</v>
      </c>
      <c r="K38" s="38"/>
    </row>
    <row r="39" spans="2:11" ht="19.5" customHeight="1" x14ac:dyDescent="0.2">
      <c r="B39" s="37" t="s">
        <v>122</v>
      </c>
      <c r="C39" s="71">
        <v>0</v>
      </c>
      <c r="D39" s="72">
        <f t="shared" si="2"/>
        <v>0</v>
      </c>
      <c r="E39" s="92">
        <v>0</v>
      </c>
      <c r="F39" s="73">
        <f t="shared" si="3"/>
        <v>0.21</v>
      </c>
      <c r="G39" s="48" t="e">
        <f t="shared" si="0"/>
        <v>#DIV/0!</v>
      </c>
      <c r="H39" s="49">
        <f t="shared" si="0"/>
        <v>0</v>
      </c>
      <c r="I39" s="50">
        <f t="shared" si="1"/>
        <v>0</v>
      </c>
      <c r="J39" s="69">
        <v>0.99</v>
      </c>
      <c r="K39" s="38"/>
    </row>
    <row r="40" spans="2:11" ht="19.5" customHeight="1" x14ac:dyDescent="0.2">
      <c r="B40" s="37" t="s">
        <v>123</v>
      </c>
      <c r="C40" s="71">
        <v>0</v>
      </c>
      <c r="D40" s="72">
        <f t="shared" si="2"/>
        <v>0</v>
      </c>
      <c r="E40" s="92">
        <v>0</v>
      </c>
      <c r="F40" s="73">
        <f t="shared" si="3"/>
        <v>0.21</v>
      </c>
      <c r="G40" s="48" t="e">
        <f t="shared" si="0"/>
        <v>#DIV/0!</v>
      </c>
      <c r="H40" s="49">
        <f t="shared" si="0"/>
        <v>0</v>
      </c>
      <c r="I40" s="50">
        <f t="shared" si="1"/>
        <v>0</v>
      </c>
      <c r="J40" s="69">
        <v>0.99</v>
      </c>
      <c r="K40" s="38"/>
    </row>
    <row r="41" spans="2:11" ht="19.5" customHeight="1" x14ac:dyDescent="0.2">
      <c r="B41" s="37" t="s">
        <v>124</v>
      </c>
      <c r="C41" s="71">
        <v>0</v>
      </c>
      <c r="D41" s="72">
        <f>+D40+C41</f>
        <v>0</v>
      </c>
      <c r="E41" s="92">
        <v>0.04</v>
      </c>
      <c r="F41" s="73">
        <f t="shared" si="3"/>
        <v>0.25</v>
      </c>
      <c r="G41" s="48">
        <f>+C41/E41</f>
        <v>0</v>
      </c>
      <c r="H41" s="49">
        <f>+D41/F41</f>
        <v>0</v>
      </c>
      <c r="I41" s="50">
        <f t="shared" si="1"/>
        <v>0</v>
      </c>
      <c r="J41" s="69">
        <v>0.99</v>
      </c>
      <c r="K41" s="38"/>
    </row>
    <row r="42" spans="2:11" ht="54.75" customHeight="1" x14ac:dyDescent="0.2">
      <c r="B42" s="77" t="s">
        <v>125</v>
      </c>
      <c r="C42" s="438" t="s">
        <v>224</v>
      </c>
      <c r="D42" s="438"/>
      <c r="E42" s="438"/>
      <c r="F42" s="438"/>
      <c r="G42" s="438"/>
      <c r="H42" s="438"/>
      <c r="I42" s="439"/>
      <c r="J42" s="39"/>
      <c r="K42" s="39"/>
    </row>
    <row r="43" spans="2:11" ht="29.25" customHeight="1" x14ac:dyDescent="0.2">
      <c r="B43" s="435" t="s">
        <v>126</v>
      </c>
      <c r="C43" s="436"/>
      <c r="D43" s="436"/>
      <c r="E43" s="436"/>
      <c r="F43" s="436"/>
      <c r="G43" s="436"/>
      <c r="H43" s="436"/>
      <c r="I43" s="437"/>
      <c r="J43" s="58"/>
      <c r="K43" s="58"/>
    </row>
    <row r="44" spans="2:11" ht="32.25" customHeight="1" x14ac:dyDescent="0.2">
      <c r="B44" s="410"/>
      <c r="C44" s="411"/>
      <c r="D44" s="411"/>
      <c r="E44" s="411"/>
      <c r="F44" s="411"/>
      <c r="G44" s="411"/>
      <c r="H44" s="411"/>
      <c r="I44" s="412"/>
      <c r="J44" s="58"/>
      <c r="K44" s="58"/>
    </row>
    <row r="45" spans="2:11" ht="32.25" customHeight="1" x14ac:dyDescent="0.2">
      <c r="B45" s="413"/>
      <c r="C45" s="414"/>
      <c r="D45" s="414"/>
      <c r="E45" s="414"/>
      <c r="F45" s="414"/>
      <c r="G45" s="414"/>
      <c r="H45" s="414"/>
      <c r="I45" s="415"/>
      <c r="J45" s="39"/>
      <c r="K45" s="39"/>
    </row>
    <row r="46" spans="2:11" ht="32.25" customHeight="1" x14ac:dyDescent="0.2">
      <c r="B46" s="413"/>
      <c r="C46" s="414"/>
      <c r="D46" s="414"/>
      <c r="E46" s="414"/>
      <c r="F46" s="414"/>
      <c r="G46" s="414"/>
      <c r="H46" s="414"/>
      <c r="I46" s="415"/>
      <c r="J46" s="39"/>
      <c r="K46" s="39"/>
    </row>
    <row r="47" spans="2:11" ht="32.25" customHeight="1" x14ac:dyDescent="0.2">
      <c r="B47" s="413"/>
      <c r="C47" s="414"/>
      <c r="D47" s="414"/>
      <c r="E47" s="414"/>
      <c r="F47" s="414"/>
      <c r="G47" s="414"/>
      <c r="H47" s="414"/>
      <c r="I47" s="415"/>
      <c r="J47" s="39"/>
      <c r="K47" s="39"/>
    </row>
    <row r="48" spans="2:11" ht="32.25" customHeight="1" x14ac:dyDescent="0.2">
      <c r="B48" s="416"/>
      <c r="C48" s="417"/>
      <c r="D48" s="417"/>
      <c r="E48" s="417"/>
      <c r="F48" s="417"/>
      <c r="G48" s="417"/>
      <c r="H48" s="417"/>
      <c r="I48" s="418"/>
      <c r="J48" s="40"/>
      <c r="K48" s="40"/>
    </row>
    <row r="49" spans="2:11" ht="83.25" customHeight="1" x14ac:dyDescent="0.2">
      <c r="B49" s="20" t="s">
        <v>127</v>
      </c>
      <c r="C49" s="438" t="s">
        <v>224</v>
      </c>
      <c r="D49" s="438"/>
      <c r="E49" s="438"/>
      <c r="F49" s="438"/>
      <c r="G49" s="438"/>
      <c r="H49" s="438"/>
      <c r="I49" s="439"/>
      <c r="J49" s="41"/>
      <c r="K49" s="41"/>
    </row>
    <row r="50" spans="2:11" ht="34.5" customHeight="1" x14ac:dyDescent="0.2">
      <c r="B50" s="20" t="s">
        <v>128</v>
      </c>
      <c r="C50" s="440" t="s">
        <v>182</v>
      </c>
      <c r="D50" s="440"/>
      <c r="E50" s="440"/>
      <c r="F50" s="440"/>
      <c r="G50" s="440"/>
      <c r="H50" s="440"/>
      <c r="I50" s="441"/>
      <c r="J50" s="41"/>
      <c r="K50" s="41"/>
    </row>
    <row r="51" spans="2:11" ht="34.5" customHeight="1" x14ac:dyDescent="0.2">
      <c r="B51" s="114" t="s">
        <v>129</v>
      </c>
      <c r="C51" s="442" t="s">
        <v>225</v>
      </c>
      <c r="D51" s="443"/>
      <c r="E51" s="443"/>
      <c r="F51" s="443"/>
      <c r="G51" s="443"/>
      <c r="H51" s="443"/>
      <c r="I51" s="444"/>
      <c r="J51" s="41"/>
      <c r="K51" s="41"/>
    </row>
    <row r="52" spans="2:11" ht="29.25" customHeight="1" x14ac:dyDescent="0.2">
      <c r="B52" s="435" t="s">
        <v>130</v>
      </c>
      <c r="C52" s="436"/>
      <c r="D52" s="436"/>
      <c r="E52" s="436"/>
      <c r="F52" s="436"/>
      <c r="G52" s="436"/>
      <c r="H52" s="436"/>
      <c r="I52" s="437"/>
      <c r="J52" s="41"/>
      <c r="K52" s="41"/>
    </row>
    <row r="53" spans="2:11" ht="33" customHeight="1" x14ac:dyDescent="0.2">
      <c r="B53" s="445" t="s">
        <v>131</v>
      </c>
      <c r="C53" s="111" t="s">
        <v>132</v>
      </c>
      <c r="D53" s="446" t="s">
        <v>133</v>
      </c>
      <c r="E53" s="446"/>
      <c r="F53" s="446"/>
      <c r="G53" s="446" t="s">
        <v>134</v>
      </c>
      <c r="H53" s="446"/>
      <c r="I53" s="447"/>
      <c r="J53" s="42"/>
      <c r="K53" s="42"/>
    </row>
    <row r="54" spans="2:11" ht="31.5" customHeight="1" x14ac:dyDescent="0.2">
      <c r="B54" s="445"/>
      <c r="C54" s="43"/>
      <c r="D54" s="440"/>
      <c r="E54" s="440"/>
      <c r="F54" s="440"/>
      <c r="G54" s="448"/>
      <c r="H54" s="448"/>
      <c r="I54" s="449"/>
      <c r="J54" s="42"/>
      <c r="K54" s="42"/>
    </row>
    <row r="55" spans="2:11" ht="31.5" customHeight="1" x14ac:dyDescent="0.2">
      <c r="B55" s="114" t="s">
        <v>135</v>
      </c>
      <c r="C55" s="461" t="s">
        <v>164</v>
      </c>
      <c r="D55" s="461"/>
      <c r="E55" s="462" t="s">
        <v>136</v>
      </c>
      <c r="F55" s="462"/>
      <c r="G55" s="461" t="s">
        <v>186</v>
      </c>
      <c r="H55" s="461"/>
      <c r="I55" s="463"/>
      <c r="J55" s="44"/>
      <c r="K55" s="44"/>
    </row>
    <row r="56" spans="2:11" ht="31.5" customHeight="1" x14ac:dyDescent="0.2">
      <c r="B56" s="114" t="s">
        <v>137</v>
      </c>
      <c r="C56" s="440" t="str">
        <f>+'[3]HV 1'!C56:D56</f>
        <v>NICOLAS ADOLFO CORREAL HUERTAS</v>
      </c>
      <c r="D56" s="440"/>
      <c r="E56" s="464" t="s">
        <v>138</v>
      </c>
      <c r="F56" s="464"/>
      <c r="G56" s="461" t="str">
        <f>+'[4]HV 1'!G56:I56</f>
        <v>DIANA VIDAL</v>
      </c>
      <c r="H56" s="461"/>
      <c r="I56" s="463"/>
      <c r="J56" s="44"/>
      <c r="K56" s="44"/>
    </row>
    <row r="57" spans="2:11" ht="31.5" customHeight="1" x14ac:dyDescent="0.2">
      <c r="B57" s="114" t="s">
        <v>139</v>
      </c>
      <c r="C57" s="440"/>
      <c r="D57" s="440"/>
      <c r="E57" s="450" t="s">
        <v>140</v>
      </c>
      <c r="F57" s="451"/>
      <c r="G57" s="454"/>
      <c r="H57" s="455"/>
      <c r="I57" s="456"/>
      <c r="J57" s="45"/>
      <c r="K57" s="45"/>
    </row>
    <row r="58" spans="2:11" ht="31.5" customHeight="1" thickBot="1" x14ac:dyDescent="0.25">
      <c r="B58" s="78" t="s">
        <v>141</v>
      </c>
      <c r="C58" s="460"/>
      <c r="D58" s="460"/>
      <c r="E58" s="452"/>
      <c r="F58" s="453"/>
      <c r="G58" s="457"/>
      <c r="H58" s="458"/>
      <c r="I58" s="459"/>
      <c r="J58" s="45"/>
      <c r="K58" s="45"/>
    </row>
    <row r="59" spans="2:11" hidden="1" x14ac:dyDescent="0.2">
      <c r="B59" s="3"/>
      <c r="C59" s="3"/>
      <c r="D59" s="5"/>
      <c r="E59" s="5"/>
      <c r="F59" s="5"/>
      <c r="G59" s="5"/>
      <c r="H59" s="5"/>
      <c r="I59" s="61"/>
      <c r="J59" s="46"/>
      <c r="K59" s="46"/>
    </row>
    <row r="60" spans="2:11" hidden="1" x14ac:dyDescent="0.2">
      <c r="B60" s="62"/>
      <c r="C60" s="63"/>
      <c r="D60" s="63"/>
      <c r="E60" s="64"/>
      <c r="F60" s="64"/>
      <c r="G60" s="65"/>
      <c r="H60" s="66"/>
      <c r="I60" s="63"/>
      <c r="J60" s="47"/>
      <c r="K60" s="47"/>
    </row>
    <row r="61" spans="2:11" hidden="1" x14ac:dyDescent="0.2">
      <c r="B61" s="62"/>
      <c r="C61" s="63"/>
      <c r="D61" s="63"/>
      <c r="E61" s="64"/>
      <c r="F61" s="64"/>
      <c r="G61" s="65"/>
      <c r="H61" s="66"/>
      <c r="I61" s="63"/>
      <c r="J61" s="47"/>
      <c r="K61" s="47"/>
    </row>
    <row r="62" spans="2:11" hidden="1" x14ac:dyDescent="0.2">
      <c r="B62" s="62"/>
      <c r="C62" s="63"/>
      <c r="D62" s="63"/>
      <c r="E62" s="64"/>
      <c r="F62" s="64"/>
      <c r="G62" s="65"/>
      <c r="H62" s="66"/>
      <c r="I62" s="63"/>
      <c r="J62" s="47"/>
      <c r="K62" s="47"/>
    </row>
    <row r="63" spans="2:11" hidden="1" x14ac:dyDescent="0.2">
      <c r="B63" s="62"/>
      <c r="C63" s="63"/>
      <c r="D63" s="63"/>
      <c r="E63" s="64"/>
      <c r="F63" s="64"/>
      <c r="G63" s="65"/>
      <c r="H63" s="66"/>
      <c r="I63" s="63"/>
      <c r="J63" s="47"/>
      <c r="K63" s="47"/>
    </row>
    <row r="64" spans="2:11" hidden="1" x14ac:dyDescent="0.2">
      <c r="B64" s="62"/>
      <c r="C64" s="63"/>
      <c r="D64" s="63"/>
      <c r="E64" s="64"/>
      <c r="F64" s="64"/>
      <c r="G64" s="65"/>
      <c r="H64" s="66"/>
      <c r="I64" s="63"/>
      <c r="J64" s="47"/>
      <c r="K64" s="47"/>
    </row>
    <row r="65" spans="2:11" hidden="1" x14ac:dyDescent="0.2">
      <c r="B65" s="62"/>
      <c r="C65" s="63"/>
      <c r="D65" s="63"/>
      <c r="E65" s="64"/>
      <c r="F65" s="64"/>
      <c r="G65" s="65"/>
      <c r="H65" s="66"/>
      <c r="I65" s="63"/>
      <c r="J65" s="47"/>
      <c r="K65" s="47"/>
    </row>
    <row r="66" spans="2:11" hidden="1" x14ac:dyDescent="0.2">
      <c r="B66" s="62"/>
      <c r="C66" s="63"/>
      <c r="D66" s="63"/>
      <c r="E66" s="64"/>
      <c r="F66" s="64"/>
      <c r="G66" s="65"/>
      <c r="H66" s="66"/>
      <c r="I66" s="63"/>
      <c r="J66" s="47"/>
      <c r="K66" s="47"/>
    </row>
    <row r="67" spans="2:11" hidden="1" x14ac:dyDescent="0.2">
      <c r="B67" s="62"/>
      <c r="C67" s="63"/>
      <c r="D67" s="63"/>
      <c r="E67" s="64"/>
      <c r="F67" s="64"/>
      <c r="G67" s="65"/>
      <c r="H67" s="66"/>
      <c r="I67" s="63"/>
      <c r="J67" s="47"/>
      <c r="K67" s="47"/>
    </row>
    <row r="68" spans="2:11" x14ac:dyDescent="0.2">
      <c r="B68" s="67"/>
      <c r="C68" s="12"/>
      <c r="D68" s="12"/>
      <c r="E68" s="12"/>
      <c r="F68" s="12"/>
      <c r="G68" s="68"/>
      <c r="H68" s="12"/>
      <c r="I68" s="12"/>
    </row>
  </sheetData>
  <mergeCells count="66">
    <mergeCell ref="C57:D57"/>
    <mergeCell ref="E57:F58"/>
    <mergeCell ref="G57:I58"/>
    <mergeCell ref="C58:D58"/>
    <mergeCell ref="C55:D55"/>
    <mergeCell ref="E55:F55"/>
    <mergeCell ref="G55:I55"/>
    <mergeCell ref="C56:D56"/>
    <mergeCell ref="E56:F56"/>
    <mergeCell ref="G56:I56"/>
    <mergeCell ref="C49:I49"/>
    <mergeCell ref="C50:I50"/>
    <mergeCell ref="C51:I51"/>
    <mergeCell ref="B52:I52"/>
    <mergeCell ref="B53:B54"/>
    <mergeCell ref="D53:F53"/>
    <mergeCell ref="G53:I53"/>
    <mergeCell ref="D54:F54"/>
    <mergeCell ref="G54:I54"/>
    <mergeCell ref="B44:I48"/>
    <mergeCell ref="C24:E24"/>
    <mergeCell ref="F24:I24"/>
    <mergeCell ref="C25:E25"/>
    <mergeCell ref="G25:I25"/>
    <mergeCell ref="C26:E26"/>
    <mergeCell ref="G26:I26"/>
    <mergeCell ref="C27:E27"/>
    <mergeCell ref="G27:I27"/>
    <mergeCell ref="B28:I28"/>
    <mergeCell ref="C42:I42"/>
    <mergeCell ref="B43:I43"/>
    <mergeCell ref="B21:B22"/>
    <mergeCell ref="C21:E21"/>
    <mergeCell ref="F21:I21"/>
    <mergeCell ref="C22:E22"/>
    <mergeCell ref="F22:I22"/>
    <mergeCell ref="C23:E23"/>
    <mergeCell ref="F23:I23"/>
    <mergeCell ref="C16:F16"/>
    <mergeCell ref="H16:I16"/>
    <mergeCell ref="C17:I17"/>
    <mergeCell ref="C18:I18"/>
    <mergeCell ref="C19:I19"/>
    <mergeCell ref="C20:I20"/>
    <mergeCell ref="C12:F12"/>
    <mergeCell ref="H12:I12"/>
    <mergeCell ref="C13:I13"/>
    <mergeCell ref="C14:I14"/>
    <mergeCell ref="C15:F15"/>
    <mergeCell ref="H15:I15"/>
    <mergeCell ref="B6:I6"/>
    <mergeCell ref="B7:I7"/>
    <mergeCell ref="B8:I8"/>
    <mergeCell ref="F10:G10"/>
    <mergeCell ref="C11:F11"/>
    <mergeCell ref="H11:I11"/>
    <mergeCell ref="D9:E9"/>
    <mergeCell ref="F9:I9"/>
    <mergeCell ref="D10:E10"/>
    <mergeCell ref="C2:H2"/>
    <mergeCell ref="C3:H3"/>
    <mergeCell ref="B2:B5"/>
    <mergeCell ref="I2:I5"/>
    <mergeCell ref="C4:H4"/>
    <mergeCell ref="C5:F5"/>
    <mergeCell ref="G5:H5"/>
  </mergeCells>
  <dataValidations count="8">
    <dataValidation type="list" allowBlank="1" showInputMessage="1" showErrorMessage="1" sqref="C27:E27" xr:uid="{00000000-0002-0000-0100-000000000000}">
      <formula1>$M$15:$M$18</formula1>
    </dataValidation>
    <dataValidation type="list" allowBlank="1" showInputMessage="1" showErrorMessage="1" sqref="C12:F12" xr:uid="{00000000-0002-0000-0100-000001000000}">
      <formula1>$M$9:$M$12</formula1>
    </dataValidation>
    <dataValidation type="list" allowBlank="1" showInputMessage="1" showErrorMessage="1" sqref="K15" xr:uid="{00000000-0002-0000-0100-000002000000}">
      <formula1>O20:O22</formula1>
    </dataValidation>
    <dataValidation type="list" allowBlank="1" showInputMessage="1" showErrorMessage="1" sqref="H15:J15" xr:uid="{00000000-0002-0000-0100-000003000000}">
      <formula1>M20:M22</formula1>
    </dataValidation>
    <dataValidation type="list" allowBlank="1" showInputMessage="1" showErrorMessage="1" sqref="J13:K13" xr:uid="{00000000-0002-0000-0100-000004000000}">
      <formula1>$M$24:$M$31</formula1>
    </dataValidation>
    <dataValidation type="list" allowBlank="1" showInputMessage="1" showErrorMessage="1" sqref="C13:I13" xr:uid="{00000000-0002-0000-0100-000005000000}">
      <formula1>$N$17:$N$24</formula1>
    </dataValidation>
    <dataValidation type="list" allowBlank="1" showInputMessage="1" showErrorMessage="1" sqref="H16:I16" xr:uid="{00000000-0002-0000-0100-000006000000}">
      <formula1>$N$8:$N$11</formula1>
    </dataValidation>
    <dataValidation type="list" allowBlank="1" showInputMessage="1" showErrorMessage="1" sqref="C10 I10" xr:uid="{00000000-0002-0000-0100-000007000000}">
      <formula1>$N$14:$N$15</formula1>
    </dataValidation>
  </dataValidations>
  <pageMargins left="0.7" right="0.7" top="0.75" bottom="0.75" header="0.3" footer="0.3"/>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9" tint="-0.249977111117893"/>
  </sheetPr>
  <dimension ref="B1:M18"/>
  <sheetViews>
    <sheetView topLeftCell="A7" zoomScale="90" zoomScaleNormal="90" zoomScalePageLayoutView="90" workbookViewId="0">
      <selection activeCell="A7" sqref="A1:IV65536"/>
    </sheetView>
  </sheetViews>
  <sheetFormatPr baseColWidth="10" defaultRowHeight="15" x14ac:dyDescent="0.25"/>
  <cols>
    <col min="1" max="1" width="1.28515625" customWidth="1"/>
    <col min="2" max="2" width="20.140625" style="55" customWidth="1"/>
    <col min="3" max="3" width="34.42578125" customWidth="1"/>
    <col min="4" max="4" width="14.28515625" customWidth="1"/>
    <col min="5" max="5" width="6.7109375" customWidth="1"/>
    <col min="6" max="6" width="31" customWidth="1"/>
    <col min="7" max="8" width="16.140625" customWidth="1"/>
    <col min="9" max="9" width="16.28515625" customWidth="1"/>
    <col min="10" max="10" width="15.7109375" customWidth="1"/>
    <col min="11" max="11" width="54.42578125" customWidth="1"/>
    <col min="13" max="13" width="17.85546875" bestFit="1" customWidth="1"/>
    <col min="108" max="108" width="11.42578125" customWidth="1"/>
    <col min="198" max="198" width="1.42578125" customWidth="1"/>
  </cols>
  <sheetData>
    <row r="1" spans="2:13" ht="18" customHeight="1" thickBot="1" x14ac:dyDescent="0.3">
      <c r="B1" s="469"/>
      <c r="C1" s="472" t="s">
        <v>24</v>
      </c>
      <c r="D1" s="473"/>
      <c r="E1" s="473"/>
      <c r="F1" s="473"/>
      <c r="G1" s="473"/>
      <c r="H1" s="474"/>
      <c r="I1" s="475"/>
      <c r="J1" s="476"/>
    </row>
    <row r="2" spans="2:13" ht="18" customHeight="1" thickBot="1" x14ac:dyDescent="0.3">
      <c r="B2" s="470"/>
      <c r="C2" s="481" t="s">
        <v>25</v>
      </c>
      <c r="D2" s="482"/>
      <c r="E2" s="482"/>
      <c r="F2" s="482"/>
      <c r="G2" s="482"/>
      <c r="H2" s="483"/>
      <c r="I2" s="477"/>
      <c r="J2" s="478"/>
    </row>
    <row r="3" spans="2:13" ht="18" customHeight="1" thickBot="1" x14ac:dyDescent="0.3">
      <c r="B3" s="470"/>
      <c r="C3" s="481" t="s">
        <v>142</v>
      </c>
      <c r="D3" s="482"/>
      <c r="E3" s="482"/>
      <c r="F3" s="482"/>
      <c r="G3" s="482"/>
      <c r="H3" s="483"/>
      <c r="I3" s="477"/>
      <c r="J3" s="478"/>
    </row>
    <row r="4" spans="2:13" ht="18" customHeight="1" thickBot="1" x14ac:dyDescent="0.3">
      <c r="B4" s="471"/>
      <c r="C4" s="481" t="s">
        <v>143</v>
      </c>
      <c r="D4" s="482"/>
      <c r="E4" s="482"/>
      <c r="F4" s="483"/>
      <c r="G4" s="484" t="s">
        <v>190</v>
      </c>
      <c r="H4" s="485"/>
      <c r="I4" s="479"/>
      <c r="J4" s="480"/>
    </row>
    <row r="5" spans="2:13" ht="18" customHeight="1" thickBot="1" x14ac:dyDescent="0.3">
      <c r="B5" s="51"/>
      <c r="C5" s="52"/>
      <c r="D5" s="52"/>
      <c r="E5" s="52"/>
      <c r="F5" s="52"/>
      <c r="G5" s="52"/>
      <c r="H5" s="52"/>
      <c r="I5" s="52"/>
      <c r="J5" s="53"/>
    </row>
    <row r="6" spans="2:13" ht="51.75" customHeight="1" thickBot="1" x14ac:dyDescent="0.3">
      <c r="B6" s="1" t="s">
        <v>185</v>
      </c>
      <c r="C6" s="488" t="str">
        <f>+'[6]Sección 1. Metas - Magnitud'!C7</f>
        <v>1032 - Gestión y control de tránsito y transporte</v>
      </c>
      <c r="D6" s="489"/>
      <c r="E6" s="490"/>
      <c r="F6" s="54"/>
      <c r="G6" s="52"/>
      <c r="H6" s="52"/>
      <c r="I6" s="52"/>
      <c r="J6" s="53"/>
    </row>
    <row r="7" spans="2:13" ht="32.25" customHeight="1" thickBot="1" x14ac:dyDescent="0.3">
      <c r="B7" s="2" t="s">
        <v>0</v>
      </c>
      <c r="C7" s="488" t="str">
        <f>+'[6]Sección 1. Metas - Magnitud'!C8:F8</f>
        <v>Dirección de Control y Vigilancia</v>
      </c>
      <c r="D7" s="489"/>
      <c r="E7" s="490"/>
      <c r="F7" s="54"/>
      <c r="G7" s="52"/>
      <c r="H7" s="52"/>
      <c r="I7" s="52"/>
      <c r="J7" s="53"/>
    </row>
    <row r="8" spans="2:13" ht="32.25" customHeight="1" thickBot="1" x14ac:dyDescent="0.3">
      <c r="B8" s="2" t="s">
        <v>144</v>
      </c>
      <c r="C8" s="488" t="str">
        <f>+'[6]Sección 1. Metas - Magnitud'!C9:F9</f>
        <v>Subsecretaría de Servicios de la Movilidad</v>
      </c>
      <c r="D8" s="489"/>
      <c r="E8" s="490"/>
      <c r="F8" s="4"/>
      <c r="G8" s="52"/>
      <c r="H8" s="52"/>
      <c r="I8" s="52"/>
      <c r="J8" s="53"/>
    </row>
    <row r="9" spans="2:13" ht="33.75" customHeight="1" thickBot="1" x14ac:dyDescent="0.3">
      <c r="B9" s="2" t="s">
        <v>28</v>
      </c>
      <c r="C9" s="488" t="s">
        <v>184</v>
      </c>
      <c r="D9" s="489"/>
      <c r="E9" s="490"/>
      <c r="F9" s="54"/>
      <c r="G9" s="52"/>
      <c r="H9" s="52"/>
      <c r="I9" s="52"/>
      <c r="J9" s="53"/>
    </row>
    <row r="10" spans="2:13" ht="32.25" customHeight="1" thickBot="1" x14ac:dyDescent="0.3">
      <c r="B10" s="2" t="s">
        <v>197</v>
      </c>
      <c r="C10" s="488" t="s">
        <v>202</v>
      </c>
      <c r="D10" s="489"/>
      <c r="E10" s="490"/>
    </row>
    <row r="12" spans="2:13" x14ac:dyDescent="0.25">
      <c r="B12" s="498" t="s">
        <v>217</v>
      </c>
      <c r="C12" s="499"/>
      <c r="D12" s="499"/>
      <c r="E12" s="499"/>
      <c r="F12" s="499"/>
      <c r="G12" s="499"/>
      <c r="H12" s="500"/>
      <c r="I12" s="492" t="s">
        <v>145</v>
      </c>
      <c r="J12" s="493"/>
      <c r="K12" s="493"/>
    </row>
    <row r="13" spans="2:13" s="56" customFormat="1" ht="30" customHeight="1" x14ac:dyDescent="0.25">
      <c r="B13" s="486" t="s">
        <v>146</v>
      </c>
      <c r="C13" s="486" t="s">
        <v>147</v>
      </c>
      <c r="D13" s="486" t="s">
        <v>196</v>
      </c>
      <c r="E13" s="486" t="s">
        <v>148</v>
      </c>
      <c r="F13" s="486" t="s">
        <v>149</v>
      </c>
      <c r="G13" s="486" t="s">
        <v>191</v>
      </c>
      <c r="H13" s="486" t="s">
        <v>192</v>
      </c>
      <c r="I13" s="494" t="s">
        <v>193</v>
      </c>
      <c r="J13" s="496" t="s">
        <v>194</v>
      </c>
      <c r="K13" s="491" t="s">
        <v>195</v>
      </c>
    </row>
    <row r="14" spans="2:13" s="56" customFormat="1" x14ac:dyDescent="0.25">
      <c r="B14" s="487"/>
      <c r="C14" s="487"/>
      <c r="D14" s="487"/>
      <c r="E14" s="487"/>
      <c r="F14" s="487"/>
      <c r="G14" s="487"/>
      <c r="H14" s="487"/>
      <c r="I14" s="495"/>
      <c r="J14" s="497"/>
      <c r="K14" s="491"/>
    </row>
    <row r="15" spans="2:13" s="56" customFormat="1" ht="120" x14ac:dyDescent="0.25">
      <c r="B15" s="96">
        <v>1</v>
      </c>
      <c r="C15" s="140" t="s">
        <v>229</v>
      </c>
      <c r="D15" s="95">
        <v>0.19</v>
      </c>
      <c r="E15" s="91"/>
      <c r="F15" s="93" t="s">
        <v>230</v>
      </c>
      <c r="G15" s="169">
        <v>0.19</v>
      </c>
      <c r="H15" s="106">
        <v>43160</v>
      </c>
      <c r="I15" s="104">
        <v>0.19</v>
      </c>
      <c r="J15" s="110">
        <v>43132</v>
      </c>
      <c r="K15" s="101"/>
      <c r="M15" s="108"/>
    </row>
    <row r="16" spans="2:13" ht="75" x14ac:dyDescent="0.25">
      <c r="B16" s="139">
        <v>2</v>
      </c>
      <c r="C16" s="102" t="s">
        <v>231</v>
      </c>
      <c r="D16" s="95">
        <v>0.02</v>
      </c>
      <c r="E16" s="91"/>
      <c r="F16" s="93" t="s">
        <v>232</v>
      </c>
      <c r="G16" s="169">
        <v>0.02</v>
      </c>
      <c r="H16" s="106">
        <v>43344</v>
      </c>
      <c r="I16" s="104"/>
      <c r="J16" s="110"/>
      <c r="K16" s="101"/>
      <c r="M16" s="109"/>
    </row>
    <row r="17" spans="2:11" ht="90" x14ac:dyDescent="0.25">
      <c r="B17" s="168">
        <v>3</v>
      </c>
      <c r="C17" s="75" t="s">
        <v>226</v>
      </c>
      <c r="D17" s="95">
        <v>0.04</v>
      </c>
      <c r="E17" s="91"/>
      <c r="F17" s="93" t="s">
        <v>233</v>
      </c>
      <c r="G17" s="169">
        <v>0.04</v>
      </c>
      <c r="H17" s="106">
        <v>43435</v>
      </c>
      <c r="I17" s="104"/>
      <c r="J17" s="110"/>
      <c r="K17" s="101"/>
    </row>
    <row r="18" spans="2:11" x14ac:dyDescent="0.25">
      <c r="B18" s="465" t="s">
        <v>17</v>
      </c>
      <c r="C18" s="466"/>
      <c r="D18" s="57">
        <f>SUM(D15:D17)</f>
        <v>0.25</v>
      </c>
      <c r="E18" s="467" t="s">
        <v>17</v>
      </c>
      <c r="F18" s="468"/>
      <c r="G18" s="57">
        <f>SUM(G15:G17)</f>
        <v>0.25</v>
      </c>
      <c r="H18" s="167"/>
      <c r="I18" s="105">
        <f>SUM(I15:I17)</f>
        <v>0.19</v>
      </c>
      <c r="J18" s="103"/>
      <c r="K18" s="103"/>
    </row>
  </sheetData>
  <mergeCells count="26">
    <mergeCell ref="K13:K14"/>
    <mergeCell ref="I12:K12"/>
    <mergeCell ref="B13:B14"/>
    <mergeCell ref="C13:C14"/>
    <mergeCell ref="D13:D14"/>
    <mergeCell ref="E13:E14"/>
    <mergeCell ref="F13:F14"/>
    <mergeCell ref="G13:G14"/>
    <mergeCell ref="I13:I14"/>
    <mergeCell ref="J13:J14"/>
    <mergeCell ref="B12:H12"/>
    <mergeCell ref="B18:C18"/>
    <mergeCell ref="E18:F18"/>
    <mergeCell ref="B1:B4"/>
    <mergeCell ref="C1:H1"/>
    <mergeCell ref="I1:J4"/>
    <mergeCell ref="C2:H2"/>
    <mergeCell ref="C3:H3"/>
    <mergeCell ref="C4:F4"/>
    <mergeCell ref="G4:H4"/>
    <mergeCell ref="H13:H14"/>
    <mergeCell ref="C6:E6"/>
    <mergeCell ref="C7:E7"/>
    <mergeCell ref="C8:E8"/>
    <mergeCell ref="C9:E9"/>
    <mergeCell ref="C10:E10"/>
  </mergeCells>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F1EE94-3FC3-469A-836C-E51296E28CDC}">
  <sheetPr>
    <tabColor rgb="FF92D050"/>
  </sheetPr>
  <dimension ref="A1:X60"/>
  <sheetViews>
    <sheetView tabSelected="1" topLeftCell="A9" zoomScale="85" zoomScaleNormal="85" zoomScalePageLayoutView="85" workbookViewId="0">
      <selection activeCell="D29" sqref="D29"/>
    </sheetView>
  </sheetViews>
  <sheetFormatPr baseColWidth="10" defaultColWidth="10.85546875" defaultRowHeight="12.75" x14ac:dyDescent="0.2"/>
  <cols>
    <col min="1" max="1" width="1" style="173" customWidth="1"/>
    <col min="2" max="2" width="25.42578125" style="208" customWidth="1"/>
    <col min="3" max="3" width="14.5703125" style="173" customWidth="1"/>
    <col min="4" max="4" width="15.7109375" style="173" customWidth="1"/>
    <col min="5" max="5" width="23.42578125" style="173" customWidth="1"/>
    <col min="6" max="6" width="20.85546875" style="173" customWidth="1"/>
    <col min="7" max="7" width="19.85546875" style="208" customWidth="1"/>
    <col min="8" max="8" width="19.85546875" style="173" customWidth="1"/>
    <col min="9" max="9" width="16.28515625" style="173" customWidth="1"/>
    <col min="10" max="11" width="22.42578125" style="173" customWidth="1"/>
    <col min="12" max="24" width="10.85546875" style="171"/>
    <col min="25" max="16384" width="10.85546875" style="173"/>
  </cols>
  <sheetData>
    <row r="1" spans="1:15" ht="37.5" customHeight="1" x14ac:dyDescent="0.2">
      <c r="A1" s="281"/>
      <c r="B1" s="501"/>
      <c r="C1" s="504" t="s">
        <v>25</v>
      </c>
      <c r="D1" s="504"/>
      <c r="E1" s="504"/>
      <c r="F1" s="504"/>
      <c r="G1" s="504"/>
      <c r="H1" s="504"/>
      <c r="I1" s="505"/>
      <c r="J1" s="170"/>
      <c r="K1" s="170"/>
      <c r="L1" s="213"/>
      <c r="M1" s="214" t="s">
        <v>47</v>
      </c>
      <c r="N1" s="213"/>
      <c r="O1" s="213"/>
    </row>
    <row r="2" spans="1:15" ht="37.5" customHeight="1" x14ac:dyDescent="0.2">
      <c r="A2" s="282"/>
      <c r="B2" s="502"/>
      <c r="C2" s="508" t="s">
        <v>239</v>
      </c>
      <c r="D2" s="508"/>
      <c r="E2" s="508"/>
      <c r="F2" s="508"/>
      <c r="G2" s="508"/>
      <c r="H2" s="508"/>
      <c r="I2" s="506"/>
      <c r="J2" s="170"/>
      <c r="K2" s="170"/>
      <c r="L2" s="213"/>
      <c r="M2" s="214" t="s">
        <v>48</v>
      </c>
      <c r="N2" s="213"/>
      <c r="O2" s="213"/>
    </row>
    <row r="3" spans="1:15" ht="37.5" customHeight="1" thickBot="1" x14ac:dyDescent="0.25">
      <c r="A3" s="282"/>
      <c r="B3" s="503"/>
      <c r="C3" s="509" t="s">
        <v>240</v>
      </c>
      <c r="D3" s="509"/>
      <c r="E3" s="509"/>
      <c r="F3" s="509" t="s">
        <v>241</v>
      </c>
      <c r="G3" s="509"/>
      <c r="H3" s="509"/>
      <c r="I3" s="507"/>
      <c r="J3" s="170"/>
      <c r="K3" s="170"/>
      <c r="L3" s="213"/>
      <c r="M3" s="214" t="s">
        <v>50</v>
      </c>
      <c r="N3" s="213"/>
      <c r="O3" s="213"/>
    </row>
    <row r="4" spans="1:15" ht="23.25" customHeight="1" x14ac:dyDescent="0.2">
      <c r="A4" s="282"/>
      <c r="B4" s="510"/>
      <c r="C4" s="511"/>
      <c r="D4" s="511"/>
      <c r="E4" s="511"/>
      <c r="F4" s="511"/>
      <c r="G4" s="511"/>
      <c r="H4" s="511"/>
      <c r="I4" s="512"/>
      <c r="J4" s="174"/>
      <c r="K4" s="174"/>
      <c r="L4" s="213"/>
      <c r="M4" s="213"/>
      <c r="N4" s="213"/>
      <c r="O4" s="213"/>
    </row>
    <row r="5" spans="1:15" ht="24" customHeight="1" x14ac:dyDescent="0.2">
      <c r="A5" s="282"/>
      <c r="B5" s="513" t="s">
        <v>234</v>
      </c>
      <c r="C5" s="514"/>
      <c r="D5" s="514"/>
      <c r="E5" s="514"/>
      <c r="F5" s="514"/>
      <c r="G5" s="514"/>
      <c r="H5" s="514"/>
      <c r="I5" s="515"/>
      <c r="J5" s="175"/>
      <c r="K5" s="175"/>
      <c r="L5" s="213"/>
      <c r="M5" s="213"/>
      <c r="N5" s="213" t="s">
        <v>57</v>
      </c>
      <c r="O5" s="213"/>
    </row>
    <row r="6" spans="1:15" ht="30.75" customHeight="1" x14ac:dyDescent="0.2">
      <c r="A6" s="282"/>
      <c r="B6" s="224" t="s">
        <v>242</v>
      </c>
      <c r="C6" s="222">
        <v>1</v>
      </c>
      <c r="D6" s="516" t="s">
        <v>243</v>
      </c>
      <c r="E6" s="516"/>
      <c r="F6" s="517" t="str">
        <f>'[7]Proyecto 7550'!$N$9</f>
        <v>Realizar diagnóstico e implementación de cargas laborales del Instituto Distrital de Protección y Bienestar Animal</v>
      </c>
      <c r="G6" s="517"/>
      <c r="H6" s="517"/>
      <c r="I6" s="518"/>
      <c r="J6" s="177"/>
      <c r="K6" s="177"/>
      <c r="L6" s="213"/>
      <c r="M6" s="214" t="s">
        <v>60</v>
      </c>
      <c r="N6" s="213" t="s">
        <v>61</v>
      </c>
      <c r="O6" s="213"/>
    </row>
    <row r="7" spans="1:15" ht="30.75" customHeight="1" x14ac:dyDescent="0.2">
      <c r="A7" s="282"/>
      <c r="B7" s="224" t="s">
        <v>244</v>
      </c>
      <c r="C7" s="222" t="s">
        <v>81</v>
      </c>
      <c r="D7" s="516" t="s">
        <v>245</v>
      </c>
      <c r="E7" s="516"/>
      <c r="F7" s="519" t="s">
        <v>332</v>
      </c>
      <c r="G7" s="519"/>
      <c r="H7" s="283" t="s">
        <v>246</v>
      </c>
      <c r="I7" s="223" t="s">
        <v>81</v>
      </c>
      <c r="J7" s="179"/>
      <c r="K7" s="179"/>
      <c r="L7" s="213"/>
      <c r="M7" s="214" t="s">
        <v>65</v>
      </c>
      <c r="N7" s="213" t="s">
        <v>66</v>
      </c>
      <c r="O7" s="213"/>
    </row>
    <row r="8" spans="1:15" ht="30.75" customHeight="1" x14ac:dyDescent="0.2">
      <c r="A8" s="282"/>
      <c r="B8" s="224" t="s">
        <v>247</v>
      </c>
      <c r="C8" s="517" t="s">
        <v>289</v>
      </c>
      <c r="D8" s="517"/>
      <c r="E8" s="517"/>
      <c r="F8" s="517"/>
      <c r="G8" s="221" t="s">
        <v>248</v>
      </c>
      <c r="H8" s="522">
        <v>7550</v>
      </c>
      <c r="I8" s="523"/>
      <c r="J8" s="180"/>
      <c r="K8" s="180"/>
      <c r="L8" s="213"/>
      <c r="M8" s="214" t="s">
        <v>69</v>
      </c>
      <c r="N8" s="213" t="s">
        <v>70</v>
      </c>
      <c r="O8" s="213"/>
    </row>
    <row r="9" spans="1:15" ht="30.75" customHeight="1" x14ac:dyDescent="0.2">
      <c r="A9" s="282"/>
      <c r="B9" s="224" t="s">
        <v>48</v>
      </c>
      <c r="C9" s="524" t="s">
        <v>60</v>
      </c>
      <c r="D9" s="524"/>
      <c r="E9" s="524"/>
      <c r="F9" s="524"/>
      <c r="G9" s="221" t="s">
        <v>249</v>
      </c>
      <c r="H9" s="525" t="s">
        <v>290</v>
      </c>
      <c r="I9" s="526"/>
      <c r="J9" s="181"/>
      <c r="K9" s="181"/>
      <c r="L9" s="213"/>
      <c r="M9" s="215" t="s">
        <v>73</v>
      </c>
      <c r="N9" s="213"/>
      <c r="O9" s="213"/>
    </row>
    <row r="10" spans="1:15" ht="39" customHeight="1" x14ac:dyDescent="0.2">
      <c r="A10" s="282"/>
      <c r="B10" s="224" t="s">
        <v>250</v>
      </c>
      <c r="C10" s="517" t="s">
        <v>372</v>
      </c>
      <c r="D10" s="517"/>
      <c r="E10" s="517"/>
      <c r="F10" s="517"/>
      <c r="G10" s="517"/>
      <c r="H10" s="517"/>
      <c r="I10" s="518"/>
      <c r="J10" s="183"/>
      <c r="K10" s="183"/>
      <c r="L10" s="213"/>
      <c r="M10" s="215"/>
      <c r="N10" s="213"/>
      <c r="O10" s="213"/>
    </row>
    <row r="11" spans="1:15" ht="30.75" customHeight="1" x14ac:dyDescent="0.2">
      <c r="A11" s="282"/>
      <c r="B11" s="224" t="s">
        <v>251</v>
      </c>
      <c r="C11" s="527" t="s">
        <v>291</v>
      </c>
      <c r="D11" s="527"/>
      <c r="E11" s="527"/>
      <c r="F11" s="527"/>
      <c r="G11" s="527"/>
      <c r="H11" s="527"/>
      <c r="I11" s="528"/>
      <c r="J11" s="179"/>
      <c r="K11" s="179"/>
      <c r="L11" s="213"/>
      <c r="M11" s="215"/>
      <c r="N11" s="213" t="s">
        <v>76</v>
      </c>
      <c r="O11" s="213"/>
    </row>
    <row r="12" spans="1:15" ht="30.75" customHeight="1" x14ac:dyDescent="0.2">
      <c r="A12" s="282"/>
      <c r="B12" s="224" t="s">
        <v>254</v>
      </c>
      <c r="C12" s="520" t="s">
        <v>319</v>
      </c>
      <c r="D12" s="520"/>
      <c r="E12" s="520"/>
      <c r="F12" s="520"/>
      <c r="G12" s="221" t="s">
        <v>252</v>
      </c>
      <c r="H12" s="529" t="s">
        <v>91</v>
      </c>
      <c r="I12" s="530"/>
      <c r="J12" s="179"/>
      <c r="K12" s="179"/>
      <c r="L12" s="213"/>
      <c r="M12" s="215" t="s">
        <v>80</v>
      </c>
      <c r="N12" s="213" t="s">
        <v>81</v>
      </c>
      <c r="O12" s="213"/>
    </row>
    <row r="13" spans="1:15" ht="30.75" customHeight="1" x14ac:dyDescent="0.2">
      <c r="A13" s="282"/>
      <c r="B13" s="224" t="s">
        <v>255</v>
      </c>
      <c r="C13" s="531" t="s">
        <v>346</v>
      </c>
      <c r="D13" s="531"/>
      <c r="E13" s="531"/>
      <c r="F13" s="531"/>
      <c r="G13" s="221" t="s">
        <v>253</v>
      </c>
      <c r="H13" s="529" t="s">
        <v>70</v>
      </c>
      <c r="I13" s="530"/>
      <c r="J13" s="179"/>
      <c r="K13" s="179"/>
      <c r="L13" s="213"/>
      <c r="M13" s="215" t="s">
        <v>84</v>
      </c>
      <c r="N13" s="213"/>
      <c r="O13" s="213"/>
    </row>
    <row r="14" spans="1:15" ht="64.5" customHeight="1" x14ac:dyDescent="0.2">
      <c r="A14" s="282"/>
      <c r="B14" s="224" t="s">
        <v>256</v>
      </c>
      <c r="C14" s="520" t="s">
        <v>320</v>
      </c>
      <c r="D14" s="520"/>
      <c r="E14" s="520"/>
      <c r="F14" s="520"/>
      <c r="G14" s="520"/>
      <c r="H14" s="520"/>
      <c r="I14" s="521"/>
      <c r="J14" s="183"/>
      <c r="K14" s="183"/>
      <c r="L14" s="213"/>
      <c r="M14" s="215" t="s">
        <v>86</v>
      </c>
      <c r="N14" s="213"/>
      <c r="O14" s="213"/>
    </row>
    <row r="15" spans="1:15" ht="30.75" customHeight="1" x14ac:dyDescent="0.2">
      <c r="A15" s="282"/>
      <c r="B15" s="224" t="s">
        <v>257</v>
      </c>
      <c r="C15" s="520" t="s">
        <v>315</v>
      </c>
      <c r="D15" s="520"/>
      <c r="E15" s="520"/>
      <c r="F15" s="520"/>
      <c r="G15" s="520"/>
      <c r="H15" s="520"/>
      <c r="I15" s="521"/>
      <c r="J15" s="184"/>
      <c r="K15" s="184"/>
      <c r="L15" s="213"/>
      <c r="M15" s="215" t="s">
        <v>88</v>
      </c>
      <c r="N15" s="213"/>
      <c r="O15" s="213"/>
    </row>
    <row r="16" spans="1:15" ht="20.25" customHeight="1" x14ac:dyDescent="0.2">
      <c r="A16" s="282"/>
      <c r="B16" s="224" t="s">
        <v>258</v>
      </c>
      <c r="C16" s="520" t="s">
        <v>321</v>
      </c>
      <c r="D16" s="520"/>
      <c r="E16" s="520"/>
      <c r="F16" s="520"/>
      <c r="G16" s="520"/>
      <c r="H16" s="520"/>
      <c r="I16" s="521"/>
      <c r="J16" s="185"/>
      <c r="K16" s="185"/>
      <c r="L16" s="213"/>
      <c r="M16" s="215"/>
      <c r="N16" s="213"/>
      <c r="O16" s="213"/>
    </row>
    <row r="17" spans="1:15" ht="30.75" customHeight="1" x14ac:dyDescent="0.2">
      <c r="A17" s="282"/>
      <c r="B17" s="224" t="s">
        <v>259</v>
      </c>
      <c r="C17" s="519" t="s">
        <v>314</v>
      </c>
      <c r="D17" s="538"/>
      <c r="E17" s="538"/>
      <c r="F17" s="538"/>
      <c r="G17" s="538"/>
      <c r="H17" s="538"/>
      <c r="I17" s="539"/>
      <c r="J17" s="186"/>
      <c r="K17" s="186"/>
      <c r="L17" s="213"/>
      <c r="M17" s="215" t="s">
        <v>91</v>
      </c>
      <c r="N17" s="213"/>
      <c r="O17" s="213"/>
    </row>
    <row r="18" spans="1:15" ht="18" customHeight="1" x14ac:dyDescent="0.2">
      <c r="A18" s="282"/>
      <c r="B18" s="540" t="s">
        <v>265</v>
      </c>
      <c r="C18" s="541" t="s">
        <v>237</v>
      </c>
      <c r="D18" s="541"/>
      <c r="E18" s="541"/>
      <c r="F18" s="542" t="s">
        <v>238</v>
      </c>
      <c r="G18" s="542"/>
      <c r="H18" s="542"/>
      <c r="I18" s="543"/>
      <c r="J18" s="187"/>
      <c r="K18" s="187"/>
      <c r="L18" s="213"/>
      <c r="M18" s="215" t="s">
        <v>79</v>
      </c>
      <c r="N18" s="213"/>
      <c r="O18" s="213"/>
    </row>
    <row r="19" spans="1:15" ht="39.75" customHeight="1" x14ac:dyDescent="0.2">
      <c r="A19" s="282"/>
      <c r="B19" s="540"/>
      <c r="C19" s="517" t="s">
        <v>322</v>
      </c>
      <c r="D19" s="517"/>
      <c r="E19" s="517"/>
      <c r="F19" s="517" t="s">
        <v>323</v>
      </c>
      <c r="G19" s="517"/>
      <c r="H19" s="517"/>
      <c r="I19" s="518"/>
      <c r="J19" s="185"/>
      <c r="K19" s="185"/>
      <c r="L19" s="213"/>
      <c r="M19" s="215" t="s">
        <v>95</v>
      </c>
      <c r="N19" s="213"/>
      <c r="O19" s="213"/>
    </row>
    <row r="20" spans="1:15" ht="39.75" customHeight="1" x14ac:dyDescent="0.2">
      <c r="A20" s="282"/>
      <c r="B20" s="224" t="s">
        <v>266</v>
      </c>
      <c r="C20" s="544" t="s">
        <v>314</v>
      </c>
      <c r="D20" s="545"/>
      <c r="E20" s="546"/>
      <c r="F20" s="547" t="s">
        <v>314</v>
      </c>
      <c r="G20" s="547"/>
      <c r="H20" s="547"/>
      <c r="I20" s="548"/>
      <c r="J20" s="179"/>
      <c r="K20" s="179"/>
      <c r="L20" s="213"/>
      <c r="M20" s="215"/>
      <c r="N20" s="213"/>
      <c r="O20" s="213"/>
    </row>
    <row r="21" spans="1:15" ht="106.15" customHeight="1" x14ac:dyDescent="0.2">
      <c r="A21" s="282"/>
      <c r="B21" s="224" t="s">
        <v>267</v>
      </c>
      <c r="C21" s="549" t="s">
        <v>324</v>
      </c>
      <c r="D21" s="550"/>
      <c r="E21" s="551"/>
      <c r="F21" s="552" t="s">
        <v>325</v>
      </c>
      <c r="G21" s="553"/>
      <c r="H21" s="553"/>
      <c r="I21" s="554"/>
      <c r="J21" s="184"/>
      <c r="K21" s="184"/>
      <c r="L21" s="213"/>
      <c r="M21" s="215"/>
      <c r="N21" s="213"/>
      <c r="O21" s="213"/>
    </row>
    <row r="22" spans="1:15" ht="23.25" customHeight="1" x14ac:dyDescent="0.2">
      <c r="A22" s="282"/>
      <c r="B22" s="224" t="s">
        <v>268</v>
      </c>
      <c r="C22" s="532">
        <v>44197</v>
      </c>
      <c r="D22" s="555"/>
      <c r="E22" s="556"/>
      <c r="F22" s="178" t="s">
        <v>271</v>
      </c>
      <c r="G22" s="284">
        <v>0.1</v>
      </c>
      <c r="H22" s="178" t="s">
        <v>275</v>
      </c>
      <c r="I22" s="285">
        <v>0.1</v>
      </c>
      <c r="J22" s="189"/>
      <c r="K22" s="189"/>
      <c r="L22" s="213"/>
      <c r="M22" s="215"/>
      <c r="N22" s="213"/>
      <c r="O22" s="213"/>
    </row>
    <row r="23" spans="1:15" ht="27" customHeight="1" x14ac:dyDescent="0.2">
      <c r="A23" s="282"/>
      <c r="B23" s="224" t="s">
        <v>269</v>
      </c>
      <c r="C23" s="532">
        <v>44561</v>
      </c>
      <c r="D23" s="533"/>
      <c r="E23" s="534"/>
      <c r="F23" s="178" t="s">
        <v>272</v>
      </c>
      <c r="G23" s="535">
        <v>0.4</v>
      </c>
      <c r="H23" s="536"/>
      <c r="I23" s="537"/>
      <c r="J23" s="190"/>
      <c r="K23" s="190"/>
      <c r="L23" s="213"/>
      <c r="M23" s="215"/>
      <c r="N23" s="213"/>
      <c r="O23" s="213"/>
    </row>
    <row r="24" spans="1:15" ht="30.75" customHeight="1" x14ac:dyDescent="0.2">
      <c r="A24" s="282"/>
      <c r="B24" s="231" t="s">
        <v>270</v>
      </c>
      <c r="C24" s="557" t="s">
        <v>326</v>
      </c>
      <c r="D24" s="558"/>
      <c r="E24" s="559"/>
      <c r="F24" s="227" t="s">
        <v>274</v>
      </c>
      <c r="G24" s="560" t="s">
        <v>223</v>
      </c>
      <c r="H24" s="533"/>
      <c r="I24" s="561"/>
      <c r="J24" s="187"/>
      <c r="K24" s="187"/>
      <c r="M24" s="188"/>
    </row>
    <row r="25" spans="1:15" ht="22.5" customHeight="1" x14ac:dyDescent="0.2">
      <c r="A25" s="282"/>
      <c r="B25" s="513" t="s">
        <v>235</v>
      </c>
      <c r="C25" s="514"/>
      <c r="D25" s="514"/>
      <c r="E25" s="514"/>
      <c r="F25" s="514"/>
      <c r="G25" s="514"/>
      <c r="H25" s="514"/>
      <c r="I25" s="515"/>
      <c r="J25" s="175"/>
      <c r="K25" s="175"/>
      <c r="M25" s="188"/>
    </row>
    <row r="26" spans="1:15" ht="43.5" customHeight="1" x14ac:dyDescent="0.2">
      <c r="A26" s="282"/>
      <c r="B26" s="191" t="s">
        <v>105</v>
      </c>
      <c r="C26" s="221" t="s">
        <v>261</v>
      </c>
      <c r="D26" s="221" t="s">
        <v>260</v>
      </c>
      <c r="E26" s="192" t="s">
        <v>264</v>
      </c>
      <c r="F26" s="221" t="s">
        <v>263</v>
      </c>
      <c r="G26" s="221" t="s">
        <v>262</v>
      </c>
      <c r="H26" s="192" t="s">
        <v>276</v>
      </c>
      <c r="I26" s="193" t="s">
        <v>273</v>
      </c>
      <c r="J26" s="185"/>
      <c r="K26" s="185"/>
      <c r="M26" s="188"/>
    </row>
    <row r="27" spans="1:15" ht="15.6" customHeight="1" x14ac:dyDescent="0.2">
      <c r="A27" s="282"/>
      <c r="B27" s="191" t="s">
        <v>329</v>
      </c>
      <c r="C27" s="216">
        <f>0.125*$G$23</f>
        <v>0.05</v>
      </c>
      <c r="D27" s="217">
        <v>0.05</v>
      </c>
      <c r="E27" s="291">
        <f>IF(OR(C27=0,C27=""),0,D27/C27)</f>
        <v>1</v>
      </c>
      <c r="F27" s="580">
        <f>SUM(C27:C38)</f>
        <v>0.40000000000000008</v>
      </c>
      <c r="G27" s="577">
        <f>SUM(D27:D38)</f>
        <v>0.125</v>
      </c>
      <c r="H27" s="291">
        <f>+(D27*100%)/$G$23</f>
        <v>0.125</v>
      </c>
      <c r="I27" s="574">
        <f>G27+I22</f>
        <v>0.22500000000000001</v>
      </c>
      <c r="J27" s="185"/>
      <c r="K27" s="185"/>
      <c r="M27" s="188"/>
    </row>
    <row r="28" spans="1:15" ht="15.6" customHeight="1" x14ac:dyDescent="0.2">
      <c r="A28" s="282"/>
      <c r="B28" s="191" t="s">
        <v>114</v>
      </c>
      <c r="C28" s="216">
        <f>0.3075*$G$23</f>
        <v>0.123</v>
      </c>
      <c r="D28" s="216">
        <f>0.125*G23</f>
        <v>0.05</v>
      </c>
      <c r="E28" s="291">
        <f t="shared" ref="E28:E38" si="0">IF(OR(C28=0,C28=""),0,D28/C28)</f>
        <v>0.40650406504065045</v>
      </c>
      <c r="F28" s="581"/>
      <c r="G28" s="578"/>
      <c r="H28" s="291">
        <f>+IF(D28="","",((D28*100%)/$G$23)+H27)</f>
        <v>0.25</v>
      </c>
      <c r="I28" s="575"/>
      <c r="J28" s="185"/>
      <c r="K28" s="185"/>
      <c r="M28" s="188"/>
    </row>
    <row r="29" spans="1:15" ht="15.6" customHeight="1" x14ac:dyDescent="0.2">
      <c r="A29" s="282"/>
      <c r="B29" s="191" t="s">
        <v>115</v>
      </c>
      <c r="C29" s="216">
        <f>0.185*$G$23</f>
        <v>7.3999999999999996E-2</v>
      </c>
      <c r="D29" s="216">
        <f>+C29*33.7837837837838%</f>
        <v>2.5000000000000005E-2</v>
      </c>
      <c r="E29" s="291">
        <f t="shared" si="0"/>
        <v>0.33783783783783794</v>
      </c>
      <c r="F29" s="581"/>
      <c r="G29" s="578"/>
      <c r="H29" s="291">
        <f t="shared" ref="H29:H38" si="1">+IF(D29="","",((D29*100%)/$G$23)+H28)</f>
        <v>0.3125</v>
      </c>
      <c r="I29" s="575"/>
      <c r="J29" s="185"/>
      <c r="K29" s="185"/>
      <c r="M29" s="188"/>
    </row>
    <row r="30" spans="1:15" ht="15.6" customHeight="1" x14ac:dyDescent="0.2">
      <c r="A30" s="282"/>
      <c r="B30" s="191" t="s">
        <v>116</v>
      </c>
      <c r="C30" s="216">
        <f>0.1325*$G$23</f>
        <v>5.3000000000000005E-2</v>
      </c>
      <c r="D30" s="216"/>
      <c r="E30" s="291">
        <f t="shared" si="0"/>
        <v>0</v>
      </c>
      <c r="F30" s="581"/>
      <c r="G30" s="578"/>
      <c r="H30" s="291" t="str">
        <f t="shared" si="1"/>
        <v/>
      </c>
      <c r="I30" s="575"/>
      <c r="J30" s="185"/>
      <c r="K30" s="185"/>
      <c r="M30" s="188"/>
    </row>
    <row r="31" spans="1:15" ht="15.6" customHeight="1" x14ac:dyDescent="0.2">
      <c r="A31" s="282"/>
      <c r="B31" s="191" t="s">
        <v>117</v>
      </c>
      <c r="C31" s="216">
        <f t="shared" ref="C31:C38" si="2">0.03125*$G$23</f>
        <v>1.2500000000000001E-2</v>
      </c>
      <c r="D31" s="216"/>
      <c r="E31" s="291">
        <f t="shared" si="0"/>
        <v>0</v>
      </c>
      <c r="F31" s="581"/>
      <c r="G31" s="578"/>
      <c r="H31" s="291" t="str">
        <f t="shared" si="1"/>
        <v/>
      </c>
      <c r="I31" s="575"/>
      <c r="J31" s="185"/>
      <c r="K31" s="185"/>
      <c r="M31" s="188"/>
    </row>
    <row r="32" spans="1:15" ht="15.6" customHeight="1" x14ac:dyDescent="0.2">
      <c r="A32" s="282"/>
      <c r="B32" s="191" t="s">
        <v>118</v>
      </c>
      <c r="C32" s="216">
        <f t="shared" si="2"/>
        <v>1.2500000000000001E-2</v>
      </c>
      <c r="D32" s="216"/>
      <c r="E32" s="291">
        <f t="shared" si="0"/>
        <v>0</v>
      </c>
      <c r="F32" s="581"/>
      <c r="G32" s="578"/>
      <c r="H32" s="291" t="str">
        <f t="shared" si="1"/>
        <v/>
      </c>
      <c r="I32" s="575"/>
      <c r="J32" s="185"/>
      <c r="K32" s="185"/>
      <c r="M32" s="188"/>
    </row>
    <row r="33" spans="1:11" ht="19.5" customHeight="1" x14ac:dyDescent="0.2">
      <c r="A33" s="282"/>
      <c r="B33" s="191" t="s">
        <v>119</v>
      </c>
      <c r="C33" s="216">
        <f t="shared" si="2"/>
        <v>1.2500000000000001E-2</v>
      </c>
      <c r="D33" s="216"/>
      <c r="E33" s="291">
        <f t="shared" si="0"/>
        <v>0</v>
      </c>
      <c r="F33" s="581"/>
      <c r="G33" s="578"/>
      <c r="H33" s="291" t="str">
        <f t="shared" si="1"/>
        <v/>
      </c>
      <c r="I33" s="575"/>
      <c r="J33" s="195"/>
      <c r="K33" s="195"/>
    </row>
    <row r="34" spans="1:11" ht="19.5" customHeight="1" x14ac:dyDescent="0.2">
      <c r="A34" s="282"/>
      <c r="B34" s="191" t="s">
        <v>120</v>
      </c>
      <c r="C34" s="216">
        <f t="shared" si="2"/>
        <v>1.2500000000000001E-2</v>
      </c>
      <c r="D34" s="216"/>
      <c r="E34" s="291">
        <f t="shared" si="0"/>
        <v>0</v>
      </c>
      <c r="F34" s="581"/>
      <c r="G34" s="578"/>
      <c r="H34" s="291" t="str">
        <f t="shared" si="1"/>
        <v/>
      </c>
      <c r="I34" s="575"/>
      <c r="J34" s="195"/>
      <c r="K34" s="195"/>
    </row>
    <row r="35" spans="1:11" ht="19.5" customHeight="1" x14ac:dyDescent="0.2">
      <c r="A35" s="282"/>
      <c r="B35" s="191" t="s">
        <v>121</v>
      </c>
      <c r="C35" s="216">
        <f t="shared" si="2"/>
        <v>1.2500000000000001E-2</v>
      </c>
      <c r="D35" s="216"/>
      <c r="E35" s="291">
        <f t="shared" si="0"/>
        <v>0</v>
      </c>
      <c r="F35" s="581"/>
      <c r="G35" s="578"/>
      <c r="H35" s="291" t="str">
        <f t="shared" si="1"/>
        <v/>
      </c>
      <c r="I35" s="575"/>
      <c r="J35" s="195"/>
      <c r="K35" s="195"/>
    </row>
    <row r="36" spans="1:11" ht="19.5" customHeight="1" x14ac:dyDescent="0.2">
      <c r="A36" s="282"/>
      <c r="B36" s="191" t="s">
        <v>122</v>
      </c>
      <c r="C36" s="216">
        <f t="shared" si="2"/>
        <v>1.2500000000000001E-2</v>
      </c>
      <c r="D36" s="216"/>
      <c r="E36" s="291">
        <f t="shared" si="0"/>
        <v>0</v>
      </c>
      <c r="F36" s="581"/>
      <c r="G36" s="578"/>
      <c r="H36" s="291" t="str">
        <f t="shared" si="1"/>
        <v/>
      </c>
      <c r="I36" s="575"/>
      <c r="J36" s="195"/>
      <c r="K36" s="195"/>
    </row>
    <row r="37" spans="1:11" ht="19.5" customHeight="1" x14ac:dyDescent="0.2">
      <c r="A37" s="282"/>
      <c r="B37" s="191" t="s">
        <v>123</v>
      </c>
      <c r="C37" s="216">
        <f t="shared" si="2"/>
        <v>1.2500000000000001E-2</v>
      </c>
      <c r="D37" s="216"/>
      <c r="E37" s="291">
        <f t="shared" si="0"/>
        <v>0</v>
      </c>
      <c r="F37" s="581"/>
      <c r="G37" s="578"/>
      <c r="H37" s="291" t="str">
        <f t="shared" si="1"/>
        <v/>
      </c>
      <c r="I37" s="575"/>
      <c r="J37" s="195"/>
      <c r="K37" s="195"/>
    </row>
    <row r="38" spans="1:11" ht="19.5" customHeight="1" x14ac:dyDescent="0.2">
      <c r="A38" s="282"/>
      <c r="B38" s="191" t="s">
        <v>124</v>
      </c>
      <c r="C38" s="216">
        <f t="shared" si="2"/>
        <v>1.2500000000000001E-2</v>
      </c>
      <c r="D38" s="216"/>
      <c r="E38" s="291">
        <f t="shared" si="0"/>
        <v>0</v>
      </c>
      <c r="F38" s="582"/>
      <c r="G38" s="579"/>
      <c r="H38" s="291" t="str">
        <f t="shared" si="1"/>
        <v/>
      </c>
      <c r="I38" s="576"/>
      <c r="J38" s="195"/>
      <c r="K38" s="195"/>
    </row>
    <row r="39" spans="1:11" ht="52.5" customHeight="1" x14ac:dyDescent="0.2">
      <c r="A39" s="282"/>
      <c r="B39" s="229" t="s">
        <v>277</v>
      </c>
      <c r="C39" s="562"/>
      <c r="D39" s="563"/>
      <c r="E39" s="563"/>
      <c r="F39" s="563"/>
      <c r="G39" s="563"/>
      <c r="H39" s="563"/>
      <c r="I39" s="564"/>
      <c r="J39" s="196"/>
      <c r="K39" s="196"/>
    </row>
    <row r="40" spans="1:11" ht="34.5" customHeight="1" x14ac:dyDescent="0.2">
      <c r="A40" s="282"/>
      <c r="B40" s="565"/>
      <c r="C40" s="566"/>
      <c r="D40" s="566"/>
      <c r="E40" s="566"/>
      <c r="F40" s="566"/>
      <c r="G40" s="566"/>
      <c r="H40" s="566"/>
      <c r="I40" s="567"/>
      <c r="J40" s="175"/>
      <c r="K40" s="175"/>
    </row>
    <row r="41" spans="1:11" ht="34.5" customHeight="1" x14ac:dyDescent="0.2">
      <c r="A41" s="282"/>
      <c r="B41" s="568"/>
      <c r="C41" s="569"/>
      <c r="D41" s="569"/>
      <c r="E41" s="569"/>
      <c r="F41" s="569"/>
      <c r="G41" s="569"/>
      <c r="H41" s="569"/>
      <c r="I41" s="570"/>
      <c r="J41" s="196"/>
      <c r="K41" s="196"/>
    </row>
    <row r="42" spans="1:11" ht="34.5" customHeight="1" x14ac:dyDescent="0.2">
      <c r="A42" s="282"/>
      <c r="B42" s="568"/>
      <c r="C42" s="569"/>
      <c r="D42" s="569"/>
      <c r="E42" s="569"/>
      <c r="F42" s="569"/>
      <c r="G42" s="569"/>
      <c r="H42" s="569"/>
      <c r="I42" s="570"/>
      <c r="J42" s="196"/>
      <c r="K42" s="196"/>
    </row>
    <row r="43" spans="1:11" ht="34.5" customHeight="1" x14ac:dyDescent="0.2">
      <c r="A43" s="282"/>
      <c r="B43" s="568"/>
      <c r="C43" s="569"/>
      <c r="D43" s="569"/>
      <c r="E43" s="569"/>
      <c r="F43" s="569"/>
      <c r="G43" s="569"/>
      <c r="H43" s="569"/>
      <c r="I43" s="570"/>
      <c r="J43" s="196"/>
      <c r="K43" s="196"/>
    </row>
    <row r="44" spans="1:11" ht="34.5" customHeight="1" x14ac:dyDescent="0.2">
      <c r="A44" s="282"/>
      <c r="B44" s="571"/>
      <c r="C44" s="572"/>
      <c r="D44" s="572"/>
      <c r="E44" s="572"/>
      <c r="F44" s="572"/>
      <c r="G44" s="572"/>
      <c r="H44" s="572"/>
      <c r="I44" s="573"/>
      <c r="J44" s="174"/>
      <c r="K44" s="174"/>
    </row>
    <row r="45" spans="1:11" ht="127.15" customHeight="1" x14ac:dyDescent="0.2">
      <c r="A45" s="282"/>
      <c r="B45" s="224" t="s">
        <v>278</v>
      </c>
      <c r="C45" s="591" t="s">
        <v>382</v>
      </c>
      <c r="D45" s="592"/>
      <c r="E45" s="592"/>
      <c r="F45" s="592"/>
      <c r="G45" s="592"/>
      <c r="H45" s="592"/>
      <c r="I45" s="593"/>
      <c r="J45" s="197"/>
      <c r="K45" s="197"/>
    </row>
    <row r="46" spans="1:11" ht="64.900000000000006" customHeight="1" x14ac:dyDescent="0.2">
      <c r="A46" s="282"/>
      <c r="B46" s="224" t="s">
        <v>279</v>
      </c>
      <c r="C46" s="591" t="s">
        <v>383</v>
      </c>
      <c r="D46" s="592"/>
      <c r="E46" s="592"/>
      <c r="F46" s="592"/>
      <c r="G46" s="592"/>
      <c r="H46" s="592"/>
      <c r="I46" s="593"/>
      <c r="J46" s="197"/>
      <c r="K46" s="197"/>
    </row>
    <row r="47" spans="1:11" ht="66" customHeight="1" x14ac:dyDescent="0.2">
      <c r="A47" s="282"/>
      <c r="B47" s="230" t="s">
        <v>280</v>
      </c>
      <c r="C47" s="594" t="s">
        <v>335</v>
      </c>
      <c r="D47" s="595"/>
      <c r="E47" s="595"/>
      <c r="F47" s="595"/>
      <c r="G47" s="595"/>
      <c r="H47" s="595"/>
      <c r="I47" s="596"/>
      <c r="J47" s="197"/>
      <c r="K47" s="197"/>
    </row>
    <row r="48" spans="1:11" ht="22.5" customHeight="1" x14ac:dyDescent="0.2">
      <c r="A48" s="282"/>
      <c r="B48" s="513" t="s">
        <v>236</v>
      </c>
      <c r="C48" s="514"/>
      <c r="D48" s="514"/>
      <c r="E48" s="514"/>
      <c r="F48" s="514"/>
      <c r="G48" s="514"/>
      <c r="H48" s="514"/>
      <c r="I48" s="515"/>
      <c r="J48" s="197"/>
      <c r="K48" s="197"/>
    </row>
    <row r="49" spans="1:11" ht="22.5" customHeight="1" x14ac:dyDescent="0.2">
      <c r="A49" s="282"/>
      <c r="B49" s="587" t="s">
        <v>281</v>
      </c>
      <c r="C49" s="218" t="s">
        <v>282</v>
      </c>
      <c r="D49" s="589" t="s">
        <v>283</v>
      </c>
      <c r="E49" s="589"/>
      <c r="F49" s="589"/>
      <c r="G49" s="589" t="s">
        <v>284</v>
      </c>
      <c r="H49" s="589"/>
      <c r="I49" s="590"/>
      <c r="J49" s="198"/>
      <c r="K49" s="198"/>
    </row>
    <row r="50" spans="1:11" ht="30.75" customHeight="1" x14ac:dyDescent="0.2">
      <c r="A50" s="282"/>
      <c r="B50" s="588"/>
      <c r="C50" s="286"/>
      <c r="D50" s="583"/>
      <c r="E50" s="583"/>
      <c r="F50" s="583"/>
      <c r="G50" s="583"/>
      <c r="H50" s="583"/>
      <c r="I50" s="584"/>
      <c r="J50" s="198"/>
      <c r="K50" s="198"/>
    </row>
    <row r="51" spans="1:11" ht="32.25" customHeight="1" x14ac:dyDescent="0.2">
      <c r="A51" s="282"/>
      <c r="B51" s="233" t="s">
        <v>285</v>
      </c>
      <c r="C51" s="583" t="s">
        <v>336</v>
      </c>
      <c r="D51" s="583"/>
      <c r="E51" s="583"/>
      <c r="F51" s="583"/>
      <c r="G51" s="583"/>
      <c r="H51" s="583"/>
      <c r="I51" s="584"/>
      <c r="J51" s="200"/>
      <c r="K51" s="200"/>
    </row>
    <row r="52" spans="1:11" ht="28.5" customHeight="1" x14ac:dyDescent="0.2">
      <c r="A52" s="282"/>
      <c r="B52" s="234" t="s">
        <v>286</v>
      </c>
      <c r="C52" s="583" t="s">
        <v>336</v>
      </c>
      <c r="D52" s="583"/>
      <c r="E52" s="583"/>
      <c r="F52" s="583"/>
      <c r="G52" s="583"/>
      <c r="H52" s="583"/>
      <c r="I52" s="584"/>
      <c r="J52" s="200"/>
      <c r="K52" s="200"/>
    </row>
    <row r="53" spans="1:11" ht="30" customHeight="1" x14ac:dyDescent="0.2">
      <c r="A53" s="282"/>
      <c r="B53" s="230" t="s">
        <v>287</v>
      </c>
      <c r="C53" s="583" t="s">
        <v>330</v>
      </c>
      <c r="D53" s="583"/>
      <c r="E53" s="583"/>
      <c r="F53" s="583"/>
      <c r="G53" s="583"/>
      <c r="H53" s="583"/>
      <c r="I53" s="584"/>
      <c r="J53" s="201"/>
      <c r="K53" s="201"/>
    </row>
    <row r="54" spans="1:11" ht="31.5" customHeight="1" thickBot="1" x14ac:dyDescent="0.25">
      <c r="A54" s="287"/>
      <c r="B54" s="211" t="s">
        <v>288</v>
      </c>
      <c r="C54" s="585" t="s">
        <v>331</v>
      </c>
      <c r="D54" s="585"/>
      <c r="E54" s="585"/>
      <c r="F54" s="585"/>
      <c r="G54" s="585"/>
      <c r="H54" s="585"/>
      <c r="I54" s="586"/>
      <c r="J54" s="202"/>
      <c r="K54" s="202"/>
    </row>
    <row r="55" spans="1:11" x14ac:dyDescent="0.2">
      <c r="B55" s="203"/>
      <c r="C55" s="204"/>
      <c r="D55" s="204"/>
      <c r="E55" s="205"/>
      <c r="F55" s="205"/>
      <c r="G55" s="212"/>
      <c r="H55" s="207"/>
      <c r="I55" s="204"/>
      <c r="J55" s="202"/>
      <c r="K55" s="202"/>
    </row>
    <row r="56" spans="1:11" x14ac:dyDescent="0.2">
      <c r="B56" s="203"/>
      <c r="C56" s="204"/>
      <c r="D56" s="204"/>
      <c r="E56" s="205"/>
      <c r="F56" s="205"/>
      <c r="G56" s="212"/>
      <c r="H56" s="207"/>
      <c r="I56" s="204"/>
      <c r="J56" s="202"/>
      <c r="K56" s="202"/>
    </row>
    <row r="57" spans="1:11" x14ac:dyDescent="0.2">
      <c r="B57" s="203"/>
      <c r="C57" s="204"/>
      <c r="D57" s="204"/>
      <c r="E57" s="205"/>
      <c r="F57" s="205"/>
      <c r="G57" s="212"/>
      <c r="H57" s="207"/>
      <c r="I57" s="204"/>
      <c r="J57" s="202"/>
      <c r="K57" s="202"/>
    </row>
    <row r="58" spans="1:11" x14ac:dyDescent="0.2">
      <c r="B58" s="203"/>
      <c r="C58" s="204"/>
      <c r="D58" s="204"/>
      <c r="E58" s="205"/>
      <c r="F58" s="205"/>
      <c r="G58" s="212"/>
      <c r="H58" s="207"/>
      <c r="I58" s="204"/>
      <c r="J58" s="202"/>
      <c r="K58" s="202"/>
    </row>
    <row r="59" spans="1:11" x14ac:dyDescent="0.2">
      <c r="B59" s="203"/>
      <c r="C59" s="204"/>
      <c r="D59" s="204"/>
      <c r="E59" s="205"/>
      <c r="F59" s="205"/>
      <c r="G59" s="212"/>
      <c r="H59" s="207"/>
      <c r="I59" s="204"/>
      <c r="J59" s="202"/>
      <c r="K59" s="202"/>
    </row>
    <row r="60" spans="1:11" ht="25.5" customHeight="1" x14ac:dyDescent="0.2">
      <c r="B60" s="203"/>
      <c r="C60" s="204"/>
      <c r="D60" s="204"/>
      <c r="E60" s="205"/>
      <c r="F60" s="205"/>
      <c r="G60" s="212"/>
      <c r="H60" s="207"/>
      <c r="I60" s="204"/>
      <c r="J60" s="202"/>
      <c r="K60" s="202"/>
    </row>
  </sheetData>
  <sheetProtection algorithmName="SHA-512" hashValue="/mNNxkaB6zOT1/OHTLlTTDrDavQMrEXPbScPDScLf68duMBYSPCEqcTqgxup6sY2Je1TVGf9CqbZlEhsxVzdJw==" saltValue="n8NoQJFtFmkuhNYs+/93lg==" spinCount="100000" sheet="1" objects="1" scenarios="1"/>
  <mergeCells count="59">
    <mergeCell ref="B48:I48"/>
    <mergeCell ref="C45:I45"/>
    <mergeCell ref="C46:I46"/>
    <mergeCell ref="C47:I47"/>
    <mergeCell ref="C52:I52"/>
    <mergeCell ref="C53:I53"/>
    <mergeCell ref="C54:I54"/>
    <mergeCell ref="B49:B50"/>
    <mergeCell ref="D49:F49"/>
    <mergeCell ref="G49:I49"/>
    <mergeCell ref="D50:F50"/>
    <mergeCell ref="G50:I50"/>
    <mergeCell ref="C51:I51"/>
    <mergeCell ref="C24:E24"/>
    <mergeCell ref="G24:I24"/>
    <mergeCell ref="B25:I25"/>
    <mergeCell ref="C39:I39"/>
    <mergeCell ref="B40:I44"/>
    <mergeCell ref="I27:I38"/>
    <mergeCell ref="G27:G38"/>
    <mergeCell ref="F27:F38"/>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phoneticPr fontId="74" type="noConversion"/>
  <dataValidations count="7">
    <dataValidation type="list" allowBlank="1" showInputMessage="1" showErrorMessage="1" sqref="C7 I7" xr:uid="{ED8530C7-01D7-464F-9F5F-ACF2F40B37DC}">
      <formula1>$N$11:$N$12</formula1>
    </dataValidation>
    <dataValidation type="list" allowBlank="1" showInputMessage="1" showErrorMessage="1" sqref="H13:I13" xr:uid="{50695522-8E85-49C3-8E03-D606C7C139B1}">
      <formula1>$N$5:$N$8</formula1>
    </dataValidation>
    <dataValidation type="list" allowBlank="1" showInputMessage="1" showErrorMessage="1" sqref="C9:F9" xr:uid="{D1ACDEEC-D7E0-42AF-A5C4-D291CD695E5E}">
      <formula1>$M$6:$M$9</formula1>
    </dataValidation>
    <dataValidation type="list" allowBlank="1" showInputMessage="1" showErrorMessage="1" sqref="C24:E24" xr:uid="{3EF54F9E-1F27-40DC-97F3-1A0F1107DD87}">
      <formula1>$M$12:$M$15</formula1>
    </dataValidation>
    <dataValidation type="list" allowBlank="1" showInputMessage="1" showErrorMessage="1" sqref="H12:I12" xr:uid="{FA3C4315-9976-4FD7-B40F-49C5AA608042}">
      <formula1>M17:M19</formula1>
    </dataValidation>
    <dataValidation type="list" showDropDown="1" showInputMessage="1" showErrorMessage="1" sqref="K12" xr:uid="{26352333-EB16-4AD4-8569-CCD9AD12F570}">
      <formula1>O17:O19</formula1>
    </dataValidation>
    <dataValidation type="list" allowBlank="1" showInputMessage="1" showErrorMessage="1" sqref="J10:K10" xr:uid="{2DBE7C77-D2DA-49D3-AD54-CE7DF4DC9397}">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828737" r:id="rId4">
          <objectPr defaultSize="0" autoPict="0" r:id="rId5">
            <anchor moveWithCells="1" sizeWithCells="1">
              <from>
                <xdr:col>8</xdr:col>
                <xdr:colOff>47625</xdr:colOff>
                <xdr:row>1</xdr:row>
                <xdr:rowOff>28575</xdr:rowOff>
              </from>
              <to>
                <xdr:col>8</xdr:col>
                <xdr:colOff>1447800</xdr:colOff>
                <xdr:row>1</xdr:row>
                <xdr:rowOff>447675</xdr:rowOff>
              </to>
            </anchor>
          </objectPr>
        </oleObject>
      </mc:Choice>
      <mc:Fallback>
        <oleObject progId="PBrush" shapeId="35828737"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57A21-5AD9-444C-A61C-D5796615C41B}">
  <sheetPr>
    <tabColor rgb="FF92D050"/>
  </sheetPr>
  <dimension ref="B1:X60"/>
  <sheetViews>
    <sheetView topLeftCell="A25" zoomScale="90" zoomScaleNormal="90" zoomScalePageLayoutView="85" workbookViewId="0">
      <selection activeCell="D29" sqref="D29"/>
    </sheetView>
  </sheetViews>
  <sheetFormatPr baseColWidth="10" defaultColWidth="10.85546875" defaultRowHeight="12.75" x14ac:dyDescent="0.2"/>
  <cols>
    <col min="1" max="1" width="1" style="173" customWidth="1"/>
    <col min="2" max="2" width="25.42578125" style="208" customWidth="1"/>
    <col min="3" max="5" width="25.7109375" style="173" customWidth="1"/>
    <col min="6" max="6" width="25" style="173" customWidth="1"/>
    <col min="7" max="7" width="22" style="208" customWidth="1"/>
    <col min="8" max="8" width="20.42578125" style="173" customWidth="1"/>
    <col min="9" max="9" width="25.28515625" style="173" customWidth="1"/>
    <col min="10" max="11" width="22.42578125" style="173" customWidth="1"/>
    <col min="12" max="24" width="10.85546875" style="171"/>
    <col min="25" max="16384" width="10.85546875" style="173"/>
  </cols>
  <sheetData>
    <row r="1" spans="2:14" ht="37.5" customHeight="1" x14ac:dyDescent="0.2">
      <c r="B1" s="501"/>
      <c r="C1" s="597" t="s">
        <v>25</v>
      </c>
      <c r="D1" s="597"/>
      <c r="E1" s="597"/>
      <c r="F1" s="597"/>
      <c r="G1" s="597"/>
      <c r="H1" s="597"/>
      <c r="I1" s="505"/>
      <c r="J1" s="170"/>
      <c r="K1" s="170"/>
      <c r="M1" s="172" t="s">
        <v>47</v>
      </c>
    </row>
    <row r="2" spans="2:14" ht="37.5" customHeight="1" x14ac:dyDescent="0.2">
      <c r="B2" s="502"/>
      <c r="C2" s="508" t="s">
        <v>239</v>
      </c>
      <c r="D2" s="508"/>
      <c r="E2" s="508"/>
      <c r="F2" s="508"/>
      <c r="G2" s="508"/>
      <c r="H2" s="508"/>
      <c r="I2" s="506"/>
      <c r="J2" s="170"/>
      <c r="K2" s="170"/>
      <c r="M2" s="172" t="s">
        <v>48</v>
      </c>
    </row>
    <row r="3" spans="2:14" ht="37.5" customHeight="1" thickBot="1" x14ac:dyDescent="0.25">
      <c r="B3" s="503"/>
      <c r="C3" s="509" t="s">
        <v>240</v>
      </c>
      <c r="D3" s="509"/>
      <c r="E3" s="509"/>
      <c r="F3" s="509" t="s">
        <v>241</v>
      </c>
      <c r="G3" s="509"/>
      <c r="H3" s="509"/>
      <c r="I3" s="507"/>
      <c r="J3" s="170"/>
      <c r="K3" s="170"/>
      <c r="M3" s="172" t="s">
        <v>50</v>
      </c>
    </row>
    <row r="4" spans="2:14" ht="23.25" customHeight="1" x14ac:dyDescent="0.2">
      <c r="B4" s="510"/>
      <c r="C4" s="511"/>
      <c r="D4" s="511"/>
      <c r="E4" s="511"/>
      <c r="F4" s="511"/>
      <c r="G4" s="511"/>
      <c r="H4" s="511"/>
      <c r="I4" s="512"/>
      <c r="J4" s="174"/>
      <c r="K4" s="174"/>
    </row>
    <row r="5" spans="2:14" ht="24" customHeight="1" x14ac:dyDescent="0.2">
      <c r="B5" s="513" t="s">
        <v>234</v>
      </c>
      <c r="C5" s="514"/>
      <c r="D5" s="514"/>
      <c r="E5" s="514"/>
      <c r="F5" s="514"/>
      <c r="G5" s="514"/>
      <c r="H5" s="514"/>
      <c r="I5" s="515"/>
      <c r="J5" s="175"/>
      <c r="K5" s="175"/>
      <c r="N5" s="176" t="s">
        <v>57</v>
      </c>
    </row>
    <row r="6" spans="2:14" ht="30.75" customHeight="1" x14ac:dyDescent="0.2">
      <c r="B6" s="224" t="s">
        <v>242</v>
      </c>
      <c r="C6" s="222">
        <v>2</v>
      </c>
      <c r="D6" s="516" t="s">
        <v>243</v>
      </c>
      <c r="E6" s="516"/>
      <c r="F6" s="517" t="str">
        <f>'[7]Proyecto 7550'!$N$13</f>
        <v>Fortalecer los canales de comunicación</v>
      </c>
      <c r="G6" s="517"/>
      <c r="H6" s="517"/>
      <c r="I6" s="518"/>
      <c r="J6" s="177"/>
      <c r="K6" s="177"/>
      <c r="M6" s="172" t="s">
        <v>60</v>
      </c>
      <c r="N6" s="176" t="s">
        <v>61</v>
      </c>
    </row>
    <row r="7" spans="2:14" ht="30.75" customHeight="1" x14ac:dyDescent="0.2">
      <c r="B7" s="224" t="s">
        <v>244</v>
      </c>
      <c r="C7" s="222" t="s">
        <v>81</v>
      </c>
      <c r="D7" s="516" t="s">
        <v>245</v>
      </c>
      <c r="E7" s="516"/>
      <c r="F7" s="519" t="s">
        <v>292</v>
      </c>
      <c r="G7" s="519"/>
      <c r="H7" s="178" t="s">
        <v>246</v>
      </c>
      <c r="I7" s="223" t="s">
        <v>81</v>
      </c>
      <c r="J7" s="179"/>
      <c r="K7" s="179"/>
      <c r="M7" s="172" t="s">
        <v>65</v>
      </c>
      <c r="N7" s="176" t="s">
        <v>66</v>
      </c>
    </row>
    <row r="8" spans="2:14" ht="30.75" customHeight="1" x14ac:dyDescent="0.2">
      <c r="B8" s="224" t="s">
        <v>247</v>
      </c>
      <c r="C8" s="517" t="s">
        <v>289</v>
      </c>
      <c r="D8" s="517"/>
      <c r="E8" s="517"/>
      <c r="F8" s="517"/>
      <c r="G8" s="178" t="s">
        <v>248</v>
      </c>
      <c r="H8" s="522">
        <v>7550</v>
      </c>
      <c r="I8" s="523"/>
      <c r="J8" s="180"/>
      <c r="K8" s="180"/>
      <c r="M8" s="172" t="s">
        <v>69</v>
      </c>
      <c r="N8" s="176" t="s">
        <v>70</v>
      </c>
    </row>
    <row r="9" spans="2:14" ht="30.75" customHeight="1" x14ac:dyDescent="0.2">
      <c r="B9" s="224" t="s">
        <v>48</v>
      </c>
      <c r="C9" s="524" t="s">
        <v>60</v>
      </c>
      <c r="D9" s="524"/>
      <c r="E9" s="524"/>
      <c r="F9" s="524"/>
      <c r="G9" s="178" t="s">
        <v>249</v>
      </c>
      <c r="H9" s="525" t="s">
        <v>290</v>
      </c>
      <c r="I9" s="526"/>
      <c r="J9" s="181"/>
      <c r="K9" s="181"/>
      <c r="M9" s="182" t="s">
        <v>73</v>
      </c>
    </row>
    <row r="10" spans="2:14" ht="98.25" customHeight="1" x14ac:dyDescent="0.2">
      <c r="B10" s="224" t="s">
        <v>250</v>
      </c>
      <c r="C10" s="517" t="s">
        <v>377</v>
      </c>
      <c r="D10" s="517"/>
      <c r="E10" s="517"/>
      <c r="F10" s="517"/>
      <c r="G10" s="517"/>
      <c r="H10" s="517"/>
      <c r="I10" s="518"/>
      <c r="J10" s="183"/>
      <c r="K10" s="183"/>
      <c r="M10" s="182"/>
    </row>
    <row r="11" spans="2:14" ht="30.75" customHeight="1" x14ac:dyDescent="0.2">
      <c r="B11" s="224" t="s">
        <v>251</v>
      </c>
      <c r="C11" s="527" t="s">
        <v>291</v>
      </c>
      <c r="D11" s="527"/>
      <c r="E11" s="527"/>
      <c r="F11" s="527"/>
      <c r="G11" s="527"/>
      <c r="H11" s="527"/>
      <c r="I11" s="528"/>
      <c r="J11" s="179"/>
      <c r="K11" s="179"/>
      <c r="M11" s="182"/>
      <c r="N11" s="176" t="s">
        <v>76</v>
      </c>
    </row>
    <row r="12" spans="2:14" ht="30.75" customHeight="1" x14ac:dyDescent="0.2">
      <c r="B12" s="224" t="s">
        <v>254</v>
      </c>
      <c r="C12" s="520" t="s">
        <v>305</v>
      </c>
      <c r="D12" s="520"/>
      <c r="E12" s="520"/>
      <c r="F12" s="520"/>
      <c r="G12" s="178" t="s">
        <v>252</v>
      </c>
      <c r="H12" s="529" t="s">
        <v>91</v>
      </c>
      <c r="I12" s="530"/>
      <c r="J12" s="179"/>
      <c r="K12" s="179"/>
      <c r="M12" s="182" t="s">
        <v>80</v>
      </c>
      <c r="N12" s="176" t="s">
        <v>81</v>
      </c>
    </row>
    <row r="13" spans="2:14" ht="30.75" customHeight="1" x14ac:dyDescent="0.2">
      <c r="B13" s="224" t="s">
        <v>255</v>
      </c>
      <c r="C13" s="531" t="s">
        <v>346</v>
      </c>
      <c r="D13" s="531"/>
      <c r="E13" s="531"/>
      <c r="F13" s="531"/>
      <c r="G13" s="221" t="s">
        <v>253</v>
      </c>
      <c r="H13" s="529" t="s">
        <v>61</v>
      </c>
      <c r="I13" s="530"/>
      <c r="J13" s="179"/>
      <c r="K13" s="179"/>
      <c r="M13" s="182" t="s">
        <v>84</v>
      </c>
    </row>
    <row r="14" spans="2:14" ht="64.5" customHeight="1" x14ac:dyDescent="0.2">
      <c r="B14" s="224" t="s">
        <v>256</v>
      </c>
      <c r="C14" s="520" t="s">
        <v>338</v>
      </c>
      <c r="D14" s="520"/>
      <c r="E14" s="520"/>
      <c r="F14" s="520"/>
      <c r="G14" s="520"/>
      <c r="H14" s="520"/>
      <c r="I14" s="521"/>
      <c r="J14" s="183"/>
      <c r="K14" s="183"/>
      <c r="M14" s="182" t="s">
        <v>86</v>
      </c>
      <c r="N14" s="176"/>
    </row>
    <row r="15" spans="2:14" ht="30.75" customHeight="1" x14ac:dyDescent="0.2">
      <c r="B15" s="224" t="s">
        <v>257</v>
      </c>
      <c r="C15" s="520" t="s">
        <v>293</v>
      </c>
      <c r="D15" s="520"/>
      <c r="E15" s="520"/>
      <c r="F15" s="520"/>
      <c r="G15" s="520"/>
      <c r="H15" s="520"/>
      <c r="I15" s="521"/>
      <c r="J15" s="184"/>
      <c r="K15" s="184"/>
      <c r="M15" s="182" t="s">
        <v>88</v>
      </c>
      <c r="N15" s="176"/>
    </row>
    <row r="16" spans="2:14" ht="35.450000000000003" customHeight="1" x14ac:dyDescent="0.2">
      <c r="B16" s="224" t="s">
        <v>258</v>
      </c>
      <c r="C16" s="527" t="s">
        <v>339</v>
      </c>
      <c r="D16" s="527"/>
      <c r="E16" s="527"/>
      <c r="F16" s="527"/>
      <c r="G16" s="527"/>
      <c r="H16" s="527"/>
      <c r="I16" s="528"/>
      <c r="J16" s="185"/>
      <c r="K16" s="185"/>
      <c r="M16" s="182"/>
      <c r="N16" s="176"/>
    </row>
    <row r="17" spans="2:14" ht="30.75" customHeight="1" x14ac:dyDescent="0.2">
      <c r="B17" s="224" t="s">
        <v>259</v>
      </c>
      <c r="C17" s="519" t="s">
        <v>152</v>
      </c>
      <c r="D17" s="538"/>
      <c r="E17" s="538"/>
      <c r="F17" s="538"/>
      <c r="G17" s="538"/>
      <c r="H17" s="538"/>
      <c r="I17" s="539"/>
      <c r="J17" s="186"/>
      <c r="K17" s="186"/>
      <c r="M17" s="182" t="s">
        <v>91</v>
      </c>
      <c r="N17" s="176"/>
    </row>
    <row r="18" spans="2:14" ht="18" customHeight="1" x14ac:dyDescent="0.2">
      <c r="B18" s="540" t="s">
        <v>265</v>
      </c>
      <c r="C18" s="541" t="s">
        <v>237</v>
      </c>
      <c r="D18" s="541"/>
      <c r="E18" s="541"/>
      <c r="F18" s="542" t="s">
        <v>238</v>
      </c>
      <c r="G18" s="542"/>
      <c r="H18" s="542"/>
      <c r="I18" s="543"/>
      <c r="J18" s="187"/>
      <c r="K18" s="187"/>
      <c r="M18" s="182" t="s">
        <v>79</v>
      </c>
      <c r="N18" s="176"/>
    </row>
    <row r="19" spans="2:14" ht="39.75" customHeight="1" x14ac:dyDescent="0.2">
      <c r="B19" s="540"/>
      <c r="C19" s="517" t="s">
        <v>303</v>
      </c>
      <c r="D19" s="517"/>
      <c r="E19" s="517"/>
      <c r="F19" s="517" t="s">
        <v>304</v>
      </c>
      <c r="G19" s="517"/>
      <c r="H19" s="517"/>
      <c r="I19" s="518"/>
      <c r="J19" s="185"/>
      <c r="K19" s="185"/>
      <c r="M19" s="182" t="s">
        <v>95</v>
      </c>
      <c r="N19" s="176"/>
    </row>
    <row r="20" spans="2:14" ht="39.75" customHeight="1" x14ac:dyDescent="0.2">
      <c r="B20" s="224" t="s">
        <v>266</v>
      </c>
      <c r="C20" s="544" t="s">
        <v>152</v>
      </c>
      <c r="D20" s="545"/>
      <c r="E20" s="546"/>
      <c r="F20" s="547" t="s">
        <v>152</v>
      </c>
      <c r="G20" s="547"/>
      <c r="H20" s="547"/>
      <c r="I20" s="548"/>
      <c r="J20" s="179"/>
      <c r="K20" s="179"/>
      <c r="M20" s="182"/>
      <c r="N20" s="176"/>
    </row>
    <row r="21" spans="2:14" ht="86.45" customHeight="1" x14ac:dyDescent="0.2">
      <c r="B21" s="224" t="s">
        <v>267</v>
      </c>
      <c r="C21" s="604" t="s">
        <v>306</v>
      </c>
      <c r="D21" s="605"/>
      <c r="E21" s="606"/>
      <c r="F21" s="607" t="s">
        <v>307</v>
      </c>
      <c r="G21" s="599"/>
      <c r="H21" s="599"/>
      <c r="I21" s="608"/>
      <c r="J21" s="184"/>
      <c r="K21" s="184"/>
      <c r="M21" s="188"/>
      <c r="N21" s="176"/>
    </row>
    <row r="22" spans="2:14" ht="23.25" customHeight="1" x14ac:dyDescent="0.2">
      <c r="B22" s="224" t="s">
        <v>268</v>
      </c>
      <c r="C22" s="598">
        <v>44197</v>
      </c>
      <c r="D22" s="609"/>
      <c r="E22" s="610"/>
      <c r="F22" s="178" t="s">
        <v>271</v>
      </c>
      <c r="G22" s="265">
        <v>8.5000000000000006E-2</v>
      </c>
      <c r="H22" s="178" t="s">
        <v>275</v>
      </c>
      <c r="I22" s="266">
        <v>8.5000000000000006E-2</v>
      </c>
      <c r="J22" s="189"/>
      <c r="K22" s="189"/>
      <c r="M22" s="188"/>
    </row>
    <row r="23" spans="2:14" ht="27" customHeight="1" x14ac:dyDescent="0.2">
      <c r="B23" s="224" t="s">
        <v>269</v>
      </c>
      <c r="C23" s="598">
        <v>44561</v>
      </c>
      <c r="D23" s="599"/>
      <c r="E23" s="600"/>
      <c r="F23" s="178" t="s">
        <v>272</v>
      </c>
      <c r="G23" s="601">
        <v>0.3</v>
      </c>
      <c r="H23" s="602"/>
      <c r="I23" s="603"/>
      <c r="J23" s="190"/>
      <c r="K23" s="190"/>
      <c r="M23" s="188"/>
    </row>
    <row r="24" spans="2:14" ht="30.75" customHeight="1" x14ac:dyDescent="0.2">
      <c r="B24" s="231" t="s">
        <v>270</v>
      </c>
      <c r="C24" s="611" t="s">
        <v>326</v>
      </c>
      <c r="D24" s="612"/>
      <c r="E24" s="613"/>
      <c r="F24" s="227" t="s">
        <v>274</v>
      </c>
      <c r="G24" s="560" t="s">
        <v>223</v>
      </c>
      <c r="H24" s="533"/>
      <c r="I24" s="561"/>
      <c r="J24" s="187"/>
      <c r="K24" s="187"/>
      <c r="M24" s="188"/>
    </row>
    <row r="25" spans="2:14" ht="22.5" customHeight="1" x14ac:dyDescent="0.2">
      <c r="B25" s="513" t="s">
        <v>235</v>
      </c>
      <c r="C25" s="514"/>
      <c r="D25" s="514"/>
      <c r="E25" s="514"/>
      <c r="F25" s="514"/>
      <c r="G25" s="514"/>
      <c r="H25" s="514"/>
      <c r="I25" s="515"/>
      <c r="J25" s="175"/>
      <c r="K25" s="175"/>
      <c r="M25" s="188"/>
    </row>
    <row r="26" spans="2:14" ht="43.5" customHeight="1" x14ac:dyDescent="0.2">
      <c r="B26" s="191" t="s">
        <v>105</v>
      </c>
      <c r="C26" s="221" t="s">
        <v>261</v>
      </c>
      <c r="D26" s="221" t="s">
        <v>260</v>
      </c>
      <c r="E26" s="192" t="s">
        <v>264</v>
      </c>
      <c r="F26" s="221" t="s">
        <v>263</v>
      </c>
      <c r="G26" s="221" t="s">
        <v>262</v>
      </c>
      <c r="H26" s="192" t="s">
        <v>276</v>
      </c>
      <c r="I26" s="193" t="s">
        <v>273</v>
      </c>
      <c r="J26" s="185"/>
      <c r="K26" s="185"/>
      <c r="M26" s="188"/>
    </row>
    <row r="27" spans="2:14" ht="15.6" customHeight="1" x14ac:dyDescent="0.2">
      <c r="B27" s="191" t="s">
        <v>329</v>
      </c>
      <c r="C27" s="277">
        <f>0.083333*$G$23</f>
        <v>2.4999900000000002E-2</v>
      </c>
      <c r="D27" s="277">
        <v>2.4999900000000002E-2</v>
      </c>
      <c r="E27" s="263">
        <f>IF(OR(C27=0,C27=""),0,D27/C27)</f>
        <v>1</v>
      </c>
      <c r="F27" s="580">
        <f>SUM(C27:C38)</f>
        <v>0.29999880000000001</v>
      </c>
      <c r="G27" s="580">
        <f>SUM(D27:D38)</f>
        <v>7.4999700000000002E-2</v>
      </c>
      <c r="H27" s="264">
        <f>+(D27*100%)/$G$23</f>
        <v>8.3333000000000004E-2</v>
      </c>
      <c r="I27" s="614">
        <f>G27+I22</f>
        <v>0.15999970000000002</v>
      </c>
      <c r="J27" s="185"/>
      <c r="K27" s="185"/>
      <c r="M27" s="188"/>
    </row>
    <row r="28" spans="2:14" ht="15.6" customHeight="1" x14ac:dyDescent="0.2">
      <c r="B28" s="191" t="s">
        <v>114</v>
      </c>
      <c r="C28" s="277">
        <f t="shared" ref="C28:D38" si="0">0.083333*$G$23</f>
        <v>2.4999900000000002E-2</v>
      </c>
      <c r="D28" s="277">
        <f t="shared" si="0"/>
        <v>2.4999900000000002E-2</v>
      </c>
      <c r="E28" s="263">
        <f t="shared" ref="E28:E38" si="1">IF(OR(C28=0,C28=""),0,D28/C28)</f>
        <v>1</v>
      </c>
      <c r="F28" s="581"/>
      <c r="G28" s="581"/>
      <c r="H28" s="264">
        <f>+IF(D28="","",((D28*100%)/$G$23)+H27)</f>
        <v>0.16666600000000001</v>
      </c>
      <c r="I28" s="615"/>
      <c r="J28" s="185"/>
      <c r="K28" s="185"/>
      <c r="M28" s="188"/>
    </row>
    <row r="29" spans="2:14" ht="15.6" customHeight="1" x14ac:dyDescent="0.2">
      <c r="B29" s="191" t="s">
        <v>115</v>
      </c>
      <c r="C29" s="277">
        <f t="shared" si="0"/>
        <v>2.4999900000000002E-2</v>
      </c>
      <c r="D29" s="277">
        <f t="shared" si="0"/>
        <v>2.4999900000000002E-2</v>
      </c>
      <c r="E29" s="263">
        <f t="shared" si="1"/>
        <v>1</v>
      </c>
      <c r="F29" s="581"/>
      <c r="G29" s="581"/>
      <c r="H29" s="264">
        <f t="shared" ref="H29:H38" si="2">+IF(D29="","",((D29*100%)/$G$23)+H28)</f>
        <v>0.24999900000000003</v>
      </c>
      <c r="I29" s="615"/>
      <c r="J29" s="185"/>
      <c r="K29" s="185"/>
      <c r="M29" s="188"/>
    </row>
    <row r="30" spans="2:14" ht="15.6" customHeight="1" x14ac:dyDescent="0.2">
      <c r="B30" s="191" t="s">
        <v>116</v>
      </c>
      <c r="C30" s="277">
        <f t="shared" si="0"/>
        <v>2.4999900000000002E-2</v>
      </c>
      <c r="D30" s="278"/>
      <c r="E30" s="263">
        <f t="shared" si="1"/>
        <v>0</v>
      </c>
      <c r="F30" s="581"/>
      <c r="G30" s="581"/>
      <c r="H30" s="264" t="str">
        <f t="shared" si="2"/>
        <v/>
      </c>
      <c r="I30" s="615"/>
      <c r="J30" s="185"/>
      <c r="K30" s="185"/>
      <c r="M30" s="188"/>
    </row>
    <row r="31" spans="2:14" ht="15.6" customHeight="1" x14ac:dyDescent="0.2">
      <c r="B31" s="191" t="s">
        <v>117</v>
      </c>
      <c r="C31" s="277">
        <f t="shared" si="0"/>
        <v>2.4999900000000002E-2</v>
      </c>
      <c r="D31" s="278"/>
      <c r="E31" s="263">
        <f t="shared" si="1"/>
        <v>0</v>
      </c>
      <c r="F31" s="581"/>
      <c r="G31" s="581"/>
      <c r="H31" s="264" t="str">
        <f t="shared" si="2"/>
        <v/>
      </c>
      <c r="I31" s="615"/>
      <c r="J31" s="185"/>
      <c r="K31" s="185"/>
      <c r="M31" s="188"/>
    </row>
    <row r="32" spans="2:14" ht="15.6" customHeight="1" x14ac:dyDescent="0.2">
      <c r="B32" s="191" t="s">
        <v>118</v>
      </c>
      <c r="C32" s="277">
        <f t="shared" si="0"/>
        <v>2.4999900000000002E-2</v>
      </c>
      <c r="D32" s="278"/>
      <c r="E32" s="263">
        <f t="shared" si="1"/>
        <v>0</v>
      </c>
      <c r="F32" s="581"/>
      <c r="G32" s="581"/>
      <c r="H32" s="264" t="str">
        <f t="shared" si="2"/>
        <v/>
      </c>
      <c r="I32" s="615"/>
      <c r="J32" s="185"/>
      <c r="K32" s="185"/>
      <c r="M32" s="188"/>
    </row>
    <row r="33" spans="2:11" ht="19.5" customHeight="1" x14ac:dyDescent="0.2">
      <c r="B33" s="191" t="s">
        <v>119</v>
      </c>
      <c r="C33" s="277">
        <f t="shared" si="0"/>
        <v>2.4999900000000002E-2</v>
      </c>
      <c r="D33" s="278"/>
      <c r="E33" s="263">
        <f t="shared" si="1"/>
        <v>0</v>
      </c>
      <c r="F33" s="581"/>
      <c r="G33" s="581"/>
      <c r="H33" s="264" t="str">
        <f t="shared" si="2"/>
        <v/>
      </c>
      <c r="I33" s="615"/>
      <c r="J33" s="195"/>
      <c r="K33" s="195"/>
    </row>
    <row r="34" spans="2:11" ht="19.5" customHeight="1" x14ac:dyDescent="0.2">
      <c r="B34" s="191" t="s">
        <v>120</v>
      </c>
      <c r="C34" s="277">
        <f t="shared" si="0"/>
        <v>2.4999900000000002E-2</v>
      </c>
      <c r="D34" s="279"/>
      <c r="E34" s="263">
        <f t="shared" si="1"/>
        <v>0</v>
      </c>
      <c r="F34" s="581"/>
      <c r="G34" s="581"/>
      <c r="H34" s="264" t="str">
        <f t="shared" si="2"/>
        <v/>
      </c>
      <c r="I34" s="615"/>
      <c r="J34" s="195"/>
      <c r="K34" s="195"/>
    </row>
    <row r="35" spans="2:11" ht="19.5" customHeight="1" x14ac:dyDescent="0.2">
      <c r="B35" s="191" t="s">
        <v>121</v>
      </c>
      <c r="C35" s="277">
        <f t="shared" si="0"/>
        <v>2.4999900000000002E-2</v>
      </c>
      <c r="D35" s="280"/>
      <c r="E35" s="263">
        <f t="shared" si="1"/>
        <v>0</v>
      </c>
      <c r="F35" s="581"/>
      <c r="G35" s="581"/>
      <c r="H35" s="264" t="str">
        <f t="shared" si="2"/>
        <v/>
      </c>
      <c r="I35" s="615"/>
      <c r="J35" s="195"/>
      <c r="K35" s="195"/>
    </row>
    <row r="36" spans="2:11" ht="19.5" customHeight="1" x14ac:dyDescent="0.2">
      <c r="B36" s="191" t="s">
        <v>122</v>
      </c>
      <c r="C36" s="277">
        <f t="shared" si="0"/>
        <v>2.4999900000000002E-2</v>
      </c>
      <c r="D36" s="280"/>
      <c r="E36" s="263">
        <f t="shared" si="1"/>
        <v>0</v>
      </c>
      <c r="F36" s="581"/>
      <c r="G36" s="581"/>
      <c r="H36" s="264" t="str">
        <f t="shared" si="2"/>
        <v/>
      </c>
      <c r="I36" s="615"/>
      <c r="J36" s="195"/>
      <c r="K36" s="195"/>
    </row>
    <row r="37" spans="2:11" ht="19.5" customHeight="1" x14ac:dyDescent="0.2">
      <c r="B37" s="191" t="s">
        <v>123</v>
      </c>
      <c r="C37" s="277">
        <f t="shared" si="0"/>
        <v>2.4999900000000002E-2</v>
      </c>
      <c r="D37" s="279"/>
      <c r="E37" s="263">
        <f t="shared" si="1"/>
        <v>0</v>
      </c>
      <c r="F37" s="581"/>
      <c r="G37" s="581"/>
      <c r="H37" s="264" t="str">
        <f t="shared" si="2"/>
        <v/>
      </c>
      <c r="I37" s="615"/>
      <c r="J37" s="195"/>
      <c r="K37" s="195"/>
    </row>
    <row r="38" spans="2:11" ht="19.5" customHeight="1" x14ac:dyDescent="0.2">
      <c r="B38" s="191" t="s">
        <v>124</v>
      </c>
      <c r="C38" s="277">
        <f t="shared" si="0"/>
        <v>2.4999900000000002E-2</v>
      </c>
      <c r="D38" s="279"/>
      <c r="E38" s="263">
        <f t="shared" si="1"/>
        <v>0</v>
      </c>
      <c r="F38" s="582"/>
      <c r="G38" s="582"/>
      <c r="H38" s="264" t="str">
        <f t="shared" si="2"/>
        <v/>
      </c>
      <c r="I38" s="616"/>
      <c r="J38" s="195"/>
      <c r="K38" s="195"/>
    </row>
    <row r="39" spans="2:11" ht="52.5" customHeight="1" x14ac:dyDescent="0.2">
      <c r="B39" s="229" t="s">
        <v>277</v>
      </c>
      <c r="C39" s="562"/>
      <c r="D39" s="563"/>
      <c r="E39" s="563"/>
      <c r="F39" s="563"/>
      <c r="G39" s="563"/>
      <c r="H39" s="563"/>
      <c r="I39" s="564"/>
      <c r="J39" s="196"/>
      <c r="K39" s="196"/>
    </row>
    <row r="40" spans="2:11" ht="34.5" customHeight="1" x14ac:dyDescent="0.2">
      <c r="B40" s="565"/>
      <c r="C40" s="566"/>
      <c r="D40" s="566"/>
      <c r="E40" s="566"/>
      <c r="F40" s="566"/>
      <c r="G40" s="566"/>
      <c r="H40" s="566"/>
      <c r="I40" s="567"/>
      <c r="J40" s="175"/>
      <c r="K40" s="175"/>
    </row>
    <row r="41" spans="2:11" ht="34.5" customHeight="1" x14ac:dyDescent="0.2">
      <c r="B41" s="568"/>
      <c r="C41" s="569"/>
      <c r="D41" s="569"/>
      <c r="E41" s="569"/>
      <c r="F41" s="569"/>
      <c r="G41" s="569"/>
      <c r="H41" s="569"/>
      <c r="I41" s="570"/>
      <c r="J41" s="196"/>
      <c r="K41" s="196"/>
    </row>
    <row r="42" spans="2:11" ht="34.5" customHeight="1" x14ac:dyDescent="0.2">
      <c r="B42" s="568"/>
      <c r="C42" s="569"/>
      <c r="D42" s="569"/>
      <c r="E42" s="569"/>
      <c r="F42" s="569"/>
      <c r="G42" s="569"/>
      <c r="H42" s="569"/>
      <c r="I42" s="570"/>
      <c r="J42" s="196"/>
      <c r="K42" s="196"/>
    </row>
    <row r="43" spans="2:11" ht="34.5" customHeight="1" x14ac:dyDescent="0.2">
      <c r="B43" s="568"/>
      <c r="C43" s="569"/>
      <c r="D43" s="569"/>
      <c r="E43" s="569"/>
      <c r="F43" s="569"/>
      <c r="G43" s="569"/>
      <c r="H43" s="569"/>
      <c r="I43" s="570"/>
      <c r="J43" s="196"/>
      <c r="K43" s="196"/>
    </row>
    <row r="44" spans="2:11" ht="34.5" customHeight="1" x14ac:dyDescent="0.2">
      <c r="B44" s="571"/>
      <c r="C44" s="572"/>
      <c r="D44" s="572"/>
      <c r="E44" s="572"/>
      <c r="F44" s="572"/>
      <c r="G44" s="572"/>
      <c r="H44" s="572"/>
      <c r="I44" s="573"/>
      <c r="J44" s="174"/>
      <c r="K44" s="174"/>
    </row>
    <row r="45" spans="2:11" ht="232.9" customHeight="1" x14ac:dyDescent="0.2">
      <c r="B45" s="224" t="s">
        <v>278</v>
      </c>
      <c r="C45" s="617" t="s">
        <v>395</v>
      </c>
      <c r="D45" s="618"/>
      <c r="E45" s="618"/>
      <c r="F45" s="618"/>
      <c r="G45" s="618"/>
      <c r="H45" s="618"/>
      <c r="I45" s="619"/>
      <c r="J45" s="197"/>
      <c r="K45" s="197"/>
    </row>
    <row r="46" spans="2:11" ht="107.25" customHeight="1" x14ac:dyDescent="0.2">
      <c r="B46" s="224" t="s">
        <v>279</v>
      </c>
      <c r="C46" s="617" t="s">
        <v>392</v>
      </c>
      <c r="D46" s="618"/>
      <c r="E46" s="618"/>
      <c r="F46" s="618"/>
      <c r="G46" s="618"/>
      <c r="H46" s="618"/>
      <c r="I46" s="619"/>
      <c r="J46" s="197"/>
      <c r="K46" s="197"/>
    </row>
    <row r="47" spans="2:11" ht="138" customHeight="1" x14ac:dyDescent="0.2">
      <c r="B47" s="230" t="s">
        <v>280</v>
      </c>
      <c r="C47" s="620" t="s">
        <v>394</v>
      </c>
      <c r="D47" s="621"/>
      <c r="E47" s="621"/>
      <c r="F47" s="621"/>
      <c r="G47" s="621"/>
      <c r="H47" s="621"/>
      <c r="I47" s="622"/>
      <c r="J47" s="197"/>
      <c r="K47" s="197"/>
    </row>
    <row r="48" spans="2:11" ht="22.5" customHeight="1" x14ac:dyDescent="0.2">
      <c r="B48" s="513" t="s">
        <v>236</v>
      </c>
      <c r="C48" s="514"/>
      <c r="D48" s="514"/>
      <c r="E48" s="514"/>
      <c r="F48" s="514"/>
      <c r="G48" s="514"/>
      <c r="H48" s="514"/>
      <c r="I48" s="515"/>
      <c r="J48" s="197"/>
      <c r="K48" s="197"/>
    </row>
    <row r="49" spans="2:11" ht="22.5" customHeight="1" x14ac:dyDescent="0.2">
      <c r="B49" s="587" t="s">
        <v>281</v>
      </c>
      <c r="C49" s="218" t="s">
        <v>282</v>
      </c>
      <c r="D49" s="589" t="s">
        <v>283</v>
      </c>
      <c r="E49" s="589"/>
      <c r="F49" s="589"/>
      <c r="G49" s="589" t="s">
        <v>284</v>
      </c>
      <c r="H49" s="589"/>
      <c r="I49" s="590"/>
      <c r="J49" s="198"/>
      <c r="K49" s="198"/>
    </row>
    <row r="50" spans="2:11" ht="30.75" customHeight="1" x14ac:dyDescent="0.2">
      <c r="B50" s="588"/>
      <c r="C50" s="232"/>
      <c r="D50" s="623"/>
      <c r="E50" s="623"/>
      <c r="F50" s="623"/>
      <c r="G50" s="623"/>
      <c r="H50" s="623"/>
      <c r="I50" s="624"/>
      <c r="J50" s="198"/>
      <c r="K50" s="198"/>
    </row>
    <row r="51" spans="2:11" ht="32.25" customHeight="1" x14ac:dyDescent="0.2">
      <c r="B51" s="233" t="s">
        <v>285</v>
      </c>
      <c r="C51" s="623" t="s">
        <v>337</v>
      </c>
      <c r="D51" s="623"/>
      <c r="E51" s="623"/>
      <c r="F51" s="623"/>
      <c r="G51" s="623"/>
      <c r="H51" s="623"/>
      <c r="I51" s="624"/>
      <c r="J51" s="200"/>
      <c r="K51" s="200"/>
    </row>
    <row r="52" spans="2:11" ht="28.5" customHeight="1" x14ac:dyDescent="0.2">
      <c r="B52" s="234" t="s">
        <v>286</v>
      </c>
      <c r="C52" s="623" t="s">
        <v>393</v>
      </c>
      <c r="D52" s="623"/>
      <c r="E52" s="623"/>
      <c r="F52" s="623"/>
      <c r="G52" s="623"/>
      <c r="H52" s="623"/>
      <c r="I52" s="624"/>
      <c r="J52" s="200"/>
      <c r="K52" s="200"/>
    </row>
    <row r="53" spans="2:11" ht="30" customHeight="1" x14ac:dyDescent="0.2">
      <c r="B53" s="230" t="s">
        <v>287</v>
      </c>
      <c r="C53" s="623" t="s">
        <v>330</v>
      </c>
      <c r="D53" s="623"/>
      <c r="E53" s="623"/>
      <c r="F53" s="623"/>
      <c r="G53" s="623"/>
      <c r="H53" s="623"/>
      <c r="I53" s="624"/>
      <c r="J53" s="201"/>
      <c r="K53" s="201"/>
    </row>
    <row r="54" spans="2:11" ht="31.5" customHeight="1" thickBot="1" x14ac:dyDescent="0.25">
      <c r="B54" s="211" t="s">
        <v>288</v>
      </c>
      <c r="C54" s="625" t="s">
        <v>331</v>
      </c>
      <c r="D54" s="626"/>
      <c r="E54" s="626"/>
      <c r="F54" s="626"/>
      <c r="G54" s="626"/>
      <c r="H54" s="626"/>
      <c r="I54" s="627"/>
      <c r="J54" s="202"/>
      <c r="K54" s="202"/>
    </row>
    <row r="55" spans="2:11" x14ac:dyDescent="0.2">
      <c r="B55" s="203"/>
      <c r="C55" s="204"/>
      <c r="D55" s="204"/>
      <c r="E55" s="205"/>
      <c r="F55" s="205"/>
      <c r="G55" s="212"/>
      <c r="H55" s="207"/>
      <c r="I55" s="204"/>
      <c r="J55" s="202"/>
      <c r="K55" s="202"/>
    </row>
    <row r="56" spans="2:11" x14ac:dyDescent="0.2">
      <c r="B56" s="203"/>
      <c r="C56" s="204"/>
      <c r="D56" s="204"/>
      <c r="E56" s="205"/>
      <c r="F56" s="205"/>
      <c r="G56" s="212"/>
      <c r="H56" s="207"/>
      <c r="I56" s="204"/>
      <c r="J56" s="202"/>
      <c r="K56" s="202"/>
    </row>
    <row r="57" spans="2:11" x14ac:dyDescent="0.2">
      <c r="B57" s="203"/>
      <c r="C57" s="204"/>
      <c r="D57" s="204"/>
      <c r="E57" s="205"/>
      <c r="F57" s="205"/>
      <c r="G57" s="212"/>
      <c r="H57" s="207"/>
      <c r="I57" s="204"/>
      <c r="J57" s="202"/>
      <c r="K57" s="202"/>
    </row>
    <row r="58" spans="2:11" x14ac:dyDescent="0.2">
      <c r="B58" s="203"/>
      <c r="C58" s="204"/>
      <c r="D58" s="204"/>
      <c r="E58" s="205"/>
      <c r="F58" s="205"/>
      <c r="G58" s="212"/>
      <c r="H58" s="207"/>
      <c r="I58" s="204"/>
      <c r="J58" s="202"/>
      <c r="K58" s="202"/>
    </row>
    <row r="59" spans="2:11" x14ac:dyDescent="0.2">
      <c r="B59" s="203"/>
      <c r="C59" s="204"/>
      <c r="D59" s="204"/>
      <c r="E59" s="205"/>
      <c r="F59" s="205"/>
      <c r="G59" s="212"/>
      <c r="H59" s="207"/>
      <c r="I59" s="204"/>
      <c r="J59" s="202"/>
      <c r="K59" s="202"/>
    </row>
    <row r="60" spans="2:11" ht="25.5" customHeight="1" x14ac:dyDescent="0.2">
      <c r="B60" s="203"/>
      <c r="C60" s="204"/>
      <c r="D60" s="204"/>
      <c r="E60" s="205"/>
      <c r="F60" s="205"/>
      <c r="G60" s="212"/>
      <c r="H60" s="207"/>
      <c r="I60" s="204"/>
      <c r="J60" s="202"/>
      <c r="K60" s="202"/>
    </row>
  </sheetData>
  <sheetProtection algorithmName="SHA-512" hashValue="QKOCyL7Ey41OsP/e2MRnVY/2/zi5FmosRZ1LYYHQfN7VamfoulUTs4rMsYQYVyzZs14grRmDfIsrE29NL4F3uw==" saltValue="LboGoa0K8dj1Lc39A13e3A==" spinCount="100000" sheet="1" objects="1" scenarios="1"/>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disablePrompts="1" count="7">
    <dataValidation type="list" allowBlank="1" showInputMessage="1" showErrorMessage="1" sqref="J10:K10" xr:uid="{D3ABEFBA-A58C-4C54-B08B-2C2325D508D0}">
      <formula1>$M$21:$M$26</formula1>
    </dataValidation>
    <dataValidation type="list" showDropDown="1" showInputMessage="1" showErrorMessage="1" sqref="K12" xr:uid="{127E099F-A528-42E4-85A1-FC0C8012E7C6}">
      <formula1>O17:O19</formula1>
    </dataValidation>
    <dataValidation type="list" allowBlank="1" showInputMessage="1" showErrorMessage="1" sqref="H12:I12" xr:uid="{A41474BE-849F-4639-88E1-5104E7DC9D2E}">
      <formula1>M17:M19</formula1>
    </dataValidation>
    <dataValidation type="list" allowBlank="1" showInputMessage="1" showErrorMessage="1" sqref="C24:E24" xr:uid="{5CD9A0B5-0F25-4414-BC78-4BCF836E8893}">
      <formula1>$M$12:$M$15</formula1>
    </dataValidation>
    <dataValidation type="list" allowBlank="1" showInputMessage="1" showErrorMessage="1" sqref="C9:F9" xr:uid="{6D57A956-0902-4477-9A77-2AE244DAE902}">
      <formula1>$M$6:$M$9</formula1>
    </dataValidation>
    <dataValidation type="list" allowBlank="1" showInputMessage="1" showErrorMessage="1" sqref="H13:I13" xr:uid="{6C3B547F-D682-4EF8-B720-05D70192EF43}">
      <formula1>$N$5:$N$8</formula1>
    </dataValidation>
    <dataValidation type="list" allowBlank="1" showInputMessage="1" showErrorMessage="1" sqref="C7 I7" xr:uid="{76AC1F24-5BF1-4EEA-8F60-8675482116C1}">
      <formula1>$N$11:$N$12</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854337" r:id="rId4">
          <objectPr defaultSize="0" autoPict="0" r:id="rId5">
            <anchor moveWithCells="1" sizeWithCells="1">
              <from>
                <xdr:col>8</xdr:col>
                <xdr:colOff>19050</xdr:colOff>
                <xdr:row>1</xdr:row>
                <xdr:rowOff>28575</xdr:rowOff>
              </from>
              <to>
                <xdr:col>8</xdr:col>
                <xdr:colOff>1714500</xdr:colOff>
                <xdr:row>2</xdr:row>
                <xdr:rowOff>57150</xdr:rowOff>
              </to>
            </anchor>
          </objectPr>
        </oleObject>
      </mc:Choice>
      <mc:Fallback>
        <oleObject progId="PBrush" shapeId="35854337"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9F4BF-8813-4720-AF97-E34578D7474A}">
  <sheetPr>
    <tabColor rgb="FF92D050"/>
  </sheetPr>
  <dimension ref="B1:X60"/>
  <sheetViews>
    <sheetView topLeftCell="A22" zoomScale="85" zoomScaleNormal="85" workbookViewId="0">
      <selection activeCell="D29" sqref="D29"/>
    </sheetView>
  </sheetViews>
  <sheetFormatPr baseColWidth="10" defaultColWidth="11.42578125" defaultRowHeight="12.75" x14ac:dyDescent="0.2"/>
  <cols>
    <col min="1" max="1" width="1" style="173" customWidth="1"/>
    <col min="2" max="2" width="25.42578125" style="208" customWidth="1"/>
    <col min="3" max="3" width="14.5703125" style="173" customWidth="1"/>
    <col min="4" max="4" width="20.140625" style="173" customWidth="1"/>
    <col min="5" max="5" width="16.42578125" style="173" customWidth="1"/>
    <col min="6" max="6" width="25" style="173" customWidth="1"/>
    <col min="7" max="7" width="22" style="209" customWidth="1"/>
    <col min="8" max="8" width="20.5703125" style="173" customWidth="1"/>
    <col min="9" max="11" width="22.42578125" style="173" customWidth="1"/>
    <col min="12" max="24" width="11.42578125" style="171"/>
    <col min="25" max="16384" width="11.42578125" style="173"/>
  </cols>
  <sheetData>
    <row r="1" spans="2:14" ht="37.5" customHeight="1" x14ac:dyDescent="0.2">
      <c r="B1" s="501"/>
      <c r="C1" s="504" t="s">
        <v>25</v>
      </c>
      <c r="D1" s="504"/>
      <c r="E1" s="504"/>
      <c r="F1" s="504"/>
      <c r="G1" s="504"/>
      <c r="H1" s="504"/>
      <c r="I1" s="505"/>
      <c r="J1" s="170"/>
      <c r="K1" s="170"/>
      <c r="M1" s="172" t="s">
        <v>47</v>
      </c>
    </row>
    <row r="2" spans="2:14" ht="37.5" customHeight="1" x14ac:dyDescent="0.2">
      <c r="B2" s="502"/>
      <c r="C2" s="628" t="s">
        <v>239</v>
      </c>
      <c r="D2" s="628"/>
      <c r="E2" s="628"/>
      <c r="F2" s="628"/>
      <c r="G2" s="628"/>
      <c r="H2" s="628"/>
      <c r="I2" s="506"/>
      <c r="J2" s="170"/>
      <c r="K2" s="170"/>
      <c r="M2" s="172" t="s">
        <v>48</v>
      </c>
    </row>
    <row r="3" spans="2:14" ht="37.5" customHeight="1" x14ac:dyDescent="0.2">
      <c r="B3" s="502"/>
      <c r="C3" s="628" t="s">
        <v>240</v>
      </c>
      <c r="D3" s="628"/>
      <c r="E3" s="628"/>
      <c r="F3" s="628" t="s">
        <v>241</v>
      </c>
      <c r="G3" s="628"/>
      <c r="H3" s="628"/>
      <c r="I3" s="506"/>
      <c r="J3" s="170"/>
      <c r="K3" s="170"/>
      <c r="M3" s="172" t="s">
        <v>50</v>
      </c>
    </row>
    <row r="4" spans="2:14" ht="23.25" customHeight="1" x14ac:dyDescent="0.2">
      <c r="B4" s="629"/>
      <c r="C4" s="630"/>
      <c r="D4" s="630"/>
      <c r="E4" s="630"/>
      <c r="F4" s="630"/>
      <c r="G4" s="630"/>
      <c r="H4" s="630"/>
      <c r="I4" s="631"/>
      <c r="J4" s="174"/>
      <c r="K4" s="174"/>
    </row>
    <row r="5" spans="2:14" ht="24" customHeight="1" x14ac:dyDescent="0.2">
      <c r="B5" s="513" t="s">
        <v>234</v>
      </c>
      <c r="C5" s="514"/>
      <c r="D5" s="514"/>
      <c r="E5" s="514"/>
      <c r="F5" s="514"/>
      <c r="G5" s="514"/>
      <c r="H5" s="514"/>
      <c r="I5" s="515"/>
      <c r="J5" s="175"/>
      <c r="K5" s="175"/>
      <c r="N5" s="176" t="s">
        <v>57</v>
      </c>
    </row>
    <row r="6" spans="2:14" ht="30.75" customHeight="1" x14ac:dyDescent="0.2">
      <c r="B6" s="224" t="s">
        <v>242</v>
      </c>
      <c r="C6" s="219">
        <v>3</v>
      </c>
      <c r="D6" s="516" t="s">
        <v>243</v>
      </c>
      <c r="E6" s="516"/>
      <c r="F6" s="517" t="s">
        <v>347</v>
      </c>
      <c r="G6" s="517"/>
      <c r="H6" s="517"/>
      <c r="I6" s="518"/>
      <c r="J6" s="177"/>
      <c r="K6" s="177"/>
      <c r="M6" s="172" t="s">
        <v>60</v>
      </c>
      <c r="N6" s="176" t="s">
        <v>61</v>
      </c>
    </row>
    <row r="7" spans="2:14" ht="30.75" customHeight="1" x14ac:dyDescent="0.2">
      <c r="B7" s="224" t="s">
        <v>244</v>
      </c>
      <c r="C7" s="219" t="s">
        <v>81</v>
      </c>
      <c r="D7" s="516" t="s">
        <v>245</v>
      </c>
      <c r="E7" s="516"/>
      <c r="F7" s="517" t="s">
        <v>348</v>
      </c>
      <c r="G7" s="517"/>
      <c r="H7" s="178" t="s">
        <v>246</v>
      </c>
      <c r="I7" s="220" t="s">
        <v>81</v>
      </c>
      <c r="J7" s="179"/>
      <c r="K7" s="179"/>
      <c r="M7" s="172" t="s">
        <v>65</v>
      </c>
      <c r="N7" s="176" t="s">
        <v>66</v>
      </c>
    </row>
    <row r="8" spans="2:14" ht="30.75" customHeight="1" x14ac:dyDescent="0.2">
      <c r="B8" s="224" t="s">
        <v>247</v>
      </c>
      <c r="C8" s="517" t="s">
        <v>289</v>
      </c>
      <c r="D8" s="517"/>
      <c r="E8" s="517"/>
      <c r="F8" s="517"/>
      <c r="G8" s="178" t="s">
        <v>248</v>
      </c>
      <c r="H8" s="522">
        <v>7550</v>
      </c>
      <c r="I8" s="523"/>
      <c r="J8" s="180"/>
      <c r="K8" s="180"/>
      <c r="M8" s="172" t="s">
        <v>69</v>
      </c>
      <c r="N8" s="176" t="s">
        <v>70</v>
      </c>
    </row>
    <row r="9" spans="2:14" ht="30.75" customHeight="1" x14ac:dyDescent="0.2">
      <c r="B9" s="224" t="s">
        <v>48</v>
      </c>
      <c r="C9" s="632" t="s">
        <v>69</v>
      </c>
      <c r="D9" s="632"/>
      <c r="E9" s="632"/>
      <c r="F9" s="632"/>
      <c r="G9" s="178" t="s">
        <v>249</v>
      </c>
      <c r="H9" s="525" t="s">
        <v>349</v>
      </c>
      <c r="I9" s="526"/>
      <c r="J9" s="181"/>
      <c r="K9" s="181"/>
      <c r="M9" s="182" t="s">
        <v>73</v>
      </c>
    </row>
    <row r="10" spans="2:14" ht="60.75" customHeight="1" x14ac:dyDescent="0.2">
      <c r="B10" s="224" t="s">
        <v>250</v>
      </c>
      <c r="C10" s="517" t="s">
        <v>376</v>
      </c>
      <c r="D10" s="517"/>
      <c r="E10" s="517"/>
      <c r="F10" s="517"/>
      <c r="G10" s="517"/>
      <c r="H10" s="517"/>
      <c r="I10" s="518"/>
      <c r="J10" s="183"/>
      <c r="K10" s="183"/>
      <c r="M10" s="182"/>
    </row>
    <row r="11" spans="2:14" ht="30.75" customHeight="1" x14ac:dyDescent="0.2">
      <c r="B11" s="224" t="s">
        <v>251</v>
      </c>
      <c r="C11" s="517" t="s">
        <v>291</v>
      </c>
      <c r="D11" s="517"/>
      <c r="E11" s="517"/>
      <c r="F11" s="517"/>
      <c r="G11" s="517"/>
      <c r="H11" s="517"/>
      <c r="I11" s="518"/>
      <c r="J11" s="179"/>
      <c r="K11" s="179"/>
      <c r="M11" s="182"/>
      <c r="N11" s="176" t="s">
        <v>76</v>
      </c>
    </row>
    <row r="12" spans="2:14" ht="30.75" customHeight="1" x14ac:dyDescent="0.2">
      <c r="B12" s="224" t="s">
        <v>254</v>
      </c>
      <c r="C12" s="520" t="s">
        <v>350</v>
      </c>
      <c r="D12" s="520"/>
      <c r="E12" s="520"/>
      <c r="F12" s="520"/>
      <c r="G12" s="178" t="s">
        <v>252</v>
      </c>
      <c r="H12" s="520" t="s">
        <v>91</v>
      </c>
      <c r="I12" s="521"/>
      <c r="J12" s="179"/>
      <c r="K12" s="179"/>
      <c r="M12" s="182" t="s">
        <v>80</v>
      </c>
      <c r="N12" s="176" t="s">
        <v>81</v>
      </c>
    </row>
    <row r="13" spans="2:14" ht="30.75" customHeight="1" x14ac:dyDescent="0.2">
      <c r="B13" s="224" t="s">
        <v>255</v>
      </c>
      <c r="C13" s="633" t="s">
        <v>351</v>
      </c>
      <c r="D13" s="633"/>
      <c r="E13" s="633"/>
      <c r="F13" s="633"/>
      <c r="G13" s="178" t="s">
        <v>253</v>
      </c>
      <c r="H13" s="517" t="s">
        <v>70</v>
      </c>
      <c r="I13" s="518"/>
      <c r="J13" s="179"/>
      <c r="K13" s="179"/>
      <c r="M13" s="182" t="s">
        <v>84</v>
      </c>
    </row>
    <row r="14" spans="2:14" ht="64.5" customHeight="1" x14ac:dyDescent="0.2">
      <c r="B14" s="224" t="s">
        <v>256</v>
      </c>
      <c r="C14" s="634" t="s">
        <v>352</v>
      </c>
      <c r="D14" s="634"/>
      <c r="E14" s="634"/>
      <c r="F14" s="634"/>
      <c r="G14" s="634"/>
      <c r="H14" s="634"/>
      <c r="I14" s="635"/>
      <c r="J14" s="183"/>
      <c r="K14" s="183"/>
      <c r="M14" s="182" t="s">
        <v>86</v>
      </c>
      <c r="N14" s="176"/>
    </row>
    <row r="15" spans="2:14" ht="30.75" customHeight="1" x14ac:dyDescent="0.2">
      <c r="B15" s="224" t="s">
        <v>257</v>
      </c>
      <c r="C15" s="520" t="s">
        <v>353</v>
      </c>
      <c r="D15" s="520"/>
      <c r="E15" s="520"/>
      <c r="F15" s="520"/>
      <c r="G15" s="520"/>
      <c r="H15" s="520"/>
      <c r="I15" s="521"/>
      <c r="J15" s="184"/>
      <c r="K15" s="184"/>
      <c r="M15" s="182" t="s">
        <v>88</v>
      </c>
      <c r="N15" s="176"/>
    </row>
    <row r="16" spans="2:14" ht="20.25" customHeight="1" x14ac:dyDescent="0.2">
      <c r="B16" s="224" t="s">
        <v>258</v>
      </c>
      <c r="C16" s="517" t="s">
        <v>354</v>
      </c>
      <c r="D16" s="517"/>
      <c r="E16" s="517"/>
      <c r="F16" s="517"/>
      <c r="G16" s="517"/>
      <c r="H16" s="517"/>
      <c r="I16" s="518"/>
      <c r="J16" s="185"/>
      <c r="K16" s="185"/>
      <c r="M16" s="182"/>
      <c r="N16" s="176"/>
    </row>
    <row r="17" spans="2:14" ht="30.75" customHeight="1" x14ac:dyDescent="0.2">
      <c r="B17" s="224" t="s">
        <v>259</v>
      </c>
      <c r="C17" s="517" t="s">
        <v>152</v>
      </c>
      <c r="D17" s="641"/>
      <c r="E17" s="641"/>
      <c r="F17" s="641"/>
      <c r="G17" s="641"/>
      <c r="H17" s="641"/>
      <c r="I17" s="642"/>
      <c r="J17" s="186"/>
      <c r="K17" s="186"/>
      <c r="M17" s="182" t="s">
        <v>91</v>
      </c>
      <c r="N17" s="176"/>
    </row>
    <row r="18" spans="2:14" ht="18" customHeight="1" x14ac:dyDescent="0.2">
      <c r="B18" s="540" t="s">
        <v>265</v>
      </c>
      <c r="C18" s="541" t="s">
        <v>237</v>
      </c>
      <c r="D18" s="541"/>
      <c r="E18" s="541"/>
      <c r="F18" s="542" t="s">
        <v>238</v>
      </c>
      <c r="G18" s="542"/>
      <c r="H18" s="542"/>
      <c r="I18" s="543"/>
      <c r="J18" s="187"/>
      <c r="K18" s="187"/>
      <c r="M18" s="182" t="s">
        <v>79</v>
      </c>
      <c r="N18" s="176"/>
    </row>
    <row r="19" spans="2:14" ht="39.75" customHeight="1" x14ac:dyDescent="0.2">
      <c r="B19" s="540"/>
      <c r="C19" s="517" t="s">
        <v>355</v>
      </c>
      <c r="D19" s="517"/>
      <c r="E19" s="517"/>
      <c r="F19" s="517" t="s">
        <v>356</v>
      </c>
      <c r="G19" s="517"/>
      <c r="H19" s="517"/>
      <c r="I19" s="518"/>
      <c r="J19" s="185"/>
      <c r="K19" s="185"/>
      <c r="M19" s="182" t="s">
        <v>95</v>
      </c>
      <c r="N19" s="176"/>
    </row>
    <row r="20" spans="2:14" ht="39.75" customHeight="1" x14ac:dyDescent="0.2">
      <c r="B20" s="224" t="s">
        <v>266</v>
      </c>
      <c r="C20" s="552" t="s">
        <v>152</v>
      </c>
      <c r="D20" s="553"/>
      <c r="E20" s="637"/>
      <c r="F20" s="520" t="s">
        <v>152</v>
      </c>
      <c r="G20" s="520"/>
      <c r="H20" s="520"/>
      <c r="I20" s="521"/>
      <c r="J20" s="179"/>
      <c r="K20" s="179"/>
      <c r="M20" s="182"/>
      <c r="N20" s="176"/>
    </row>
    <row r="21" spans="2:14" ht="42" customHeight="1" x14ac:dyDescent="0.2">
      <c r="B21" s="224" t="s">
        <v>267</v>
      </c>
      <c r="C21" s="549" t="s">
        <v>357</v>
      </c>
      <c r="D21" s="550"/>
      <c r="E21" s="551"/>
      <c r="F21" s="552" t="s">
        <v>358</v>
      </c>
      <c r="G21" s="553"/>
      <c r="H21" s="553"/>
      <c r="I21" s="554"/>
      <c r="J21" s="184"/>
      <c r="K21" s="184"/>
      <c r="M21" s="188"/>
      <c r="N21" s="176"/>
    </row>
    <row r="22" spans="2:14" ht="23.25" customHeight="1" x14ac:dyDescent="0.2">
      <c r="B22" s="224" t="s">
        <v>268</v>
      </c>
      <c r="C22" s="636">
        <v>44197</v>
      </c>
      <c r="D22" s="643"/>
      <c r="E22" s="644"/>
      <c r="F22" s="178" t="s">
        <v>271</v>
      </c>
      <c r="G22" s="275">
        <v>0.1</v>
      </c>
      <c r="H22" s="178" t="s">
        <v>275</v>
      </c>
      <c r="I22" s="276">
        <v>0.1</v>
      </c>
      <c r="J22" s="189"/>
      <c r="K22" s="189"/>
      <c r="M22" s="188"/>
    </row>
    <row r="23" spans="2:14" ht="27" customHeight="1" x14ac:dyDescent="0.2">
      <c r="B23" s="224" t="s">
        <v>269</v>
      </c>
      <c r="C23" s="636">
        <v>44561</v>
      </c>
      <c r="D23" s="553"/>
      <c r="E23" s="637"/>
      <c r="F23" s="178" t="s">
        <v>272</v>
      </c>
      <c r="G23" s="638">
        <v>0.4</v>
      </c>
      <c r="H23" s="639"/>
      <c r="I23" s="640"/>
      <c r="J23" s="190"/>
      <c r="K23" s="190"/>
      <c r="M23" s="188"/>
    </row>
    <row r="24" spans="2:14" ht="30.75" customHeight="1" x14ac:dyDescent="0.2">
      <c r="B24" s="231" t="s">
        <v>270</v>
      </c>
      <c r="C24" s="645" t="s">
        <v>88</v>
      </c>
      <c r="D24" s="646"/>
      <c r="E24" s="647"/>
      <c r="F24" s="227" t="s">
        <v>274</v>
      </c>
      <c r="G24" s="552"/>
      <c r="H24" s="553"/>
      <c r="I24" s="554"/>
      <c r="J24" s="187"/>
      <c r="K24" s="187"/>
      <c r="M24" s="188"/>
    </row>
    <row r="25" spans="2:14" ht="22.5" customHeight="1" x14ac:dyDescent="0.2">
      <c r="B25" s="648" t="s">
        <v>235</v>
      </c>
      <c r="C25" s="649"/>
      <c r="D25" s="649"/>
      <c r="E25" s="649"/>
      <c r="F25" s="649"/>
      <c r="G25" s="649"/>
      <c r="H25" s="649"/>
      <c r="I25" s="650"/>
      <c r="J25" s="175"/>
      <c r="K25" s="175"/>
      <c r="M25" s="188"/>
    </row>
    <row r="26" spans="2:14" ht="43.5" customHeight="1" x14ac:dyDescent="0.2">
      <c r="B26" s="191" t="s">
        <v>105</v>
      </c>
      <c r="C26" s="221" t="s">
        <v>261</v>
      </c>
      <c r="D26" s="221" t="s">
        <v>260</v>
      </c>
      <c r="E26" s="192" t="s">
        <v>264</v>
      </c>
      <c r="F26" s="221" t="s">
        <v>263</v>
      </c>
      <c r="G26" s="221" t="s">
        <v>262</v>
      </c>
      <c r="H26" s="192" t="s">
        <v>359</v>
      </c>
      <c r="I26" s="193" t="s">
        <v>273</v>
      </c>
      <c r="J26" s="185"/>
      <c r="K26" s="185"/>
      <c r="M26" s="188"/>
    </row>
    <row r="27" spans="2:14" ht="19.5" customHeight="1" x14ac:dyDescent="0.2">
      <c r="B27" s="194" t="s">
        <v>113</v>
      </c>
      <c r="C27" s="289">
        <v>2.7600000000000003E-2</v>
      </c>
      <c r="D27" s="288">
        <v>2.7600000000000003E-2</v>
      </c>
      <c r="E27" s="263">
        <f>IF(OR(C27=0,C27=""),0,D27/C27)</f>
        <v>1</v>
      </c>
      <c r="F27" s="580">
        <f>SUM(C27:C38)</f>
        <v>0.40000000000000008</v>
      </c>
      <c r="G27" s="580">
        <f>SUM(D27:D38)</f>
        <v>6.3200000000000006E-2</v>
      </c>
      <c r="H27" s="264">
        <f>+(D27*100%)/$G$23</f>
        <v>6.9000000000000006E-2</v>
      </c>
      <c r="I27" s="614">
        <f>G27+I22</f>
        <v>0.16320000000000001</v>
      </c>
      <c r="J27" s="195"/>
      <c r="K27" s="195"/>
      <c r="M27" s="188"/>
    </row>
    <row r="28" spans="2:14" ht="19.5" customHeight="1" x14ac:dyDescent="0.2">
      <c r="B28" s="194" t="s">
        <v>114</v>
      </c>
      <c r="C28" s="289">
        <v>1.72E-2</v>
      </c>
      <c r="D28" s="288">
        <v>1.72E-2</v>
      </c>
      <c r="E28" s="263">
        <f t="shared" ref="E28:E38" si="0">IF(OR(C28=0,C28=""),0,D28/C28)</f>
        <v>1</v>
      </c>
      <c r="F28" s="581"/>
      <c r="G28" s="581"/>
      <c r="H28" s="264">
        <f>+IF(D28="","",((D28*100%)/$G$23)+H27)</f>
        <v>0.112</v>
      </c>
      <c r="I28" s="615"/>
      <c r="J28" s="195"/>
      <c r="K28" s="195"/>
      <c r="M28" s="188"/>
    </row>
    <row r="29" spans="2:14" ht="19.5" customHeight="1" x14ac:dyDescent="0.2">
      <c r="B29" s="194" t="s">
        <v>115</v>
      </c>
      <c r="C29" s="290">
        <v>1.84E-2</v>
      </c>
      <c r="D29" s="288">
        <v>1.84E-2</v>
      </c>
      <c r="E29" s="263">
        <f t="shared" si="0"/>
        <v>1</v>
      </c>
      <c r="F29" s="581"/>
      <c r="G29" s="581"/>
      <c r="H29" s="264">
        <f t="shared" ref="H29:H38" si="1">+IF(D29="","",((D29*100%)/$G$23)+H28)</f>
        <v>0.158</v>
      </c>
      <c r="I29" s="615"/>
      <c r="J29" s="195"/>
      <c r="K29" s="195"/>
      <c r="M29" s="188"/>
    </row>
    <row r="30" spans="2:14" ht="19.5" customHeight="1" x14ac:dyDescent="0.2">
      <c r="B30" s="194" t="s">
        <v>116</v>
      </c>
      <c r="C30" s="290">
        <v>3.04E-2</v>
      </c>
      <c r="D30" s="288"/>
      <c r="E30" s="263">
        <f t="shared" si="0"/>
        <v>0</v>
      </c>
      <c r="F30" s="581"/>
      <c r="G30" s="581"/>
      <c r="H30" s="264" t="str">
        <f t="shared" si="1"/>
        <v/>
      </c>
      <c r="I30" s="615"/>
      <c r="J30" s="195"/>
      <c r="K30" s="195"/>
    </row>
    <row r="31" spans="2:14" ht="19.5" customHeight="1" x14ac:dyDescent="0.2">
      <c r="B31" s="194" t="s">
        <v>117</v>
      </c>
      <c r="C31" s="290">
        <v>1.72E-2</v>
      </c>
      <c r="D31" s="288"/>
      <c r="E31" s="263">
        <f t="shared" si="0"/>
        <v>0</v>
      </c>
      <c r="F31" s="581"/>
      <c r="G31" s="581"/>
      <c r="H31" s="264" t="str">
        <f t="shared" si="1"/>
        <v/>
      </c>
      <c r="I31" s="615"/>
      <c r="J31" s="195"/>
      <c r="K31" s="195"/>
    </row>
    <row r="32" spans="2:14" ht="19.5" customHeight="1" x14ac:dyDescent="0.2">
      <c r="B32" s="194" t="s">
        <v>118</v>
      </c>
      <c r="C32" s="290">
        <v>1.84E-2</v>
      </c>
      <c r="D32" s="288"/>
      <c r="E32" s="263">
        <f t="shared" si="0"/>
        <v>0</v>
      </c>
      <c r="F32" s="581"/>
      <c r="G32" s="581"/>
      <c r="H32" s="264" t="str">
        <f t="shared" si="1"/>
        <v/>
      </c>
      <c r="I32" s="615"/>
      <c r="J32" s="195"/>
      <c r="K32" s="195"/>
    </row>
    <row r="33" spans="2:11" ht="19.5" customHeight="1" x14ac:dyDescent="0.2">
      <c r="B33" s="194" t="s">
        <v>119</v>
      </c>
      <c r="C33" s="290">
        <v>3.04E-2</v>
      </c>
      <c r="D33" s="288"/>
      <c r="E33" s="263">
        <f t="shared" si="0"/>
        <v>0</v>
      </c>
      <c r="F33" s="581"/>
      <c r="G33" s="581"/>
      <c r="H33" s="264" t="str">
        <f t="shared" si="1"/>
        <v/>
      </c>
      <c r="I33" s="615"/>
      <c r="J33" s="195"/>
      <c r="K33" s="195"/>
    </row>
    <row r="34" spans="2:11" ht="19.5" customHeight="1" x14ac:dyDescent="0.2">
      <c r="B34" s="194" t="s">
        <v>120</v>
      </c>
      <c r="C34" s="290">
        <v>2.7200000000000002E-2</v>
      </c>
      <c r="D34" s="288"/>
      <c r="E34" s="263">
        <f t="shared" si="0"/>
        <v>0</v>
      </c>
      <c r="F34" s="581"/>
      <c r="G34" s="581"/>
      <c r="H34" s="264" t="str">
        <f t="shared" si="1"/>
        <v/>
      </c>
      <c r="I34" s="615"/>
      <c r="J34" s="195"/>
      <c r="K34" s="195"/>
    </row>
    <row r="35" spans="2:11" ht="19.5" customHeight="1" x14ac:dyDescent="0.2">
      <c r="B35" s="194" t="s">
        <v>121</v>
      </c>
      <c r="C35" s="290">
        <v>6.2400000000000004E-2</v>
      </c>
      <c r="D35" s="288"/>
      <c r="E35" s="263">
        <f t="shared" si="0"/>
        <v>0</v>
      </c>
      <c r="F35" s="581"/>
      <c r="G35" s="581"/>
      <c r="H35" s="264" t="str">
        <f t="shared" si="1"/>
        <v/>
      </c>
      <c r="I35" s="615"/>
      <c r="J35" s="195"/>
      <c r="K35" s="195"/>
    </row>
    <row r="36" spans="2:11" ht="19.5" customHeight="1" x14ac:dyDescent="0.2">
      <c r="B36" s="194" t="s">
        <v>122</v>
      </c>
      <c r="C36" s="290">
        <v>9.3200000000000005E-2</v>
      </c>
      <c r="D36" s="288"/>
      <c r="E36" s="263">
        <f t="shared" si="0"/>
        <v>0</v>
      </c>
      <c r="F36" s="581"/>
      <c r="G36" s="581"/>
      <c r="H36" s="264" t="str">
        <f t="shared" si="1"/>
        <v/>
      </c>
      <c r="I36" s="615"/>
      <c r="J36" s="195"/>
      <c r="K36" s="195"/>
    </row>
    <row r="37" spans="2:11" ht="19.5" customHeight="1" x14ac:dyDescent="0.2">
      <c r="B37" s="194" t="s">
        <v>123</v>
      </c>
      <c r="C37" s="290">
        <v>3.7600000000000001E-2</v>
      </c>
      <c r="D37" s="288"/>
      <c r="E37" s="263">
        <f t="shared" si="0"/>
        <v>0</v>
      </c>
      <c r="F37" s="581"/>
      <c r="G37" s="581"/>
      <c r="H37" s="264" t="str">
        <f t="shared" si="1"/>
        <v/>
      </c>
      <c r="I37" s="615"/>
      <c r="J37" s="195"/>
      <c r="K37" s="195"/>
    </row>
    <row r="38" spans="2:11" ht="19.5" customHeight="1" x14ac:dyDescent="0.2">
      <c r="B38" s="194" t="s">
        <v>124</v>
      </c>
      <c r="C38" s="290">
        <v>2.0000000000000004E-2</v>
      </c>
      <c r="D38" s="288"/>
      <c r="E38" s="263">
        <f t="shared" si="0"/>
        <v>0</v>
      </c>
      <c r="F38" s="582"/>
      <c r="G38" s="582"/>
      <c r="H38" s="264" t="str">
        <f t="shared" si="1"/>
        <v/>
      </c>
      <c r="I38" s="616"/>
      <c r="J38" s="195"/>
      <c r="K38" s="195"/>
    </row>
    <row r="39" spans="2:11" ht="130.5" customHeight="1" x14ac:dyDescent="0.2">
      <c r="B39" s="229" t="s">
        <v>277</v>
      </c>
      <c r="C39" s="656" t="s">
        <v>384</v>
      </c>
      <c r="D39" s="657"/>
      <c r="E39" s="657"/>
      <c r="F39" s="657"/>
      <c r="G39" s="657"/>
      <c r="H39" s="657"/>
      <c r="I39" s="658"/>
      <c r="J39" s="196"/>
      <c r="K39" s="196"/>
    </row>
    <row r="40" spans="2:11" ht="34.5" customHeight="1" x14ac:dyDescent="0.2">
      <c r="B40" s="565"/>
      <c r="C40" s="566"/>
      <c r="D40" s="566"/>
      <c r="E40" s="566"/>
      <c r="F40" s="566"/>
      <c r="G40" s="566"/>
      <c r="H40" s="566"/>
      <c r="I40" s="567"/>
      <c r="J40" s="175"/>
      <c r="K40" s="175"/>
    </row>
    <row r="41" spans="2:11" ht="34.5" customHeight="1" x14ac:dyDescent="0.2">
      <c r="B41" s="568"/>
      <c r="C41" s="569"/>
      <c r="D41" s="569"/>
      <c r="E41" s="569"/>
      <c r="F41" s="569"/>
      <c r="G41" s="569"/>
      <c r="H41" s="569"/>
      <c r="I41" s="570"/>
      <c r="J41" s="196"/>
      <c r="K41" s="196"/>
    </row>
    <row r="42" spans="2:11" ht="34.5" customHeight="1" x14ac:dyDescent="0.2">
      <c r="B42" s="568"/>
      <c r="C42" s="569"/>
      <c r="D42" s="569"/>
      <c r="E42" s="569"/>
      <c r="F42" s="569"/>
      <c r="G42" s="569"/>
      <c r="H42" s="569"/>
      <c r="I42" s="570"/>
      <c r="J42" s="196"/>
      <c r="K42" s="196"/>
    </row>
    <row r="43" spans="2:11" ht="34.5" customHeight="1" x14ac:dyDescent="0.2">
      <c r="B43" s="568"/>
      <c r="C43" s="569"/>
      <c r="D43" s="569"/>
      <c r="E43" s="569"/>
      <c r="F43" s="569"/>
      <c r="G43" s="569"/>
      <c r="H43" s="569"/>
      <c r="I43" s="570"/>
      <c r="J43" s="196"/>
      <c r="K43" s="196"/>
    </row>
    <row r="44" spans="2:11" ht="34.5" customHeight="1" x14ac:dyDescent="0.2">
      <c r="B44" s="571"/>
      <c r="C44" s="572"/>
      <c r="D44" s="572"/>
      <c r="E44" s="572"/>
      <c r="F44" s="572"/>
      <c r="G44" s="572"/>
      <c r="H44" s="572"/>
      <c r="I44" s="573"/>
      <c r="J44" s="174"/>
      <c r="K44" s="174"/>
    </row>
    <row r="45" spans="2:11" ht="149.44999999999999" customHeight="1" x14ac:dyDescent="0.2">
      <c r="B45" s="224" t="s">
        <v>278</v>
      </c>
      <c r="C45" s="659" t="s">
        <v>385</v>
      </c>
      <c r="D45" s="660"/>
      <c r="E45" s="660"/>
      <c r="F45" s="660"/>
      <c r="G45" s="660"/>
      <c r="H45" s="660"/>
      <c r="I45" s="661"/>
      <c r="J45" s="197"/>
      <c r="K45" s="197"/>
    </row>
    <row r="46" spans="2:11" ht="32.25" customHeight="1" x14ac:dyDescent="0.2">
      <c r="B46" s="224" t="s">
        <v>279</v>
      </c>
      <c r="C46" s="659"/>
      <c r="D46" s="660"/>
      <c r="E46" s="660"/>
      <c r="F46" s="660"/>
      <c r="G46" s="660"/>
      <c r="H46" s="660"/>
      <c r="I46" s="661"/>
      <c r="J46" s="197"/>
      <c r="K46" s="197"/>
    </row>
    <row r="47" spans="2:11" ht="66" customHeight="1" x14ac:dyDescent="0.2">
      <c r="B47" s="230" t="s">
        <v>280</v>
      </c>
      <c r="C47" s="662" t="s">
        <v>360</v>
      </c>
      <c r="D47" s="663"/>
      <c r="E47" s="663"/>
      <c r="F47" s="663"/>
      <c r="G47" s="663"/>
      <c r="H47" s="663"/>
      <c r="I47" s="664"/>
      <c r="J47" s="197"/>
      <c r="K47" s="197"/>
    </row>
    <row r="48" spans="2:11" ht="22.5" customHeight="1" x14ac:dyDescent="0.2">
      <c r="B48" s="648" t="s">
        <v>236</v>
      </c>
      <c r="C48" s="649"/>
      <c r="D48" s="649"/>
      <c r="E48" s="649"/>
      <c r="F48" s="649"/>
      <c r="G48" s="649"/>
      <c r="H48" s="649"/>
      <c r="I48" s="650"/>
      <c r="J48" s="197"/>
      <c r="K48" s="197"/>
    </row>
    <row r="49" spans="2:11" ht="22.5" customHeight="1" x14ac:dyDescent="0.2">
      <c r="B49" s="587" t="s">
        <v>281</v>
      </c>
      <c r="C49" s="218" t="s">
        <v>282</v>
      </c>
      <c r="D49" s="589" t="s">
        <v>283</v>
      </c>
      <c r="E49" s="589"/>
      <c r="F49" s="589"/>
      <c r="G49" s="589" t="s">
        <v>284</v>
      </c>
      <c r="H49" s="589"/>
      <c r="I49" s="590"/>
      <c r="J49" s="198"/>
      <c r="K49" s="198"/>
    </row>
    <row r="50" spans="2:11" ht="30.75" customHeight="1" x14ac:dyDescent="0.2">
      <c r="B50" s="588"/>
      <c r="C50" s="199"/>
      <c r="D50" s="623"/>
      <c r="E50" s="623"/>
      <c r="F50" s="623"/>
      <c r="G50" s="623"/>
      <c r="H50" s="623"/>
      <c r="I50" s="624"/>
      <c r="J50" s="198"/>
      <c r="K50" s="198"/>
    </row>
    <row r="51" spans="2:11" ht="32.25" customHeight="1" x14ac:dyDescent="0.2">
      <c r="B51" s="233" t="s">
        <v>285</v>
      </c>
      <c r="C51" s="652" t="s">
        <v>348</v>
      </c>
      <c r="D51" s="652"/>
      <c r="E51" s="652"/>
      <c r="F51" s="652"/>
      <c r="G51" s="652"/>
      <c r="H51" s="652"/>
      <c r="I51" s="653"/>
      <c r="J51" s="200"/>
      <c r="K51" s="200"/>
    </row>
    <row r="52" spans="2:11" ht="28.5" customHeight="1" x14ac:dyDescent="0.2">
      <c r="B52" s="234" t="s">
        <v>286</v>
      </c>
      <c r="C52" s="544" t="s">
        <v>361</v>
      </c>
      <c r="D52" s="545"/>
      <c r="E52" s="545"/>
      <c r="F52" s="545"/>
      <c r="G52" s="545"/>
      <c r="H52" s="545"/>
      <c r="I52" s="651"/>
      <c r="J52" s="200"/>
      <c r="K52" s="200"/>
    </row>
    <row r="53" spans="2:11" ht="30" customHeight="1" x14ac:dyDescent="0.2">
      <c r="B53" s="230" t="s">
        <v>287</v>
      </c>
      <c r="C53" s="652" t="s">
        <v>362</v>
      </c>
      <c r="D53" s="652"/>
      <c r="E53" s="652"/>
      <c r="F53" s="652"/>
      <c r="G53" s="652"/>
      <c r="H53" s="652"/>
      <c r="I53" s="653"/>
      <c r="J53" s="201"/>
      <c r="K53" s="201"/>
    </row>
    <row r="54" spans="2:11" ht="31.5" customHeight="1" thickBot="1" x14ac:dyDescent="0.25">
      <c r="B54" s="211" t="s">
        <v>288</v>
      </c>
      <c r="C54" s="654"/>
      <c r="D54" s="654"/>
      <c r="E54" s="654"/>
      <c r="F54" s="654"/>
      <c r="G54" s="654"/>
      <c r="H54" s="654"/>
      <c r="I54" s="655"/>
      <c r="J54" s="202"/>
      <c r="K54" s="202"/>
    </row>
    <row r="55" spans="2:11" ht="12.75" customHeight="1" x14ac:dyDescent="0.2">
      <c r="B55" s="203"/>
      <c r="C55" s="204"/>
      <c r="D55" s="204"/>
      <c r="E55" s="205"/>
      <c r="F55" s="205"/>
      <c r="G55" s="206"/>
      <c r="H55" s="207"/>
      <c r="I55" s="204"/>
      <c r="J55" s="202"/>
      <c r="K55" s="202"/>
    </row>
    <row r="56" spans="2:11" x14ac:dyDescent="0.2">
      <c r="B56" s="203"/>
      <c r="C56" s="204"/>
      <c r="D56" s="204"/>
      <c r="E56" s="205"/>
      <c r="F56" s="205"/>
      <c r="G56" s="206"/>
      <c r="H56" s="207"/>
      <c r="I56" s="204"/>
      <c r="J56" s="202"/>
      <c r="K56" s="202"/>
    </row>
    <row r="57" spans="2:11" x14ac:dyDescent="0.2">
      <c r="B57" s="203"/>
      <c r="C57" s="204"/>
      <c r="D57" s="204"/>
      <c r="E57" s="205"/>
      <c r="F57" s="205"/>
      <c r="G57" s="206"/>
      <c r="H57" s="207"/>
      <c r="I57" s="204"/>
      <c r="J57" s="202"/>
      <c r="K57" s="202"/>
    </row>
    <row r="58" spans="2:11" x14ac:dyDescent="0.2">
      <c r="B58" s="203"/>
      <c r="C58" s="204"/>
      <c r="D58" s="204"/>
      <c r="E58" s="205"/>
      <c r="F58" s="205"/>
      <c r="G58" s="206"/>
      <c r="H58" s="207"/>
      <c r="I58" s="204"/>
      <c r="J58" s="202"/>
      <c r="K58" s="202"/>
    </row>
    <row r="59" spans="2:11" x14ac:dyDescent="0.2">
      <c r="B59" s="203"/>
      <c r="C59" s="204"/>
      <c r="D59" s="204"/>
      <c r="E59" s="205"/>
      <c r="F59" s="205"/>
      <c r="G59" s="206"/>
      <c r="H59" s="207"/>
      <c r="I59" s="204"/>
      <c r="J59" s="202"/>
      <c r="K59" s="202"/>
    </row>
    <row r="60" spans="2:11" ht="25.5" customHeight="1" x14ac:dyDescent="0.2">
      <c r="B60" s="203"/>
      <c r="C60" s="204"/>
      <c r="D60" s="204"/>
      <c r="E60" s="205"/>
      <c r="F60" s="205"/>
      <c r="G60" s="206"/>
      <c r="H60" s="207"/>
      <c r="I60" s="204"/>
      <c r="J60" s="202"/>
      <c r="K60" s="202"/>
    </row>
  </sheetData>
  <sheetProtection algorithmName="SHA-512" hashValue="VhWP7p/shq8zsSrVoKSLMKkTvmwu9KTP+Ltym0VIiDARatCTRmhP64fU07c4+OAqFEzQZCWlVNGUZO+vlQdtyw==" saltValue="na1VySZcpqsE5V+y6AxnLw==" spinCount="100000" sheet="1" objects="1" scenarios="1"/>
  <mergeCells count="59">
    <mergeCell ref="B48:I4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 ref="C24:E24"/>
    <mergeCell ref="G24:I24"/>
    <mergeCell ref="B25:I25"/>
    <mergeCell ref="F27:F38"/>
    <mergeCell ref="G27:G38"/>
    <mergeCell ref="I27:I38"/>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C7 I7" xr:uid="{2D20E086-09C5-4AF8-9C36-1B4164C3B531}">
      <formula1>$N$11:$N$12</formula1>
    </dataValidation>
    <dataValidation type="list" allowBlank="1" showInputMessage="1" showErrorMessage="1" sqref="H13:I13" xr:uid="{B88CB5F4-FE55-4F45-9AE2-659BC532BA86}">
      <formula1>$N$5:$N$8</formula1>
    </dataValidation>
    <dataValidation type="list" allowBlank="1" showInputMessage="1" showErrorMessage="1" sqref="J10:K10" xr:uid="{04D0E827-3163-4FB2-BF38-0AF2DCA78DE2}">
      <formula1>$M$21:$M$28</formula1>
    </dataValidation>
    <dataValidation type="list" allowBlank="1" showInputMessage="1" showErrorMessage="1" sqref="C9:F9" xr:uid="{1CB5DD7B-DA6A-4AC9-AEDB-B88DA364AEAB}">
      <formula1>$M$6:$M$9</formula1>
    </dataValidation>
    <dataValidation type="list" allowBlank="1" showInputMessage="1" showErrorMessage="1" sqref="C24:E24" xr:uid="{7B4948BA-25F7-4D17-98FC-D178A5569F49}">
      <formula1>$M$12:$M$15</formula1>
    </dataValidation>
    <dataValidation type="list" allowBlank="1" showInputMessage="1" showErrorMessage="1" sqref="H12:I12" xr:uid="{E7983320-35DA-4741-AD7C-3740F4F10B2F}">
      <formula1>M17:M19</formula1>
    </dataValidation>
    <dataValidation type="list" showDropDown="1" showInputMessage="1" showErrorMessage="1" sqref="K12" xr:uid="{05449AD0-C850-48B5-A95A-9A8F6BE01716}">
      <formula1>O17:O19</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864577"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864577"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7D5D7-0B49-4EA2-9E76-687B69F7C47E}">
  <sheetPr>
    <tabColor rgb="FF92D050"/>
  </sheetPr>
  <dimension ref="B1:X60"/>
  <sheetViews>
    <sheetView topLeftCell="A24" zoomScaleNormal="100" workbookViewId="0">
      <selection activeCell="D29" sqref="D29"/>
    </sheetView>
  </sheetViews>
  <sheetFormatPr baseColWidth="1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11" width="22.42578125" style="7" customWidth="1"/>
    <col min="12" max="24" width="11.42578125" style="12"/>
    <col min="25" max="16384" width="11.42578125" style="7"/>
  </cols>
  <sheetData>
    <row r="1" spans="2:14" ht="37.5" customHeight="1" x14ac:dyDescent="0.2">
      <c r="B1" s="501"/>
      <c r="C1" s="504" t="s">
        <v>25</v>
      </c>
      <c r="D1" s="504"/>
      <c r="E1" s="504"/>
      <c r="F1" s="504"/>
      <c r="G1" s="504"/>
      <c r="H1" s="504"/>
      <c r="I1" s="505"/>
      <c r="J1" s="235"/>
      <c r="K1" s="235"/>
      <c r="M1" s="236" t="s">
        <v>47</v>
      </c>
    </row>
    <row r="2" spans="2:14" ht="37.5" customHeight="1" x14ac:dyDescent="0.2">
      <c r="B2" s="502"/>
      <c r="C2" s="628" t="s">
        <v>239</v>
      </c>
      <c r="D2" s="628"/>
      <c r="E2" s="628"/>
      <c r="F2" s="628"/>
      <c r="G2" s="628"/>
      <c r="H2" s="628"/>
      <c r="I2" s="506"/>
      <c r="J2" s="235"/>
      <c r="K2" s="235"/>
      <c r="M2" s="236" t="s">
        <v>48</v>
      </c>
    </row>
    <row r="3" spans="2:14" ht="37.5" customHeight="1" x14ac:dyDescent="0.2">
      <c r="B3" s="502"/>
      <c r="C3" s="628" t="s">
        <v>240</v>
      </c>
      <c r="D3" s="628"/>
      <c r="E3" s="628"/>
      <c r="F3" s="628" t="s">
        <v>241</v>
      </c>
      <c r="G3" s="628"/>
      <c r="H3" s="628"/>
      <c r="I3" s="506"/>
      <c r="J3" s="235"/>
      <c r="K3" s="235"/>
      <c r="M3" s="236" t="s">
        <v>50</v>
      </c>
    </row>
    <row r="4" spans="2:14" ht="23.25" customHeight="1" x14ac:dyDescent="0.2">
      <c r="B4" s="629"/>
      <c r="C4" s="630"/>
      <c r="D4" s="630"/>
      <c r="E4" s="630"/>
      <c r="F4" s="630"/>
      <c r="G4" s="630"/>
      <c r="H4" s="630"/>
      <c r="I4" s="631"/>
      <c r="J4" s="237"/>
      <c r="K4" s="237"/>
    </row>
    <row r="5" spans="2:14" ht="24" customHeight="1" x14ac:dyDescent="0.2">
      <c r="B5" s="513" t="s">
        <v>234</v>
      </c>
      <c r="C5" s="514"/>
      <c r="D5" s="514"/>
      <c r="E5" s="514"/>
      <c r="F5" s="514"/>
      <c r="G5" s="514"/>
      <c r="H5" s="514"/>
      <c r="I5" s="515"/>
      <c r="J5" s="238"/>
      <c r="K5" s="238"/>
      <c r="N5" s="239" t="s">
        <v>57</v>
      </c>
    </row>
    <row r="6" spans="2:14" ht="30.75" customHeight="1" x14ac:dyDescent="0.2">
      <c r="B6" s="224" t="s">
        <v>242</v>
      </c>
      <c r="C6" s="267">
        <v>4</v>
      </c>
      <c r="D6" s="516" t="s">
        <v>243</v>
      </c>
      <c r="E6" s="516"/>
      <c r="F6" s="665" t="str">
        <f>'[7]Proyecto 7550'!$N$34</f>
        <v>Implementar el Modelo Integrado de Planeación y Gestión- MIPG</v>
      </c>
      <c r="G6" s="665"/>
      <c r="H6" s="665"/>
      <c r="I6" s="666"/>
      <c r="J6" s="240"/>
      <c r="K6" s="240"/>
      <c r="M6" s="236" t="s">
        <v>60</v>
      </c>
      <c r="N6" s="239" t="s">
        <v>61</v>
      </c>
    </row>
    <row r="7" spans="2:14" ht="30.75" customHeight="1" x14ac:dyDescent="0.2">
      <c r="B7" s="224" t="s">
        <v>244</v>
      </c>
      <c r="C7" s="267" t="s">
        <v>81</v>
      </c>
      <c r="D7" s="516" t="s">
        <v>245</v>
      </c>
      <c r="E7" s="516"/>
      <c r="F7" s="667" t="s">
        <v>348</v>
      </c>
      <c r="G7" s="667"/>
      <c r="H7" s="178" t="s">
        <v>246</v>
      </c>
      <c r="I7" s="268" t="s">
        <v>81</v>
      </c>
      <c r="J7" s="241"/>
      <c r="K7" s="241"/>
      <c r="M7" s="236" t="s">
        <v>65</v>
      </c>
      <c r="N7" s="239" t="s">
        <v>66</v>
      </c>
    </row>
    <row r="8" spans="2:14" ht="30.75" customHeight="1" x14ac:dyDescent="0.2">
      <c r="B8" s="224" t="s">
        <v>247</v>
      </c>
      <c r="C8" s="665" t="s">
        <v>289</v>
      </c>
      <c r="D8" s="665"/>
      <c r="E8" s="665"/>
      <c r="F8" s="665"/>
      <c r="G8" s="178" t="s">
        <v>248</v>
      </c>
      <c r="H8" s="670">
        <v>7550</v>
      </c>
      <c r="I8" s="671"/>
      <c r="J8" s="21"/>
      <c r="K8" s="21"/>
      <c r="M8" s="236" t="s">
        <v>69</v>
      </c>
      <c r="N8" s="239" t="s">
        <v>70</v>
      </c>
    </row>
    <row r="9" spans="2:14" ht="30.75" customHeight="1" x14ac:dyDescent="0.2">
      <c r="B9" s="224" t="s">
        <v>48</v>
      </c>
      <c r="C9" s="672" t="s">
        <v>69</v>
      </c>
      <c r="D9" s="672"/>
      <c r="E9" s="672"/>
      <c r="F9" s="672"/>
      <c r="G9" s="178" t="s">
        <v>249</v>
      </c>
      <c r="H9" s="673" t="s">
        <v>349</v>
      </c>
      <c r="I9" s="674"/>
      <c r="J9" s="22"/>
      <c r="K9" s="22"/>
      <c r="M9" s="242" t="s">
        <v>73</v>
      </c>
    </row>
    <row r="10" spans="2:14" ht="30.75" customHeight="1" x14ac:dyDescent="0.2">
      <c r="B10" s="224" t="s">
        <v>250</v>
      </c>
      <c r="C10" s="665" t="s">
        <v>378</v>
      </c>
      <c r="D10" s="665"/>
      <c r="E10" s="665"/>
      <c r="F10" s="665"/>
      <c r="G10" s="665"/>
      <c r="H10" s="665"/>
      <c r="I10" s="666"/>
      <c r="J10" s="243"/>
      <c r="K10" s="243"/>
      <c r="M10" s="242"/>
    </row>
    <row r="11" spans="2:14" ht="30.75" customHeight="1" x14ac:dyDescent="0.2">
      <c r="B11" s="224" t="s">
        <v>251</v>
      </c>
      <c r="C11" s="667" t="s">
        <v>291</v>
      </c>
      <c r="D11" s="667"/>
      <c r="E11" s="667"/>
      <c r="F11" s="667"/>
      <c r="G11" s="667"/>
      <c r="H11" s="667"/>
      <c r="I11" s="675"/>
      <c r="J11" s="241"/>
      <c r="K11" s="241"/>
      <c r="M11" s="242"/>
      <c r="N11" s="239" t="s">
        <v>76</v>
      </c>
    </row>
    <row r="12" spans="2:14" ht="30.75" customHeight="1" x14ac:dyDescent="0.2">
      <c r="B12" s="224" t="s">
        <v>254</v>
      </c>
      <c r="C12" s="676" t="s">
        <v>363</v>
      </c>
      <c r="D12" s="676"/>
      <c r="E12" s="676"/>
      <c r="F12" s="676"/>
      <c r="G12" s="178" t="s">
        <v>252</v>
      </c>
      <c r="H12" s="677" t="s">
        <v>91</v>
      </c>
      <c r="I12" s="678"/>
      <c r="J12" s="241"/>
      <c r="K12" s="241"/>
      <c r="M12" s="242" t="s">
        <v>80</v>
      </c>
      <c r="N12" s="239" t="s">
        <v>81</v>
      </c>
    </row>
    <row r="13" spans="2:14" ht="30.75" customHeight="1" x14ac:dyDescent="0.2">
      <c r="B13" s="224" t="s">
        <v>255</v>
      </c>
      <c r="C13" s="679" t="s">
        <v>351</v>
      </c>
      <c r="D13" s="679"/>
      <c r="E13" s="679"/>
      <c r="F13" s="679"/>
      <c r="G13" s="178" t="s">
        <v>253</v>
      </c>
      <c r="H13" s="667" t="s">
        <v>70</v>
      </c>
      <c r="I13" s="675"/>
      <c r="J13" s="241"/>
      <c r="K13" s="241"/>
      <c r="M13" s="242" t="s">
        <v>84</v>
      </c>
    </row>
    <row r="14" spans="2:14" ht="64.5" customHeight="1" x14ac:dyDescent="0.2">
      <c r="B14" s="224" t="s">
        <v>256</v>
      </c>
      <c r="C14" s="680" t="s">
        <v>364</v>
      </c>
      <c r="D14" s="680"/>
      <c r="E14" s="680"/>
      <c r="F14" s="680"/>
      <c r="G14" s="680"/>
      <c r="H14" s="680"/>
      <c r="I14" s="681"/>
      <c r="J14" s="243"/>
      <c r="K14" s="243"/>
      <c r="M14" s="242" t="s">
        <v>86</v>
      </c>
      <c r="N14" s="239"/>
    </row>
    <row r="15" spans="2:14" ht="30.75" customHeight="1" x14ac:dyDescent="0.2">
      <c r="B15" s="224" t="s">
        <v>257</v>
      </c>
      <c r="C15" s="668" t="s">
        <v>315</v>
      </c>
      <c r="D15" s="668"/>
      <c r="E15" s="668"/>
      <c r="F15" s="668"/>
      <c r="G15" s="668"/>
      <c r="H15" s="668"/>
      <c r="I15" s="669"/>
      <c r="J15" s="244"/>
      <c r="K15" s="244"/>
      <c r="M15" s="242" t="s">
        <v>88</v>
      </c>
      <c r="N15" s="239"/>
    </row>
    <row r="16" spans="2:14" ht="20.25" customHeight="1" x14ac:dyDescent="0.2">
      <c r="B16" s="224" t="s">
        <v>258</v>
      </c>
      <c r="C16" s="665" t="s">
        <v>365</v>
      </c>
      <c r="D16" s="665"/>
      <c r="E16" s="665"/>
      <c r="F16" s="665"/>
      <c r="G16" s="665"/>
      <c r="H16" s="665"/>
      <c r="I16" s="666"/>
      <c r="J16" s="245"/>
      <c r="K16" s="245"/>
      <c r="M16" s="242"/>
      <c r="N16" s="239"/>
    </row>
    <row r="17" spans="2:14" ht="30.75" customHeight="1" x14ac:dyDescent="0.2">
      <c r="B17" s="224" t="s">
        <v>259</v>
      </c>
      <c r="C17" s="667" t="s">
        <v>152</v>
      </c>
      <c r="D17" s="688"/>
      <c r="E17" s="688"/>
      <c r="F17" s="688"/>
      <c r="G17" s="688"/>
      <c r="H17" s="688"/>
      <c r="I17" s="689"/>
      <c r="J17" s="246"/>
      <c r="K17" s="246"/>
      <c r="M17" s="242" t="s">
        <v>91</v>
      </c>
      <c r="N17" s="239"/>
    </row>
    <row r="18" spans="2:14" ht="18" customHeight="1" x14ac:dyDescent="0.2">
      <c r="B18" s="540" t="s">
        <v>265</v>
      </c>
      <c r="C18" s="541" t="s">
        <v>237</v>
      </c>
      <c r="D18" s="541"/>
      <c r="E18" s="541"/>
      <c r="F18" s="542" t="s">
        <v>238</v>
      </c>
      <c r="G18" s="542"/>
      <c r="H18" s="542"/>
      <c r="I18" s="543"/>
      <c r="J18" s="28"/>
      <c r="K18" s="28"/>
      <c r="M18" s="242" t="s">
        <v>79</v>
      </c>
      <c r="N18" s="239"/>
    </row>
    <row r="19" spans="2:14" ht="39.75" customHeight="1" x14ac:dyDescent="0.2">
      <c r="B19" s="540"/>
      <c r="C19" s="665" t="s">
        <v>366</v>
      </c>
      <c r="D19" s="665"/>
      <c r="E19" s="665"/>
      <c r="F19" s="665" t="s">
        <v>367</v>
      </c>
      <c r="G19" s="665"/>
      <c r="H19" s="665"/>
      <c r="I19" s="666"/>
      <c r="J19" s="245"/>
      <c r="K19" s="245"/>
      <c r="M19" s="242" t="s">
        <v>95</v>
      </c>
      <c r="N19" s="239"/>
    </row>
    <row r="20" spans="2:14" ht="39.75" customHeight="1" x14ac:dyDescent="0.2">
      <c r="B20" s="224" t="s">
        <v>266</v>
      </c>
      <c r="C20" s="690" t="s">
        <v>152</v>
      </c>
      <c r="D20" s="691"/>
      <c r="E20" s="692"/>
      <c r="F20" s="677" t="s">
        <v>152</v>
      </c>
      <c r="G20" s="677"/>
      <c r="H20" s="677"/>
      <c r="I20" s="678"/>
      <c r="J20" s="241"/>
      <c r="K20" s="241"/>
      <c r="M20" s="242"/>
      <c r="N20" s="239"/>
    </row>
    <row r="21" spans="2:14" ht="42" customHeight="1" x14ac:dyDescent="0.2">
      <c r="B21" s="224" t="s">
        <v>267</v>
      </c>
      <c r="C21" s="693" t="s">
        <v>368</v>
      </c>
      <c r="D21" s="694"/>
      <c r="E21" s="695"/>
      <c r="F21" s="696" t="s">
        <v>369</v>
      </c>
      <c r="G21" s="683"/>
      <c r="H21" s="683"/>
      <c r="I21" s="697"/>
      <c r="J21" s="244"/>
      <c r="K21" s="244"/>
      <c r="M21" s="247"/>
      <c r="N21" s="239"/>
    </row>
    <row r="22" spans="2:14" ht="23.25" customHeight="1" x14ac:dyDescent="0.2">
      <c r="B22" s="224" t="s">
        <v>268</v>
      </c>
      <c r="C22" s="682">
        <v>44197</v>
      </c>
      <c r="D22" s="698"/>
      <c r="E22" s="699"/>
      <c r="F22" s="178" t="s">
        <v>271</v>
      </c>
      <c r="G22" s="269">
        <v>10</v>
      </c>
      <c r="H22" s="178" t="s">
        <v>275</v>
      </c>
      <c r="I22" s="270">
        <v>10</v>
      </c>
      <c r="J22" s="30"/>
      <c r="K22" s="30"/>
      <c r="M22" s="247"/>
    </row>
    <row r="23" spans="2:14" ht="27" customHeight="1" x14ac:dyDescent="0.2">
      <c r="B23" s="224" t="s">
        <v>269</v>
      </c>
      <c r="C23" s="682">
        <v>44561</v>
      </c>
      <c r="D23" s="683"/>
      <c r="E23" s="684"/>
      <c r="F23" s="178" t="s">
        <v>272</v>
      </c>
      <c r="G23" s="685">
        <v>30</v>
      </c>
      <c r="H23" s="686"/>
      <c r="I23" s="687"/>
      <c r="J23" s="31"/>
      <c r="K23" s="31"/>
      <c r="M23" s="247"/>
    </row>
    <row r="24" spans="2:14" ht="30.75" customHeight="1" x14ac:dyDescent="0.2">
      <c r="B24" s="231" t="s">
        <v>270</v>
      </c>
      <c r="C24" s="712" t="s">
        <v>88</v>
      </c>
      <c r="D24" s="713"/>
      <c r="E24" s="714"/>
      <c r="F24" s="227" t="s">
        <v>274</v>
      </c>
      <c r="G24" s="696"/>
      <c r="H24" s="683"/>
      <c r="I24" s="697"/>
      <c r="J24" s="28"/>
      <c r="K24" s="28"/>
      <c r="M24" s="247"/>
    </row>
    <row r="25" spans="2:14" ht="22.5" customHeight="1" x14ac:dyDescent="0.2">
      <c r="B25" s="648" t="s">
        <v>235</v>
      </c>
      <c r="C25" s="649"/>
      <c r="D25" s="649"/>
      <c r="E25" s="649"/>
      <c r="F25" s="649"/>
      <c r="G25" s="649"/>
      <c r="H25" s="649"/>
      <c r="I25" s="650"/>
      <c r="J25" s="238"/>
      <c r="K25" s="238"/>
      <c r="M25" s="247"/>
    </row>
    <row r="26" spans="2:14" ht="43.5" customHeight="1" x14ac:dyDescent="0.2">
      <c r="B26" s="191" t="s">
        <v>105</v>
      </c>
      <c r="C26" s="221" t="s">
        <v>261</v>
      </c>
      <c r="D26" s="221" t="s">
        <v>260</v>
      </c>
      <c r="E26" s="192" t="s">
        <v>264</v>
      </c>
      <c r="F26" s="221" t="s">
        <v>263</v>
      </c>
      <c r="G26" s="221" t="s">
        <v>262</v>
      </c>
      <c r="H26" s="192" t="s">
        <v>359</v>
      </c>
      <c r="I26" s="193" t="s">
        <v>273</v>
      </c>
      <c r="J26" s="245"/>
      <c r="K26" s="245"/>
      <c r="M26" s="247"/>
    </row>
    <row r="27" spans="2:14" ht="19.5" customHeight="1" x14ac:dyDescent="0.2">
      <c r="B27" s="194" t="s">
        <v>113</v>
      </c>
      <c r="C27" s="271">
        <f>24.7%*G23</f>
        <v>7.41</v>
      </c>
      <c r="D27" s="272">
        <f>+C27</f>
        <v>7.41</v>
      </c>
      <c r="E27" s="273">
        <f>+D27/C27</f>
        <v>1</v>
      </c>
      <c r="F27" s="580">
        <f>SUM(C27:C38)</f>
        <v>30</v>
      </c>
      <c r="G27" s="580">
        <f>SUM(D27:D38)</f>
        <v>9.2100000000000009</v>
      </c>
      <c r="H27" s="264">
        <f>+(D27*100%)/$G$23</f>
        <v>0.247</v>
      </c>
      <c r="I27" s="715">
        <f>G27+I22</f>
        <v>19.21</v>
      </c>
      <c r="J27" s="248"/>
      <c r="K27" s="38"/>
      <c r="M27" s="247"/>
    </row>
    <row r="28" spans="2:14" ht="19.5" customHeight="1" x14ac:dyDescent="0.2">
      <c r="B28" s="194" t="s">
        <v>114</v>
      </c>
      <c r="C28" s="271">
        <f>3.3%*G23</f>
        <v>0.99</v>
      </c>
      <c r="D28" s="272">
        <v>0.99</v>
      </c>
      <c r="E28" s="273">
        <f t="shared" ref="E28:E38" si="0">+D28/C28</f>
        <v>1</v>
      </c>
      <c r="F28" s="581"/>
      <c r="G28" s="581"/>
      <c r="H28" s="264">
        <f>+IF(D28="","",((D28*100%)/$G$23)+H27)</f>
        <v>0.28000000000000003</v>
      </c>
      <c r="I28" s="716"/>
      <c r="J28" s="248"/>
      <c r="K28" s="38"/>
      <c r="M28" s="247"/>
    </row>
    <row r="29" spans="2:14" ht="19.5" customHeight="1" x14ac:dyDescent="0.2">
      <c r="B29" s="194" t="s">
        <v>115</v>
      </c>
      <c r="C29" s="274">
        <f>2.7%*G23</f>
        <v>0.81</v>
      </c>
      <c r="D29" s="292">
        <v>0.81</v>
      </c>
      <c r="E29" s="273">
        <f t="shared" si="0"/>
        <v>1</v>
      </c>
      <c r="F29" s="581"/>
      <c r="G29" s="581"/>
      <c r="H29" s="264">
        <f t="shared" ref="H29:H38" si="1">+IF(D29="","",((D29*100%)/$G$23)+H28)</f>
        <v>0.30700000000000005</v>
      </c>
      <c r="I29" s="716"/>
      <c r="J29" s="248"/>
      <c r="K29" s="38"/>
      <c r="M29" s="247"/>
    </row>
    <row r="30" spans="2:14" ht="19.5" customHeight="1" x14ac:dyDescent="0.2">
      <c r="B30" s="194" t="s">
        <v>116</v>
      </c>
      <c r="C30" s="274">
        <f>20%*G23</f>
        <v>6</v>
      </c>
      <c r="D30" s="272"/>
      <c r="E30" s="273">
        <f t="shared" si="0"/>
        <v>0</v>
      </c>
      <c r="F30" s="581"/>
      <c r="G30" s="581"/>
      <c r="H30" s="264" t="str">
        <f t="shared" si="1"/>
        <v/>
      </c>
      <c r="I30" s="716"/>
      <c r="J30" s="248"/>
      <c r="K30" s="38"/>
    </row>
    <row r="31" spans="2:14" ht="19.5" customHeight="1" x14ac:dyDescent="0.2">
      <c r="B31" s="194" t="s">
        <v>117</v>
      </c>
      <c r="C31" s="274">
        <f>5.3%*G23</f>
        <v>1.5899999999999999</v>
      </c>
      <c r="D31" s="272"/>
      <c r="E31" s="273">
        <f t="shared" si="0"/>
        <v>0</v>
      </c>
      <c r="F31" s="581"/>
      <c r="G31" s="581"/>
      <c r="H31" s="264" t="str">
        <f t="shared" si="1"/>
        <v/>
      </c>
      <c r="I31" s="716"/>
      <c r="J31" s="248"/>
      <c r="K31" s="38"/>
    </row>
    <row r="32" spans="2:14" ht="19.5" customHeight="1" x14ac:dyDescent="0.2">
      <c r="B32" s="194" t="s">
        <v>118</v>
      </c>
      <c r="C32" s="274">
        <f>2.7%*G23</f>
        <v>0.81</v>
      </c>
      <c r="D32" s="272"/>
      <c r="E32" s="273">
        <f t="shared" si="0"/>
        <v>0</v>
      </c>
      <c r="F32" s="581"/>
      <c r="G32" s="581"/>
      <c r="H32" s="264" t="str">
        <f t="shared" si="1"/>
        <v/>
      </c>
      <c r="I32" s="716"/>
      <c r="J32" s="248"/>
      <c r="K32" s="38"/>
    </row>
    <row r="33" spans="2:11" ht="19.5" customHeight="1" x14ac:dyDescent="0.2">
      <c r="B33" s="194" t="s">
        <v>119</v>
      </c>
      <c r="C33" s="274">
        <f>2.7%*G23</f>
        <v>0.81</v>
      </c>
      <c r="D33" s="272"/>
      <c r="E33" s="273">
        <f t="shared" si="0"/>
        <v>0</v>
      </c>
      <c r="F33" s="581"/>
      <c r="G33" s="581"/>
      <c r="H33" s="264" t="str">
        <f t="shared" si="1"/>
        <v/>
      </c>
      <c r="I33" s="716"/>
      <c r="J33" s="248"/>
      <c r="K33" s="38"/>
    </row>
    <row r="34" spans="2:11" ht="19.5" customHeight="1" x14ac:dyDescent="0.2">
      <c r="B34" s="194" t="s">
        <v>120</v>
      </c>
      <c r="C34" s="274">
        <f>10%*G23</f>
        <v>3</v>
      </c>
      <c r="D34" s="272"/>
      <c r="E34" s="273">
        <f t="shared" si="0"/>
        <v>0</v>
      </c>
      <c r="F34" s="581"/>
      <c r="G34" s="581"/>
      <c r="H34" s="264" t="str">
        <f t="shared" si="1"/>
        <v/>
      </c>
      <c r="I34" s="716"/>
      <c r="J34" s="248"/>
      <c r="K34" s="38"/>
    </row>
    <row r="35" spans="2:11" ht="19.5" customHeight="1" x14ac:dyDescent="0.2">
      <c r="B35" s="194" t="s">
        <v>121</v>
      </c>
      <c r="C35" s="274">
        <f>5.3%*G23</f>
        <v>1.5899999999999999</v>
      </c>
      <c r="D35" s="272"/>
      <c r="E35" s="273">
        <f t="shared" si="0"/>
        <v>0</v>
      </c>
      <c r="F35" s="581"/>
      <c r="G35" s="581"/>
      <c r="H35" s="264" t="str">
        <f t="shared" si="1"/>
        <v/>
      </c>
      <c r="I35" s="716"/>
      <c r="J35" s="248"/>
      <c r="K35" s="38"/>
    </row>
    <row r="36" spans="2:11" ht="19.5" customHeight="1" x14ac:dyDescent="0.2">
      <c r="B36" s="194" t="s">
        <v>122</v>
      </c>
      <c r="C36" s="274">
        <f>6.7%*G23</f>
        <v>2.0100000000000002</v>
      </c>
      <c r="D36" s="272"/>
      <c r="E36" s="273">
        <f t="shared" si="0"/>
        <v>0</v>
      </c>
      <c r="F36" s="581"/>
      <c r="G36" s="581"/>
      <c r="H36" s="264" t="str">
        <f t="shared" si="1"/>
        <v/>
      </c>
      <c r="I36" s="716"/>
      <c r="J36" s="248"/>
      <c r="K36" s="38"/>
    </row>
    <row r="37" spans="2:11" ht="19.5" customHeight="1" x14ac:dyDescent="0.2">
      <c r="B37" s="194" t="s">
        <v>123</v>
      </c>
      <c r="C37" s="274">
        <f>2.5%*G23</f>
        <v>0.75</v>
      </c>
      <c r="D37" s="272"/>
      <c r="E37" s="273">
        <f t="shared" si="0"/>
        <v>0</v>
      </c>
      <c r="F37" s="581"/>
      <c r="G37" s="581"/>
      <c r="H37" s="264" t="str">
        <f t="shared" si="1"/>
        <v/>
      </c>
      <c r="I37" s="716"/>
      <c r="J37" s="248"/>
      <c r="K37" s="38"/>
    </row>
    <row r="38" spans="2:11" ht="19.5" customHeight="1" x14ac:dyDescent="0.2">
      <c r="B38" s="194" t="s">
        <v>124</v>
      </c>
      <c r="C38" s="274">
        <f>14.1%*G23</f>
        <v>4.2299999999999995</v>
      </c>
      <c r="D38" s="272"/>
      <c r="E38" s="273">
        <f t="shared" si="0"/>
        <v>0</v>
      </c>
      <c r="F38" s="582"/>
      <c r="G38" s="582"/>
      <c r="H38" s="264" t="str">
        <f t="shared" si="1"/>
        <v/>
      </c>
      <c r="I38" s="717"/>
      <c r="J38" s="248"/>
      <c r="K38" s="38"/>
    </row>
    <row r="39" spans="2:11" ht="216" customHeight="1" x14ac:dyDescent="0.2">
      <c r="B39" s="229" t="s">
        <v>277</v>
      </c>
      <c r="C39" s="700" t="s">
        <v>396</v>
      </c>
      <c r="D39" s="701"/>
      <c r="E39" s="701"/>
      <c r="F39" s="701"/>
      <c r="G39" s="701"/>
      <c r="H39" s="701"/>
      <c r="I39" s="702"/>
      <c r="J39" s="249"/>
      <c r="K39" s="249"/>
    </row>
    <row r="40" spans="2:11" ht="34.5" customHeight="1" x14ac:dyDescent="0.2">
      <c r="B40" s="565"/>
      <c r="C40" s="566"/>
      <c r="D40" s="566"/>
      <c r="E40" s="566"/>
      <c r="F40" s="566"/>
      <c r="G40" s="566"/>
      <c r="H40" s="566"/>
      <c r="I40" s="567"/>
      <c r="J40" s="238"/>
      <c r="K40" s="238"/>
    </row>
    <row r="41" spans="2:11" ht="34.5" customHeight="1" x14ac:dyDescent="0.2">
      <c r="B41" s="568"/>
      <c r="C41" s="569"/>
      <c r="D41" s="569"/>
      <c r="E41" s="569"/>
      <c r="F41" s="569"/>
      <c r="G41" s="569"/>
      <c r="H41" s="569"/>
      <c r="I41" s="570"/>
      <c r="J41" s="249"/>
      <c r="K41" s="249"/>
    </row>
    <row r="42" spans="2:11" ht="34.5" customHeight="1" x14ac:dyDescent="0.2">
      <c r="B42" s="568"/>
      <c r="C42" s="569"/>
      <c r="D42" s="569"/>
      <c r="E42" s="569"/>
      <c r="F42" s="569"/>
      <c r="G42" s="569"/>
      <c r="H42" s="569"/>
      <c r="I42" s="570"/>
      <c r="J42" s="249"/>
      <c r="K42" s="249"/>
    </row>
    <row r="43" spans="2:11" ht="34.5" customHeight="1" x14ac:dyDescent="0.2">
      <c r="B43" s="568"/>
      <c r="C43" s="569"/>
      <c r="D43" s="569"/>
      <c r="E43" s="569"/>
      <c r="F43" s="569"/>
      <c r="G43" s="569"/>
      <c r="H43" s="569"/>
      <c r="I43" s="570"/>
      <c r="J43" s="249"/>
      <c r="K43" s="249"/>
    </row>
    <row r="44" spans="2:11" ht="34.5" customHeight="1" x14ac:dyDescent="0.2">
      <c r="B44" s="571"/>
      <c r="C44" s="572"/>
      <c r="D44" s="572"/>
      <c r="E44" s="572"/>
      <c r="F44" s="572"/>
      <c r="G44" s="572"/>
      <c r="H44" s="572"/>
      <c r="I44" s="573"/>
      <c r="J44" s="237"/>
      <c r="K44" s="237"/>
    </row>
    <row r="45" spans="2:11" ht="210.75" customHeight="1" x14ac:dyDescent="0.2">
      <c r="B45" s="224" t="s">
        <v>278</v>
      </c>
      <c r="C45" s="703" t="s">
        <v>401</v>
      </c>
      <c r="D45" s="704"/>
      <c r="E45" s="704"/>
      <c r="F45" s="704"/>
      <c r="G45" s="704"/>
      <c r="H45" s="704"/>
      <c r="I45" s="705"/>
      <c r="J45" s="250"/>
      <c r="K45" s="250"/>
    </row>
    <row r="46" spans="2:11" ht="32.25" customHeight="1" x14ac:dyDescent="0.2">
      <c r="B46" s="224" t="s">
        <v>279</v>
      </c>
      <c r="C46" s="706" t="s">
        <v>388</v>
      </c>
      <c r="D46" s="707"/>
      <c r="E46" s="707"/>
      <c r="F46" s="707"/>
      <c r="G46" s="707"/>
      <c r="H46" s="707"/>
      <c r="I46" s="708"/>
      <c r="J46" s="250"/>
      <c r="K46" s="250"/>
    </row>
    <row r="47" spans="2:11" ht="105.75" customHeight="1" x14ac:dyDescent="0.2">
      <c r="B47" s="230" t="s">
        <v>280</v>
      </c>
      <c r="C47" s="709" t="s">
        <v>379</v>
      </c>
      <c r="D47" s="710"/>
      <c r="E47" s="710"/>
      <c r="F47" s="710"/>
      <c r="G47" s="710"/>
      <c r="H47" s="710"/>
      <c r="I47" s="711"/>
      <c r="J47" s="250"/>
      <c r="K47" s="250"/>
    </row>
    <row r="48" spans="2:11" ht="22.5" customHeight="1" x14ac:dyDescent="0.2">
      <c r="B48" s="648" t="s">
        <v>236</v>
      </c>
      <c r="C48" s="649"/>
      <c r="D48" s="649"/>
      <c r="E48" s="649"/>
      <c r="F48" s="649"/>
      <c r="G48" s="649"/>
      <c r="H48" s="649"/>
      <c r="I48" s="650"/>
      <c r="J48" s="250"/>
      <c r="K48" s="250"/>
    </row>
    <row r="49" spans="2:11" ht="22.5" customHeight="1" x14ac:dyDescent="0.2">
      <c r="B49" s="587" t="s">
        <v>281</v>
      </c>
      <c r="C49" s="218" t="s">
        <v>282</v>
      </c>
      <c r="D49" s="589" t="s">
        <v>283</v>
      </c>
      <c r="E49" s="589"/>
      <c r="F49" s="589"/>
      <c r="G49" s="589" t="s">
        <v>284</v>
      </c>
      <c r="H49" s="589"/>
      <c r="I49" s="590"/>
      <c r="J49" s="251"/>
      <c r="K49" s="251"/>
    </row>
    <row r="50" spans="2:11" ht="30.75" customHeight="1" x14ac:dyDescent="0.2">
      <c r="B50" s="588"/>
      <c r="C50" s="199"/>
      <c r="D50" s="623"/>
      <c r="E50" s="623"/>
      <c r="F50" s="623"/>
      <c r="G50" s="623"/>
      <c r="H50" s="623"/>
      <c r="I50" s="624"/>
      <c r="J50" s="251"/>
      <c r="K50" s="251"/>
    </row>
    <row r="51" spans="2:11" ht="32.25" customHeight="1" x14ac:dyDescent="0.2">
      <c r="B51" s="233" t="s">
        <v>285</v>
      </c>
      <c r="C51" s="721" t="s">
        <v>370</v>
      </c>
      <c r="D51" s="721"/>
      <c r="E51" s="721"/>
      <c r="F51" s="721"/>
      <c r="G51" s="721"/>
      <c r="H51" s="721"/>
      <c r="I51" s="722"/>
      <c r="J51" s="252"/>
      <c r="K51" s="252"/>
    </row>
    <row r="52" spans="2:11" ht="28.5" customHeight="1" x14ac:dyDescent="0.2">
      <c r="B52" s="234" t="s">
        <v>286</v>
      </c>
      <c r="C52" s="718" t="s">
        <v>389</v>
      </c>
      <c r="D52" s="719"/>
      <c r="E52" s="719"/>
      <c r="F52" s="719"/>
      <c r="G52" s="719"/>
      <c r="H52" s="719"/>
      <c r="I52" s="720"/>
      <c r="J52" s="252"/>
      <c r="K52" s="252"/>
    </row>
    <row r="53" spans="2:11" ht="30" customHeight="1" x14ac:dyDescent="0.2">
      <c r="B53" s="230" t="s">
        <v>287</v>
      </c>
      <c r="C53" s="721" t="s">
        <v>348</v>
      </c>
      <c r="D53" s="721"/>
      <c r="E53" s="721"/>
      <c r="F53" s="721"/>
      <c r="G53" s="721"/>
      <c r="H53" s="721"/>
      <c r="I53" s="722"/>
      <c r="J53" s="253"/>
      <c r="K53" s="253"/>
    </row>
    <row r="54" spans="2:11" ht="31.5" customHeight="1" thickBot="1" x14ac:dyDescent="0.25">
      <c r="B54" s="211" t="s">
        <v>288</v>
      </c>
      <c r="C54" s="723"/>
      <c r="D54" s="723"/>
      <c r="E54" s="723"/>
      <c r="F54" s="723"/>
      <c r="G54" s="723"/>
      <c r="H54" s="723"/>
      <c r="I54" s="724"/>
      <c r="J54" s="254"/>
      <c r="K54" s="254"/>
    </row>
    <row r="55" spans="2:11" ht="12.75" customHeight="1" x14ac:dyDescent="0.2">
      <c r="B55" s="255"/>
      <c r="C55" s="256"/>
      <c r="D55" s="256"/>
      <c r="E55" s="257"/>
      <c r="F55" s="257"/>
      <c r="G55" s="258"/>
      <c r="H55" s="259"/>
      <c r="I55" s="256"/>
      <c r="J55" s="254"/>
      <c r="K55" s="254"/>
    </row>
    <row r="56" spans="2:11" x14ac:dyDescent="0.2">
      <c r="B56" s="255"/>
      <c r="C56" s="256"/>
      <c r="D56" s="256"/>
      <c r="E56" s="257"/>
      <c r="F56" s="257"/>
      <c r="G56" s="258"/>
      <c r="H56" s="259"/>
      <c r="I56" s="256"/>
      <c r="J56" s="254"/>
      <c r="K56" s="254"/>
    </row>
    <row r="57" spans="2:11" x14ac:dyDescent="0.2">
      <c r="B57" s="255"/>
      <c r="C57" s="256"/>
      <c r="D57" s="256"/>
      <c r="E57" s="257"/>
      <c r="F57" s="257"/>
      <c r="G57" s="258"/>
      <c r="H57" s="259"/>
      <c r="I57" s="256"/>
      <c r="J57" s="254"/>
      <c r="K57" s="254"/>
    </row>
    <row r="58" spans="2:11" x14ac:dyDescent="0.2">
      <c r="B58" s="255"/>
      <c r="C58" s="256"/>
      <c r="D58" s="256"/>
      <c r="E58" s="257"/>
      <c r="F58" s="257"/>
      <c r="G58" s="258"/>
      <c r="H58" s="259"/>
      <c r="I58" s="256"/>
      <c r="J58" s="254"/>
      <c r="K58" s="254"/>
    </row>
    <row r="59" spans="2:11" x14ac:dyDescent="0.2">
      <c r="B59" s="255"/>
      <c r="C59" s="256"/>
      <c r="D59" s="256"/>
      <c r="E59" s="257"/>
      <c r="F59" s="257"/>
      <c r="G59" s="258"/>
      <c r="H59" s="259"/>
      <c r="I59" s="256"/>
      <c r="J59" s="254"/>
      <c r="K59" s="254"/>
    </row>
    <row r="60" spans="2:11" ht="25.5" customHeight="1" x14ac:dyDescent="0.2">
      <c r="B60" s="255"/>
      <c r="C60" s="256"/>
      <c r="D60" s="256"/>
      <c r="E60" s="257"/>
      <c r="F60" s="257"/>
      <c r="G60" s="258"/>
      <c r="H60" s="259"/>
      <c r="I60" s="256"/>
      <c r="J60" s="254"/>
      <c r="K60" s="254"/>
    </row>
  </sheetData>
  <sheetProtection algorithmName="SHA-512" hashValue="NBGsJJNk9inVHMwa1oF7ITlr3Sjf5IhBK9/7IJKsAu41GTBAvL7ahu+/H/oWZr9CCpqLE+ZFDwTowOmNwlhhVA==" saltValue="SXT4efAaX5DHeEkd2SXm2w==" spinCount="100000" sheet="1" objects="1" scenarios="1"/>
  <mergeCells count="59">
    <mergeCell ref="C52:I52"/>
    <mergeCell ref="C53:I53"/>
    <mergeCell ref="C54:I54"/>
    <mergeCell ref="C51:I51"/>
    <mergeCell ref="B48:I48"/>
    <mergeCell ref="B49:B50"/>
    <mergeCell ref="D49:F49"/>
    <mergeCell ref="G49:I49"/>
    <mergeCell ref="D50:F50"/>
    <mergeCell ref="G50:I50"/>
    <mergeCell ref="C24:E24"/>
    <mergeCell ref="G24:I24"/>
    <mergeCell ref="B25:I25"/>
    <mergeCell ref="F27:F38"/>
    <mergeCell ref="G27:G38"/>
    <mergeCell ref="I27:I38"/>
    <mergeCell ref="B40:I44"/>
    <mergeCell ref="C39:I39"/>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C7 I7" xr:uid="{0D43799A-6EBB-47E1-8203-F08E19AD0C47}">
      <formula1>$N$11:$N$12</formula1>
    </dataValidation>
    <dataValidation type="list" allowBlank="1" showInputMessage="1" showErrorMessage="1" sqref="H13:I13" xr:uid="{2AFEF7B8-C31A-439E-A7EC-38882C13E439}">
      <formula1>$N$5:$N$8</formula1>
    </dataValidation>
    <dataValidation type="list" allowBlank="1" showInputMessage="1" showErrorMessage="1" sqref="J10:K10" xr:uid="{D89B78B0-C82E-4837-930A-84AE2EA5722E}">
      <formula1>$M$21:$M$28</formula1>
    </dataValidation>
    <dataValidation type="list" allowBlank="1" showInputMessage="1" showErrorMessage="1" sqref="C9:F9" xr:uid="{112055D0-EA98-4200-AAD6-270390168D80}">
      <formula1>$M$6:$M$9</formula1>
    </dataValidation>
    <dataValidation type="list" allowBlank="1" showInputMessage="1" showErrorMessage="1" sqref="C24:E24" xr:uid="{D1AE4087-7A08-4345-AF8B-AC437AEF47F3}">
      <formula1>$M$12:$M$15</formula1>
    </dataValidation>
    <dataValidation type="list" allowBlank="1" showInputMessage="1" showErrorMessage="1" sqref="H12:I12" xr:uid="{92F03C75-4884-49F6-B561-110143ACE746}">
      <formula1>M17:M19</formula1>
    </dataValidation>
    <dataValidation type="list" showDropDown="1" showInputMessage="1" showErrorMessage="1" sqref="K12" xr:uid="{22D17BAE-234D-42D5-9EF6-204EE9178118}">
      <formula1>O17:O19</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871745"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871745"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012A61-4F36-4ADE-8FC7-C7CB2BF0651D}">
  <sheetPr>
    <tabColor rgb="FF92D050"/>
  </sheetPr>
  <dimension ref="B1:X60"/>
  <sheetViews>
    <sheetView topLeftCell="A25" zoomScale="85" zoomScaleNormal="85" zoomScalePageLayoutView="85" workbookViewId="0">
      <selection activeCell="D29" sqref="D29"/>
    </sheetView>
  </sheetViews>
  <sheetFormatPr baseColWidth="10" defaultColWidth="10.85546875" defaultRowHeight="12.75" x14ac:dyDescent="0.2"/>
  <cols>
    <col min="1" max="1" width="1" style="173" customWidth="1"/>
    <col min="2" max="2" width="25.42578125" style="208" customWidth="1"/>
    <col min="3" max="3" width="14.42578125" style="173" customWidth="1"/>
    <col min="4" max="4" width="20.140625" style="173" customWidth="1"/>
    <col min="5" max="5" width="16.42578125" style="173" customWidth="1"/>
    <col min="6" max="6" width="25" style="173" customWidth="1"/>
    <col min="7" max="7" width="22" style="208" customWidth="1"/>
    <col min="8" max="8" width="20.42578125" style="173" customWidth="1"/>
    <col min="9" max="9" width="36.28515625" style="173" customWidth="1"/>
    <col min="10" max="11" width="22.42578125" style="173" customWidth="1"/>
    <col min="12" max="24" width="10.85546875" style="171"/>
    <col min="25" max="16384" width="10.85546875" style="173"/>
  </cols>
  <sheetData>
    <row r="1" spans="2:14" ht="37.5" customHeight="1" x14ac:dyDescent="0.2">
      <c r="B1" s="501"/>
      <c r="C1" s="504" t="s">
        <v>25</v>
      </c>
      <c r="D1" s="504"/>
      <c r="E1" s="504"/>
      <c r="F1" s="504"/>
      <c r="G1" s="504"/>
      <c r="H1" s="504"/>
      <c r="I1" s="505"/>
      <c r="J1" s="170"/>
      <c r="K1" s="170"/>
      <c r="M1" s="172" t="s">
        <v>47</v>
      </c>
    </row>
    <row r="2" spans="2:14" ht="37.5" customHeight="1" x14ac:dyDescent="0.2">
      <c r="B2" s="502"/>
      <c r="C2" s="508" t="s">
        <v>239</v>
      </c>
      <c r="D2" s="508"/>
      <c r="E2" s="508"/>
      <c r="F2" s="508"/>
      <c r="G2" s="508"/>
      <c r="H2" s="508"/>
      <c r="I2" s="506"/>
      <c r="J2" s="170"/>
      <c r="K2" s="170"/>
      <c r="M2" s="172" t="s">
        <v>48</v>
      </c>
    </row>
    <row r="3" spans="2:14" ht="37.5" customHeight="1" thickBot="1" x14ac:dyDescent="0.25">
      <c r="B3" s="503"/>
      <c r="C3" s="509" t="s">
        <v>240</v>
      </c>
      <c r="D3" s="509"/>
      <c r="E3" s="509"/>
      <c r="F3" s="509" t="s">
        <v>241</v>
      </c>
      <c r="G3" s="509"/>
      <c r="H3" s="509"/>
      <c r="I3" s="507"/>
      <c r="J3" s="170"/>
      <c r="K3" s="170"/>
      <c r="M3" s="172" t="s">
        <v>50</v>
      </c>
    </row>
    <row r="4" spans="2:14" ht="23.25" customHeight="1" x14ac:dyDescent="0.2">
      <c r="B4" s="725"/>
      <c r="C4" s="726"/>
      <c r="D4" s="726"/>
      <c r="E4" s="726"/>
      <c r="F4" s="726"/>
      <c r="G4" s="726"/>
      <c r="H4" s="726"/>
      <c r="I4" s="727"/>
      <c r="J4" s="174"/>
      <c r="K4" s="174"/>
    </row>
    <row r="5" spans="2:14" ht="24" customHeight="1" x14ac:dyDescent="0.2">
      <c r="B5" s="513" t="s">
        <v>234</v>
      </c>
      <c r="C5" s="514"/>
      <c r="D5" s="514"/>
      <c r="E5" s="514"/>
      <c r="F5" s="514"/>
      <c r="G5" s="514"/>
      <c r="H5" s="514"/>
      <c r="I5" s="515"/>
      <c r="J5" s="175"/>
      <c r="K5" s="175"/>
      <c r="N5" s="176" t="s">
        <v>57</v>
      </c>
    </row>
    <row r="6" spans="2:14" ht="30.75" customHeight="1" x14ac:dyDescent="0.2">
      <c r="B6" s="224" t="s">
        <v>242</v>
      </c>
      <c r="C6" s="222">
        <v>5</v>
      </c>
      <c r="D6" s="516" t="s">
        <v>243</v>
      </c>
      <c r="E6" s="516"/>
      <c r="F6" s="517" t="s">
        <v>294</v>
      </c>
      <c r="G6" s="517"/>
      <c r="H6" s="517"/>
      <c r="I6" s="518"/>
      <c r="J6" s="177"/>
      <c r="K6" s="177"/>
      <c r="M6" s="172" t="s">
        <v>60</v>
      </c>
      <c r="N6" s="176" t="s">
        <v>61</v>
      </c>
    </row>
    <row r="7" spans="2:14" ht="30.75" customHeight="1" x14ac:dyDescent="0.2">
      <c r="B7" s="224" t="s">
        <v>244</v>
      </c>
      <c r="C7" s="222" t="s">
        <v>81</v>
      </c>
      <c r="D7" s="516" t="s">
        <v>245</v>
      </c>
      <c r="E7" s="516"/>
      <c r="F7" s="517" t="s">
        <v>333</v>
      </c>
      <c r="G7" s="517"/>
      <c r="H7" s="178" t="s">
        <v>246</v>
      </c>
      <c r="I7" s="223" t="s">
        <v>81</v>
      </c>
      <c r="J7" s="179"/>
      <c r="K7" s="179"/>
      <c r="M7" s="172" t="s">
        <v>65</v>
      </c>
      <c r="N7" s="176" t="s">
        <v>66</v>
      </c>
    </row>
    <row r="8" spans="2:14" ht="30.75" customHeight="1" x14ac:dyDescent="0.2">
      <c r="B8" s="224" t="s">
        <v>247</v>
      </c>
      <c r="C8" s="517" t="s">
        <v>289</v>
      </c>
      <c r="D8" s="517"/>
      <c r="E8" s="517"/>
      <c r="F8" s="517"/>
      <c r="G8" s="178" t="s">
        <v>248</v>
      </c>
      <c r="H8" s="522">
        <v>7550</v>
      </c>
      <c r="I8" s="523"/>
      <c r="J8" s="180"/>
      <c r="K8" s="180"/>
      <c r="M8" s="172" t="s">
        <v>69</v>
      </c>
      <c r="N8" s="176" t="s">
        <v>70</v>
      </c>
    </row>
    <row r="9" spans="2:14" ht="30.75" customHeight="1" x14ac:dyDescent="0.2">
      <c r="B9" s="224" t="s">
        <v>48</v>
      </c>
      <c r="C9" s="524" t="s">
        <v>60</v>
      </c>
      <c r="D9" s="524"/>
      <c r="E9" s="524"/>
      <c r="F9" s="524"/>
      <c r="G9" s="178" t="s">
        <v>249</v>
      </c>
      <c r="H9" s="525" t="s">
        <v>316</v>
      </c>
      <c r="I9" s="526"/>
      <c r="J9" s="181"/>
      <c r="K9" s="181"/>
      <c r="M9" s="182" t="s">
        <v>73</v>
      </c>
    </row>
    <row r="10" spans="2:14" ht="39" customHeight="1" x14ac:dyDescent="0.2">
      <c r="B10" s="224" t="s">
        <v>250</v>
      </c>
      <c r="C10" s="517" t="s">
        <v>375</v>
      </c>
      <c r="D10" s="517"/>
      <c r="E10" s="517"/>
      <c r="F10" s="517"/>
      <c r="G10" s="517"/>
      <c r="H10" s="517"/>
      <c r="I10" s="518"/>
      <c r="J10" s="183"/>
      <c r="K10" s="183"/>
      <c r="M10" s="182"/>
    </row>
    <row r="11" spans="2:14" ht="30.75" customHeight="1" x14ac:dyDescent="0.2">
      <c r="B11" s="224" t="s">
        <v>251</v>
      </c>
      <c r="C11" s="519" t="str">
        <f>'[7]Proyecto 7550'!$E$53</f>
        <v>Realizar el fortalecimiento institucional de la estructura orgánica y funcional de la SDA, IDIGER, JBB, E IDPYBA</v>
      </c>
      <c r="D11" s="519"/>
      <c r="E11" s="519"/>
      <c r="F11" s="519"/>
      <c r="G11" s="519"/>
      <c r="H11" s="519"/>
      <c r="I11" s="728"/>
      <c r="J11" s="179"/>
      <c r="K11" s="179"/>
      <c r="M11" s="182"/>
      <c r="N11" s="176" t="s">
        <v>76</v>
      </c>
    </row>
    <row r="12" spans="2:14" ht="30.75" customHeight="1" x14ac:dyDescent="0.2">
      <c r="B12" s="224" t="s">
        <v>254</v>
      </c>
      <c r="C12" s="520" t="s">
        <v>308</v>
      </c>
      <c r="D12" s="520"/>
      <c r="E12" s="520"/>
      <c r="F12" s="520"/>
      <c r="G12" s="178" t="s">
        <v>252</v>
      </c>
      <c r="H12" s="547" t="s">
        <v>91</v>
      </c>
      <c r="I12" s="548"/>
      <c r="J12" s="179"/>
      <c r="K12" s="179"/>
      <c r="M12" s="182" t="s">
        <v>80</v>
      </c>
      <c r="N12" s="176" t="s">
        <v>81</v>
      </c>
    </row>
    <row r="13" spans="2:14" ht="30.75" customHeight="1" x14ac:dyDescent="0.2">
      <c r="B13" s="224" t="s">
        <v>255</v>
      </c>
      <c r="C13" s="531" t="s">
        <v>346</v>
      </c>
      <c r="D13" s="531"/>
      <c r="E13" s="531"/>
      <c r="F13" s="531"/>
      <c r="G13" s="178" t="s">
        <v>253</v>
      </c>
      <c r="H13" s="519" t="s">
        <v>57</v>
      </c>
      <c r="I13" s="728"/>
      <c r="J13" s="179"/>
      <c r="K13" s="179"/>
      <c r="M13" s="182" t="s">
        <v>84</v>
      </c>
    </row>
    <row r="14" spans="2:14" ht="30" customHeight="1" x14ac:dyDescent="0.2">
      <c r="B14" s="224" t="s">
        <v>256</v>
      </c>
      <c r="C14" s="729" t="s">
        <v>309</v>
      </c>
      <c r="D14" s="730"/>
      <c r="E14" s="730"/>
      <c r="F14" s="730"/>
      <c r="G14" s="730"/>
      <c r="H14" s="730"/>
      <c r="I14" s="731"/>
      <c r="J14" s="183"/>
      <c r="K14" s="183"/>
      <c r="M14" s="182" t="s">
        <v>86</v>
      </c>
      <c r="N14" s="176"/>
    </row>
    <row r="15" spans="2:14" ht="30.75" customHeight="1" x14ac:dyDescent="0.2">
      <c r="B15" s="224" t="s">
        <v>257</v>
      </c>
      <c r="C15" s="520" t="s">
        <v>310</v>
      </c>
      <c r="D15" s="520"/>
      <c r="E15" s="520"/>
      <c r="F15" s="520"/>
      <c r="G15" s="520"/>
      <c r="H15" s="520"/>
      <c r="I15" s="521"/>
      <c r="J15" s="184"/>
      <c r="K15" s="184"/>
      <c r="M15" s="182" t="s">
        <v>88</v>
      </c>
      <c r="N15" s="176"/>
    </row>
    <row r="16" spans="2:14" ht="20.25" customHeight="1" x14ac:dyDescent="0.2">
      <c r="B16" s="224" t="s">
        <v>258</v>
      </c>
      <c r="C16" s="517" t="s">
        <v>327</v>
      </c>
      <c r="D16" s="517"/>
      <c r="E16" s="517"/>
      <c r="F16" s="517"/>
      <c r="G16" s="517"/>
      <c r="H16" s="517"/>
      <c r="I16" s="518"/>
      <c r="J16" s="185"/>
      <c r="K16" s="185"/>
      <c r="M16" s="182"/>
      <c r="N16" s="176"/>
    </row>
    <row r="17" spans="2:14" ht="30.75" customHeight="1" x14ac:dyDescent="0.2">
      <c r="B17" s="224" t="s">
        <v>259</v>
      </c>
      <c r="C17" s="519" t="s">
        <v>152</v>
      </c>
      <c r="D17" s="538"/>
      <c r="E17" s="538"/>
      <c r="F17" s="538"/>
      <c r="G17" s="538"/>
      <c r="H17" s="538"/>
      <c r="I17" s="539"/>
      <c r="J17" s="186"/>
      <c r="K17" s="186"/>
      <c r="M17" s="182" t="s">
        <v>91</v>
      </c>
      <c r="N17" s="176"/>
    </row>
    <row r="18" spans="2:14" ht="18" customHeight="1" x14ac:dyDescent="0.2">
      <c r="B18" s="540" t="s">
        <v>265</v>
      </c>
      <c r="C18" s="541" t="s">
        <v>237</v>
      </c>
      <c r="D18" s="541"/>
      <c r="E18" s="541"/>
      <c r="F18" s="542" t="s">
        <v>238</v>
      </c>
      <c r="G18" s="542"/>
      <c r="H18" s="542"/>
      <c r="I18" s="543"/>
      <c r="J18" s="187"/>
      <c r="K18" s="187"/>
      <c r="M18" s="182" t="s">
        <v>79</v>
      </c>
      <c r="N18" s="176"/>
    </row>
    <row r="19" spans="2:14" ht="39.75" customHeight="1" x14ac:dyDescent="0.2">
      <c r="B19" s="540"/>
      <c r="C19" s="517" t="s">
        <v>312</v>
      </c>
      <c r="D19" s="517"/>
      <c r="E19" s="517"/>
      <c r="F19" s="517" t="s">
        <v>313</v>
      </c>
      <c r="G19" s="517"/>
      <c r="H19" s="517"/>
      <c r="I19" s="518"/>
      <c r="J19" s="185"/>
      <c r="K19" s="185"/>
      <c r="M19" s="182" t="s">
        <v>95</v>
      </c>
      <c r="N19" s="176"/>
    </row>
    <row r="20" spans="2:14" ht="39.75" customHeight="1" x14ac:dyDescent="0.2">
      <c r="B20" s="224" t="s">
        <v>266</v>
      </c>
      <c r="C20" s="544" t="s">
        <v>314</v>
      </c>
      <c r="D20" s="545"/>
      <c r="E20" s="546"/>
      <c r="F20" s="547" t="s">
        <v>314</v>
      </c>
      <c r="G20" s="547"/>
      <c r="H20" s="547"/>
      <c r="I20" s="548"/>
      <c r="J20" s="179"/>
      <c r="K20" s="179"/>
      <c r="M20" s="182"/>
      <c r="N20" s="176"/>
    </row>
    <row r="21" spans="2:14" ht="361.15" customHeight="1" x14ac:dyDescent="0.2">
      <c r="B21" s="224" t="s">
        <v>267</v>
      </c>
      <c r="C21" s="549" t="s">
        <v>341</v>
      </c>
      <c r="D21" s="550"/>
      <c r="E21" s="551"/>
      <c r="F21" s="732" t="s">
        <v>340</v>
      </c>
      <c r="G21" s="733"/>
      <c r="H21" s="733"/>
      <c r="I21" s="734"/>
      <c r="J21" s="184"/>
      <c r="K21" s="184"/>
      <c r="M21" s="188"/>
      <c r="N21" s="176"/>
    </row>
    <row r="22" spans="2:14" ht="23.25" customHeight="1" x14ac:dyDescent="0.2">
      <c r="B22" s="224" t="s">
        <v>268</v>
      </c>
      <c r="C22" s="532">
        <v>44197</v>
      </c>
      <c r="D22" s="555"/>
      <c r="E22" s="556"/>
      <c r="F22" s="178" t="s">
        <v>271</v>
      </c>
      <c r="G22" s="225">
        <v>0.1</v>
      </c>
      <c r="H22" s="178" t="s">
        <v>275</v>
      </c>
      <c r="I22" s="226">
        <v>0.1</v>
      </c>
      <c r="J22" s="189"/>
      <c r="K22" s="189"/>
      <c r="M22" s="188"/>
    </row>
    <row r="23" spans="2:14" ht="27" customHeight="1" x14ac:dyDescent="0.2">
      <c r="B23" s="224" t="s">
        <v>269</v>
      </c>
      <c r="C23" s="532">
        <v>44561</v>
      </c>
      <c r="D23" s="533"/>
      <c r="E23" s="534"/>
      <c r="F23" s="178" t="s">
        <v>272</v>
      </c>
      <c r="G23" s="535">
        <v>0.3</v>
      </c>
      <c r="H23" s="536"/>
      <c r="I23" s="537"/>
      <c r="J23" s="190"/>
      <c r="K23" s="190"/>
      <c r="M23" s="188"/>
    </row>
    <row r="24" spans="2:14" ht="30.75" customHeight="1" x14ac:dyDescent="0.2">
      <c r="B24" s="231" t="s">
        <v>270</v>
      </c>
      <c r="C24" s="557" t="s">
        <v>326</v>
      </c>
      <c r="D24" s="558"/>
      <c r="E24" s="559"/>
      <c r="F24" s="227" t="s">
        <v>274</v>
      </c>
      <c r="G24" s="560" t="s">
        <v>223</v>
      </c>
      <c r="H24" s="533"/>
      <c r="I24" s="561"/>
      <c r="J24" s="187"/>
      <c r="K24" s="187"/>
      <c r="M24" s="188"/>
    </row>
    <row r="25" spans="2:14" ht="22.5" customHeight="1" x14ac:dyDescent="0.2">
      <c r="B25" s="513" t="s">
        <v>235</v>
      </c>
      <c r="C25" s="514"/>
      <c r="D25" s="514"/>
      <c r="E25" s="514"/>
      <c r="F25" s="514"/>
      <c r="G25" s="514"/>
      <c r="H25" s="514"/>
      <c r="I25" s="515"/>
      <c r="J25" s="175"/>
      <c r="K25" s="175"/>
      <c r="M25" s="188"/>
    </row>
    <row r="26" spans="2:14" ht="43.5" customHeight="1" x14ac:dyDescent="0.2">
      <c r="B26" s="191" t="s">
        <v>105</v>
      </c>
      <c r="C26" s="221" t="s">
        <v>261</v>
      </c>
      <c r="D26" s="221" t="s">
        <v>260</v>
      </c>
      <c r="E26" s="192" t="s">
        <v>264</v>
      </c>
      <c r="F26" s="221" t="s">
        <v>263</v>
      </c>
      <c r="G26" s="221" t="s">
        <v>262</v>
      </c>
      <c r="H26" s="192" t="s">
        <v>276</v>
      </c>
      <c r="I26" s="193" t="s">
        <v>273</v>
      </c>
      <c r="J26" s="185"/>
      <c r="K26" s="185"/>
      <c r="M26" s="188"/>
    </row>
    <row r="27" spans="2:14" ht="15.6" customHeight="1" x14ac:dyDescent="0.2">
      <c r="B27" s="191" t="s">
        <v>329</v>
      </c>
      <c r="C27" s="228">
        <f>0.0833*$G$23</f>
        <v>2.4989999999999998E-2</v>
      </c>
      <c r="D27" s="228">
        <v>2.4900000000000002E-2</v>
      </c>
      <c r="E27" s="263">
        <f>IF(OR(C27=0,C27=""),0,D27/C27)</f>
        <v>0.99639855942376965</v>
      </c>
      <c r="F27" s="580">
        <f>SUM(C27:C38)</f>
        <v>0.29999999999999993</v>
      </c>
      <c r="G27" s="580">
        <f>SUM(D27:D38)</f>
        <v>7.4789999999999995E-2</v>
      </c>
      <c r="H27" s="264">
        <f>+(D27*100%)/$G$23</f>
        <v>8.3000000000000004E-2</v>
      </c>
      <c r="I27" s="614">
        <f>G27+I22</f>
        <v>0.17479</v>
      </c>
      <c r="J27" s="185"/>
      <c r="K27" s="185"/>
      <c r="M27" s="188"/>
    </row>
    <row r="28" spans="2:14" ht="15.6" customHeight="1" x14ac:dyDescent="0.2">
      <c r="B28" s="191" t="s">
        <v>114</v>
      </c>
      <c r="C28" s="228">
        <f t="shared" ref="C28:D34" si="0">0.0833*$G$23</f>
        <v>2.4989999999999998E-2</v>
      </c>
      <c r="D28" s="228">
        <v>2.4900000000000002E-2</v>
      </c>
      <c r="E28" s="263">
        <f t="shared" ref="E28:E38" si="1">IF(OR(C28=0,C28=""),0,D28/C28)</f>
        <v>0.99639855942376965</v>
      </c>
      <c r="F28" s="581"/>
      <c r="G28" s="581"/>
      <c r="H28" s="264">
        <f>+IF(D28="","",((D28*100%)/$G$23)+H27)</f>
        <v>0.16600000000000001</v>
      </c>
      <c r="I28" s="615"/>
      <c r="J28" s="185"/>
      <c r="K28" s="185"/>
      <c r="M28" s="188"/>
    </row>
    <row r="29" spans="2:14" ht="15.6" customHeight="1" x14ac:dyDescent="0.2">
      <c r="B29" s="191" t="s">
        <v>115</v>
      </c>
      <c r="C29" s="228">
        <f t="shared" si="0"/>
        <v>2.4989999999999998E-2</v>
      </c>
      <c r="D29" s="228">
        <f t="shared" si="0"/>
        <v>2.4989999999999998E-2</v>
      </c>
      <c r="E29" s="263">
        <f t="shared" si="1"/>
        <v>1</v>
      </c>
      <c r="F29" s="581"/>
      <c r="G29" s="581"/>
      <c r="H29" s="264">
        <f t="shared" ref="H29:H38" si="2">+IF(D29="","",((D29*100%)/$G$23)+H28)</f>
        <v>0.24930000000000002</v>
      </c>
      <c r="I29" s="615"/>
      <c r="J29" s="185"/>
      <c r="K29" s="185"/>
      <c r="M29" s="188"/>
    </row>
    <row r="30" spans="2:14" ht="15.6" customHeight="1" x14ac:dyDescent="0.2">
      <c r="B30" s="191" t="s">
        <v>116</v>
      </c>
      <c r="C30" s="228">
        <f t="shared" si="0"/>
        <v>2.4989999999999998E-2</v>
      </c>
      <c r="D30" s="228"/>
      <c r="E30" s="263">
        <f t="shared" si="1"/>
        <v>0</v>
      </c>
      <c r="F30" s="581"/>
      <c r="G30" s="581"/>
      <c r="H30" s="264" t="str">
        <f t="shared" si="2"/>
        <v/>
      </c>
      <c r="I30" s="615"/>
      <c r="J30" s="185"/>
      <c r="K30" s="185"/>
      <c r="M30" s="188"/>
    </row>
    <row r="31" spans="2:14" ht="15.6" customHeight="1" x14ac:dyDescent="0.2">
      <c r="B31" s="191" t="s">
        <v>117</v>
      </c>
      <c r="C31" s="228">
        <f t="shared" si="0"/>
        <v>2.4989999999999998E-2</v>
      </c>
      <c r="D31" s="228"/>
      <c r="E31" s="263">
        <f t="shared" si="1"/>
        <v>0</v>
      </c>
      <c r="F31" s="581"/>
      <c r="G31" s="581"/>
      <c r="H31" s="264" t="str">
        <f t="shared" si="2"/>
        <v/>
      </c>
      <c r="I31" s="615"/>
      <c r="J31" s="185"/>
      <c r="K31" s="185"/>
      <c r="M31" s="188"/>
    </row>
    <row r="32" spans="2:14" ht="15.6" customHeight="1" x14ac:dyDescent="0.2">
      <c r="B32" s="191" t="s">
        <v>118</v>
      </c>
      <c r="C32" s="228">
        <f t="shared" si="0"/>
        <v>2.4989999999999998E-2</v>
      </c>
      <c r="D32" s="228"/>
      <c r="E32" s="263">
        <f t="shared" si="1"/>
        <v>0</v>
      </c>
      <c r="F32" s="581"/>
      <c r="G32" s="581"/>
      <c r="H32" s="264" t="str">
        <f t="shared" si="2"/>
        <v/>
      </c>
      <c r="I32" s="615"/>
      <c r="J32" s="185"/>
      <c r="K32" s="185"/>
      <c r="M32" s="188"/>
    </row>
    <row r="33" spans="2:11" ht="19.5" customHeight="1" x14ac:dyDescent="0.2">
      <c r="B33" s="191" t="s">
        <v>119</v>
      </c>
      <c r="C33" s="228">
        <f t="shared" si="0"/>
        <v>2.4989999999999998E-2</v>
      </c>
      <c r="D33" s="228"/>
      <c r="E33" s="263">
        <f t="shared" si="1"/>
        <v>0</v>
      </c>
      <c r="F33" s="581"/>
      <c r="G33" s="581"/>
      <c r="H33" s="264" t="str">
        <f t="shared" si="2"/>
        <v/>
      </c>
      <c r="I33" s="615"/>
      <c r="J33" s="195"/>
      <c r="K33" s="195"/>
    </row>
    <row r="34" spans="2:11" ht="19.5" customHeight="1" x14ac:dyDescent="0.2">
      <c r="B34" s="191" t="s">
        <v>120</v>
      </c>
      <c r="C34" s="228">
        <f t="shared" si="0"/>
        <v>2.4989999999999998E-2</v>
      </c>
      <c r="D34" s="228"/>
      <c r="E34" s="263">
        <f t="shared" si="1"/>
        <v>0</v>
      </c>
      <c r="F34" s="581"/>
      <c r="G34" s="581"/>
      <c r="H34" s="264" t="str">
        <f t="shared" si="2"/>
        <v/>
      </c>
      <c r="I34" s="615"/>
      <c r="J34" s="195"/>
      <c r="K34" s="195"/>
    </row>
    <row r="35" spans="2:11" ht="19.5" customHeight="1" x14ac:dyDescent="0.2">
      <c r="B35" s="191" t="s">
        <v>121</v>
      </c>
      <c r="C35" s="228">
        <f>0.0834*$G$23</f>
        <v>2.5020000000000001E-2</v>
      </c>
      <c r="D35" s="228"/>
      <c r="E35" s="263">
        <f t="shared" si="1"/>
        <v>0</v>
      </c>
      <c r="F35" s="581"/>
      <c r="G35" s="581"/>
      <c r="H35" s="264" t="str">
        <f t="shared" si="2"/>
        <v/>
      </c>
      <c r="I35" s="615"/>
      <c r="J35" s="195"/>
      <c r="K35" s="195"/>
    </row>
    <row r="36" spans="2:11" ht="19.5" customHeight="1" x14ac:dyDescent="0.2">
      <c r="B36" s="191" t="s">
        <v>122</v>
      </c>
      <c r="C36" s="228">
        <f>0.0834*$G$23</f>
        <v>2.5020000000000001E-2</v>
      </c>
      <c r="D36" s="228"/>
      <c r="E36" s="263">
        <f t="shared" si="1"/>
        <v>0</v>
      </c>
      <c r="F36" s="581"/>
      <c r="G36" s="581"/>
      <c r="H36" s="264" t="str">
        <f t="shared" si="2"/>
        <v/>
      </c>
      <c r="I36" s="615"/>
      <c r="J36" s="195"/>
      <c r="K36" s="195"/>
    </row>
    <row r="37" spans="2:11" ht="19.5" customHeight="1" x14ac:dyDescent="0.2">
      <c r="B37" s="191" t="s">
        <v>123</v>
      </c>
      <c r="C37" s="228">
        <f>0.0834*$G$23</f>
        <v>2.5020000000000001E-2</v>
      </c>
      <c r="D37" s="228"/>
      <c r="E37" s="263">
        <f t="shared" si="1"/>
        <v>0</v>
      </c>
      <c r="F37" s="581"/>
      <c r="G37" s="581"/>
      <c r="H37" s="264" t="str">
        <f t="shared" si="2"/>
        <v/>
      </c>
      <c r="I37" s="615"/>
      <c r="J37" s="195"/>
      <c r="K37" s="195"/>
    </row>
    <row r="38" spans="2:11" ht="19.5" customHeight="1" x14ac:dyDescent="0.2">
      <c r="B38" s="191" t="s">
        <v>124</v>
      </c>
      <c r="C38" s="228">
        <f>0.0834*$G$23</f>
        <v>2.5020000000000001E-2</v>
      </c>
      <c r="D38" s="228"/>
      <c r="E38" s="263">
        <f t="shared" si="1"/>
        <v>0</v>
      </c>
      <c r="F38" s="582"/>
      <c r="G38" s="582"/>
      <c r="H38" s="264" t="str">
        <f t="shared" si="2"/>
        <v/>
      </c>
      <c r="I38" s="616"/>
      <c r="J38" s="195"/>
      <c r="K38" s="195"/>
    </row>
    <row r="39" spans="2:11" ht="52.5" customHeight="1" x14ac:dyDescent="0.2">
      <c r="B39" s="229" t="s">
        <v>277</v>
      </c>
      <c r="C39" s="562" t="s">
        <v>387</v>
      </c>
      <c r="D39" s="563"/>
      <c r="E39" s="563"/>
      <c r="F39" s="563"/>
      <c r="G39" s="563"/>
      <c r="H39" s="563"/>
      <c r="I39" s="564"/>
      <c r="J39" s="196"/>
      <c r="K39" s="196"/>
    </row>
    <row r="40" spans="2:11" ht="34.5" customHeight="1" x14ac:dyDescent="0.2">
      <c r="B40" s="565"/>
      <c r="C40" s="566"/>
      <c r="D40" s="566"/>
      <c r="E40" s="566"/>
      <c r="F40" s="566"/>
      <c r="G40" s="566"/>
      <c r="H40" s="566"/>
      <c r="I40" s="567"/>
      <c r="J40" s="175"/>
      <c r="K40" s="175"/>
    </row>
    <row r="41" spans="2:11" ht="34.5" customHeight="1" x14ac:dyDescent="0.2">
      <c r="B41" s="568"/>
      <c r="C41" s="569"/>
      <c r="D41" s="569"/>
      <c r="E41" s="569"/>
      <c r="F41" s="569"/>
      <c r="G41" s="569"/>
      <c r="H41" s="569"/>
      <c r="I41" s="570"/>
      <c r="J41" s="196"/>
      <c r="K41" s="196"/>
    </row>
    <row r="42" spans="2:11" ht="34.5" customHeight="1" x14ac:dyDescent="0.2">
      <c r="B42" s="568"/>
      <c r="C42" s="569"/>
      <c r="D42" s="569"/>
      <c r="E42" s="569"/>
      <c r="F42" s="569"/>
      <c r="G42" s="569"/>
      <c r="H42" s="569"/>
      <c r="I42" s="570"/>
      <c r="J42" s="196"/>
      <c r="K42" s="196"/>
    </row>
    <row r="43" spans="2:11" ht="34.5" customHeight="1" x14ac:dyDescent="0.2">
      <c r="B43" s="568"/>
      <c r="C43" s="569"/>
      <c r="D43" s="569"/>
      <c r="E43" s="569"/>
      <c r="F43" s="569"/>
      <c r="G43" s="569"/>
      <c r="H43" s="569"/>
      <c r="I43" s="570"/>
      <c r="J43" s="196"/>
      <c r="K43" s="196"/>
    </row>
    <row r="44" spans="2:11" ht="34.5" customHeight="1" x14ac:dyDescent="0.2">
      <c r="B44" s="571"/>
      <c r="C44" s="572"/>
      <c r="D44" s="572"/>
      <c r="E44" s="572"/>
      <c r="F44" s="572"/>
      <c r="G44" s="572"/>
      <c r="H44" s="572"/>
      <c r="I44" s="573"/>
      <c r="J44" s="174"/>
      <c r="K44" s="174"/>
    </row>
    <row r="45" spans="2:11" ht="409.6" customHeight="1" x14ac:dyDescent="0.2">
      <c r="B45" s="224" t="s">
        <v>278</v>
      </c>
      <c r="C45" s="735" t="s">
        <v>399</v>
      </c>
      <c r="D45" s="736"/>
      <c r="E45" s="736"/>
      <c r="F45" s="736"/>
      <c r="G45" s="736"/>
      <c r="H45" s="736"/>
      <c r="I45" s="737"/>
      <c r="J45" s="197"/>
      <c r="K45" s="197"/>
    </row>
    <row r="46" spans="2:11" ht="64.900000000000006" customHeight="1" x14ac:dyDescent="0.2">
      <c r="B46" s="224" t="s">
        <v>279</v>
      </c>
      <c r="C46" s="591" t="s">
        <v>380</v>
      </c>
      <c r="D46" s="592"/>
      <c r="E46" s="592"/>
      <c r="F46" s="592"/>
      <c r="G46" s="592"/>
      <c r="H46" s="592"/>
      <c r="I46" s="593"/>
      <c r="J46" s="197"/>
      <c r="K46" s="197"/>
    </row>
    <row r="47" spans="2:11" ht="66" customHeight="1" x14ac:dyDescent="0.2">
      <c r="B47" s="230" t="s">
        <v>280</v>
      </c>
      <c r="C47" s="594" t="s">
        <v>371</v>
      </c>
      <c r="D47" s="595"/>
      <c r="E47" s="595"/>
      <c r="F47" s="595"/>
      <c r="G47" s="595"/>
      <c r="H47" s="595"/>
      <c r="I47" s="596"/>
      <c r="J47" s="197"/>
      <c r="K47" s="197"/>
    </row>
    <row r="48" spans="2:11" ht="22.5" customHeight="1" x14ac:dyDescent="0.2">
      <c r="B48" s="513" t="s">
        <v>236</v>
      </c>
      <c r="C48" s="514"/>
      <c r="D48" s="514"/>
      <c r="E48" s="514"/>
      <c r="F48" s="514"/>
      <c r="G48" s="514"/>
      <c r="H48" s="514"/>
      <c r="I48" s="515"/>
      <c r="J48" s="197"/>
      <c r="K48" s="197"/>
    </row>
    <row r="49" spans="2:11" ht="22.5" customHeight="1" x14ac:dyDescent="0.2">
      <c r="B49" s="587" t="s">
        <v>281</v>
      </c>
      <c r="C49" s="218" t="s">
        <v>282</v>
      </c>
      <c r="D49" s="589" t="s">
        <v>283</v>
      </c>
      <c r="E49" s="589"/>
      <c r="F49" s="589"/>
      <c r="G49" s="589" t="s">
        <v>284</v>
      </c>
      <c r="H49" s="589"/>
      <c r="I49" s="590"/>
      <c r="J49" s="198"/>
      <c r="K49" s="198"/>
    </row>
    <row r="50" spans="2:11" ht="30.75" customHeight="1" x14ac:dyDescent="0.2">
      <c r="B50" s="588"/>
      <c r="C50" s="232"/>
      <c r="D50" s="623"/>
      <c r="E50" s="623"/>
      <c r="F50" s="623"/>
      <c r="G50" s="623"/>
      <c r="H50" s="623"/>
      <c r="I50" s="624"/>
      <c r="J50" s="198"/>
      <c r="K50" s="198"/>
    </row>
    <row r="51" spans="2:11" ht="32.25" customHeight="1" x14ac:dyDescent="0.2">
      <c r="B51" s="233" t="s">
        <v>285</v>
      </c>
      <c r="C51" s="652" t="s">
        <v>343</v>
      </c>
      <c r="D51" s="652"/>
      <c r="E51" s="652"/>
      <c r="F51" s="652"/>
      <c r="G51" s="652"/>
      <c r="H51" s="652"/>
      <c r="I51" s="653"/>
      <c r="J51" s="200"/>
      <c r="K51" s="200"/>
    </row>
    <row r="52" spans="2:11" ht="28.5" customHeight="1" x14ac:dyDescent="0.2">
      <c r="B52" s="234" t="s">
        <v>286</v>
      </c>
      <c r="C52" s="652" t="s">
        <v>344</v>
      </c>
      <c r="D52" s="652"/>
      <c r="E52" s="652"/>
      <c r="F52" s="652"/>
      <c r="G52" s="652"/>
      <c r="H52" s="652"/>
      <c r="I52" s="653"/>
      <c r="J52" s="200"/>
      <c r="K52" s="200"/>
    </row>
    <row r="53" spans="2:11" ht="30" customHeight="1" x14ac:dyDescent="0.2">
      <c r="B53" s="230" t="s">
        <v>287</v>
      </c>
      <c r="C53" s="652" t="s">
        <v>345</v>
      </c>
      <c r="D53" s="652"/>
      <c r="E53" s="652"/>
      <c r="F53" s="652"/>
      <c r="G53" s="652"/>
      <c r="H53" s="652"/>
      <c r="I53" s="653"/>
      <c r="J53" s="201"/>
      <c r="K53" s="201"/>
    </row>
    <row r="54" spans="2:11" ht="31.5" customHeight="1" thickBot="1" x14ac:dyDescent="0.25">
      <c r="B54" s="211" t="s">
        <v>288</v>
      </c>
      <c r="C54" s="738"/>
      <c r="D54" s="739"/>
      <c r="E54" s="739"/>
      <c r="F54" s="739"/>
      <c r="G54" s="739"/>
      <c r="H54" s="739"/>
      <c r="I54" s="740"/>
      <c r="J54" s="202"/>
      <c r="K54" s="202"/>
    </row>
    <row r="55" spans="2:11" x14ac:dyDescent="0.2">
      <c r="B55" s="203"/>
      <c r="C55" s="204"/>
      <c r="D55" s="204"/>
      <c r="E55" s="205"/>
      <c r="F55" s="205"/>
      <c r="G55" s="212"/>
      <c r="H55" s="207"/>
      <c r="I55" s="204"/>
      <c r="J55" s="202"/>
      <c r="K55" s="202"/>
    </row>
    <row r="56" spans="2:11" x14ac:dyDescent="0.2">
      <c r="B56" s="203"/>
      <c r="C56" s="204"/>
      <c r="D56" s="204"/>
      <c r="E56" s="205"/>
      <c r="F56" s="205"/>
      <c r="G56" s="212"/>
      <c r="H56" s="207"/>
      <c r="I56" s="204"/>
      <c r="J56" s="202"/>
      <c r="K56" s="202"/>
    </row>
    <row r="57" spans="2:11" x14ac:dyDescent="0.2">
      <c r="B57" s="203"/>
      <c r="C57" s="204"/>
      <c r="D57" s="204"/>
      <c r="E57" s="205"/>
      <c r="F57" s="205"/>
      <c r="G57" s="212"/>
      <c r="H57" s="207"/>
      <c r="I57" s="204"/>
      <c r="J57" s="202"/>
      <c r="K57" s="202"/>
    </row>
    <row r="58" spans="2:11" x14ac:dyDescent="0.2">
      <c r="B58" s="203"/>
      <c r="C58" s="204"/>
      <c r="D58" s="204"/>
      <c r="E58" s="205"/>
      <c r="F58" s="205"/>
      <c r="G58" s="212"/>
      <c r="H58" s="207"/>
      <c r="I58" s="204"/>
      <c r="J58" s="202"/>
      <c r="K58" s="202"/>
    </row>
    <row r="59" spans="2:11" x14ac:dyDescent="0.2">
      <c r="B59" s="203"/>
      <c r="C59" s="204"/>
      <c r="D59" s="204"/>
      <c r="E59" s="205"/>
      <c r="F59" s="205"/>
      <c r="G59" s="212"/>
      <c r="H59" s="207"/>
      <c r="I59" s="204"/>
      <c r="J59" s="202"/>
      <c r="K59" s="202"/>
    </row>
    <row r="60" spans="2:11" ht="25.5" customHeight="1" x14ac:dyDescent="0.2">
      <c r="B60" s="203"/>
      <c r="C60" s="204"/>
      <c r="D60" s="204"/>
      <c r="E60" s="205"/>
      <c r="F60" s="205"/>
      <c r="G60" s="212"/>
      <c r="H60" s="207"/>
      <c r="I60" s="204"/>
      <c r="J60" s="202"/>
      <c r="K60" s="202"/>
    </row>
  </sheetData>
  <sheetProtection algorithmName="SHA-512" hashValue="pEsbg8DlktIELrHtYbYsqq3RMaWtkLetqsGHZ0Bg8M+FtfnfqriKDqeO2mGkuWSiznXJgdWWWj8mrOuMS7Qccw==" saltValue="MmUvy48XmCk6nm3LD2mxGg==" spinCount="100000" sheet="1" objects="1" scenarios="1"/>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disablePrompts="1" count="7">
    <dataValidation type="list" allowBlank="1" showInputMessage="1" showErrorMessage="1" sqref="C7 I7" xr:uid="{05B76627-C89E-41E3-AB1B-261202073575}">
      <formula1>$N$11:$N$12</formula1>
    </dataValidation>
    <dataValidation type="list" allowBlank="1" showInputMessage="1" showErrorMessage="1" sqref="H13:I13" xr:uid="{564A4AFF-6A59-4F6C-AAF3-AEDDDF8D12BE}">
      <formula1>$N$5:$N$8</formula1>
    </dataValidation>
    <dataValidation type="list" allowBlank="1" showInputMessage="1" showErrorMessage="1" sqref="C9:F9" xr:uid="{2AA69A7B-E486-40B6-ACFF-D0DE5FD7574C}">
      <formula1>$M$6:$M$9</formula1>
    </dataValidation>
    <dataValidation type="list" allowBlank="1" showInputMessage="1" showErrorMessage="1" sqref="C24:E24" xr:uid="{E27D2EFE-1DA6-498B-8EF7-CA2C44421BDF}">
      <formula1>$M$12:$M$15</formula1>
    </dataValidation>
    <dataValidation type="list" allowBlank="1" showInputMessage="1" showErrorMessage="1" sqref="H12:I12" xr:uid="{00B38709-EA3E-4931-AC2F-582646218D8D}">
      <formula1>M17:M19</formula1>
    </dataValidation>
    <dataValidation type="list" showDropDown="1" showInputMessage="1" showErrorMessage="1" sqref="K12" xr:uid="{B131A374-4676-4EE4-906E-44CAFAAC5B7A}">
      <formula1>O17:O19</formula1>
    </dataValidation>
    <dataValidation type="list" allowBlank="1" showInputMessage="1" showErrorMessage="1" sqref="J10:K10" xr:uid="{25D86E89-C300-4909-B5DB-E6DEE92EEFCD}">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857409" r:id="rId4">
          <objectPr defaultSize="0" autoPict="0" r:id="rId5">
            <anchor moveWithCells="1" sizeWithCells="1">
              <from>
                <xdr:col>8</xdr:col>
                <xdr:colOff>47625</xdr:colOff>
                <xdr:row>1</xdr:row>
                <xdr:rowOff>28575</xdr:rowOff>
              </from>
              <to>
                <xdr:col>8</xdr:col>
                <xdr:colOff>1447800</xdr:colOff>
                <xdr:row>1</xdr:row>
                <xdr:rowOff>447675</xdr:rowOff>
              </to>
            </anchor>
          </objectPr>
        </oleObject>
      </mc:Choice>
      <mc:Fallback>
        <oleObject progId="PBrush" shapeId="35857409" r:id="rId4"/>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52A86-2E4A-416D-A697-A605E5896D75}">
  <sheetPr>
    <tabColor rgb="FF92D050"/>
  </sheetPr>
  <dimension ref="B1:X60"/>
  <sheetViews>
    <sheetView topLeftCell="B25" zoomScaleNormal="100" zoomScalePageLayoutView="85" workbookViewId="0">
      <selection activeCell="D27" sqref="D27"/>
    </sheetView>
  </sheetViews>
  <sheetFormatPr baseColWidth="10" defaultColWidth="10.85546875" defaultRowHeight="12.75" x14ac:dyDescent="0.2"/>
  <cols>
    <col min="1" max="1" width="1" style="173" customWidth="1"/>
    <col min="2" max="2" width="25.42578125" style="208" customWidth="1"/>
    <col min="3" max="3" width="14.42578125" style="173" customWidth="1"/>
    <col min="4" max="4" width="20.140625" style="173" customWidth="1"/>
    <col min="5" max="5" width="16.42578125" style="173" customWidth="1"/>
    <col min="6" max="6" width="25" style="173" customWidth="1"/>
    <col min="7" max="7" width="22" style="208" customWidth="1"/>
    <col min="8" max="8" width="20.42578125" style="173" customWidth="1"/>
    <col min="9" max="11" width="22.42578125" style="173" customWidth="1"/>
    <col min="12" max="24" width="10.85546875" style="171"/>
    <col min="25" max="16384" width="10.85546875" style="173"/>
  </cols>
  <sheetData>
    <row r="1" spans="2:14" ht="37.5" customHeight="1" x14ac:dyDescent="0.2">
      <c r="B1" s="501"/>
      <c r="C1" s="504" t="s">
        <v>25</v>
      </c>
      <c r="D1" s="504"/>
      <c r="E1" s="504"/>
      <c r="F1" s="504"/>
      <c r="G1" s="504"/>
      <c r="H1" s="504"/>
      <c r="I1" s="505"/>
      <c r="J1" s="170"/>
      <c r="K1" s="170"/>
      <c r="M1" s="172" t="s">
        <v>47</v>
      </c>
    </row>
    <row r="2" spans="2:14" ht="37.5" customHeight="1" x14ac:dyDescent="0.2">
      <c r="B2" s="502"/>
      <c r="C2" s="508" t="s">
        <v>239</v>
      </c>
      <c r="D2" s="508"/>
      <c r="E2" s="508"/>
      <c r="F2" s="508"/>
      <c r="G2" s="508"/>
      <c r="H2" s="508"/>
      <c r="I2" s="506"/>
      <c r="J2" s="170"/>
      <c r="K2" s="170"/>
      <c r="M2" s="172" t="s">
        <v>48</v>
      </c>
    </row>
    <row r="3" spans="2:14" ht="37.5" customHeight="1" thickBot="1" x14ac:dyDescent="0.25">
      <c r="B3" s="503"/>
      <c r="C3" s="509" t="s">
        <v>240</v>
      </c>
      <c r="D3" s="509"/>
      <c r="E3" s="509"/>
      <c r="F3" s="509" t="s">
        <v>241</v>
      </c>
      <c r="G3" s="509"/>
      <c r="H3" s="509"/>
      <c r="I3" s="507"/>
      <c r="J3" s="170"/>
      <c r="K3" s="170"/>
      <c r="M3" s="172" t="s">
        <v>50</v>
      </c>
    </row>
    <row r="4" spans="2:14" ht="23.25" customHeight="1" x14ac:dyDescent="0.2">
      <c r="B4" s="510"/>
      <c r="C4" s="511"/>
      <c r="D4" s="511"/>
      <c r="E4" s="511"/>
      <c r="F4" s="511"/>
      <c r="G4" s="511"/>
      <c r="H4" s="511"/>
      <c r="I4" s="512"/>
      <c r="J4" s="174"/>
      <c r="K4" s="174"/>
    </row>
    <row r="5" spans="2:14" ht="24" customHeight="1" x14ac:dyDescent="0.2">
      <c r="B5" s="513" t="s">
        <v>234</v>
      </c>
      <c r="C5" s="514"/>
      <c r="D5" s="514"/>
      <c r="E5" s="514"/>
      <c r="F5" s="514"/>
      <c r="G5" s="514"/>
      <c r="H5" s="514"/>
      <c r="I5" s="515"/>
      <c r="J5" s="175"/>
      <c r="K5" s="175"/>
      <c r="N5" s="176" t="s">
        <v>57</v>
      </c>
    </row>
    <row r="6" spans="2:14" ht="30.75" customHeight="1" x14ac:dyDescent="0.2">
      <c r="B6" s="224" t="s">
        <v>242</v>
      </c>
      <c r="C6" s="222">
        <v>6</v>
      </c>
      <c r="D6" s="516" t="s">
        <v>243</v>
      </c>
      <c r="E6" s="516"/>
      <c r="F6" s="517" t="str">
        <f>'[7]Proyecto 7550'!$N$60</f>
        <v>Realizar un diagnostico de fortalecimiento institucional que cumpla con las necesidades de los procesos transversales del IDPYBA</v>
      </c>
      <c r="G6" s="517"/>
      <c r="H6" s="517"/>
      <c r="I6" s="518"/>
      <c r="J6" s="177"/>
      <c r="K6" s="177"/>
      <c r="M6" s="172" t="s">
        <v>60</v>
      </c>
      <c r="N6" s="176" t="s">
        <v>61</v>
      </c>
    </row>
    <row r="7" spans="2:14" ht="30.75" customHeight="1" x14ac:dyDescent="0.2">
      <c r="B7" s="224" t="s">
        <v>244</v>
      </c>
      <c r="C7" s="222" t="s">
        <v>81</v>
      </c>
      <c r="D7" s="516" t="s">
        <v>245</v>
      </c>
      <c r="E7" s="516"/>
      <c r="F7" s="517" t="s">
        <v>298</v>
      </c>
      <c r="G7" s="517"/>
      <c r="H7" s="178" t="s">
        <v>246</v>
      </c>
      <c r="I7" s="223" t="s">
        <v>81</v>
      </c>
      <c r="J7" s="179"/>
      <c r="K7" s="179"/>
      <c r="M7" s="172"/>
      <c r="N7" s="176"/>
    </row>
    <row r="8" spans="2:14" ht="30.75" customHeight="1" x14ac:dyDescent="0.2">
      <c r="B8" s="224" t="s">
        <v>247</v>
      </c>
      <c r="C8" s="517" t="s">
        <v>289</v>
      </c>
      <c r="D8" s="517"/>
      <c r="E8" s="517"/>
      <c r="F8" s="517"/>
      <c r="G8" s="178" t="s">
        <v>248</v>
      </c>
      <c r="H8" s="522">
        <v>7550</v>
      </c>
      <c r="I8" s="523"/>
      <c r="J8" s="180"/>
      <c r="K8" s="180"/>
      <c r="M8" s="172" t="s">
        <v>69</v>
      </c>
      <c r="N8" s="176" t="s">
        <v>70</v>
      </c>
    </row>
    <row r="9" spans="2:14" ht="30.75" customHeight="1" x14ac:dyDescent="0.2">
      <c r="B9" s="224" t="s">
        <v>48</v>
      </c>
      <c r="C9" s="524" t="s">
        <v>60</v>
      </c>
      <c r="D9" s="524"/>
      <c r="E9" s="524"/>
      <c r="F9" s="524"/>
      <c r="G9" s="178" t="s">
        <v>249</v>
      </c>
      <c r="H9" s="525" t="s">
        <v>295</v>
      </c>
      <c r="I9" s="526"/>
      <c r="J9" s="181"/>
      <c r="K9" s="181"/>
      <c r="M9" s="182" t="s">
        <v>73</v>
      </c>
    </row>
    <row r="10" spans="2:14" ht="75.75" customHeight="1" x14ac:dyDescent="0.2">
      <c r="B10" s="224" t="s">
        <v>250</v>
      </c>
      <c r="C10" s="517" t="s">
        <v>373</v>
      </c>
      <c r="D10" s="517"/>
      <c r="E10" s="517"/>
      <c r="F10" s="517"/>
      <c r="G10" s="517"/>
      <c r="H10" s="517"/>
      <c r="I10" s="518"/>
      <c r="J10" s="183"/>
      <c r="K10" s="183"/>
      <c r="M10" s="182"/>
    </row>
    <row r="11" spans="2:14" ht="30.75" customHeight="1" x14ac:dyDescent="0.2">
      <c r="B11" s="224" t="s">
        <v>251</v>
      </c>
      <c r="C11" s="519" t="str">
        <f>'[7]Proyecto 7550'!$E$53</f>
        <v>Realizar el fortalecimiento institucional de la estructura orgánica y funcional de la SDA, IDIGER, JBB, E IDPYBA</v>
      </c>
      <c r="D11" s="519"/>
      <c r="E11" s="519"/>
      <c r="F11" s="519"/>
      <c r="G11" s="519"/>
      <c r="H11" s="519"/>
      <c r="I11" s="728"/>
      <c r="J11" s="179"/>
      <c r="K11" s="179"/>
      <c r="M11" s="182"/>
      <c r="N11" s="176" t="s">
        <v>76</v>
      </c>
    </row>
    <row r="12" spans="2:14" ht="30.75" customHeight="1" x14ac:dyDescent="0.2">
      <c r="B12" s="224" t="s">
        <v>254</v>
      </c>
      <c r="C12" s="527" t="s">
        <v>334</v>
      </c>
      <c r="D12" s="527"/>
      <c r="E12" s="527"/>
      <c r="F12" s="527"/>
      <c r="G12" s="178" t="s">
        <v>252</v>
      </c>
      <c r="H12" s="547" t="s">
        <v>91</v>
      </c>
      <c r="I12" s="548"/>
      <c r="J12" s="179"/>
      <c r="K12" s="179"/>
      <c r="M12" s="182" t="s">
        <v>80</v>
      </c>
      <c r="N12" s="176" t="s">
        <v>81</v>
      </c>
    </row>
    <row r="13" spans="2:14" ht="30.75" customHeight="1" x14ac:dyDescent="0.2">
      <c r="B13" s="224" t="s">
        <v>255</v>
      </c>
      <c r="C13" s="531" t="s">
        <v>346</v>
      </c>
      <c r="D13" s="531"/>
      <c r="E13" s="531"/>
      <c r="F13" s="531"/>
      <c r="G13" s="178" t="s">
        <v>253</v>
      </c>
      <c r="H13" s="519" t="s">
        <v>57</v>
      </c>
      <c r="I13" s="728"/>
      <c r="J13" s="179"/>
      <c r="K13" s="179"/>
      <c r="M13" s="182" t="s">
        <v>84</v>
      </c>
    </row>
    <row r="14" spans="2:14" ht="30" customHeight="1" x14ac:dyDescent="0.2">
      <c r="B14" s="224" t="s">
        <v>256</v>
      </c>
      <c r="C14" s="634" t="s">
        <v>328</v>
      </c>
      <c r="D14" s="634"/>
      <c r="E14" s="634"/>
      <c r="F14" s="634"/>
      <c r="G14" s="634"/>
      <c r="H14" s="634"/>
      <c r="I14" s="635"/>
      <c r="J14" s="183"/>
      <c r="K14" s="183"/>
      <c r="M14" s="182" t="s">
        <v>86</v>
      </c>
      <c r="N14" s="176"/>
    </row>
    <row r="15" spans="2:14" ht="30.75" customHeight="1" x14ac:dyDescent="0.2">
      <c r="B15" s="224" t="s">
        <v>257</v>
      </c>
      <c r="C15" s="520" t="s">
        <v>315</v>
      </c>
      <c r="D15" s="520"/>
      <c r="E15" s="520"/>
      <c r="F15" s="520"/>
      <c r="G15" s="520"/>
      <c r="H15" s="520"/>
      <c r="I15" s="521"/>
      <c r="J15" s="184"/>
      <c r="K15" s="184"/>
      <c r="M15" s="182" t="s">
        <v>88</v>
      </c>
      <c r="N15" s="176"/>
    </row>
    <row r="16" spans="2:14" ht="20.25" customHeight="1" x14ac:dyDescent="0.2">
      <c r="B16" s="224" t="s">
        <v>258</v>
      </c>
      <c r="C16" s="517" t="s">
        <v>311</v>
      </c>
      <c r="D16" s="517"/>
      <c r="E16" s="517"/>
      <c r="F16" s="517"/>
      <c r="G16" s="517"/>
      <c r="H16" s="517"/>
      <c r="I16" s="518"/>
      <c r="J16" s="185"/>
      <c r="K16" s="185"/>
      <c r="M16" s="182"/>
      <c r="N16" s="176"/>
    </row>
    <row r="17" spans="2:14" ht="30.75" customHeight="1" x14ac:dyDescent="0.2">
      <c r="B17" s="224" t="s">
        <v>259</v>
      </c>
      <c r="C17" s="519" t="s">
        <v>151</v>
      </c>
      <c r="D17" s="538"/>
      <c r="E17" s="538"/>
      <c r="F17" s="538"/>
      <c r="G17" s="538"/>
      <c r="H17" s="538"/>
      <c r="I17" s="539"/>
      <c r="J17" s="186"/>
      <c r="K17" s="186"/>
      <c r="M17" s="182" t="s">
        <v>91</v>
      </c>
      <c r="N17" s="176"/>
    </row>
    <row r="18" spans="2:14" ht="18" customHeight="1" x14ac:dyDescent="0.2">
      <c r="B18" s="540" t="s">
        <v>265</v>
      </c>
      <c r="C18" s="541" t="s">
        <v>237</v>
      </c>
      <c r="D18" s="541"/>
      <c r="E18" s="541"/>
      <c r="F18" s="542" t="s">
        <v>238</v>
      </c>
      <c r="G18" s="542"/>
      <c r="H18" s="542"/>
      <c r="I18" s="543"/>
      <c r="J18" s="187"/>
      <c r="K18" s="187"/>
      <c r="M18" s="182" t="s">
        <v>79</v>
      </c>
      <c r="N18" s="176"/>
    </row>
    <row r="19" spans="2:14" ht="39.75" customHeight="1" x14ac:dyDescent="0.2">
      <c r="B19" s="540"/>
      <c r="C19" s="552" t="s">
        <v>296</v>
      </c>
      <c r="D19" s="553"/>
      <c r="E19" s="637"/>
      <c r="F19" s="517" t="str">
        <f>C19</f>
        <v>Actividades que se ejecutaron para la implementacion de los procesos transversales</v>
      </c>
      <c r="G19" s="517"/>
      <c r="H19" s="517"/>
      <c r="I19" s="518"/>
      <c r="J19" s="185"/>
      <c r="K19" s="185"/>
      <c r="M19" s="182" t="s">
        <v>95</v>
      </c>
      <c r="N19" s="176"/>
    </row>
    <row r="20" spans="2:14" ht="39.75" customHeight="1" x14ac:dyDescent="0.2">
      <c r="B20" s="224" t="s">
        <v>266</v>
      </c>
      <c r="C20" s="552" t="s">
        <v>297</v>
      </c>
      <c r="D20" s="553"/>
      <c r="E20" s="637"/>
      <c r="F20" s="517" t="str">
        <f>C20</f>
        <v>Cantidad de actividades que se ejecutaron para la implementacion de los procesos transversales</v>
      </c>
      <c r="G20" s="517"/>
      <c r="H20" s="517"/>
      <c r="I20" s="518"/>
      <c r="J20" s="179"/>
      <c r="K20" s="179"/>
      <c r="M20" s="182"/>
      <c r="N20" s="176"/>
    </row>
    <row r="21" spans="2:14" ht="30" customHeight="1" x14ac:dyDescent="0.2">
      <c r="B21" s="224" t="s">
        <v>267</v>
      </c>
      <c r="C21" s="741"/>
      <c r="D21" s="742"/>
      <c r="E21" s="743"/>
      <c r="F21" s="560"/>
      <c r="G21" s="533"/>
      <c r="H21" s="533"/>
      <c r="I21" s="561"/>
      <c r="J21" s="184"/>
      <c r="K21" s="184"/>
      <c r="M21" s="188"/>
      <c r="N21" s="176"/>
    </row>
    <row r="22" spans="2:14" ht="23.25" customHeight="1" x14ac:dyDescent="0.2">
      <c r="B22" s="224" t="s">
        <v>268</v>
      </c>
      <c r="C22" s="532">
        <v>44197</v>
      </c>
      <c r="D22" s="555"/>
      <c r="E22" s="556"/>
      <c r="F22" s="178" t="s">
        <v>271</v>
      </c>
      <c r="G22" s="265">
        <v>8.7999999999999995E-2</v>
      </c>
      <c r="H22" s="178" t="s">
        <v>275</v>
      </c>
      <c r="I22" s="266">
        <v>8.7999999999999995E-2</v>
      </c>
      <c r="J22" s="189"/>
      <c r="K22" s="189"/>
      <c r="M22" s="188"/>
    </row>
    <row r="23" spans="2:14" ht="27" customHeight="1" x14ac:dyDescent="0.2">
      <c r="B23" s="224" t="s">
        <v>269</v>
      </c>
      <c r="C23" s="532">
        <v>44561</v>
      </c>
      <c r="D23" s="533"/>
      <c r="E23" s="534"/>
      <c r="F23" s="178" t="s">
        <v>272</v>
      </c>
      <c r="G23" s="535">
        <v>0.3</v>
      </c>
      <c r="H23" s="536"/>
      <c r="I23" s="537"/>
      <c r="J23" s="190"/>
      <c r="K23" s="190"/>
      <c r="M23" s="188"/>
    </row>
    <row r="24" spans="2:14" ht="30.75" customHeight="1" x14ac:dyDescent="0.2">
      <c r="B24" s="231" t="s">
        <v>270</v>
      </c>
      <c r="C24" s="557" t="s">
        <v>326</v>
      </c>
      <c r="D24" s="558"/>
      <c r="E24" s="559"/>
      <c r="F24" s="227" t="s">
        <v>274</v>
      </c>
      <c r="G24" s="560" t="s">
        <v>223</v>
      </c>
      <c r="H24" s="533"/>
      <c r="I24" s="561"/>
      <c r="J24" s="187"/>
      <c r="K24" s="187"/>
      <c r="M24" s="188"/>
    </row>
    <row r="25" spans="2:14" ht="22.5" customHeight="1" x14ac:dyDescent="0.2">
      <c r="B25" s="513" t="s">
        <v>235</v>
      </c>
      <c r="C25" s="514"/>
      <c r="D25" s="514"/>
      <c r="E25" s="514"/>
      <c r="F25" s="514"/>
      <c r="G25" s="514"/>
      <c r="H25" s="514"/>
      <c r="I25" s="515"/>
      <c r="J25" s="175"/>
      <c r="K25" s="175"/>
      <c r="M25" s="188"/>
    </row>
    <row r="26" spans="2:14" ht="43.5" customHeight="1" x14ac:dyDescent="0.2">
      <c r="B26" s="191" t="s">
        <v>105</v>
      </c>
      <c r="C26" s="221" t="s">
        <v>261</v>
      </c>
      <c r="D26" s="221" t="s">
        <v>260</v>
      </c>
      <c r="E26" s="192" t="s">
        <v>264</v>
      </c>
      <c r="F26" s="221" t="s">
        <v>263</v>
      </c>
      <c r="G26" s="221" t="s">
        <v>262</v>
      </c>
      <c r="H26" s="192" t="s">
        <v>276</v>
      </c>
      <c r="I26" s="193" t="s">
        <v>273</v>
      </c>
      <c r="J26" s="185"/>
      <c r="K26" s="185"/>
      <c r="M26" s="188"/>
    </row>
    <row r="27" spans="2:14" ht="15.6" customHeight="1" x14ac:dyDescent="0.2">
      <c r="B27" s="191" t="s">
        <v>329</v>
      </c>
      <c r="C27" s="228">
        <f>0.0846*$G$23</f>
        <v>2.5379999999999996E-2</v>
      </c>
      <c r="D27" s="228">
        <v>2.52E-2</v>
      </c>
      <c r="E27" s="263">
        <f>IF(OR(C27=0,C27=""),0,D27/C27)</f>
        <v>0.99290780141843982</v>
      </c>
      <c r="F27" s="744">
        <f>SUM(C27:C38)</f>
        <v>0.29153999999999997</v>
      </c>
      <c r="G27" s="580">
        <f>SUM(D27:D38)</f>
        <v>5.8560000000000001E-2</v>
      </c>
      <c r="H27" s="264">
        <f>+(D27*100%)/$G$23</f>
        <v>8.4000000000000005E-2</v>
      </c>
      <c r="I27" s="715">
        <f>G27+I22</f>
        <v>0.14656</v>
      </c>
      <c r="J27" s="185"/>
      <c r="K27" s="293"/>
      <c r="M27" s="188"/>
    </row>
    <row r="28" spans="2:14" ht="15.6" customHeight="1" x14ac:dyDescent="0.2">
      <c r="B28" s="191" t="s">
        <v>114</v>
      </c>
      <c r="C28" s="228">
        <f>0.0629*$G$23</f>
        <v>1.8869999999999998E-2</v>
      </c>
      <c r="D28" s="228">
        <f>0.0601*G23</f>
        <v>1.8030000000000001E-2</v>
      </c>
      <c r="E28" s="263">
        <f t="shared" ref="E28:E38" si="0">IF(OR(C28=0,C28=""),0,D28/C28)</f>
        <v>0.95548489666136738</v>
      </c>
      <c r="F28" s="745"/>
      <c r="G28" s="581"/>
      <c r="H28" s="264">
        <f>+IF(D28="","",((D28*100%)/$G$23)+H27)</f>
        <v>0.14410000000000001</v>
      </c>
      <c r="I28" s="716"/>
      <c r="J28" s="185"/>
      <c r="K28" s="185"/>
      <c r="M28" s="188"/>
    </row>
    <row r="29" spans="2:14" ht="15.6" customHeight="1" x14ac:dyDescent="0.2">
      <c r="B29" s="191" t="s">
        <v>115</v>
      </c>
      <c r="C29" s="228">
        <f>0.063*$G$23</f>
        <v>1.89E-2</v>
      </c>
      <c r="D29" s="228">
        <f>0.0511*$G$23</f>
        <v>1.533E-2</v>
      </c>
      <c r="E29" s="263">
        <f t="shared" si="0"/>
        <v>0.81111111111111112</v>
      </c>
      <c r="F29" s="745"/>
      <c r="G29" s="581"/>
      <c r="H29" s="264">
        <f t="shared" ref="H29:H38" si="1">+IF(D29="","",((D29*100%)/$G$23)+H28)</f>
        <v>0.19520000000000001</v>
      </c>
      <c r="I29" s="716"/>
      <c r="J29" s="185"/>
      <c r="K29" s="185"/>
      <c r="M29" s="188"/>
    </row>
    <row r="30" spans="2:14" ht="15.6" customHeight="1" x14ac:dyDescent="0.2">
      <c r="B30" s="191" t="s">
        <v>116</v>
      </c>
      <c r="C30" s="228">
        <f>0.088*$G$23</f>
        <v>2.6399999999999996E-2</v>
      </c>
      <c r="D30" s="228"/>
      <c r="E30" s="263">
        <f t="shared" si="0"/>
        <v>0</v>
      </c>
      <c r="F30" s="745"/>
      <c r="G30" s="581"/>
      <c r="H30" s="264" t="str">
        <f t="shared" si="1"/>
        <v/>
      </c>
      <c r="I30" s="716"/>
      <c r="J30" s="185"/>
      <c r="K30" s="185"/>
      <c r="M30" s="188"/>
    </row>
    <row r="31" spans="2:14" ht="15.6" customHeight="1" x14ac:dyDescent="0.2">
      <c r="B31" s="191" t="s">
        <v>117</v>
      </c>
      <c r="C31" s="228">
        <f>0.0871*$G$23</f>
        <v>2.6129999999999997E-2</v>
      </c>
      <c r="D31" s="228"/>
      <c r="E31" s="263">
        <f t="shared" si="0"/>
        <v>0</v>
      </c>
      <c r="F31" s="745"/>
      <c r="G31" s="581"/>
      <c r="H31" s="264" t="str">
        <f t="shared" si="1"/>
        <v/>
      </c>
      <c r="I31" s="716"/>
      <c r="J31" s="185"/>
      <c r="K31" s="185"/>
      <c r="M31" s="188"/>
    </row>
    <row r="32" spans="2:14" ht="15.6" customHeight="1" x14ac:dyDescent="0.2">
      <c r="B32" s="191" t="s">
        <v>118</v>
      </c>
      <c r="C32" s="228">
        <f>0.0931*$G$23</f>
        <v>2.793E-2</v>
      </c>
      <c r="D32" s="228"/>
      <c r="E32" s="263">
        <f t="shared" si="0"/>
        <v>0</v>
      </c>
      <c r="F32" s="745"/>
      <c r="G32" s="581"/>
      <c r="H32" s="264" t="str">
        <f t="shared" si="1"/>
        <v/>
      </c>
      <c r="I32" s="716"/>
      <c r="J32" s="185"/>
      <c r="K32" s="185"/>
      <c r="M32" s="188"/>
    </row>
    <row r="33" spans="2:11" ht="19.5" customHeight="1" x14ac:dyDescent="0.2">
      <c r="B33" s="191" t="s">
        <v>119</v>
      </c>
      <c r="C33" s="228">
        <f>0.1042*$G$23</f>
        <v>3.1259999999999996E-2</v>
      </c>
      <c r="D33" s="228"/>
      <c r="E33" s="263">
        <f t="shared" si="0"/>
        <v>0</v>
      </c>
      <c r="F33" s="745"/>
      <c r="G33" s="581"/>
      <c r="H33" s="264" t="str">
        <f t="shared" si="1"/>
        <v/>
      </c>
      <c r="I33" s="716"/>
      <c r="J33" s="195"/>
      <c r="K33" s="195"/>
    </row>
    <row r="34" spans="2:11" ht="19.5" customHeight="1" x14ac:dyDescent="0.2">
      <c r="B34" s="191" t="s">
        <v>120</v>
      </c>
      <c r="C34" s="228">
        <f>0.065*$G$23</f>
        <v>1.95E-2</v>
      </c>
      <c r="D34" s="228"/>
      <c r="E34" s="263">
        <f t="shared" si="0"/>
        <v>0</v>
      </c>
      <c r="F34" s="745"/>
      <c r="G34" s="581"/>
      <c r="H34" s="264" t="str">
        <f t="shared" si="1"/>
        <v/>
      </c>
      <c r="I34" s="716"/>
      <c r="J34" s="195"/>
      <c r="K34" s="195"/>
    </row>
    <row r="35" spans="2:11" ht="19.5" customHeight="1" x14ac:dyDescent="0.2">
      <c r="B35" s="191" t="s">
        <v>121</v>
      </c>
      <c r="C35" s="228">
        <f>0.0842*$G$23</f>
        <v>2.5259999999999998E-2</v>
      </c>
      <c r="D35" s="228"/>
      <c r="E35" s="263">
        <f t="shared" si="0"/>
        <v>0</v>
      </c>
      <c r="F35" s="745"/>
      <c r="G35" s="581"/>
      <c r="H35" s="264" t="str">
        <f t="shared" si="1"/>
        <v/>
      </c>
      <c r="I35" s="716"/>
      <c r="J35" s="195"/>
      <c r="K35" s="195"/>
    </row>
    <row r="36" spans="2:11" ht="19.5" customHeight="1" x14ac:dyDescent="0.2">
      <c r="B36" s="191" t="s">
        <v>122</v>
      </c>
      <c r="C36" s="228">
        <f>0.0576*$G$23</f>
        <v>1.728E-2</v>
      </c>
      <c r="D36" s="228"/>
      <c r="E36" s="263">
        <f t="shared" si="0"/>
        <v>0</v>
      </c>
      <c r="F36" s="745"/>
      <c r="G36" s="581"/>
      <c r="H36" s="264" t="str">
        <f t="shared" si="1"/>
        <v/>
      </c>
      <c r="I36" s="716"/>
      <c r="J36" s="195"/>
      <c r="K36" s="195"/>
    </row>
    <row r="37" spans="2:11" ht="19.5" customHeight="1" x14ac:dyDescent="0.2">
      <c r="B37" s="191" t="s">
        <v>123</v>
      </c>
      <c r="C37" s="228">
        <f>0.0641*$G$23</f>
        <v>1.9230000000000001E-2</v>
      </c>
      <c r="D37" s="228"/>
      <c r="E37" s="263">
        <f t="shared" si="0"/>
        <v>0</v>
      </c>
      <c r="F37" s="745"/>
      <c r="G37" s="581"/>
      <c r="H37" s="264" t="str">
        <f t="shared" si="1"/>
        <v/>
      </c>
      <c r="I37" s="716"/>
      <c r="J37" s="195"/>
      <c r="K37" s="195"/>
    </row>
    <row r="38" spans="2:11" ht="19.5" customHeight="1" x14ac:dyDescent="0.2">
      <c r="B38" s="191" t="s">
        <v>124</v>
      </c>
      <c r="C38" s="228">
        <f>0.118*$G$23</f>
        <v>3.5399999999999994E-2</v>
      </c>
      <c r="D38" s="228"/>
      <c r="E38" s="263">
        <f t="shared" si="0"/>
        <v>0</v>
      </c>
      <c r="F38" s="746"/>
      <c r="G38" s="582"/>
      <c r="H38" s="264" t="str">
        <f t="shared" si="1"/>
        <v/>
      </c>
      <c r="I38" s="717"/>
      <c r="J38" s="195"/>
      <c r="K38" s="195"/>
    </row>
    <row r="39" spans="2:11" ht="52.5" customHeight="1" x14ac:dyDescent="0.2">
      <c r="B39" s="229" t="s">
        <v>277</v>
      </c>
      <c r="C39" s="562"/>
      <c r="D39" s="563"/>
      <c r="E39" s="563"/>
      <c r="F39" s="563"/>
      <c r="G39" s="563"/>
      <c r="H39" s="563"/>
      <c r="I39" s="564"/>
      <c r="J39" s="196"/>
      <c r="K39" s="196"/>
    </row>
    <row r="40" spans="2:11" ht="34.5" customHeight="1" x14ac:dyDescent="0.2">
      <c r="B40" s="565"/>
      <c r="C40" s="566"/>
      <c r="D40" s="566"/>
      <c r="E40" s="566"/>
      <c r="F40" s="566"/>
      <c r="G40" s="566"/>
      <c r="H40" s="566"/>
      <c r="I40" s="567"/>
      <c r="J40" s="175"/>
      <c r="K40" s="175"/>
    </row>
    <row r="41" spans="2:11" ht="34.5" customHeight="1" x14ac:dyDescent="0.2">
      <c r="B41" s="568"/>
      <c r="C41" s="569"/>
      <c r="D41" s="569"/>
      <c r="E41" s="569"/>
      <c r="F41" s="569"/>
      <c r="G41" s="569"/>
      <c r="H41" s="569"/>
      <c r="I41" s="570"/>
      <c r="J41" s="196"/>
      <c r="K41" s="196"/>
    </row>
    <row r="42" spans="2:11" ht="34.5" customHeight="1" x14ac:dyDescent="0.2">
      <c r="B42" s="568"/>
      <c r="C42" s="569"/>
      <c r="D42" s="569"/>
      <c r="E42" s="569"/>
      <c r="F42" s="569"/>
      <c r="G42" s="569"/>
      <c r="H42" s="569"/>
      <c r="I42" s="570"/>
      <c r="J42" s="196"/>
      <c r="K42" s="196"/>
    </row>
    <row r="43" spans="2:11" ht="34.5" customHeight="1" x14ac:dyDescent="0.2">
      <c r="B43" s="568"/>
      <c r="C43" s="569"/>
      <c r="D43" s="569"/>
      <c r="E43" s="569"/>
      <c r="F43" s="569"/>
      <c r="G43" s="569"/>
      <c r="H43" s="569"/>
      <c r="I43" s="570"/>
      <c r="J43" s="196"/>
      <c r="K43" s="196"/>
    </row>
    <row r="44" spans="2:11" ht="34.5" customHeight="1" x14ac:dyDescent="0.2">
      <c r="B44" s="571"/>
      <c r="C44" s="572"/>
      <c r="D44" s="572"/>
      <c r="E44" s="572"/>
      <c r="F44" s="572"/>
      <c r="G44" s="572"/>
      <c r="H44" s="572"/>
      <c r="I44" s="573"/>
      <c r="J44" s="174"/>
      <c r="K44" s="174"/>
    </row>
    <row r="45" spans="2:11" ht="372" customHeight="1" x14ac:dyDescent="0.2">
      <c r="B45" s="224" t="s">
        <v>278</v>
      </c>
      <c r="C45" s="747" t="s">
        <v>398</v>
      </c>
      <c r="D45" s="748"/>
      <c r="E45" s="748"/>
      <c r="F45" s="748"/>
      <c r="G45" s="748"/>
      <c r="H45" s="748"/>
      <c r="I45" s="749"/>
      <c r="J45" s="197"/>
      <c r="K45" s="197"/>
    </row>
    <row r="46" spans="2:11" ht="132" customHeight="1" x14ac:dyDescent="0.2">
      <c r="B46" s="224" t="s">
        <v>279</v>
      </c>
      <c r="C46" s="750" t="s">
        <v>397</v>
      </c>
      <c r="D46" s="748"/>
      <c r="E46" s="748"/>
      <c r="F46" s="748"/>
      <c r="G46" s="748"/>
      <c r="H46" s="748"/>
      <c r="I46" s="749"/>
      <c r="J46" s="197"/>
      <c r="K46" s="197"/>
    </row>
    <row r="47" spans="2:11" ht="113.25" customHeight="1" x14ac:dyDescent="0.2">
      <c r="B47" s="230" t="s">
        <v>280</v>
      </c>
      <c r="C47" s="751" t="s">
        <v>386</v>
      </c>
      <c r="D47" s="752"/>
      <c r="E47" s="752"/>
      <c r="F47" s="752"/>
      <c r="G47" s="752"/>
      <c r="H47" s="752"/>
      <c r="I47" s="753"/>
      <c r="J47" s="197"/>
      <c r="K47" s="197"/>
    </row>
    <row r="48" spans="2:11" ht="22.5" customHeight="1" x14ac:dyDescent="0.2">
      <c r="B48" s="513" t="s">
        <v>236</v>
      </c>
      <c r="C48" s="514"/>
      <c r="D48" s="514"/>
      <c r="E48" s="514"/>
      <c r="F48" s="514"/>
      <c r="G48" s="514"/>
      <c r="H48" s="514"/>
      <c r="I48" s="515"/>
      <c r="J48" s="197"/>
      <c r="K48" s="197"/>
    </row>
    <row r="49" spans="2:11" ht="22.5" customHeight="1" x14ac:dyDescent="0.2">
      <c r="B49" s="587" t="s">
        <v>281</v>
      </c>
      <c r="C49" s="218" t="s">
        <v>282</v>
      </c>
      <c r="D49" s="589" t="s">
        <v>283</v>
      </c>
      <c r="E49" s="589"/>
      <c r="F49" s="589"/>
      <c r="G49" s="589" t="s">
        <v>284</v>
      </c>
      <c r="H49" s="589"/>
      <c r="I49" s="590"/>
      <c r="J49" s="198"/>
      <c r="K49" s="198"/>
    </row>
    <row r="50" spans="2:11" ht="30.75" customHeight="1" x14ac:dyDescent="0.2">
      <c r="B50" s="588"/>
      <c r="C50" s="232"/>
      <c r="D50" s="623"/>
      <c r="E50" s="623"/>
      <c r="F50" s="623"/>
      <c r="G50" s="623"/>
      <c r="H50" s="623"/>
      <c r="I50" s="624"/>
      <c r="J50" s="198"/>
      <c r="K50" s="198"/>
    </row>
    <row r="51" spans="2:11" ht="32.25" customHeight="1" x14ac:dyDescent="0.2">
      <c r="B51" s="233" t="s">
        <v>285</v>
      </c>
      <c r="C51" s="754" t="s">
        <v>381</v>
      </c>
      <c r="D51" s="754"/>
      <c r="E51" s="754"/>
      <c r="F51" s="754"/>
      <c r="G51" s="754"/>
      <c r="H51" s="754"/>
      <c r="I51" s="755"/>
      <c r="J51" s="200"/>
      <c r="K51" s="200"/>
    </row>
    <row r="52" spans="2:11" ht="28.5" customHeight="1" x14ac:dyDescent="0.2">
      <c r="B52" s="234" t="s">
        <v>286</v>
      </c>
      <c r="C52" s="754" t="s">
        <v>381</v>
      </c>
      <c r="D52" s="754"/>
      <c r="E52" s="754"/>
      <c r="F52" s="754"/>
      <c r="G52" s="754"/>
      <c r="H52" s="754"/>
      <c r="I52" s="755"/>
      <c r="J52" s="200"/>
      <c r="K52" s="200"/>
    </row>
    <row r="53" spans="2:11" ht="30" customHeight="1" x14ac:dyDescent="0.2">
      <c r="B53" s="230" t="s">
        <v>287</v>
      </c>
      <c r="C53" s="623" t="s">
        <v>330</v>
      </c>
      <c r="D53" s="623"/>
      <c r="E53" s="623"/>
      <c r="F53" s="623"/>
      <c r="G53" s="623"/>
      <c r="H53" s="623"/>
      <c r="I53" s="624"/>
      <c r="J53" s="201"/>
      <c r="K53" s="201"/>
    </row>
    <row r="54" spans="2:11" ht="31.5" customHeight="1" thickBot="1" x14ac:dyDescent="0.25">
      <c r="B54" s="211" t="s">
        <v>288</v>
      </c>
      <c r="C54" s="625" t="s">
        <v>331</v>
      </c>
      <c r="D54" s="626"/>
      <c r="E54" s="626"/>
      <c r="F54" s="626"/>
      <c r="G54" s="626"/>
      <c r="H54" s="626"/>
      <c r="I54" s="627"/>
      <c r="J54" s="202"/>
      <c r="K54" s="202"/>
    </row>
    <row r="55" spans="2:11" x14ac:dyDescent="0.2">
      <c r="B55" s="203"/>
      <c r="C55" s="204"/>
      <c r="D55" s="204"/>
      <c r="E55" s="205"/>
      <c r="F55" s="205"/>
      <c r="G55" s="212"/>
      <c r="H55" s="207"/>
      <c r="I55" s="204"/>
      <c r="J55" s="202"/>
      <c r="K55" s="202"/>
    </row>
    <row r="56" spans="2:11" x14ac:dyDescent="0.2">
      <c r="B56" s="203"/>
      <c r="C56" s="204"/>
      <c r="D56" s="204"/>
      <c r="E56" s="205"/>
      <c r="F56" s="205"/>
      <c r="G56" s="212"/>
      <c r="H56" s="207"/>
      <c r="I56" s="204"/>
      <c r="J56" s="202"/>
      <c r="K56" s="202"/>
    </row>
    <row r="57" spans="2:11" x14ac:dyDescent="0.2">
      <c r="B57" s="203"/>
      <c r="C57" s="204"/>
      <c r="D57" s="204"/>
      <c r="E57" s="205"/>
      <c r="F57" s="205"/>
      <c r="G57" s="212"/>
      <c r="H57" s="207"/>
      <c r="I57" s="204"/>
      <c r="J57" s="202"/>
      <c r="K57" s="202"/>
    </row>
    <row r="58" spans="2:11" x14ac:dyDescent="0.2">
      <c r="B58" s="203"/>
      <c r="C58" s="204"/>
      <c r="D58" s="204"/>
      <c r="E58" s="205"/>
      <c r="F58" s="205"/>
      <c r="G58" s="212"/>
      <c r="H58" s="207"/>
      <c r="I58" s="204"/>
      <c r="J58" s="202"/>
      <c r="K58" s="202"/>
    </row>
    <row r="59" spans="2:11" x14ac:dyDescent="0.2">
      <c r="B59" s="203"/>
      <c r="C59" s="204"/>
      <c r="D59" s="204"/>
      <c r="E59" s="205"/>
      <c r="F59" s="205"/>
      <c r="G59" s="212"/>
      <c r="H59" s="207"/>
      <c r="I59" s="204"/>
      <c r="J59" s="202"/>
      <c r="K59" s="202"/>
    </row>
    <row r="60" spans="2:11" ht="25.5" customHeight="1" x14ac:dyDescent="0.2">
      <c r="B60" s="203"/>
      <c r="C60" s="204"/>
      <c r="D60" s="204"/>
      <c r="E60" s="205"/>
      <c r="F60" s="205"/>
      <c r="G60" s="212"/>
      <c r="H60" s="207"/>
      <c r="I60" s="204"/>
      <c r="J60" s="202"/>
      <c r="K60" s="202"/>
    </row>
  </sheetData>
  <sheetProtection algorithmName="SHA-512" hashValue="n4Y3b1Za7ToYlfrLJtNuVSxryfxgihQ41s3Wc0CgWphbPe7f/pISIT8FU2v6PPBrVW3kCGnfhUDxllC5YT995w==" saltValue="dUbZdq107p0FiRcrSb83bQ==" spinCount="100000" sheet="1" objects="1" scenarios="1"/>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disablePrompts="1" count="7">
    <dataValidation type="list" allowBlank="1" showInputMessage="1" showErrorMessage="1" sqref="J10:K10" xr:uid="{F887D107-B9C3-4A23-AE0C-1DEA8772F285}">
      <formula1>$M$21:$M$26</formula1>
    </dataValidation>
    <dataValidation type="list" showDropDown="1" showInputMessage="1" showErrorMessage="1" sqref="K12" xr:uid="{5E39D148-C732-4DA9-B76D-DC19B6AFAFE1}">
      <formula1>O17:O19</formula1>
    </dataValidation>
    <dataValidation type="list" allowBlank="1" showInputMessage="1" showErrorMessage="1" sqref="H12:I12" xr:uid="{8D193C82-F006-4CC4-8B72-BCC1C0CE602D}">
      <formula1>M17:M19</formula1>
    </dataValidation>
    <dataValidation type="list" allowBlank="1" showInputMessage="1" showErrorMessage="1" sqref="C24:E24" xr:uid="{26A62406-2974-4E6B-B155-AFC13B024F6A}">
      <formula1>$M$12:$M$15</formula1>
    </dataValidation>
    <dataValidation type="list" allowBlank="1" showInputMessage="1" showErrorMessage="1" sqref="C9:F9" xr:uid="{F271BB9F-2B6A-47B2-A4D7-98734BAF5042}">
      <formula1>$M$6:$M$9</formula1>
    </dataValidation>
    <dataValidation type="list" allowBlank="1" showInputMessage="1" showErrorMessage="1" sqref="H13:I13" xr:uid="{F8CAF5B7-E34D-40CF-84D7-CF1E82B3BFFC}">
      <formula1>$N$5:$N$8</formula1>
    </dataValidation>
    <dataValidation type="list" allowBlank="1" showInputMessage="1" showErrorMessage="1" sqref="C7 I7" xr:uid="{25D72A7A-50E4-44CB-98D6-54F8EB29DCAE}">
      <formula1>$N$11:$N$12</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858433" r:id="rId4">
          <objectPr defaultSize="0" autoPict="0" r:id="rId5">
            <anchor moveWithCells="1" sizeWithCells="1">
              <from>
                <xdr:col>8</xdr:col>
                <xdr:colOff>47625</xdr:colOff>
                <xdr:row>1</xdr:row>
                <xdr:rowOff>28575</xdr:rowOff>
              </from>
              <to>
                <xdr:col>8</xdr:col>
                <xdr:colOff>1447800</xdr:colOff>
                <xdr:row>1</xdr:row>
                <xdr:rowOff>447675</xdr:rowOff>
              </to>
            </anchor>
          </objectPr>
        </oleObject>
      </mc:Choice>
      <mc:Fallback>
        <oleObject progId="PBrush" shapeId="35858433" r:id="rId4"/>
      </mc:Fallback>
    </mc:AlternateContent>
  </oleObjec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048D67-DFC3-4D93-95A3-BA2B31D20AFB}">
  <sheetPr>
    <tabColor rgb="FF92D050"/>
  </sheetPr>
  <dimension ref="B1:X61"/>
  <sheetViews>
    <sheetView topLeftCell="A23" zoomScaleNormal="100" zoomScaleSheetLayoutView="50" zoomScalePageLayoutView="85" workbookViewId="0">
      <selection activeCell="H27" sqref="H27"/>
    </sheetView>
  </sheetViews>
  <sheetFormatPr baseColWidth="10" defaultColWidth="10.85546875" defaultRowHeight="12.75" x14ac:dyDescent="0.2"/>
  <cols>
    <col min="1" max="1" width="1" style="173" customWidth="1"/>
    <col min="2" max="2" width="25.42578125" style="208" customWidth="1"/>
    <col min="3" max="3" width="14.42578125" style="173" customWidth="1"/>
    <col min="4" max="4" width="14.7109375" style="173" customWidth="1"/>
    <col min="5" max="5" width="16.42578125" style="173" customWidth="1"/>
    <col min="6" max="6" width="25" style="173" customWidth="1"/>
    <col min="7" max="7" width="22" style="208" customWidth="1"/>
    <col min="8" max="8" width="20.42578125" style="173" customWidth="1"/>
    <col min="9" max="11" width="22.42578125" style="173" customWidth="1"/>
    <col min="12" max="24" width="10.85546875" style="171"/>
    <col min="25" max="16384" width="10.85546875" style="173"/>
  </cols>
  <sheetData>
    <row r="1" spans="2:14" ht="37.5" customHeight="1" x14ac:dyDescent="0.2">
      <c r="B1" s="501"/>
      <c r="C1" s="504" t="s">
        <v>25</v>
      </c>
      <c r="D1" s="504"/>
      <c r="E1" s="504"/>
      <c r="F1" s="504"/>
      <c r="G1" s="504"/>
      <c r="H1" s="504"/>
      <c r="I1" s="505"/>
      <c r="J1" s="170"/>
      <c r="K1" s="170"/>
      <c r="M1" s="172" t="s">
        <v>47</v>
      </c>
    </row>
    <row r="2" spans="2:14" ht="37.5" customHeight="1" x14ac:dyDescent="0.2">
      <c r="B2" s="502"/>
      <c r="C2" s="508" t="s">
        <v>239</v>
      </c>
      <c r="D2" s="508"/>
      <c r="E2" s="508"/>
      <c r="F2" s="508"/>
      <c r="G2" s="508"/>
      <c r="H2" s="508"/>
      <c r="I2" s="506"/>
      <c r="J2" s="170"/>
      <c r="K2" s="170"/>
      <c r="M2" s="172" t="s">
        <v>48</v>
      </c>
    </row>
    <row r="3" spans="2:14" ht="37.5" customHeight="1" thickBot="1" x14ac:dyDescent="0.25">
      <c r="B3" s="503"/>
      <c r="C3" s="509" t="s">
        <v>240</v>
      </c>
      <c r="D3" s="509"/>
      <c r="E3" s="509"/>
      <c r="F3" s="509" t="s">
        <v>241</v>
      </c>
      <c r="G3" s="509"/>
      <c r="H3" s="509"/>
      <c r="I3" s="507"/>
      <c r="J3" s="170"/>
      <c r="K3" s="170"/>
      <c r="M3" s="172" t="s">
        <v>50</v>
      </c>
    </row>
    <row r="4" spans="2:14" ht="23.25" customHeight="1" x14ac:dyDescent="0.2">
      <c r="B4" s="510"/>
      <c r="C4" s="511"/>
      <c r="D4" s="511"/>
      <c r="E4" s="511"/>
      <c r="F4" s="511"/>
      <c r="G4" s="511"/>
      <c r="H4" s="511"/>
      <c r="I4" s="512"/>
      <c r="J4" s="174"/>
      <c r="K4" s="174"/>
    </row>
    <row r="5" spans="2:14" ht="24" customHeight="1" x14ac:dyDescent="0.2">
      <c r="B5" s="513" t="s">
        <v>234</v>
      </c>
      <c r="C5" s="514"/>
      <c r="D5" s="514"/>
      <c r="E5" s="514"/>
      <c r="F5" s="514"/>
      <c r="G5" s="514"/>
      <c r="H5" s="514"/>
      <c r="I5" s="515"/>
      <c r="J5" s="175"/>
      <c r="K5" s="175"/>
      <c r="N5" s="176" t="s">
        <v>57</v>
      </c>
    </row>
    <row r="6" spans="2:14" ht="46.15" customHeight="1" x14ac:dyDescent="0.2">
      <c r="B6" s="224" t="s">
        <v>242</v>
      </c>
      <c r="C6" s="222">
        <v>7</v>
      </c>
      <c r="D6" s="516" t="s">
        <v>243</v>
      </c>
      <c r="E6" s="516"/>
      <c r="F6" s="517" t="s">
        <v>301</v>
      </c>
      <c r="G6" s="517"/>
      <c r="H6" s="517"/>
      <c r="I6" s="518"/>
      <c r="J6" s="177"/>
      <c r="K6" s="177"/>
      <c r="M6" s="172" t="s">
        <v>60</v>
      </c>
      <c r="N6" s="176" t="s">
        <v>61</v>
      </c>
    </row>
    <row r="7" spans="2:14" ht="30.75" customHeight="1" x14ac:dyDescent="0.2">
      <c r="B7" s="224" t="s">
        <v>244</v>
      </c>
      <c r="C7" s="222" t="s">
        <v>81</v>
      </c>
      <c r="D7" s="516" t="s">
        <v>245</v>
      </c>
      <c r="E7" s="516"/>
      <c r="F7" s="517" t="s">
        <v>302</v>
      </c>
      <c r="G7" s="517"/>
      <c r="H7" s="178" t="s">
        <v>246</v>
      </c>
      <c r="I7" s="223" t="s">
        <v>81</v>
      </c>
      <c r="J7" s="179"/>
      <c r="K7" s="179"/>
      <c r="M7" s="172" t="s">
        <v>65</v>
      </c>
      <c r="N7" s="176" t="s">
        <v>66</v>
      </c>
    </row>
    <row r="8" spans="2:14" ht="30.75" customHeight="1" x14ac:dyDescent="0.2">
      <c r="B8" s="224" t="s">
        <v>247</v>
      </c>
      <c r="C8" s="517" t="s">
        <v>289</v>
      </c>
      <c r="D8" s="517"/>
      <c r="E8" s="517"/>
      <c r="F8" s="517"/>
      <c r="G8" s="178" t="s">
        <v>248</v>
      </c>
      <c r="H8" s="522">
        <v>7550</v>
      </c>
      <c r="I8" s="523"/>
      <c r="J8" s="180"/>
      <c r="K8" s="180"/>
      <c r="M8" s="172" t="s">
        <v>69</v>
      </c>
      <c r="N8" s="176" t="s">
        <v>70</v>
      </c>
    </row>
    <row r="9" spans="2:14" ht="30.75" customHeight="1" x14ac:dyDescent="0.2">
      <c r="B9" s="224" t="s">
        <v>48</v>
      </c>
      <c r="C9" s="524" t="s">
        <v>60</v>
      </c>
      <c r="D9" s="524"/>
      <c r="E9" s="524"/>
      <c r="F9" s="524"/>
      <c r="G9" s="178" t="s">
        <v>249</v>
      </c>
      <c r="H9" s="525" t="s">
        <v>299</v>
      </c>
      <c r="I9" s="526"/>
      <c r="J9" s="181"/>
      <c r="K9" s="181"/>
      <c r="M9" s="182" t="s">
        <v>73</v>
      </c>
    </row>
    <row r="10" spans="2:14" ht="58.9" customHeight="1" x14ac:dyDescent="0.2">
      <c r="B10" s="224" t="s">
        <v>250</v>
      </c>
      <c r="C10" s="517" t="s">
        <v>374</v>
      </c>
      <c r="D10" s="517"/>
      <c r="E10" s="517"/>
      <c r="F10" s="517"/>
      <c r="G10" s="517"/>
      <c r="H10" s="517"/>
      <c r="I10" s="518"/>
      <c r="J10" s="183"/>
      <c r="K10" s="183"/>
      <c r="M10" s="182"/>
    </row>
    <row r="11" spans="2:14" ht="30.75" customHeight="1" x14ac:dyDescent="0.2">
      <c r="B11" s="224" t="s">
        <v>251</v>
      </c>
      <c r="C11" s="519" t="str">
        <f>'[7]Proyecto 7550'!$E$53</f>
        <v>Realizar el fortalecimiento institucional de la estructura orgánica y funcional de la SDA, IDIGER, JBB, E IDPYBA</v>
      </c>
      <c r="D11" s="519"/>
      <c r="E11" s="519"/>
      <c r="F11" s="519"/>
      <c r="G11" s="519"/>
      <c r="H11" s="519"/>
      <c r="I11" s="728"/>
      <c r="J11" s="179"/>
      <c r="K11" s="179"/>
      <c r="M11" s="182"/>
      <c r="N11" s="176" t="s">
        <v>76</v>
      </c>
    </row>
    <row r="12" spans="2:14" ht="30.75" customHeight="1" x14ac:dyDescent="0.2">
      <c r="B12" s="224" t="s">
        <v>254</v>
      </c>
      <c r="C12" s="520" t="s">
        <v>300</v>
      </c>
      <c r="D12" s="520"/>
      <c r="E12" s="520"/>
      <c r="F12" s="520"/>
      <c r="G12" s="178" t="s">
        <v>252</v>
      </c>
      <c r="H12" s="547" t="s">
        <v>91</v>
      </c>
      <c r="I12" s="548"/>
      <c r="J12" s="179"/>
      <c r="K12" s="179"/>
      <c r="M12" s="182" t="s">
        <v>80</v>
      </c>
      <c r="N12" s="176" t="s">
        <v>81</v>
      </c>
    </row>
    <row r="13" spans="2:14" ht="30.75" customHeight="1" x14ac:dyDescent="0.2">
      <c r="B13" s="224" t="s">
        <v>255</v>
      </c>
      <c r="C13" s="531" t="s">
        <v>346</v>
      </c>
      <c r="D13" s="531"/>
      <c r="E13" s="531"/>
      <c r="F13" s="531"/>
      <c r="G13" s="178" t="s">
        <v>253</v>
      </c>
      <c r="H13" s="519" t="s">
        <v>57</v>
      </c>
      <c r="I13" s="728"/>
      <c r="J13" s="179"/>
      <c r="K13" s="179"/>
      <c r="M13" s="182" t="s">
        <v>84</v>
      </c>
    </row>
    <row r="14" spans="2:14" ht="30" customHeight="1" x14ac:dyDescent="0.2">
      <c r="B14" s="224" t="s">
        <v>256</v>
      </c>
      <c r="C14" s="520" t="s">
        <v>317</v>
      </c>
      <c r="D14" s="520"/>
      <c r="E14" s="520"/>
      <c r="F14" s="520"/>
      <c r="G14" s="520"/>
      <c r="H14" s="520"/>
      <c r="I14" s="521"/>
      <c r="J14" s="183"/>
      <c r="K14" s="183"/>
      <c r="M14" s="182" t="s">
        <v>86</v>
      </c>
      <c r="N14" s="176"/>
    </row>
    <row r="15" spans="2:14" ht="30.75" customHeight="1" x14ac:dyDescent="0.2">
      <c r="B15" s="224" t="s">
        <v>257</v>
      </c>
      <c r="C15" s="520" t="s">
        <v>315</v>
      </c>
      <c r="D15" s="520"/>
      <c r="E15" s="520"/>
      <c r="F15" s="520"/>
      <c r="G15" s="520"/>
      <c r="H15" s="520"/>
      <c r="I15" s="521"/>
      <c r="J15" s="184"/>
      <c r="K15" s="184"/>
      <c r="M15" s="182" t="s">
        <v>88</v>
      </c>
      <c r="N15" s="176"/>
    </row>
    <row r="16" spans="2:14" ht="42.6" customHeight="1" x14ac:dyDescent="0.2">
      <c r="B16" s="224" t="s">
        <v>258</v>
      </c>
      <c r="C16" s="517" t="s">
        <v>318</v>
      </c>
      <c r="D16" s="517"/>
      <c r="E16" s="517"/>
      <c r="F16" s="517"/>
      <c r="G16" s="517"/>
      <c r="H16" s="517"/>
      <c r="I16" s="518"/>
      <c r="J16" s="185"/>
      <c r="K16" s="185"/>
      <c r="M16" s="182"/>
      <c r="N16" s="176"/>
    </row>
    <row r="17" spans="2:14" ht="30.75" customHeight="1" x14ac:dyDescent="0.2">
      <c r="B17" s="224" t="s">
        <v>259</v>
      </c>
      <c r="C17" s="519" t="s">
        <v>152</v>
      </c>
      <c r="D17" s="538"/>
      <c r="E17" s="538"/>
      <c r="F17" s="538"/>
      <c r="G17" s="538"/>
      <c r="H17" s="538"/>
      <c r="I17" s="539"/>
      <c r="J17" s="186"/>
      <c r="K17" s="186"/>
      <c r="M17" s="182" t="s">
        <v>91</v>
      </c>
      <c r="N17" s="176"/>
    </row>
    <row r="18" spans="2:14" ht="18" customHeight="1" x14ac:dyDescent="0.2">
      <c r="B18" s="540" t="s">
        <v>265</v>
      </c>
      <c r="C18" s="541" t="s">
        <v>237</v>
      </c>
      <c r="D18" s="541"/>
      <c r="E18" s="541"/>
      <c r="F18" s="542" t="s">
        <v>238</v>
      </c>
      <c r="G18" s="542"/>
      <c r="H18" s="542"/>
      <c r="I18" s="543"/>
      <c r="J18" s="187"/>
      <c r="K18" s="187"/>
      <c r="M18" s="182" t="s">
        <v>79</v>
      </c>
      <c r="N18" s="176"/>
    </row>
    <row r="19" spans="2:14" ht="39.75" customHeight="1" x14ac:dyDescent="0.2">
      <c r="B19" s="540"/>
      <c r="C19" s="552" t="s">
        <v>296</v>
      </c>
      <c r="D19" s="553"/>
      <c r="E19" s="637"/>
      <c r="F19" s="517" t="str">
        <f>C19</f>
        <v>Actividades que se ejecutaron para la implementacion de los procesos transversales</v>
      </c>
      <c r="G19" s="517"/>
      <c r="H19" s="517"/>
      <c r="I19" s="518"/>
      <c r="J19" s="185"/>
      <c r="K19" s="185"/>
      <c r="M19" s="182" t="s">
        <v>95</v>
      </c>
      <c r="N19" s="176"/>
    </row>
    <row r="20" spans="2:14" ht="39.75" customHeight="1" x14ac:dyDescent="0.2">
      <c r="B20" s="224" t="s">
        <v>266</v>
      </c>
      <c r="C20" s="552" t="s">
        <v>297</v>
      </c>
      <c r="D20" s="553"/>
      <c r="E20" s="637"/>
      <c r="F20" s="517" t="str">
        <f>C20</f>
        <v>Cantidad de actividades que se ejecutaron para la implementacion de los procesos transversales</v>
      </c>
      <c r="G20" s="517"/>
      <c r="H20" s="517"/>
      <c r="I20" s="518"/>
      <c r="J20" s="179"/>
      <c r="K20" s="179"/>
      <c r="M20" s="182"/>
      <c r="N20" s="176"/>
    </row>
    <row r="21" spans="2:14" ht="27" customHeight="1" x14ac:dyDescent="0.2">
      <c r="B21" s="224" t="s">
        <v>267</v>
      </c>
      <c r="C21" s="552" t="s">
        <v>152</v>
      </c>
      <c r="D21" s="553"/>
      <c r="E21" s="637"/>
      <c r="F21" s="552" t="s">
        <v>152</v>
      </c>
      <c r="G21" s="553"/>
      <c r="H21" s="553"/>
      <c r="I21" s="554"/>
      <c r="J21" s="184"/>
      <c r="K21" s="184"/>
      <c r="M21" s="188"/>
      <c r="N21" s="176"/>
    </row>
    <row r="22" spans="2:14" ht="23.25" customHeight="1" x14ac:dyDescent="0.2">
      <c r="B22" s="224" t="s">
        <v>268</v>
      </c>
      <c r="C22" s="598">
        <v>44197</v>
      </c>
      <c r="D22" s="609"/>
      <c r="E22" s="610"/>
      <c r="F22" s="178" t="s">
        <v>271</v>
      </c>
      <c r="G22" s="225">
        <v>0.1</v>
      </c>
      <c r="H22" s="178" t="s">
        <v>275</v>
      </c>
      <c r="I22" s="260">
        <v>0.1</v>
      </c>
      <c r="J22" s="173">
        <v>3.377402597402597E-2</v>
      </c>
      <c r="K22" s="189"/>
      <c r="M22" s="188"/>
    </row>
    <row r="23" spans="2:14" ht="27" customHeight="1" x14ac:dyDescent="0.2">
      <c r="B23" s="224" t="s">
        <v>269</v>
      </c>
      <c r="C23" s="598">
        <v>44561</v>
      </c>
      <c r="D23" s="599"/>
      <c r="E23" s="600"/>
      <c r="F23" s="178" t="s">
        <v>272</v>
      </c>
      <c r="G23" s="535">
        <v>0.3</v>
      </c>
      <c r="H23" s="536"/>
      <c r="I23" s="537"/>
      <c r="J23" s="190"/>
      <c r="K23" s="190"/>
      <c r="M23" s="188"/>
    </row>
    <row r="24" spans="2:14" ht="30.75" customHeight="1" x14ac:dyDescent="0.2">
      <c r="B24" s="231" t="s">
        <v>270</v>
      </c>
      <c r="C24" s="611" t="s">
        <v>326</v>
      </c>
      <c r="D24" s="612"/>
      <c r="E24" s="613"/>
      <c r="F24" s="227" t="s">
        <v>274</v>
      </c>
      <c r="G24" s="560" t="s">
        <v>223</v>
      </c>
      <c r="H24" s="533"/>
      <c r="I24" s="561"/>
      <c r="J24" s="187"/>
      <c r="K24" s="187"/>
      <c r="M24" s="188"/>
    </row>
    <row r="25" spans="2:14" ht="22.5" customHeight="1" x14ac:dyDescent="0.2">
      <c r="B25" s="513" t="s">
        <v>235</v>
      </c>
      <c r="C25" s="514"/>
      <c r="D25" s="514"/>
      <c r="E25" s="514"/>
      <c r="F25" s="514"/>
      <c r="G25" s="514"/>
      <c r="H25" s="514"/>
      <c r="I25" s="515"/>
      <c r="J25" s="175"/>
      <c r="K25" s="175"/>
      <c r="M25" s="188"/>
    </row>
    <row r="26" spans="2:14" ht="43.5" customHeight="1" x14ac:dyDescent="0.2">
      <c r="B26" s="191" t="s">
        <v>105</v>
      </c>
      <c r="C26" s="221" t="s">
        <v>261</v>
      </c>
      <c r="D26" s="221" t="s">
        <v>260</v>
      </c>
      <c r="E26" s="192" t="s">
        <v>264</v>
      </c>
      <c r="F26" s="221" t="s">
        <v>263</v>
      </c>
      <c r="G26" s="221" t="s">
        <v>262</v>
      </c>
      <c r="H26" s="192" t="s">
        <v>276</v>
      </c>
      <c r="I26" s="193" t="s">
        <v>273</v>
      </c>
      <c r="J26" s="185"/>
      <c r="K26" s="185"/>
      <c r="M26" s="188"/>
    </row>
    <row r="27" spans="2:14" ht="15.6" customHeight="1" x14ac:dyDescent="0.2">
      <c r="B27" s="191" t="s">
        <v>329</v>
      </c>
      <c r="C27" s="210">
        <f>0.0148*G23</f>
        <v>4.4400000000000004E-3</v>
      </c>
      <c r="D27" s="262">
        <v>4.4400000000000004E-3</v>
      </c>
      <c r="E27" s="263">
        <f>IF(OR(C27=0,C27=""),0,D27/C27)</f>
        <v>1</v>
      </c>
      <c r="F27" s="580">
        <f>SUM(C27:C38)</f>
        <v>0.29999520000000007</v>
      </c>
      <c r="G27" s="580">
        <f>SUM(D27:D38)</f>
        <v>5.9636759999999997E-2</v>
      </c>
      <c r="H27" s="264">
        <f>+(D27*100%)/$G$23</f>
        <v>1.4800000000000002E-2</v>
      </c>
      <c r="I27" s="715">
        <f>G27+I22</f>
        <v>0.15963675999999999</v>
      </c>
      <c r="J27" s="185"/>
      <c r="K27" s="185"/>
      <c r="M27" s="188"/>
    </row>
    <row r="28" spans="2:14" ht="15.6" customHeight="1" x14ac:dyDescent="0.2">
      <c r="B28" s="191" t="s">
        <v>114</v>
      </c>
      <c r="C28" s="210">
        <f>0.109162121212121*G23</f>
        <v>3.2748636363636299E-2</v>
      </c>
      <c r="D28" s="262">
        <f>0.077162*G23</f>
        <v>2.3148599999999998E-2</v>
      </c>
      <c r="E28" s="263">
        <f t="shared" ref="E28:E38" si="0">IF(OR(C28=0,C28=""),0,D28/C28)</f>
        <v>0.70685691284855856</v>
      </c>
      <c r="F28" s="581"/>
      <c r="G28" s="581"/>
      <c r="H28" s="264">
        <f>+IF(D28="","",((D28*100%)/$G$23)+H27)</f>
        <v>9.1962000000000002E-2</v>
      </c>
      <c r="I28" s="716"/>
      <c r="J28" s="185"/>
      <c r="K28" s="185"/>
      <c r="M28" s="188"/>
    </row>
    <row r="29" spans="2:14" ht="15.6" customHeight="1" x14ac:dyDescent="0.2">
      <c r="B29" s="191" t="s">
        <v>115</v>
      </c>
      <c r="C29" s="210">
        <f>0.139956787878788*G23</f>
        <v>4.1987036363636404E-2</v>
      </c>
      <c r="D29" s="262">
        <f>0.1068272*G23</f>
        <v>3.2048159999999999E-2</v>
      </c>
      <c r="E29" s="263">
        <f t="shared" si="0"/>
        <v>0.76328702322405062</v>
      </c>
      <c r="F29" s="581"/>
      <c r="G29" s="581"/>
      <c r="H29" s="264">
        <f t="shared" ref="H29:H38" si="1">+IF(D29="","",((D29*100%)/$G$23)+H28)</f>
        <v>0.1987892</v>
      </c>
      <c r="I29" s="716"/>
      <c r="J29" s="185"/>
      <c r="K29" s="185"/>
      <c r="M29" s="188"/>
    </row>
    <row r="30" spans="2:14" ht="15.6" customHeight="1" x14ac:dyDescent="0.2">
      <c r="B30" s="191" t="s">
        <v>116</v>
      </c>
      <c r="C30" s="210">
        <f>0.149162121212121*G23</f>
        <v>4.4748636363636296E-2</v>
      </c>
      <c r="D30" s="262"/>
      <c r="E30" s="263">
        <f t="shared" si="0"/>
        <v>0</v>
      </c>
      <c r="F30" s="581"/>
      <c r="G30" s="581"/>
      <c r="H30" s="264" t="str">
        <f t="shared" si="1"/>
        <v/>
      </c>
      <c r="I30" s="716"/>
      <c r="J30" s="185"/>
      <c r="K30" s="185"/>
      <c r="M30" s="188"/>
    </row>
    <row r="31" spans="2:14" ht="15.6" customHeight="1" x14ac:dyDescent="0.2">
      <c r="B31" s="191" t="s">
        <v>117</v>
      </c>
      <c r="C31" s="210">
        <f>0.130895454545455*G23</f>
        <v>3.9268636363636499E-2</v>
      </c>
      <c r="D31" s="262"/>
      <c r="E31" s="263">
        <f t="shared" si="0"/>
        <v>0</v>
      </c>
      <c r="F31" s="581"/>
      <c r="G31" s="581"/>
      <c r="H31" s="264" t="str">
        <f t="shared" si="1"/>
        <v/>
      </c>
      <c r="I31" s="716"/>
      <c r="J31" s="185"/>
      <c r="K31" s="185"/>
      <c r="M31" s="188"/>
    </row>
    <row r="32" spans="2:14" ht="15.6" customHeight="1" x14ac:dyDescent="0.2">
      <c r="B32" s="191" t="s">
        <v>118</v>
      </c>
      <c r="C32" s="210">
        <f>0.0965853593073593*G23</f>
        <v>2.8975607792207789E-2</v>
      </c>
      <c r="D32" s="262"/>
      <c r="E32" s="263">
        <f t="shared" si="0"/>
        <v>0</v>
      </c>
      <c r="F32" s="581"/>
      <c r="G32" s="581"/>
      <c r="H32" s="264" t="str">
        <f t="shared" si="1"/>
        <v/>
      </c>
      <c r="I32" s="716"/>
      <c r="J32" s="185"/>
      <c r="K32" s="185"/>
      <c r="M32" s="188"/>
    </row>
    <row r="33" spans="2:11" ht="19.5" customHeight="1" x14ac:dyDescent="0.2">
      <c r="B33" s="191" t="s">
        <v>119</v>
      </c>
      <c r="C33" s="210">
        <f>0.084524025974026*G23</f>
        <v>2.5357207792207799E-2</v>
      </c>
      <c r="D33" s="262"/>
      <c r="E33" s="263">
        <f t="shared" si="0"/>
        <v>0</v>
      </c>
      <c r="F33" s="581"/>
      <c r="G33" s="581"/>
      <c r="H33" s="264" t="str">
        <f t="shared" si="1"/>
        <v/>
      </c>
      <c r="I33" s="716"/>
      <c r="J33" s="195"/>
      <c r="K33" s="195"/>
    </row>
    <row r="34" spans="2:11" ht="19.5" customHeight="1" x14ac:dyDescent="0.2">
      <c r="B34" s="191" t="s">
        <v>120</v>
      </c>
      <c r="C34" s="210">
        <f>0.080524025974026*G23</f>
        <v>2.4157207792207799E-2</v>
      </c>
      <c r="D34" s="262"/>
      <c r="E34" s="263">
        <f t="shared" si="0"/>
        <v>0</v>
      </c>
      <c r="F34" s="581"/>
      <c r="G34" s="581"/>
      <c r="H34" s="264" t="str">
        <f t="shared" si="1"/>
        <v/>
      </c>
      <c r="I34" s="716"/>
      <c r="J34" s="195"/>
      <c r="K34" s="195"/>
    </row>
    <row r="35" spans="2:11" ht="19.5" customHeight="1" x14ac:dyDescent="0.2">
      <c r="B35" s="191" t="s">
        <v>121</v>
      </c>
      <c r="C35" s="210">
        <f>0.069052025974026*G23</f>
        <v>2.07156077922078E-2</v>
      </c>
      <c r="D35" s="262"/>
      <c r="E35" s="263">
        <f t="shared" si="0"/>
        <v>0</v>
      </c>
      <c r="F35" s="581"/>
      <c r="G35" s="581"/>
      <c r="H35" s="264" t="str">
        <f t="shared" si="1"/>
        <v/>
      </c>
      <c r="I35" s="716"/>
      <c r="J35" s="195"/>
      <c r="K35" s="195"/>
    </row>
    <row r="36" spans="2:11" ht="19.5" customHeight="1" x14ac:dyDescent="0.2">
      <c r="B36" s="191" t="s">
        <v>122</v>
      </c>
      <c r="C36" s="210">
        <f>0.057774025974026*G23</f>
        <v>1.7332207792207798E-2</v>
      </c>
      <c r="D36" s="262"/>
      <c r="E36" s="263">
        <f t="shared" si="0"/>
        <v>0</v>
      </c>
      <c r="F36" s="581"/>
      <c r="G36" s="581"/>
      <c r="H36" s="264" t="str">
        <f t="shared" si="1"/>
        <v/>
      </c>
      <c r="I36" s="716"/>
      <c r="J36" s="195"/>
      <c r="K36" s="195"/>
    </row>
    <row r="37" spans="2:11" ht="19.5" customHeight="1" x14ac:dyDescent="0.2">
      <c r="B37" s="191" t="s">
        <v>123</v>
      </c>
      <c r="C37" s="210">
        <f>0.033774025974026*G23</f>
        <v>1.0132207792207798E-2</v>
      </c>
      <c r="D37" s="262"/>
      <c r="E37" s="263">
        <f t="shared" si="0"/>
        <v>0</v>
      </c>
      <c r="F37" s="581"/>
      <c r="G37" s="581"/>
      <c r="H37" s="264" t="str">
        <f t="shared" si="1"/>
        <v/>
      </c>
      <c r="I37" s="716"/>
      <c r="J37" s="195"/>
      <c r="K37" s="195"/>
    </row>
    <row r="38" spans="2:11" ht="19.5" customHeight="1" x14ac:dyDescent="0.2">
      <c r="B38" s="191" t="s">
        <v>124</v>
      </c>
      <c r="C38" s="210">
        <f>0.033774025974026*G23</f>
        <v>1.0132207792207798E-2</v>
      </c>
      <c r="D38" s="262"/>
      <c r="E38" s="263">
        <f t="shared" si="0"/>
        <v>0</v>
      </c>
      <c r="F38" s="582"/>
      <c r="G38" s="582"/>
      <c r="H38" s="264" t="str">
        <f t="shared" si="1"/>
        <v/>
      </c>
      <c r="I38" s="717"/>
      <c r="J38" s="195"/>
      <c r="K38" s="195"/>
    </row>
    <row r="39" spans="2:11" ht="52.5" customHeight="1" x14ac:dyDescent="0.2">
      <c r="B39" s="229" t="s">
        <v>277</v>
      </c>
      <c r="C39" s="562"/>
      <c r="D39" s="563"/>
      <c r="E39" s="563"/>
      <c r="F39" s="563"/>
      <c r="G39" s="563"/>
      <c r="H39" s="563"/>
      <c r="I39" s="564"/>
      <c r="J39" s="196"/>
      <c r="K39" s="196"/>
    </row>
    <row r="40" spans="2:11" ht="34.5" customHeight="1" x14ac:dyDescent="0.2">
      <c r="B40" s="565"/>
      <c r="C40" s="566"/>
      <c r="D40" s="566"/>
      <c r="E40" s="566"/>
      <c r="F40" s="566"/>
      <c r="G40" s="566"/>
      <c r="H40" s="566"/>
      <c r="I40" s="567"/>
      <c r="J40" s="175"/>
      <c r="K40" s="175"/>
    </row>
    <row r="41" spans="2:11" ht="34.5" customHeight="1" x14ac:dyDescent="0.2">
      <c r="B41" s="568"/>
      <c r="C41" s="569"/>
      <c r="D41" s="569"/>
      <c r="E41" s="569"/>
      <c r="F41" s="569"/>
      <c r="G41" s="569"/>
      <c r="H41" s="569"/>
      <c r="I41" s="570"/>
      <c r="J41" s="196"/>
      <c r="K41" s="196"/>
    </row>
    <row r="42" spans="2:11" ht="34.5" customHeight="1" x14ac:dyDescent="0.2">
      <c r="B42" s="568"/>
      <c r="C42" s="569"/>
      <c r="D42" s="569"/>
      <c r="E42" s="569"/>
      <c r="F42" s="569"/>
      <c r="G42" s="569"/>
      <c r="H42" s="569"/>
      <c r="I42" s="570"/>
      <c r="J42" s="196"/>
      <c r="K42" s="196"/>
    </row>
    <row r="43" spans="2:11" ht="34.5" customHeight="1" x14ac:dyDescent="0.2">
      <c r="B43" s="568"/>
      <c r="C43" s="569"/>
      <c r="D43" s="569"/>
      <c r="E43" s="569"/>
      <c r="F43" s="569"/>
      <c r="G43" s="569"/>
      <c r="H43" s="569"/>
      <c r="I43" s="570"/>
      <c r="J43" s="196"/>
      <c r="K43" s="196"/>
    </row>
    <row r="44" spans="2:11" ht="34.5" customHeight="1" x14ac:dyDescent="0.2">
      <c r="B44" s="571"/>
      <c r="C44" s="572"/>
      <c r="D44" s="572"/>
      <c r="E44" s="572"/>
      <c r="F44" s="572"/>
      <c r="G44" s="572"/>
      <c r="H44" s="572"/>
      <c r="I44" s="573"/>
      <c r="J44" s="174"/>
      <c r="K44" s="174"/>
    </row>
    <row r="45" spans="2:11" ht="96.75" customHeight="1" x14ac:dyDescent="0.2">
      <c r="B45" s="224" t="s">
        <v>278</v>
      </c>
      <c r="C45" s="756" t="s">
        <v>400</v>
      </c>
      <c r="D45" s="757"/>
      <c r="E45" s="757"/>
      <c r="F45" s="757"/>
      <c r="G45" s="757"/>
      <c r="H45" s="757"/>
      <c r="I45" s="758"/>
      <c r="J45" s="197"/>
      <c r="K45" s="197"/>
    </row>
    <row r="46" spans="2:11" ht="64.900000000000006" customHeight="1" x14ac:dyDescent="0.2">
      <c r="B46" s="224" t="s">
        <v>279</v>
      </c>
      <c r="C46" s="756" t="s">
        <v>390</v>
      </c>
      <c r="D46" s="757"/>
      <c r="E46" s="757"/>
      <c r="F46" s="757"/>
      <c r="G46" s="757"/>
      <c r="H46" s="757"/>
      <c r="I46" s="758"/>
      <c r="J46" s="197"/>
      <c r="K46" s="197"/>
    </row>
    <row r="47" spans="2:11" ht="66" customHeight="1" x14ac:dyDescent="0.2">
      <c r="B47" s="230" t="s">
        <v>280</v>
      </c>
      <c r="C47" s="759" t="s">
        <v>391</v>
      </c>
      <c r="D47" s="760"/>
      <c r="E47" s="760"/>
      <c r="F47" s="760"/>
      <c r="G47" s="760"/>
      <c r="H47" s="760"/>
      <c r="I47" s="761"/>
      <c r="J47" s="197"/>
      <c r="K47" s="197"/>
    </row>
    <row r="48" spans="2:11" ht="22.5" customHeight="1" x14ac:dyDescent="0.2">
      <c r="B48" s="513" t="s">
        <v>236</v>
      </c>
      <c r="C48" s="514"/>
      <c r="D48" s="514"/>
      <c r="E48" s="514"/>
      <c r="F48" s="514"/>
      <c r="G48" s="514"/>
      <c r="H48" s="514"/>
      <c r="I48" s="515"/>
      <c r="J48" s="197"/>
      <c r="K48" s="197"/>
    </row>
    <row r="49" spans="2:11" ht="22.5" customHeight="1" x14ac:dyDescent="0.2">
      <c r="B49" s="587" t="s">
        <v>281</v>
      </c>
      <c r="C49" s="218" t="s">
        <v>282</v>
      </c>
      <c r="D49" s="589" t="s">
        <v>283</v>
      </c>
      <c r="E49" s="589"/>
      <c r="F49" s="589"/>
      <c r="G49" s="589" t="s">
        <v>284</v>
      </c>
      <c r="H49" s="589"/>
      <c r="I49" s="590"/>
      <c r="J49" s="198"/>
      <c r="K49" s="198"/>
    </row>
    <row r="50" spans="2:11" ht="30.75" customHeight="1" x14ac:dyDescent="0.2">
      <c r="B50" s="588"/>
      <c r="C50" s="261"/>
      <c r="D50" s="652"/>
      <c r="E50" s="652"/>
      <c r="F50" s="652"/>
      <c r="G50" s="652"/>
      <c r="H50" s="652"/>
      <c r="I50" s="653"/>
      <c r="J50" s="198"/>
      <c r="K50" s="198"/>
    </row>
    <row r="51" spans="2:11" ht="32.25" customHeight="1" x14ac:dyDescent="0.2">
      <c r="B51" s="233" t="s">
        <v>285</v>
      </c>
      <c r="C51" s="652" t="s">
        <v>342</v>
      </c>
      <c r="D51" s="652"/>
      <c r="E51" s="652"/>
      <c r="F51" s="652"/>
      <c r="G51" s="652"/>
      <c r="H51" s="652"/>
      <c r="I51" s="653"/>
      <c r="J51" s="200"/>
      <c r="K51" s="200"/>
    </row>
    <row r="52" spans="2:11" ht="28.5" customHeight="1" x14ac:dyDescent="0.2">
      <c r="B52" s="234" t="s">
        <v>286</v>
      </c>
      <c r="C52" s="652" t="s">
        <v>342</v>
      </c>
      <c r="D52" s="652"/>
      <c r="E52" s="652"/>
      <c r="F52" s="652"/>
      <c r="G52" s="652"/>
      <c r="H52" s="652"/>
      <c r="I52" s="653"/>
      <c r="J52" s="200"/>
      <c r="K52" s="200"/>
    </row>
    <row r="53" spans="2:11" ht="30" customHeight="1" x14ac:dyDescent="0.2">
      <c r="B53" s="230" t="s">
        <v>287</v>
      </c>
      <c r="C53" s="652" t="s">
        <v>330</v>
      </c>
      <c r="D53" s="652"/>
      <c r="E53" s="652"/>
      <c r="F53" s="652"/>
      <c r="G53" s="652"/>
      <c r="H53" s="652"/>
      <c r="I53" s="653"/>
      <c r="J53" s="201"/>
      <c r="K53" s="201"/>
    </row>
    <row r="54" spans="2:11" ht="31.5" customHeight="1" thickBot="1" x14ac:dyDescent="0.25">
      <c r="B54" s="211" t="s">
        <v>288</v>
      </c>
      <c r="C54" s="738" t="s">
        <v>331</v>
      </c>
      <c r="D54" s="739"/>
      <c r="E54" s="739"/>
      <c r="F54" s="739"/>
      <c r="G54" s="739"/>
      <c r="H54" s="739"/>
      <c r="I54" s="740"/>
      <c r="J54" s="202"/>
      <c r="K54" s="202"/>
    </row>
    <row r="55" spans="2:11" ht="13.15" customHeight="1" x14ac:dyDescent="0.2">
      <c r="B55" s="203"/>
      <c r="C55" s="204"/>
      <c r="D55" s="204"/>
      <c r="E55" s="205"/>
      <c r="F55" s="205"/>
      <c r="G55" s="212"/>
      <c r="H55" s="207"/>
      <c r="I55" s="204"/>
      <c r="J55" s="202"/>
      <c r="K55" s="202"/>
    </row>
    <row r="56" spans="2:11" ht="13.15" customHeight="1" x14ac:dyDescent="0.2">
      <c r="B56" s="203"/>
      <c r="C56" s="204"/>
      <c r="D56" s="204"/>
      <c r="E56" s="205"/>
      <c r="F56" s="205"/>
      <c r="G56" s="212"/>
      <c r="H56" s="207"/>
      <c r="I56" s="204"/>
      <c r="J56" s="202"/>
      <c r="K56" s="202"/>
    </row>
    <row r="57" spans="2:11" ht="13.15" customHeight="1" x14ac:dyDescent="0.2">
      <c r="B57" s="203"/>
      <c r="C57" s="204"/>
      <c r="D57" s="204"/>
      <c r="E57" s="205"/>
      <c r="F57" s="205"/>
      <c r="G57" s="212"/>
      <c r="H57" s="207"/>
      <c r="I57" s="204"/>
      <c r="J57" s="202"/>
      <c r="K57" s="202"/>
    </row>
    <row r="58" spans="2:11" ht="13.15" customHeight="1" x14ac:dyDescent="0.2">
      <c r="B58" s="203"/>
      <c r="C58" s="204"/>
      <c r="D58" s="204"/>
      <c r="E58" s="205"/>
      <c r="F58" s="205"/>
      <c r="G58" s="212"/>
      <c r="H58" s="207"/>
      <c r="I58" s="204"/>
      <c r="J58" s="202"/>
      <c r="K58" s="202"/>
    </row>
    <row r="59" spans="2:11" ht="13.15" customHeight="1" x14ac:dyDescent="0.2">
      <c r="B59" s="203"/>
      <c r="C59" s="204"/>
      <c r="D59" s="204"/>
      <c r="E59" s="205"/>
      <c r="F59" s="205"/>
      <c r="G59" s="212"/>
      <c r="H59" s="207"/>
      <c r="I59" s="204"/>
      <c r="J59" s="202"/>
      <c r="K59" s="202"/>
    </row>
    <row r="60" spans="2:11" ht="25.5" customHeight="1" x14ac:dyDescent="0.2">
      <c r="B60" s="203"/>
      <c r="C60" s="204"/>
      <c r="D60" s="204"/>
      <c r="E60" s="205"/>
      <c r="F60" s="205"/>
      <c r="G60" s="212"/>
      <c r="H60" s="207"/>
      <c r="I60" s="204"/>
      <c r="J60" s="202"/>
      <c r="K60" s="202"/>
    </row>
    <row r="61" spans="2:11" ht="13.9" customHeight="1" x14ac:dyDescent="0.2"/>
  </sheetData>
  <sheetProtection algorithmName="SHA-512" hashValue="5UBymHrwZNfBGPo7rwo35uvHdDiRrZzGAWzH+xaY99to1AZh4xDgOiXrWCl+6FEyq+arTAQVJFRKb2SWJgFqtQ==" saltValue="S6kmpLvfjrgthIe35PvNiQ==" spinCount="100000" sheet="1" objects="1" scenarios="1"/>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C7 I7" xr:uid="{968016B7-3826-49D0-B5BF-1DB95A3FCB20}">
      <formula1>$N$11:$N$12</formula1>
    </dataValidation>
    <dataValidation type="list" allowBlank="1" showInputMessage="1" showErrorMessage="1" sqref="H13:I13" xr:uid="{87C34EF0-948E-478D-A485-53E7C339C546}">
      <formula1>$N$5:$N$8</formula1>
    </dataValidation>
    <dataValidation type="list" allowBlank="1" showInputMessage="1" showErrorMessage="1" sqref="C9:F9" xr:uid="{3DB9E810-D11E-4D79-8825-512BBF4191C1}">
      <formula1>$M$6:$M$9</formula1>
    </dataValidation>
    <dataValidation type="list" allowBlank="1" showInputMessage="1" showErrorMessage="1" sqref="C24:E24" xr:uid="{12C7ED17-E012-4ABD-8B76-480AAB16263F}">
      <formula1>$M$12:$M$15</formula1>
    </dataValidation>
    <dataValidation type="list" allowBlank="1" showInputMessage="1" showErrorMessage="1" sqref="H12:I12" xr:uid="{2E3795A6-3702-427E-860B-9EDD61862EF3}">
      <formula1>M17:M19</formula1>
    </dataValidation>
    <dataValidation type="list" showDropDown="1" showInputMessage="1" showErrorMessage="1" sqref="K12" xr:uid="{93264538-D010-4943-815A-73AD5B4732D4}">
      <formula1>O17:O19</formula1>
    </dataValidation>
    <dataValidation type="list" allowBlank="1" showInputMessage="1" showErrorMessage="1" sqref="J10:K10" xr:uid="{E92A5872-B4FE-4D92-A067-2B3A2A61D592}">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859457" r:id="rId4">
          <objectPr defaultSize="0" autoPict="0" r:id="rId5">
            <anchor moveWithCells="1" sizeWithCells="1">
              <from>
                <xdr:col>8</xdr:col>
                <xdr:colOff>47625</xdr:colOff>
                <xdr:row>1</xdr:row>
                <xdr:rowOff>28575</xdr:rowOff>
              </from>
              <to>
                <xdr:col>8</xdr:col>
                <xdr:colOff>1447800</xdr:colOff>
                <xdr:row>1</xdr:row>
                <xdr:rowOff>447675</xdr:rowOff>
              </to>
            </anchor>
          </objectPr>
        </oleObject>
      </mc:Choice>
      <mc:Fallback>
        <oleObject progId="PBrush" shapeId="35859457" r:id="rId4"/>
      </mc:Fallback>
    </mc:AlternateContent>
  </oleObjec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tabColor theme="3" tint="0.79998168889431442"/>
  </sheetPr>
  <dimension ref="B1:X68"/>
  <sheetViews>
    <sheetView topLeftCell="B22" zoomScale="90" zoomScaleNormal="90" zoomScalePageLayoutView="90" workbookViewId="0">
      <selection activeCell="C30" sqref="C30:I41"/>
    </sheetView>
  </sheetViews>
  <sheetFormatPr baseColWidth="10" defaultColWidth="10.85546875" defaultRowHeight="12.75" x14ac:dyDescent="0.2"/>
  <cols>
    <col min="1" max="1" width="1" style="7" customWidth="1"/>
    <col min="2" max="2" width="25.42578125" style="8" customWidth="1"/>
    <col min="3" max="3" width="14.42578125" style="7" customWidth="1"/>
    <col min="4" max="4" width="20.140625" style="7" customWidth="1"/>
    <col min="5" max="5" width="16.42578125" style="7" customWidth="1"/>
    <col min="6" max="6" width="25" style="7" customWidth="1"/>
    <col min="7" max="7" width="22" style="9" customWidth="1"/>
    <col min="8" max="8" width="20.42578125" style="7" customWidth="1"/>
    <col min="9" max="9" width="22.42578125" style="7" customWidth="1"/>
    <col min="10" max="11" width="22.42578125" style="10" customWidth="1"/>
    <col min="12" max="21" width="10.85546875" style="11"/>
    <col min="22" max="24" width="10.85546875" style="12"/>
    <col min="25" max="16384" width="10.85546875" style="7"/>
  </cols>
  <sheetData>
    <row r="1" spans="2:14" ht="6" customHeight="1" thickBot="1" x14ac:dyDescent="0.25"/>
    <row r="2" spans="2:14" ht="25.5" customHeight="1" x14ac:dyDescent="0.2">
      <c r="B2" s="366"/>
      <c r="C2" s="364" t="s">
        <v>24</v>
      </c>
      <c r="D2" s="364"/>
      <c r="E2" s="364"/>
      <c r="F2" s="364"/>
      <c r="G2" s="364"/>
      <c r="H2" s="364"/>
      <c r="I2" s="368"/>
      <c r="J2" s="13"/>
      <c r="K2" s="13"/>
      <c r="M2" s="14" t="s">
        <v>47</v>
      </c>
    </row>
    <row r="3" spans="2:14" ht="25.5" customHeight="1" x14ac:dyDescent="0.2">
      <c r="B3" s="367"/>
      <c r="C3" s="365" t="s">
        <v>25</v>
      </c>
      <c r="D3" s="365"/>
      <c r="E3" s="365"/>
      <c r="F3" s="365"/>
      <c r="G3" s="365"/>
      <c r="H3" s="365"/>
      <c r="I3" s="369"/>
      <c r="J3" s="13"/>
      <c r="K3" s="13"/>
      <c r="M3" s="14" t="s">
        <v>48</v>
      </c>
    </row>
    <row r="4" spans="2:14" ht="25.5" customHeight="1" x14ac:dyDescent="0.2">
      <c r="B4" s="367"/>
      <c r="C4" s="365" t="s">
        <v>49</v>
      </c>
      <c r="D4" s="365"/>
      <c r="E4" s="365"/>
      <c r="F4" s="365"/>
      <c r="G4" s="365"/>
      <c r="H4" s="365"/>
      <c r="I4" s="369"/>
      <c r="J4" s="13"/>
      <c r="K4" s="13"/>
      <c r="M4" s="14" t="s">
        <v>50</v>
      </c>
    </row>
    <row r="5" spans="2:14" ht="25.5" customHeight="1" x14ac:dyDescent="0.2">
      <c r="B5" s="367"/>
      <c r="C5" s="365" t="s">
        <v>51</v>
      </c>
      <c r="D5" s="365"/>
      <c r="E5" s="365"/>
      <c r="F5" s="365"/>
      <c r="G5" s="370" t="s">
        <v>52</v>
      </c>
      <c r="H5" s="370"/>
      <c r="I5" s="369"/>
      <c r="J5" s="13"/>
      <c r="K5" s="13"/>
      <c r="M5" s="14" t="s">
        <v>53</v>
      </c>
    </row>
    <row r="6" spans="2:14" ht="23.25" customHeight="1" x14ac:dyDescent="0.2">
      <c r="B6" s="371" t="s">
        <v>54</v>
      </c>
      <c r="C6" s="372"/>
      <c r="D6" s="372"/>
      <c r="E6" s="372"/>
      <c r="F6" s="372"/>
      <c r="G6" s="372"/>
      <c r="H6" s="372"/>
      <c r="I6" s="373"/>
      <c r="J6" s="15"/>
      <c r="K6" s="15"/>
    </row>
    <row r="7" spans="2:14" ht="24" customHeight="1" x14ac:dyDescent="0.2">
      <c r="B7" s="374" t="s">
        <v>55</v>
      </c>
      <c r="C7" s="375"/>
      <c r="D7" s="375"/>
      <c r="E7" s="375"/>
      <c r="F7" s="375"/>
      <c r="G7" s="375"/>
      <c r="H7" s="375"/>
      <c r="I7" s="376"/>
      <c r="J7" s="16"/>
      <c r="K7" s="16"/>
    </row>
    <row r="8" spans="2:14" ht="24" customHeight="1" x14ac:dyDescent="0.2">
      <c r="B8" s="377" t="s">
        <v>56</v>
      </c>
      <c r="C8" s="378"/>
      <c r="D8" s="378"/>
      <c r="E8" s="378"/>
      <c r="F8" s="378"/>
      <c r="G8" s="378"/>
      <c r="H8" s="378"/>
      <c r="I8" s="379"/>
      <c r="J8" s="58"/>
      <c r="K8" s="58"/>
      <c r="N8" s="6" t="s">
        <v>57</v>
      </c>
    </row>
    <row r="9" spans="2:14" ht="30.75" customHeight="1" x14ac:dyDescent="0.2">
      <c r="B9" s="98" t="s">
        <v>58</v>
      </c>
      <c r="C9" s="59">
        <v>14</v>
      </c>
      <c r="D9" s="385" t="s">
        <v>59</v>
      </c>
      <c r="E9" s="385"/>
      <c r="F9" s="386" t="s">
        <v>207</v>
      </c>
      <c r="G9" s="387"/>
      <c r="H9" s="387"/>
      <c r="I9" s="388"/>
      <c r="J9" s="17"/>
      <c r="K9" s="17"/>
      <c r="M9" s="14" t="s">
        <v>60</v>
      </c>
      <c r="N9" s="6" t="s">
        <v>61</v>
      </c>
    </row>
    <row r="10" spans="2:14" ht="30.75" customHeight="1" x14ac:dyDescent="0.2">
      <c r="B10" s="20" t="s">
        <v>62</v>
      </c>
      <c r="C10" s="60" t="s">
        <v>81</v>
      </c>
      <c r="D10" s="389" t="s">
        <v>63</v>
      </c>
      <c r="E10" s="390"/>
      <c r="F10" s="380" t="s">
        <v>155</v>
      </c>
      <c r="G10" s="381"/>
      <c r="H10" s="18" t="s">
        <v>64</v>
      </c>
      <c r="I10" s="76" t="s">
        <v>81</v>
      </c>
      <c r="J10" s="19"/>
      <c r="K10" s="19"/>
      <c r="M10" s="14" t="s">
        <v>65</v>
      </c>
      <c r="N10" s="6" t="s">
        <v>66</v>
      </c>
    </row>
    <row r="11" spans="2:14" ht="30.75" customHeight="1" x14ac:dyDescent="0.2">
      <c r="B11" s="20" t="s">
        <v>67</v>
      </c>
      <c r="C11" s="382" t="s">
        <v>156</v>
      </c>
      <c r="D11" s="382"/>
      <c r="E11" s="382"/>
      <c r="F11" s="382"/>
      <c r="G11" s="18" t="s">
        <v>68</v>
      </c>
      <c r="H11" s="383">
        <v>1032</v>
      </c>
      <c r="I11" s="384"/>
      <c r="J11" s="21"/>
      <c r="K11" s="21"/>
      <c r="M11" s="14" t="s">
        <v>69</v>
      </c>
      <c r="N11" s="6" t="s">
        <v>70</v>
      </c>
    </row>
    <row r="12" spans="2:14" ht="30.75" customHeight="1" x14ac:dyDescent="0.2">
      <c r="B12" s="20" t="s">
        <v>71</v>
      </c>
      <c r="C12" s="391" t="s">
        <v>65</v>
      </c>
      <c r="D12" s="391"/>
      <c r="E12" s="391"/>
      <c r="F12" s="391"/>
      <c r="G12" s="18" t="s">
        <v>72</v>
      </c>
      <c r="H12" s="788" t="s">
        <v>165</v>
      </c>
      <c r="I12" s="789"/>
      <c r="J12" s="22"/>
      <c r="K12" s="22"/>
      <c r="M12" s="23" t="s">
        <v>73</v>
      </c>
    </row>
    <row r="13" spans="2:14" ht="30.75" customHeight="1" x14ac:dyDescent="0.2">
      <c r="B13" s="20" t="s">
        <v>74</v>
      </c>
      <c r="C13" s="394" t="s">
        <v>45</v>
      </c>
      <c r="D13" s="394"/>
      <c r="E13" s="394"/>
      <c r="F13" s="394"/>
      <c r="G13" s="394"/>
      <c r="H13" s="394"/>
      <c r="I13" s="395"/>
      <c r="J13" s="24"/>
      <c r="K13" s="24"/>
      <c r="M13" s="23"/>
    </row>
    <row r="14" spans="2:14" ht="30.75" customHeight="1" x14ac:dyDescent="0.2">
      <c r="B14" s="20" t="s">
        <v>75</v>
      </c>
      <c r="C14" s="380" t="s">
        <v>153</v>
      </c>
      <c r="D14" s="381"/>
      <c r="E14" s="381"/>
      <c r="F14" s="381"/>
      <c r="G14" s="381"/>
      <c r="H14" s="381"/>
      <c r="I14" s="396"/>
      <c r="J14" s="19"/>
      <c r="K14" s="19"/>
      <c r="M14" s="23"/>
      <c r="N14" s="6" t="s">
        <v>76</v>
      </c>
    </row>
    <row r="15" spans="2:14" ht="30.75" customHeight="1" x14ac:dyDescent="0.2">
      <c r="B15" s="20" t="s">
        <v>77</v>
      </c>
      <c r="C15" s="386" t="s">
        <v>166</v>
      </c>
      <c r="D15" s="387"/>
      <c r="E15" s="387"/>
      <c r="F15" s="770"/>
      <c r="G15" s="18" t="s">
        <v>78</v>
      </c>
      <c r="H15" s="398" t="s">
        <v>91</v>
      </c>
      <c r="I15" s="399"/>
      <c r="J15" s="19"/>
      <c r="K15" s="19"/>
      <c r="M15" s="23" t="s">
        <v>80</v>
      </c>
      <c r="N15" s="6" t="s">
        <v>81</v>
      </c>
    </row>
    <row r="16" spans="2:14" ht="30.75" customHeight="1" x14ac:dyDescent="0.2">
      <c r="B16" s="20" t="s">
        <v>82</v>
      </c>
      <c r="C16" s="400" t="s">
        <v>215</v>
      </c>
      <c r="D16" s="401"/>
      <c r="E16" s="401"/>
      <c r="F16" s="401"/>
      <c r="G16" s="18" t="s">
        <v>83</v>
      </c>
      <c r="H16" s="398" t="s">
        <v>70</v>
      </c>
      <c r="I16" s="399"/>
      <c r="J16" s="19"/>
      <c r="K16" s="19"/>
      <c r="M16" s="23" t="s">
        <v>84</v>
      </c>
    </row>
    <row r="17" spans="2:14" ht="36" customHeight="1" x14ac:dyDescent="0.2">
      <c r="B17" s="20" t="s">
        <v>85</v>
      </c>
      <c r="C17" s="781" t="s">
        <v>167</v>
      </c>
      <c r="D17" s="782"/>
      <c r="E17" s="782"/>
      <c r="F17" s="782"/>
      <c r="G17" s="782"/>
      <c r="H17" s="782"/>
      <c r="I17" s="783"/>
      <c r="J17" s="24"/>
      <c r="K17" s="24"/>
      <c r="M17" s="23" t="s">
        <v>86</v>
      </c>
      <c r="N17" s="6" t="s">
        <v>39</v>
      </c>
    </row>
    <row r="18" spans="2:14" ht="30.75" customHeight="1" x14ac:dyDescent="0.2">
      <c r="B18" s="20" t="s">
        <v>87</v>
      </c>
      <c r="C18" s="386" t="s">
        <v>168</v>
      </c>
      <c r="D18" s="387"/>
      <c r="E18" s="387"/>
      <c r="F18" s="387"/>
      <c r="G18" s="387"/>
      <c r="H18" s="387"/>
      <c r="I18" s="388"/>
      <c r="J18" s="25"/>
      <c r="K18" s="25"/>
      <c r="M18" s="23" t="s">
        <v>88</v>
      </c>
      <c r="N18" s="6" t="s">
        <v>40</v>
      </c>
    </row>
    <row r="19" spans="2:14" ht="30.75" customHeight="1" x14ac:dyDescent="0.2">
      <c r="B19" s="20" t="s">
        <v>89</v>
      </c>
      <c r="C19" s="778" t="s">
        <v>200</v>
      </c>
      <c r="D19" s="779"/>
      <c r="E19" s="779"/>
      <c r="F19" s="779"/>
      <c r="G19" s="779"/>
      <c r="H19" s="779"/>
      <c r="I19" s="780"/>
      <c r="J19" s="26"/>
      <c r="K19" s="26"/>
      <c r="M19" s="23"/>
      <c r="N19" s="6" t="s">
        <v>41</v>
      </c>
    </row>
    <row r="20" spans="2:14" ht="30.75" customHeight="1" x14ac:dyDescent="0.2">
      <c r="B20" s="20" t="s">
        <v>90</v>
      </c>
      <c r="C20" s="784" t="s">
        <v>152</v>
      </c>
      <c r="D20" s="785"/>
      <c r="E20" s="785"/>
      <c r="F20" s="785"/>
      <c r="G20" s="785"/>
      <c r="H20" s="785"/>
      <c r="I20" s="786"/>
      <c r="J20" s="27"/>
      <c r="K20" s="27"/>
      <c r="M20" s="23" t="s">
        <v>91</v>
      </c>
      <c r="N20" s="6" t="s">
        <v>42</v>
      </c>
    </row>
    <row r="21" spans="2:14" ht="27.75" customHeight="1" x14ac:dyDescent="0.2">
      <c r="B21" s="405" t="s">
        <v>92</v>
      </c>
      <c r="C21" s="407" t="s">
        <v>93</v>
      </c>
      <c r="D21" s="407"/>
      <c r="E21" s="407"/>
      <c r="F21" s="408" t="s">
        <v>94</v>
      </c>
      <c r="G21" s="408"/>
      <c r="H21" s="408"/>
      <c r="I21" s="409"/>
      <c r="J21" s="28"/>
      <c r="K21" s="28"/>
      <c r="M21" s="23" t="s">
        <v>79</v>
      </c>
      <c r="N21" s="6" t="s">
        <v>43</v>
      </c>
    </row>
    <row r="22" spans="2:14" ht="27" customHeight="1" x14ac:dyDescent="0.2">
      <c r="B22" s="406"/>
      <c r="C22" s="778" t="s">
        <v>169</v>
      </c>
      <c r="D22" s="779"/>
      <c r="E22" s="787"/>
      <c r="F22" s="778" t="s">
        <v>171</v>
      </c>
      <c r="G22" s="779"/>
      <c r="H22" s="779"/>
      <c r="I22" s="780"/>
      <c r="J22" s="26"/>
      <c r="K22" s="26"/>
      <c r="M22" s="23" t="s">
        <v>95</v>
      </c>
      <c r="N22" s="6" t="s">
        <v>44</v>
      </c>
    </row>
    <row r="23" spans="2:14" ht="39.75" customHeight="1" x14ac:dyDescent="0.2">
      <c r="B23" s="20" t="s">
        <v>96</v>
      </c>
      <c r="C23" s="380" t="s">
        <v>152</v>
      </c>
      <c r="D23" s="381"/>
      <c r="E23" s="774"/>
      <c r="F23" s="380" t="s">
        <v>152</v>
      </c>
      <c r="G23" s="381"/>
      <c r="H23" s="381"/>
      <c r="I23" s="396"/>
      <c r="J23" s="19"/>
      <c r="K23" s="19"/>
      <c r="M23" s="23"/>
      <c r="N23" s="6" t="s">
        <v>45</v>
      </c>
    </row>
    <row r="24" spans="2:14" ht="44.25" customHeight="1" x14ac:dyDescent="0.2">
      <c r="B24" s="20" t="s">
        <v>97</v>
      </c>
      <c r="C24" s="775" t="s">
        <v>170</v>
      </c>
      <c r="D24" s="776"/>
      <c r="E24" s="777"/>
      <c r="F24" s="778" t="s">
        <v>172</v>
      </c>
      <c r="G24" s="779"/>
      <c r="H24" s="779"/>
      <c r="I24" s="780"/>
      <c r="J24" s="25"/>
      <c r="K24" s="25"/>
      <c r="M24" s="29"/>
      <c r="N24" s="6" t="s">
        <v>46</v>
      </c>
    </row>
    <row r="25" spans="2:14" ht="29.25" customHeight="1" x14ac:dyDescent="0.2">
      <c r="B25" s="20" t="s">
        <v>98</v>
      </c>
      <c r="C25" s="422" t="s">
        <v>215</v>
      </c>
      <c r="D25" s="423"/>
      <c r="E25" s="424"/>
      <c r="F25" s="18" t="s">
        <v>99</v>
      </c>
      <c r="G25" s="771">
        <v>74</v>
      </c>
      <c r="H25" s="772"/>
      <c r="I25" s="773"/>
      <c r="J25" s="30"/>
      <c r="K25" s="30"/>
      <c r="M25" s="29"/>
    </row>
    <row r="26" spans="2:14" ht="27" customHeight="1" x14ac:dyDescent="0.2">
      <c r="B26" s="20" t="s">
        <v>100</v>
      </c>
      <c r="C26" s="386" t="s">
        <v>216</v>
      </c>
      <c r="D26" s="387"/>
      <c r="E26" s="770"/>
      <c r="F26" s="18" t="s">
        <v>101</v>
      </c>
      <c r="G26" s="771">
        <v>0</v>
      </c>
      <c r="H26" s="772"/>
      <c r="I26" s="773"/>
      <c r="J26" s="31"/>
      <c r="K26" s="31"/>
      <c r="M26" s="29"/>
    </row>
    <row r="27" spans="2:14" ht="47.25" customHeight="1" x14ac:dyDescent="0.2">
      <c r="B27" s="97" t="s">
        <v>102</v>
      </c>
      <c r="C27" s="380" t="s">
        <v>86</v>
      </c>
      <c r="D27" s="381"/>
      <c r="E27" s="774"/>
      <c r="F27" s="32" t="s">
        <v>103</v>
      </c>
      <c r="G27" s="429" t="s">
        <v>182</v>
      </c>
      <c r="H27" s="430"/>
      <c r="I27" s="431"/>
      <c r="J27" s="28"/>
      <c r="K27" s="28"/>
      <c r="M27" s="29"/>
    </row>
    <row r="28" spans="2:14" ht="30" customHeight="1" x14ac:dyDescent="0.2">
      <c r="B28" s="435" t="s">
        <v>104</v>
      </c>
      <c r="C28" s="436"/>
      <c r="D28" s="436"/>
      <c r="E28" s="436"/>
      <c r="F28" s="436"/>
      <c r="G28" s="436"/>
      <c r="H28" s="436"/>
      <c r="I28" s="437"/>
      <c r="J28" s="58"/>
      <c r="K28" s="58"/>
      <c r="M28" s="29"/>
    </row>
    <row r="29" spans="2:14" ht="56.25" customHeight="1" x14ac:dyDescent="0.2">
      <c r="B29" s="33" t="s">
        <v>105</v>
      </c>
      <c r="C29" s="34" t="s">
        <v>106</v>
      </c>
      <c r="D29" s="34" t="s">
        <v>107</v>
      </c>
      <c r="E29" s="34" t="s">
        <v>108</v>
      </c>
      <c r="F29" s="34" t="s">
        <v>109</v>
      </c>
      <c r="G29" s="35" t="s">
        <v>110</v>
      </c>
      <c r="H29" s="35" t="s">
        <v>111</v>
      </c>
      <c r="I29" s="36" t="s">
        <v>112</v>
      </c>
      <c r="J29" s="70" t="s">
        <v>162</v>
      </c>
      <c r="K29" s="26"/>
      <c r="M29" s="29"/>
    </row>
    <row r="30" spans="2:14" ht="19.5" customHeight="1" x14ac:dyDescent="0.2">
      <c r="B30" s="37" t="s">
        <v>113</v>
      </c>
      <c r="C30" s="141">
        <v>0</v>
      </c>
      <c r="D30" s="142">
        <f>+C30</f>
        <v>0</v>
      </c>
      <c r="E30" s="143">
        <v>0</v>
      </c>
      <c r="F30" s="144">
        <f>+E30</f>
        <v>0</v>
      </c>
      <c r="G30" s="145" t="e">
        <f>+C30/E30</f>
        <v>#DIV/0!</v>
      </c>
      <c r="H30" s="146" t="e">
        <f>+D30/F30</f>
        <v>#DIV/0!</v>
      </c>
      <c r="I30" s="147" t="e">
        <f>+D30/$G$26</f>
        <v>#DIV/0!</v>
      </c>
      <c r="J30" s="69">
        <v>0.99</v>
      </c>
      <c r="K30" s="38"/>
      <c r="M30" s="29"/>
    </row>
    <row r="31" spans="2:14" ht="19.5" customHeight="1" x14ac:dyDescent="0.2">
      <c r="B31" s="37" t="s">
        <v>114</v>
      </c>
      <c r="C31" s="141">
        <v>0</v>
      </c>
      <c r="D31" s="142">
        <f>+D30+C31</f>
        <v>0</v>
      </c>
      <c r="E31" s="143">
        <v>0</v>
      </c>
      <c r="F31" s="144">
        <f>+F30+E31</f>
        <v>0</v>
      </c>
      <c r="G31" s="145" t="e">
        <f t="shared" ref="G31:G41" si="0">+C31/E31</f>
        <v>#DIV/0!</v>
      </c>
      <c r="H31" s="146" t="e">
        <f t="shared" ref="H31:H41" si="1">+D31/F31</f>
        <v>#DIV/0!</v>
      </c>
      <c r="I31" s="147" t="e">
        <f t="shared" ref="I31:I40" si="2">+D31/$G$26</f>
        <v>#DIV/0!</v>
      </c>
      <c r="J31" s="69">
        <v>0.99</v>
      </c>
      <c r="K31" s="38"/>
      <c r="M31" s="29"/>
    </row>
    <row r="32" spans="2:14" ht="19.5" customHeight="1" x14ac:dyDescent="0.2">
      <c r="B32" s="37" t="s">
        <v>115</v>
      </c>
      <c r="C32" s="141">
        <v>0</v>
      </c>
      <c r="D32" s="142">
        <f t="shared" ref="D32:D41" si="3">+D31+C32</f>
        <v>0</v>
      </c>
      <c r="E32" s="143">
        <v>0</v>
      </c>
      <c r="F32" s="144">
        <f t="shared" ref="F32:F41" si="4">+F31+E32</f>
        <v>0</v>
      </c>
      <c r="G32" s="145" t="e">
        <f t="shared" si="0"/>
        <v>#DIV/0!</v>
      </c>
      <c r="H32" s="146" t="e">
        <f t="shared" si="1"/>
        <v>#DIV/0!</v>
      </c>
      <c r="I32" s="147" t="e">
        <f t="shared" si="2"/>
        <v>#DIV/0!</v>
      </c>
      <c r="J32" s="69">
        <v>0.99</v>
      </c>
      <c r="K32" s="38"/>
      <c r="M32" s="29"/>
    </row>
    <row r="33" spans="2:11" ht="19.5" customHeight="1" x14ac:dyDescent="0.2">
      <c r="B33" s="37" t="s">
        <v>116</v>
      </c>
      <c r="C33" s="141">
        <v>0</v>
      </c>
      <c r="D33" s="142">
        <f t="shared" si="3"/>
        <v>0</v>
      </c>
      <c r="E33" s="143">
        <v>0</v>
      </c>
      <c r="F33" s="144">
        <f t="shared" si="4"/>
        <v>0</v>
      </c>
      <c r="G33" s="145" t="e">
        <f t="shared" si="0"/>
        <v>#DIV/0!</v>
      </c>
      <c r="H33" s="146" t="e">
        <f t="shared" si="1"/>
        <v>#DIV/0!</v>
      </c>
      <c r="I33" s="147" t="e">
        <f t="shared" si="2"/>
        <v>#DIV/0!</v>
      </c>
      <c r="J33" s="69">
        <v>0.99</v>
      </c>
      <c r="K33" s="38"/>
    </row>
    <row r="34" spans="2:11" ht="19.5" customHeight="1" x14ac:dyDescent="0.2">
      <c r="B34" s="37" t="s">
        <v>117</v>
      </c>
      <c r="C34" s="141">
        <v>0</v>
      </c>
      <c r="D34" s="142">
        <f t="shared" si="3"/>
        <v>0</v>
      </c>
      <c r="E34" s="143">
        <v>0</v>
      </c>
      <c r="F34" s="144">
        <f t="shared" si="4"/>
        <v>0</v>
      </c>
      <c r="G34" s="145" t="e">
        <f t="shared" si="0"/>
        <v>#DIV/0!</v>
      </c>
      <c r="H34" s="146" t="e">
        <f t="shared" si="1"/>
        <v>#DIV/0!</v>
      </c>
      <c r="I34" s="147" t="e">
        <f t="shared" si="2"/>
        <v>#DIV/0!</v>
      </c>
      <c r="J34" s="69">
        <v>0.99</v>
      </c>
      <c r="K34" s="38"/>
    </row>
    <row r="35" spans="2:11" ht="19.5" customHeight="1" x14ac:dyDescent="0.2">
      <c r="B35" s="37" t="s">
        <v>118</v>
      </c>
      <c r="C35" s="141">
        <v>0</v>
      </c>
      <c r="D35" s="142">
        <f t="shared" si="3"/>
        <v>0</v>
      </c>
      <c r="E35" s="143">
        <v>0</v>
      </c>
      <c r="F35" s="144">
        <f t="shared" si="4"/>
        <v>0</v>
      </c>
      <c r="G35" s="145" t="e">
        <f t="shared" si="0"/>
        <v>#DIV/0!</v>
      </c>
      <c r="H35" s="146" t="e">
        <f t="shared" si="1"/>
        <v>#DIV/0!</v>
      </c>
      <c r="I35" s="147" t="e">
        <f t="shared" si="2"/>
        <v>#DIV/0!</v>
      </c>
      <c r="J35" s="69">
        <v>0.99</v>
      </c>
      <c r="K35" s="38"/>
    </row>
    <row r="36" spans="2:11" ht="19.5" customHeight="1" x14ac:dyDescent="0.2">
      <c r="B36" s="37" t="s">
        <v>119</v>
      </c>
      <c r="C36" s="141">
        <v>0</v>
      </c>
      <c r="D36" s="142">
        <f t="shared" si="3"/>
        <v>0</v>
      </c>
      <c r="E36" s="143">
        <v>0</v>
      </c>
      <c r="F36" s="144">
        <f t="shared" si="4"/>
        <v>0</v>
      </c>
      <c r="G36" s="145" t="e">
        <f t="shared" si="0"/>
        <v>#DIV/0!</v>
      </c>
      <c r="H36" s="146" t="e">
        <f t="shared" si="1"/>
        <v>#DIV/0!</v>
      </c>
      <c r="I36" s="147" t="e">
        <f t="shared" si="2"/>
        <v>#DIV/0!</v>
      </c>
      <c r="J36" s="69">
        <v>0.99</v>
      </c>
      <c r="K36" s="38"/>
    </row>
    <row r="37" spans="2:11" ht="19.5" customHeight="1" x14ac:dyDescent="0.2">
      <c r="B37" s="37" t="s">
        <v>120</v>
      </c>
      <c r="C37" s="141">
        <v>0</v>
      </c>
      <c r="D37" s="142">
        <f t="shared" si="3"/>
        <v>0</v>
      </c>
      <c r="E37" s="143">
        <v>0</v>
      </c>
      <c r="F37" s="144">
        <f t="shared" si="4"/>
        <v>0</v>
      </c>
      <c r="G37" s="145" t="e">
        <f t="shared" si="0"/>
        <v>#DIV/0!</v>
      </c>
      <c r="H37" s="146" t="e">
        <f t="shared" si="1"/>
        <v>#DIV/0!</v>
      </c>
      <c r="I37" s="147" t="e">
        <f t="shared" si="2"/>
        <v>#DIV/0!</v>
      </c>
      <c r="J37" s="69">
        <v>0.99</v>
      </c>
      <c r="K37" s="38"/>
    </row>
    <row r="38" spans="2:11" ht="19.5" customHeight="1" x14ac:dyDescent="0.2">
      <c r="B38" s="37" t="s">
        <v>121</v>
      </c>
      <c r="C38" s="141">
        <v>0</v>
      </c>
      <c r="D38" s="142">
        <f t="shared" si="3"/>
        <v>0</v>
      </c>
      <c r="E38" s="143">
        <v>0</v>
      </c>
      <c r="F38" s="144">
        <f t="shared" si="4"/>
        <v>0</v>
      </c>
      <c r="G38" s="145" t="e">
        <f t="shared" si="0"/>
        <v>#DIV/0!</v>
      </c>
      <c r="H38" s="146" t="e">
        <f t="shared" si="1"/>
        <v>#DIV/0!</v>
      </c>
      <c r="I38" s="147" t="e">
        <f t="shared" si="2"/>
        <v>#DIV/0!</v>
      </c>
      <c r="J38" s="69">
        <v>0.99</v>
      </c>
      <c r="K38" s="38"/>
    </row>
    <row r="39" spans="2:11" ht="19.5" customHeight="1" x14ac:dyDescent="0.2">
      <c r="B39" s="37" t="s">
        <v>122</v>
      </c>
      <c r="C39" s="141">
        <v>0</v>
      </c>
      <c r="D39" s="142">
        <f t="shared" si="3"/>
        <v>0</v>
      </c>
      <c r="E39" s="143">
        <v>0</v>
      </c>
      <c r="F39" s="144">
        <f t="shared" si="4"/>
        <v>0</v>
      </c>
      <c r="G39" s="145" t="e">
        <f t="shared" si="0"/>
        <v>#DIV/0!</v>
      </c>
      <c r="H39" s="146" t="e">
        <f t="shared" si="1"/>
        <v>#DIV/0!</v>
      </c>
      <c r="I39" s="147" t="e">
        <f t="shared" si="2"/>
        <v>#DIV/0!</v>
      </c>
      <c r="J39" s="69">
        <v>0.99</v>
      </c>
      <c r="K39" s="38"/>
    </row>
    <row r="40" spans="2:11" ht="19.5" customHeight="1" x14ac:dyDescent="0.2">
      <c r="B40" s="37" t="s">
        <v>123</v>
      </c>
      <c r="C40" s="141">
        <v>0</v>
      </c>
      <c r="D40" s="142">
        <f t="shared" si="3"/>
        <v>0</v>
      </c>
      <c r="E40" s="143">
        <v>0</v>
      </c>
      <c r="F40" s="144">
        <f t="shared" si="4"/>
        <v>0</v>
      </c>
      <c r="G40" s="145" t="e">
        <f t="shared" si="0"/>
        <v>#DIV/0!</v>
      </c>
      <c r="H40" s="146" t="e">
        <f t="shared" si="1"/>
        <v>#DIV/0!</v>
      </c>
      <c r="I40" s="147" t="e">
        <f t="shared" si="2"/>
        <v>#DIV/0!</v>
      </c>
      <c r="J40" s="69">
        <v>0.99</v>
      </c>
      <c r="K40" s="38"/>
    </row>
    <row r="41" spans="2:11" ht="19.5" customHeight="1" x14ac:dyDescent="0.2">
      <c r="B41" s="37" t="s">
        <v>124</v>
      </c>
      <c r="C41" s="141">
        <v>0</v>
      </c>
      <c r="D41" s="142">
        <f t="shared" si="3"/>
        <v>0</v>
      </c>
      <c r="E41" s="143">
        <v>0</v>
      </c>
      <c r="F41" s="144">
        <f t="shared" si="4"/>
        <v>0</v>
      </c>
      <c r="G41" s="145" t="e">
        <f t="shared" si="0"/>
        <v>#DIV/0!</v>
      </c>
      <c r="H41" s="146" t="e">
        <f t="shared" si="1"/>
        <v>#DIV/0!</v>
      </c>
      <c r="I41" s="147" t="e">
        <f>+D41/$G$26</f>
        <v>#DIV/0!</v>
      </c>
      <c r="J41" s="69">
        <v>0.99</v>
      </c>
      <c r="K41" s="38"/>
    </row>
    <row r="42" spans="2:11" ht="54.75" customHeight="1" x14ac:dyDescent="0.2">
      <c r="B42" s="77" t="s">
        <v>125</v>
      </c>
      <c r="C42" s="440"/>
      <c r="D42" s="440"/>
      <c r="E42" s="440"/>
      <c r="F42" s="440"/>
      <c r="G42" s="440"/>
      <c r="H42" s="440"/>
      <c r="I42" s="441"/>
      <c r="J42" s="39"/>
      <c r="K42" s="39"/>
    </row>
    <row r="43" spans="2:11" ht="29.25" customHeight="1" x14ac:dyDescent="0.2">
      <c r="B43" s="435" t="s">
        <v>126</v>
      </c>
      <c r="C43" s="436"/>
      <c r="D43" s="436"/>
      <c r="E43" s="436"/>
      <c r="F43" s="436"/>
      <c r="G43" s="436"/>
      <c r="H43" s="436"/>
      <c r="I43" s="437"/>
      <c r="J43" s="58"/>
      <c r="K43" s="58"/>
    </row>
    <row r="44" spans="2:11" ht="32.25" customHeight="1" x14ac:dyDescent="0.2">
      <c r="B44" s="410"/>
      <c r="C44" s="411"/>
      <c r="D44" s="411"/>
      <c r="E44" s="411"/>
      <c r="F44" s="411"/>
      <c r="G44" s="411"/>
      <c r="H44" s="411"/>
      <c r="I44" s="412"/>
      <c r="J44" s="58"/>
      <c r="K44" s="58"/>
    </row>
    <row r="45" spans="2:11" ht="32.25" customHeight="1" x14ac:dyDescent="0.2">
      <c r="B45" s="413"/>
      <c r="C45" s="414"/>
      <c r="D45" s="414"/>
      <c r="E45" s="414"/>
      <c r="F45" s="414"/>
      <c r="G45" s="414"/>
      <c r="H45" s="414"/>
      <c r="I45" s="415"/>
      <c r="J45" s="39"/>
      <c r="K45" s="39"/>
    </row>
    <row r="46" spans="2:11" ht="32.25" customHeight="1" x14ac:dyDescent="0.2">
      <c r="B46" s="413"/>
      <c r="C46" s="414"/>
      <c r="D46" s="414"/>
      <c r="E46" s="414"/>
      <c r="F46" s="414"/>
      <c r="G46" s="414"/>
      <c r="H46" s="414"/>
      <c r="I46" s="415"/>
      <c r="J46" s="39"/>
      <c r="K46" s="39"/>
    </row>
    <row r="47" spans="2:11" ht="32.25" customHeight="1" x14ac:dyDescent="0.2">
      <c r="B47" s="413"/>
      <c r="C47" s="414"/>
      <c r="D47" s="414"/>
      <c r="E47" s="414"/>
      <c r="F47" s="414"/>
      <c r="G47" s="414"/>
      <c r="H47" s="414"/>
      <c r="I47" s="415"/>
      <c r="J47" s="39"/>
      <c r="K47" s="39"/>
    </row>
    <row r="48" spans="2:11" ht="32.25" customHeight="1" x14ac:dyDescent="0.2">
      <c r="B48" s="416"/>
      <c r="C48" s="417"/>
      <c r="D48" s="417"/>
      <c r="E48" s="417"/>
      <c r="F48" s="417"/>
      <c r="G48" s="417"/>
      <c r="H48" s="417"/>
      <c r="I48" s="418"/>
      <c r="J48" s="40"/>
      <c r="K48" s="40"/>
    </row>
    <row r="49" spans="2:11" ht="79.5" customHeight="1" x14ac:dyDescent="0.2">
      <c r="B49" s="20" t="s">
        <v>127</v>
      </c>
      <c r="C49" s="764"/>
      <c r="D49" s="765"/>
      <c r="E49" s="765"/>
      <c r="F49" s="765"/>
      <c r="G49" s="765"/>
      <c r="H49" s="765"/>
      <c r="I49" s="766"/>
      <c r="J49" s="41"/>
      <c r="K49" s="41"/>
    </row>
    <row r="50" spans="2:11" ht="26.25" customHeight="1" x14ac:dyDescent="0.2">
      <c r="B50" s="20" t="s">
        <v>128</v>
      </c>
      <c r="C50" s="767"/>
      <c r="D50" s="768"/>
      <c r="E50" s="768"/>
      <c r="F50" s="768"/>
      <c r="G50" s="768"/>
      <c r="H50" s="768"/>
      <c r="I50" s="769"/>
      <c r="J50" s="41"/>
      <c r="K50" s="41"/>
    </row>
    <row r="51" spans="2:11" ht="64.5" customHeight="1" x14ac:dyDescent="0.2">
      <c r="B51" s="127" t="s">
        <v>129</v>
      </c>
      <c r="C51" s="764"/>
      <c r="D51" s="765"/>
      <c r="E51" s="765"/>
      <c r="F51" s="765"/>
      <c r="G51" s="765"/>
      <c r="H51" s="765"/>
      <c r="I51" s="766"/>
      <c r="J51" s="41"/>
      <c r="K51" s="41"/>
    </row>
    <row r="52" spans="2:11" ht="29.25" customHeight="1" x14ac:dyDescent="0.2">
      <c r="B52" s="435" t="s">
        <v>130</v>
      </c>
      <c r="C52" s="436"/>
      <c r="D52" s="436"/>
      <c r="E52" s="436"/>
      <c r="F52" s="436"/>
      <c r="G52" s="436"/>
      <c r="H52" s="436"/>
      <c r="I52" s="437"/>
      <c r="J52" s="41"/>
      <c r="K52" s="41"/>
    </row>
    <row r="53" spans="2:11" ht="33" customHeight="1" x14ac:dyDescent="0.2">
      <c r="B53" s="445" t="s">
        <v>131</v>
      </c>
      <c r="C53" s="128" t="s">
        <v>132</v>
      </c>
      <c r="D53" s="446" t="s">
        <v>133</v>
      </c>
      <c r="E53" s="446"/>
      <c r="F53" s="446"/>
      <c r="G53" s="446" t="s">
        <v>134</v>
      </c>
      <c r="H53" s="446"/>
      <c r="I53" s="447"/>
      <c r="J53" s="42"/>
      <c r="K53" s="42"/>
    </row>
    <row r="54" spans="2:11" ht="31.5" customHeight="1" x14ac:dyDescent="0.2">
      <c r="B54" s="445"/>
      <c r="C54" s="107"/>
      <c r="D54" s="440"/>
      <c r="E54" s="440"/>
      <c r="F54" s="440"/>
      <c r="G54" s="448"/>
      <c r="H54" s="448"/>
      <c r="I54" s="449"/>
      <c r="J54" s="42"/>
      <c r="K54" s="42"/>
    </row>
    <row r="55" spans="2:11" ht="31.5" customHeight="1" x14ac:dyDescent="0.2">
      <c r="B55" s="127" t="s">
        <v>135</v>
      </c>
      <c r="C55" s="762" t="s">
        <v>173</v>
      </c>
      <c r="D55" s="763"/>
      <c r="E55" s="462" t="s">
        <v>136</v>
      </c>
      <c r="F55" s="462"/>
      <c r="G55" s="461" t="s">
        <v>158</v>
      </c>
      <c r="H55" s="461"/>
      <c r="I55" s="463"/>
      <c r="J55" s="44"/>
      <c r="K55" s="44"/>
    </row>
    <row r="56" spans="2:11" ht="31.5" customHeight="1" x14ac:dyDescent="0.2">
      <c r="B56" s="127" t="s">
        <v>137</v>
      </c>
      <c r="C56" s="440" t="str">
        <f>+'[3]HV 1'!C56:D56</f>
        <v>NICOLAS ADOLFO CORREAL HUERTAS</v>
      </c>
      <c r="D56" s="440"/>
      <c r="E56" s="464" t="s">
        <v>138</v>
      </c>
      <c r="F56" s="464"/>
      <c r="G56" s="461" t="str">
        <f>+'[9]HV 1'!G59:I59</f>
        <v>DIANA VIDAL</v>
      </c>
      <c r="H56" s="461"/>
      <c r="I56" s="463"/>
      <c r="J56" s="44"/>
      <c r="K56" s="44"/>
    </row>
    <row r="57" spans="2:11" ht="31.5" customHeight="1" x14ac:dyDescent="0.2">
      <c r="B57" s="127" t="s">
        <v>139</v>
      </c>
      <c r="C57" s="440"/>
      <c r="D57" s="440"/>
      <c r="E57" s="450" t="s">
        <v>140</v>
      </c>
      <c r="F57" s="451"/>
      <c r="G57" s="454"/>
      <c r="H57" s="455"/>
      <c r="I57" s="456"/>
      <c r="J57" s="45"/>
      <c r="K57" s="45"/>
    </row>
    <row r="58" spans="2:11" ht="31.5" customHeight="1" thickBot="1" x14ac:dyDescent="0.25">
      <c r="B58" s="78" t="s">
        <v>141</v>
      </c>
      <c r="C58" s="460"/>
      <c r="D58" s="460"/>
      <c r="E58" s="452"/>
      <c r="F58" s="453"/>
      <c r="G58" s="457"/>
      <c r="H58" s="458"/>
      <c r="I58" s="459"/>
      <c r="J58" s="45"/>
      <c r="K58" s="45"/>
    </row>
    <row r="59" spans="2:11" hidden="1" x14ac:dyDescent="0.2">
      <c r="B59" s="3"/>
      <c r="C59" s="3"/>
      <c r="D59" s="5"/>
      <c r="E59" s="5"/>
      <c r="F59" s="5"/>
      <c r="G59" s="5"/>
      <c r="H59" s="5"/>
      <c r="I59" s="61"/>
      <c r="J59" s="46"/>
      <c r="K59" s="46"/>
    </row>
    <row r="60" spans="2:11" hidden="1" x14ac:dyDescent="0.2">
      <c r="B60" s="62"/>
      <c r="C60" s="63"/>
      <c r="D60" s="63"/>
      <c r="E60" s="64"/>
      <c r="F60" s="64"/>
      <c r="G60" s="65"/>
      <c r="H60" s="66"/>
      <c r="I60" s="63"/>
      <c r="J60" s="47"/>
      <c r="K60" s="47"/>
    </row>
    <row r="61" spans="2:11" hidden="1" x14ac:dyDescent="0.2">
      <c r="B61" s="62"/>
      <c r="C61" s="63"/>
      <c r="D61" s="63"/>
      <c r="E61" s="64"/>
      <c r="F61" s="64"/>
      <c r="G61" s="65"/>
      <c r="H61" s="66"/>
      <c r="I61" s="63"/>
      <c r="J61" s="47"/>
      <c r="K61" s="47"/>
    </row>
    <row r="62" spans="2:11" hidden="1" x14ac:dyDescent="0.2">
      <c r="B62" s="62"/>
      <c r="C62" s="63"/>
      <c r="D62" s="63"/>
      <c r="E62" s="64"/>
      <c r="F62" s="64"/>
      <c r="G62" s="65"/>
      <c r="H62" s="66"/>
      <c r="I62" s="63"/>
      <c r="J62" s="47"/>
      <c r="K62" s="47"/>
    </row>
    <row r="63" spans="2:11" hidden="1" x14ac:dyDescent="0.2">
      <c r="B63" s="62"/>
      <c r="C63" s="63"/>
      <c r="D63" s="63"/>
      <c r="E63" s="64"/>
      <c r="F63" s="64"/>
      <c r="G63" s="65"/>
      <c r="H63" s="66"/>
      <c r="I63" s="63"/>
      <c r="J63" s="47"/>
      <c r="K63" s="47"/>
    </row>
    <row r="64" spans="2:11" hidden="1" x14ac:dyDescent="0.2">
      <c r="B64" s="62"/>
      <c r="C64" s="63"/>
      <c r="D64" s="63"/>
      <c r="E64" s="64"/>
      <c r="F64" s="64"/>
      <c r="G64" s="65"/>
      <c r="H64" s="66"/>
      <c r="I64" s="63"/>
      <c r="J64" s="47"/>
      <c r="K64" s="47"/>
    </row>
    <row r="65" spans="2:11" hidden="1" x14ac:dyDescent="0.2">
      <c r="B65" s="62"/>
      <c r="C65" s="63"/>
      <c r="D65" s="63"/>
      <c r="E65" s="64"/>
      <c r="F65" s="64"/>
      <c r="G65" s="65"/>
      <c r="H65" s="66"/>
      <c r="I65" s="63"/>
      <c r="J65" s="47"/>
      <c r="K65" s="47"/>
    </row>
    <row r="66" spans="2:11" hidden="1" x14ac:dyDescent="0.2">
      <c r="B66" s="62"/>
      <c r="C66" s="63"/>
      <c r="D66" s="63"/>
      <c r="E66" s="64"/>
      <c r="F66" s="64"/>
      <c r="G66" s="65"/>
      <c r="H66" s="66"/>
      <c r="I66" s="63"/>
      <c r="J66" s="47"/>
      <c r="K66" s="47"/>
    </row>
    <row r="67" spans="2:11" hidden="1" x14ac:dyDescent="0.2">
      <c r="B67" s="62"/>
      <c r="C67" s="63"/>
      <c r="D67" s="63"/>
      <c r="E67" s="64"/>
      <c r="F67" s="64"/>
      <c r="G67" s="65"/>
      <c r="H67" s="66"/>
      <c r="I67" s="63"/>
      <c r="J67" s="47"/>
      <c r="K67" s="47"/>
    </row>
    <row r="68" spans="2:11" x14ac:dyDescent="0.2">
      <c r="B68" s="67"/>
      <c r="C68" s="12"/>
      <c r="D68" s="12"/>
      <c r="E68" s="12"/>
      <c r="F68" s="12"/>
      <c r="G68" s="68"/>
      <c r="H68" s="12"/>
      <c r="I68" s="12"/>
    </row>
  </sheetData>
  <mergeCells count="66">
    <mergeCell ref="B2:B5"/>
    <mergeCell ref="C2:H2"/>
    <mergeCell ref="I2:I5"/>
    <mergeCell ref="C3:H3"/>
    <mergeCell ref="C4:H4"/>
    <mergeCell ref="C5:F5"/>
    <mergeCell ref="G5:H5"/>
    <mergeCell ref="B6:I6"/>
    <mergeCell ref="B7:I7"/>
    <mergeCell ref="B8:I8"/>
    <mergeCell ref="D9:E9"/>
    <mergeCell ref="F9:I9"/>
    <mergeCell ref="D10:E10"/>
    <mergeCell ref="F10:G10"/>
    <mergeCell ref="C11:F11"/>
    <mergeCell ref="H11:I11"/>
    <mergeCell ref="C12:F12"/>
    <mergeCell ref="H12:I12"/>
    <mergeCell ref="C13:I13"/>
    <mergeCell ref="C14:I14"/>
    <mergeCell ref="C15:F15"/>
    <mergeCell ref="H15:I15"/>
    <mergeCell ref="C16:F16"/>
    <mergeCell ref="H16:I16"/>
    <mergeCell ref="C17:I17"/>
    <mergeCell ref="C18:I18"/>
    <mergeCell ref="C19:I19"/>
    <mergeCell ref="C20:I20"/>
    <mergeCell ref="B21:B22"/>
    <mergeCell ref="C21:E21"/>
    <mergeCell ref="F21:I21"/>
    <mergeCell ref="C22:E22"/>
    <mergeCell ref="F22:I22"/>
    <mergeCell ref="C23:E23"/>
    <mergeCell ref="F23:I23"/>
    <mergeCell ref="C24:E24"/>
    <mergeCell ref="F24:I24"/>
    <mergeCell ref="C25:E25"/>
    <mergeCell ref="G25:I25"/>
    <mergeCell ref="C26:E26"/>
    <mergeCell ref="G26:I26"/>
    <mergeCell ref="C27:E27"/>
    <mergeCell ref="G27:I27"/>
    <mergeCell ref="B28:I28"/>
    <mergeCell ref="C42:I42"/>
    <mergeCell ref="B43:I43"/>
    <mergeCell ref="B44:I48"/>
    <mergeCell ref="C49:I49"/>
    <mergeCell ref="C50:I50"/>
    <mergeCell ref="C51:I51"/>
    <mergeCell ref="B52:I52"/>
    <mergeCell ref="B53:B54"/>
    <mergeCell ref="D53:F53"/>
    <mergeCell ref="G53:I53"/>
    <mergeCell ref="D54:F54"/>
    <mergeCell ref="G54:I54"/>
    <mergeCell ref="C57:D57"/>
    <mergeCell ref="E57:F58"/>
    <mergeCell ref="G57:I58"/>
    <mergeCell ref="C58:D58"/>
    <mergeCell ref="C55:D55"/>
    <mergeCell ref="E55:F55"/>
    <mergeCell ref="G55:I55"/>
    <mergeCell ref="C56:D56"/>
    <mergeCell ref="E56:F56"/>
    <mergeCell ref="G56:I56"/>
  </mergeCells>
  <dataValidations count="8">
    <dataValidation type="list" allowBlank="1" showInputMessage="1" showErrorMessage="1" sqref="C27:E27" xr:uid="{00000000-0002-0000-0A00-000000000000}">
      <formula1>$M$15:$M$18</formula1>
    </dataValidation>
    <dataValidation type="list" allowBlank="1" showInputMessage="1" showErrorMessage="1" sqref="C12:F12" xr:uid="{00000000-0002-0000-0A00-000001000000}">
      <formula1>$M$9:$M$12</formula1>
    </dataValidation>
    <dataValidation type="list" allowBlank="1" showInputMessage="1" showErrorMessage="1" sqref="K15" xr:uid="{00000000-0002-0000-0A00-000002000000}">
      <formula1>O20:O22</formula1>
    </dataValidation>
    <dataValidation type="list" allowBlank="1" showInputMessage="1" showErrorMessage="1" sqref="H15:J15" xr:uid="{00000000-0002-0000-0A00-000003000000}">
      <formula1>M20:M22</formula1>
    </dataValidation>
    <dataValidation type="list" allowBlank="1" showInputMessage="1" showErrorMessage="1" sqref="J13:K13" xr:uid="{00000000-0002-0000-0A00-000004000000}">
      <formula1>$M$24:$M$31</formula1>
    </dataValidation>
    <dataValidation type="list" allowBlank="1" showInputMessage="1" showErrorMessage="1" sqref="C13:I13" xr:uid="{00000000-0002-0000-0A00-000005000000}">
      <formula1>$N$17:$N$24</formula1>
    </dataValidation>
    <dataValidation type="list" allowBlank="1" showInputMessage="1" showErrorMessage="1" sqref="H16:I16" xr:uid="{00000000-0002-0000-0A00-000006000000}">
      <formula1>$N$8:$N$11</formula1>
    </dataValidation>
    <dataValidation type="list" allowBlank="1" showInputMessage="1" showErrorMessage="1" sqref="C10 I10" xr:uid="{00000000-0002-0000-0A00-000007000000}">
      <formula1>$N$14:$N$15</formula1>
    </dataValidation>
  </dataValidations>
  <pageMargins left="0.70866141732283472" right="0.70866141732283472" top="0.74803149606299213" bottom="0.74803149606299213" header="0.31496062992125984" footer="0.31496062992125984"/>
  <pageSetup scale="50" orientation="portrait"/>
  <drawing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dimension ref="B1:L30"/>
  <sheetViews>
    <sheetView topLeftCell="A7" workbookViewId="0">
      <selection activeCell="B14" sqref="B14:K19"/>
    </sheetView>
  </sheetViews>
  <sheetFormatPr baseColWidth="10" defaultRowHeight="15" x14ac:dyDescent="0.25"/>
  <cols>
    <col min="1" max="1" width="1.28515625" customWidth="1"/>
    <col min="2" max="2" width="20.140625" style="55" customWidth="1"/>
    <col min="3" max="3" width="34.42578125" customWidth="1"/>
    <col min="4" max="4" width="14.28515625" customWidth="1"/>
    <col min="5" max="5" width="5.85546875" customWidth="1"/>
    <col min="6" max="6" width="47" customWidth="1"/>
    <col min="7" max="8" width="16.140625" customWidth="1"/>
    <col min="9" max="9" width="16.28515625" customWidth="1"/>
    <col min="10" max="10" width="15.7109375" customWidth="1"/>
    <col min="11" max="11" width="20" customWidth="1"/>
    <col min="13" max="13" width="17.85546875" bestFit="1" customWidth="1"/>
    <col min="108" max="108" width="11.42578125" customWidth="1"/>
    <col min="198" max="198" width="1.42578125" customWidth="1"/>
  </cols>
  <sheetData>
    <row r="1" spans="2:11" ht="18" customHeight="1" thickBot="1" x14ac:dyDescent="0.3">
      <c r="B1" s="469"/>
      <c r="C1" s="472" t="s">
        <v>24</v>
      </c>
      <c r="D1" s="473"/>
      <c r="E1" s="473"/>
      <c r="F1" s="473"/>
      <c r="G1" s="473"/>
      <c r="H1" s="474"/>
      <c r="I1" s="475"/>
      <c r="J1" s="476"/>
    </row>
    <row r="2" spans="2:11" ht="18" customHeight="1" thickBot="1" x14ac:dyDescent="0.3">
      <c r="B2" s="470"/>
      <c r="C2" s="481" t="s">
        <v>25</v>
      </c>
      <c r="D2" s="482"/>
      <c r="E2" s="482"/>
      <c r="F2" s="482"/>
      <c r="G2" s="482"/>
      <c r="H2" s="483"/>
      <c r="I2" s="477"/>
      <c r="J2" s="478"/>
    </row>
    <row r="3" spans="2:11" ht="18" customHeight="1" thickBot="1" x14ac:dyDescent="0.3">
      <c r="B3" s="470"/>
      <c r="C3" s="481" t="s">
        <v>183</v>
      </c>
      <c r="D3" s="482"/>
      <c r="E3" s="482"/>
      <c r="F3" s="482"/>
      <c r="G3" s="482"/>
      <c r="H3" s="483"/>
      <c r="I3" s="477"/>
      <c r="J3" s="478"/>
    </row>
    <row r="4" spans="2:11" ht="18" customHeight="1" thickBot="1" x14ac:dyDescent="0.3">
      <c r="B4" s="471"/>
      <c r="C4" s="481" t="s">
        <v>143</v>
      </c>
      <c r="D4" s="482"/>
      <c r="E4" s="482"/>
      <c r="F4" s="483"/>
      <c r="G4" s="484" t="s">
        <v>190</v>
      </c>
      <c r="H4" s="485"/>
      <c r="I4" s="479"/>
      <c r="J4" s="480"/>
    </row>
    <row r="5" spans="2:11" ht="18" customHeight="1" thickBot="1" x14ac:dyDescent="0.3">
      <c r="B5" s="51"/>
      <c r="C5" s="52"/>
      <c r="D5" s="52"/>
      <c r="E5" s="52"/>
      <c r="F5" s="52"/>
      <c r="G5" s="52"/>
      <c r="H5" s="52"/>
      <c r="I5" s="52"/>
      <c r="J5" s="53"/>
    </row>
    <row r="6" spans="2:11" ht="51.75" customHeight="1" thickBot="1" x14ac:dyDescent="0.3">
      <c r="B6" s="1" t="s">
        <v>199</v>
      </c>
      <c r="C6" s="488" t="str">
        <f>+'[6]Sección 1. Metas - Magnitud'!C7</f>
        <v>1032 - Gestión y control de tránsito y transporte</v>
      </c>
      <c r="D6" s="489"/>
      <c r="E6" s="490"/>
      <c r="F6" s="54"/>
      <c r="G6" s="52"/>
      <c r="H6" s="52"/>
      <c r="I6" s="52"/>
      <c r="J6" s="53"/>
    </row>
    <row r="7" spans="2:11" ht="32.25" customHeight="1" thickBot="1" x14ac:dyDescent="0.3">
      <c r="B7" s="2" t="s">
        <v>0</v>
      </c>
      <c r="C7" s="488" t="str">
        <f>+'[6]Sección 1. Metas - Magnitud'!C8:F8</f>
        <v>Dirección de Control y Vigilancia</v>
      </c>
      <c r="D7" s="489"/>
      <c r="E7" s="490"/>
      <c r="F7" s="54"/>
      <c r="G7" s="52"/>
      <c r="H7" s="52"/>
      <c r="I7" s="52"/>
      <c r="J7" s="53"/>
    </row>
    <row r="8" spans="2:11" ht="32.25" customHeight="1" thickBot="1" x14ac:dyDescent="0.3">
      <c r="B8" s="2" t="s">
        <v>144</v>
      </c>
      <c r="C8" s="488" t="str">
        <f>+'[6]Sección 1. Metas - Magnitud'!C9:F9</f>
        <v>Subsecretaría de Servicios de la Movilidad</v>
      </c>
      <c r="D8" s="489"/>
      <c r="E8" s="490"/>
      <c r="F8" s="4"/>
      <c r="G8" s="52"/>
      <c r="H8" s="52"/>
      <c r="I8" s="52"/>
      <c r="J8" s="53"/>
    </row>
    <row r="9" spans="2:11" ht="33.75" customHeight="1" thickBot="1" x14ac:dyDescent="0.3">
      <c r="B9" s="2" t="s">
        <v>28</v>
      </c>
      <c r="C9" s="488" t="s">
        <v>184</v>
      </c>
      <c r="D9" s="489"/>
      <c r="E9" s="490"/>
      <c r="F9" s="54"/>
      <c r="G9" s="52"/>
      <c r="H9" s="52"/>
      <c r="I9" s="52"/>
      <c r="J9" s="53"/>
    </row>
    <row r="10" spans="2:11" ht="33.75" customHeight="1" thickBot="1" x14ac:dyDescent="0.3">
      <c r="B10" s="100" t="s">
        <v>197</v>
      </c>
      <c r="C10" s="488" t="str">
        <f>+'[9]HV 14'!F9</f>
        <v>14. Realizar 241 visitas administrativas y de seguimiento a empresas prestadoras del servicio público de transporte.</v>
      </c>
      <c r="D10" s="489"/>
      <c r="E10" s="490"/>
      <c r="F10" s="54"/>
      <c r="G10" s="52"/>
      <c r="H10" s="52"/>
      <c r="I10" s="52"/>
      <c r="J10" s="53"/>
    </row>
    <row r="11" spans="2:11" ht="34.5" customHeight="1" x14ac:dyDescent="0.25"/>
    <row r="12" spans="2:11" ht="21.75" customHeight="1" x14ac:dyDescent="0.25">
      <c r="B12" s="498" t="s">
        <v>218</v>
      </c>
      <c r="C12" s="499"/>
      <c r="D12" s="499"/>
      <c r="E12" s="499"/>
      <c r="F12" s="499"/>
      <c r="G12" s="499"/>
      <c r="H12" s="500"/>
      <c r="I12" s="796" t="s">
        <v>145</v>
      </c>
      <c r="J12" s="797"/>
      <c r="K12" s="797"/>
    </row>
    <row r="13" spans="2:11" s="56" customFormat="1" ht="30" customHeight="1" x14ac:dyDescent="0.25">
      <c r="B13" s="130" t="s">
        <v>146</v>
      </c>
      <c r="C13" s="130" t="s">
        <v>147</v>
      </c>
      <c r="D13" s="130" t="s">
        <v>196</v>
      </c>
      <c r="E13" s="130" t="s">
        <v>148</v>
      </c>
      <c r="F13" s="130" t="s">
        <v>149</v>
      </c>
      <c r="G13" s="130" t="s">
        <v>191</v>
      </c>
      <c r="H13" s="130" t="s">
        <v>192</v>
      </c>
      <c r="I13" s="129" t="s">
        <v>193</v>
      </c>
      <c r="J13" s="129" t="s">
        <v>194</v>
      </c>
      <c r="K13" s="129" t="s">
        <v>195</v>
      </c>
    </row>
    <row r="14" spans="2:11" s="56" customFormat="1" x14ac:dyDescent="0.25">
      <c r="B14" s="148"/>
      <c r="C14" s="149"/>
      <c r="D14" s="150"/>
      <c r="E14" s="151"/>
      <c r="F14" s="149"/>
      <c r="G14" s="150"/>
      <c r="H14" s="152"/>
      <c r="I14" s="153"/>
      <c r="J14" s="154"/>
      <c r="K14" s="155"/>
    </row>
    <row r="15" spans="2:11" ht="165" customHeight="1" x14ac:dyDescent="0.25">
      <c r="B15" s="148"/>
      <c r="C15" s="156"/>
      <c r="D15" s="150"/>
      <c r="E15" s="157"/>
      <c r="F15" s="158"/>
      <c r="G15" s="150"/>
      <c r="H15" s="152"/>
      <c r="I15" s="153"/>
      <c r="J15" s="154"/>
      <c r="K15" s="794"/>
    </row>
    <row r="16" spans="2:11" x14ac:dyDescent="0.25">
      <c r="B16" s="148"/>
      <c r="C16" s="149"/>
      <c r="D16" s="150"/>
      <c r="E16" s="151"/>
      <c r="F16" s="149"/>
      <c r="G16" s="150"/>
      <c r="H16" s="152"/>
      <c r="I16" s="153"/>
      <c r="J16" s="154"/>
      <c r="K16" s="795"/>
    </row>
    <row r="17" spans="2:12" x14ac:dyDescent="0.25">
      <c r="B17" s="148"/>
      <c r="C17" s="159"/>
      <c r="D17" s="150"/>
      <c r="E17" s="151"/>
      <c r="F17" s="159"/>
      <c r="G17" s="150"/>
      <c r="H17" s="160"/>
      <c r="I17" s="153"/>
      <c r="J17" s="154"/>
      <c r="K17" s="155"/>
    </row>
    <row r="18" spans="2:12" x14ac:dyDescent="0.25">
      <c r="B18" s="148"/>
      <c r="C18" s="159"/>
      <c r="D18" s="150"/>
      <c r="E18" s="151"/>
      <c r="F18" s="159"/>
      <c r="G18" s="150"/>
      <c r="H18" s="160"/>
      <c r="I18" s="161"/>
      <c r="J18" s="154"/>
      <c r="K18" s="162"/>
    </row>
    <row r="19" spans="2:12" ht="15" customHeight="1" x14ac:dyDescent="0.25">
      <c r="B19" s="790" t="s">
        <v>17</v>
      </c>
      <c r="C19" s="791"/>
      <c r="D19" s="163">
        <f>SUM(D15:D16)</f>
        <v>0</v>
      </c>
      <c r="E19" s="792" t="s">
        <v>17</v>
      </c>
      <c r="F19" s="793"/>
      <c r="G19" s="163">
        <v>1</v>
      </c>
      <c r="H19" s="164"/>
      <c r="I19" s="165">
        <f>SUM(I14:I18)</f>
        <v>0</v>
      </c>
      <c r="J19" s="166"/>
      <c r="K19" s="166"/>
    </row>
    <row r="23" spans="2:12" x14ac:dyDescent="0.25">
      <c r="L23" s="137"/>
    </row>
    <row r="24" spans="2:12" x14ac:dyDescent="0.25">
      <c r="L24" s="137"/>
    </row>
    <row r="25" spans="2:12" x14ac:dyDescent="0.25">
      <c r="L25" s="137"/>
    </row>
    <row r="26" spans="2:12" x14ac:dyDescent="0.25">
      <c r="L26" s="137"/>
    </row>
    <row r="27" spans="2:12" x14ac:dyDescent="0.25">
      <c r="L27" s="137"/>
    </row>
    <row r="28" spans="2:12" x14ac:dyDescent="0.25">
      <c r="L28" s="137"/>
    </row>
    <row r="30" spans="2:12" x14ac:dyDescent="0.25">
      <c r="L30" s="138"/>
    </row>
  </sheetData>
  <mergeCells count="17">
    <mergeCell ref="B1:B4"/>
    <mergeCell ref="C1:H1"/>
    <mergeCell ref="I1:J4"/>
    <mergeCell ref="C2:H2"/>
    <mergeCell ref="C3:H3"/>
    <mergeCell ref="C4:F4"/>
    <mergeCell ref="G4:H4"/>
    <mergeCell ref="C8:E8"/>
    <mergeCell ref="C9:E9"/>
    <mergeCell ref="B12:H12"/>
    <mergeCell ref="C6:E6"/>
    <mergeCell ref="C7:E7"/>
    <mergeCell ref="B19:C19"/>
    <mergeCell ref="E19:F19"/>
    <mergeCell ref="K15:K16"/>
    <mergeCell ref="C10:E10"/>
    <mergeCell ref="I12:K12"/>
  </mergeCells>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dimension ref="J9:N27"/>
  <sheetViews>
    <sheetView workbookViewId="0">
      <selection activeCell="G36" sqref="G36"/>
    </sheetView>
  </sheetViews>
  <sheetFormatPr baseColWidth="10" defaultRowHeight="15" x14ac:dyDescent="0.25"/>
  <sheetData>
    <row r="9" spans="10:12" x14ac:dyDescent="0.25">
      <c r="K9" s="136" t="s">
        <v>213</v>
      </c>
      <c r="L9" s="136" t="s">
        <v>214</v>
      </c>
    </row>
    <row r="10" spans="10:12" x14ac:dyDescent="0.25">
      <c r="J10" s="133" t="s">
        <v>208</v>
      </c>
      <c r="K10" s="133">
        <v>77</v>
      </c>
      <c r="L10" s="133">
        <v>2</v>
      </c>
    </row>
    <row r="11" spans="10:12" x14ac:dyDescent="0.25">
      <c r="J11" s="102"/>
      <c r="K11" s="102"/>
      <c r="L11" s="102">
        <v>37</v>
      </c>
    </row>
    <row r="12" spans="10:12" x14ac:dyDescent="0.25">
      <c r="J12" s="102"/>
      <c r="K12" s="102"/>
      <c r="L12" s="102">
        <v>43</v>
      </c>
    </row>
    <row r="13" spans="10:12" x14ac:dyDescent="0.25">
      <c r="K13" s="102" t="s">
        <v>4</v>
      </c>
      <c r="L13" s="131">
        <f>SUM(L10:L12)</f>
        <v>82</v>
      </c>
    </row>
    <row r="14" spans="10:12" x14ac:dyDescent="0.25">
      <c r="J14" s="133" t="s">
        <v>209</v>
      </c>
      <c r="K14" s="133">
        <v>115</v>
      </c>
      <c r="L14" s="133">
        <v>16</v>
      </c>
    </row>
    <row r="15" spans="10:12" x14ac:dyDescent="0.25">
      <c r="J15" s="102"/>
      <c r="K15" s="102"/>
      <c r="L15" s="102">
        <v>27</v>
      </c>
    </row>
    <row r="16" spans="10:12" x14ac:dyDescent="0.25">
      <c r="J16" s="102"/>
      <c r="K16" s="102"/>
      <c r="L16" s="102">
        <v>10</v>
      </c>
    </row>
    <row r="17" spans="10:14" x14ac:dyDescent="0.25">
      <c r="J17" s="102"/>
      <c r="K17" s="102" t="s">
        <v>4</v>
      </c>
      <c r="L17" s="131">
        <f>SUM(L14:L16)</f>
        <v>53</v>
      </c>
    </row>
    <row r="18" spans="10:14" x14ac:dyDescent="0.25">
      <c r="J18" s="133" t="s">
        <v>210</v>
      </c>
      <c r="K18" s="133">
        <v>7</v>
      </c>
      <c r="L18" s="133">
        <v>13</v>
      </c>
    </row>
    <row r="19" spans="10:14" x14ac:dyDescent="0.25">
      <c r="J19" s="102"/>
      <c r="K19" s="102"/>
      <c r="L19" s="102">
        <v>14</v>
      </c>
    </row>
    <row r="20" spans="10:14" x14ac:dyDescent="0.25">
      <c r="J20" s="102"/>
      <c r="K20" s="102"/>
      <c r="L20" s="102">
        <v>10</v>
      </c>
    </row>
    <row r="21" spans="10:14" x14ac:dyDescent="0.25">
      <c r="J21" s="102"/>
      <c r="K21" s="102" t="s">
        <v>4</v>
      </c>
      <c r="L21" s="131">
        <f>SUM(L18:L20)</f>
        <v>37</v>
      </c>
    </row>
    <row r="22" spans="10:14" x14ac:dyDescent="0.25">
      <c r="J22" s="133" t="s">
        <v>211</v>
      </c>
      <c r="K22" s="133">
        <v>52</v>
      </c>
      <c r="L22" s="133">
        <v>10</v>
      </c>
    </row>
    <row r="23" spans="10:14" x14ac:dyDescent="0.25">
      <c r="J23" s="102"/>
      <c r="K23" s="102"/>
      <c r="L23" s="102">
        <v>0</v>
      </c>
    </row>
    <row r="24" spans="10:14" x14ac:dyDescent="0.25">
      <c r="J24" s="102"/>
      <c r="K24" s="102"/>
      <c r="L24" s="102">
        <v>59</v>
      </c>
    </row>
    <row r="25" spans="10:14" x14ac:dyDescent="0.25">
      <c r="J25" s="102"/>
      <c r="K25" s="102" t="s">
        <v>4</v>
      </c>
      <c r="L25" s="131">
        <f>SUM(L22:L24)</f>
        <v>69</v>
      </c>
    </row>
    <row r="27" spans="10:14" x14ac:dyDescent="0.25">
      <c r="J27" s="134" t="s">
        <v>212</v>
      </c>
      <c r="K27" s="134">
        <f>SUM(K10:K22)</f>
        <v>251</v>
      </c>
      <c r="L27" s="134">
        <f>+L13+L17+L21+L25</f>
        <v>241</v>
      </c>
      <c r="M27" s="135">
        <f>+L27/K27</f>
        <v>0.96015936254980083</v>
      </c>
      <c r="N27" s="132"/>
    </row>
  </sheetData>
  <pageMargins left="0.7" right="0.7" top="0.75" bottom="0.75" header="0.3" footer="0.3"/>
  <pageSetup orientation="portrait"/>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
  <sheetViews>
    <sheetView workbookViewId="0">
      <selection activeCell="D15" sqref="D15:D35"/>
    </sheetView>
  </sheetViews>
  <sheetFormatPr baseColWidth="10" defaultRowHeight="15" x14ac:dyDescent="0.25"/>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E35235504AD2141AD281FCE2263AF41" ma:contentTypeVersion="10" ma:contentTypeDescription="Crear nuevo documento." ma:contentTypeScope="" ma:versionID="b3d3a41c2aaa008cae5af340ddeeab0a">
  <xsd:schema xmlns:xsd="http://www.w3.org/2001/XMLSchema" xmlns:xs="http://www.w3.org/2001/XMLSchema" xmlns:p="http://schemas.microsoft.com/office/2006/metadata/properties" xmlns:ns2="d472a95f-029e-48ed-8556-580ff62e7833" xmlns:ns3="08ebe415-1e9a-4b26-acfc-09642d3d19df" targetNamespace="http://schemas.microsoft.com/office/2006/metadata/properties" ma:root="true" ma:fieldsID="e9d9b707683c6b69122fa93f75747aae" ns2:_="" ns3:_="">
    <xsd:import namespace="d472a95f-029e-48ed-8556-580ff62e7833"/>
    <xsd:import namespace="08ebe415-1e9a-4b26-acfc-09642d3d19d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72a95f-029e-48ed-8556-580ff62e78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ebe415-1e9a-4b26-acfc-09642d3d19d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2788C33-E6FA-4C62-BC94-CD96BA7719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72a95f-029e-48ed-8556-580ff62e7833"/>
    <ds:schemaRef ds:uri="08ebe415-1e9a-4b26-acfc-09642d3d19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F664237-BA00-4E19-9D4C-97CF951D95E6}">
  <ds:schemaRefs>
    <ds:schemaRef ds:uri="http://schemas.microsoft.com/office/2006/documentManagement/types"/>
    <ds:schemaRef ds:uri="http://schemas.microsoft.com/office/2006/metadata/properties"/>
    <ds:schemaRef ds:uri="08ebe415-1e9a-4b26-acfc-09642d3d19df"/>
    <ds:schemaRef ds:uri="http://www.w3.org/XML/1998/namespace"/>
    <ds:schemaRef ds:uri="http://purl.org/dc/elements/1.1/"/>
    <ds:schemaRef ds:uri="http://purl.org/dc/terms/"/>
    <ds:schemaRef ds:uri="d472a95f-029e-48ed-8556-580ff62e7833"/>
    <ds:schemaRef ds:uri="http://schemas.microsoft.com/office/infopath/2007/PartnerControls"/>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0F0EA1A3-3C27-480B-B2AD-449A025DA57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vt:i4>
      </vt:variant>
    </vt:vector>
  </HeadingPairs>
  <TitlesOfParts>
    <vt:vector size="15" baseType="lpstr">
      <vt:lpstr>Sección 3. Metas Producto</vt:lpstr>
      <vt:lpstr>MP - SIT</vt:lpstr>
      <vt:lpstr>Act.Meta_SIT</vt:lpstr>
      <vt:lpstr>META 1</vt:lpstr>
      <vt:lpstr>META 2</vt:lpstr>
      <vt:lpstr>META 3</vt:lpstr>
      <vt:lpstr>META 4</vt:lpstr>
      <vt:lpstr>META 5</vt:lpstr>
      <vt:lpstr>META 6</vt:lpstr>
      <vt:lpstr>META 7</vt:lpstr>
      <vt:lpstr>HV 14</vt:lpstr>
      <vt:lpstr>Act. 14</vt:lpstr>
      <vt:lpstr>Hoja3</vt:lpstr>
      <vt:lpstr>Hoja1</vt:lpstr>
      <vt:lpstr>'Sección 3. Metas Producto'!Área_de_impresión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Kellis Vanessa Gonzalez Solano</dc:creator>
  <cp:lastModifiedBy>ANDRES</cp:lastModifiedBy>
  <cp:lastPrinted>2018-04-10T15:28:46Z</cp:lastPrinted>
  <dcterms:created xsi:type="dcterms:W3CDTF">2010-03-25T16:40:43Z</dcterms:created>
  <dcterms:modified xsi:type="dcterms:W3CDTF">2021-04-13T17:24:48Z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0x0101009E35235504AD2141AD281FCE2263AF41</vt:lpwstr>
  </property>
</Properties>
</file>