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68e1c1fb4a4b0a0d/Documents/CARPETAANDRES/SEGUIMIENTOPRESUPUESTAL/SEPTIEMBRE2020/Obligacion5/INDICADORES/REPORTEAGOSTO/"/>
    </mc:Choice>
  </mc:AlternateContent>
  <xr:revisionPtr revIDLastSave="47" documentId="13_ncr:1_{68C85D95-51B2-44FD-8456-B67572DEA0DB}" xr6:coauthVersionLast="45" xr6:coauthVersionMax="45" xr10:uidLastSave="{E0855774-5C47-450C-98B0-FDEA9ECD2CFE}"/>
  <bookViews>
    <workbookView xWindow="-120" yWindow="-120" windowWidth="29040" windowHeight="1584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78" r:id="rId4"/>
    <sheet name="META 2" sheetId="79" r:id="rId5"/>
    <sheet name="META 3" sheetId="73" r:id="rId6"/>
    <sheet name="META 4" sheetId="80" r:id="rId7"/>
    <sheet name="META 5" sheetId="74" r:id="rId8"/>
    <sheet name="META 6" sheetId="76" r:id="rId9"/>
    <sheet name="META 7" sheetId="77"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0">'Sección 3. Metas Producto'!$A$2:$AF$12</definedName>
    <definedName name="CONDICION_POBLACIONAL" localSheetId="3">#REF!</definedName>
    <definedName name="CONDICION_POBLACIONAL" localSheetId="6">#REF!</definedName>
    <definedName name="CONDICION_POBLACIONAL">#REF!</definedName>
    <definedName name="GRUPO_ETAREO" localSheetId="3">#REF!</definedName>
    <definedName name="GRUPO_ETAREO" localSheetId="6">#REF!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80" l="1"/>
  <c r="E31" i="80"/>
  <c r="E30" i="80"/>
  <c r="E29" i="80"/>
  <c r="E28" i="80"/>
  <c r="G27" i="80"/>
  <c r="C27" i="80"/>
  <c r="F27" i="80"/>
  <c r="H27" i="80"/>
  <c r="I27" i="80"/>
  <c r="E27" i="80"/>
  <c r="E32" i="79"/>
  <c r="E31" i="79"/>
  <c r="E30" i="79"/>
  <c r="E29" i="79"/>
  <c r="E28" i="79"/>
  <c r="G27" i="79"/>
  <c r="C27" i="79"/>
  <c r="F27" i="79"/>
  <c r="H27" i="79"/>
  <c r="I27" i="79"/>
  <c r="E27" i="79"/>
  <c r="D27" i="76"/>
  <c r="G27" i="76"/>
  <c r="C27" i="76"/>
  <c r="F27" i="76"/>
  <c r="H27" i="76"/>
  <c r="I27" i="76"/>
  <c r="D27" i="77"/>
  <c r="G27" i="77"/>
  <c r="C27" i="77"/>
  <c r="F27" i="77"/>
  <c r="H27" i="77"/>
  <c r="I27" i="77"/>
  <c r="G27" i="74"/>
  <c r="F27" i="74"/>
  <c r="G27" i="73"/>
  <c r="F27" i="73"/>
  <c r="G27" i="78"/>
  <c r="F27" i="78"/>
  <c r="H27" i="78"/>
  <c r="I27" i="78"/>
  <c r="H27" i="73"/>
  <c r="I27" i="73"/>
  <c r="H27" i="74"/>
  <c r="I27" i="74"/>
  <c r="E32" i="78"/>
  <c r="E31" i="78"/>
  <c r="E30" i="78"/>
  <c r="E29" i="78"/>
  <c r="E28" i="78"/>
  <c r="E32" i="77"/>
  <c r="E31" i="77"/>
  <c r="E30" i="77"/>
  <c r="E29" i="77"/>
  <c r="E28" i="77"/>
  <c r="E27" i="77"/>
  <c r="F20" i="77"/>
  <c r="F19" i="77"/>
  <c r="C11" i="77"/>
  <c r="E32" i="76"/>
  <c r="E31" i="76"/>
  <c r="E30" i="76"/>
  <c r="E29" i="76"/>
  <c r="E28" i="76"/>
  <c r="E27" i="76"/>
  <c r="F20" i="76"/>
  <c r="F19" i="76"/>
  <c r="C11" i="76"/>
  <c r="E32" i="74"/>
  <c r="E31" i="74"/>
  <c r="E30" i="74"/>
  <c r="E29" i="74"/>
  <c r="E28" i="74"/>
  <c r="E27" i="74"/>
  <c r="C11" i="74"/>
  <c r="E32" i="73"/>
  <c r="E31" i="73"/>
  <c r="E30" i="73"/>
  <c r="E29" i="73"/>
  <c r="E28" i="73"/>
  <c r="E27" i="73"/>
  <c r="I18" i="63"/>
  <c r="G18" i="63"/>
  <c r="D18" i="63"/>
  <c r="C8" i="63"/>
  <c r="C7" i="63"/>
  <c r="C6" i="63"/>
  <c r="D30" i="62"/>
  <c r="D31" i="62"/>
  <c r="O13" i="5"/>
  <c r="AA13" i="5"/>
  <c r="K27" i="66"/>
  <c r="L25" i="66"/>
  <c r="L21" i="66"/>
  <c r="L17" i="66"/>
  <c r="L13" i="66"/>
  <c r="L27" i="66"/>
  <c r="M27"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V15" i="5"/>
  <c r="D31" i="47"/>
  <c r="I31" i="47"/>
  <c r="J13" i="5"/>
  <c r="I13" i="5"/>
  <c r="J15" i="5"/>
  <c r="I30" i="62"/>
  <c r="D32" i="47"/>
  <c r="I32" i="47"/>
  <c r="D32" i="62"/>
  <c r="I31" i="62"/>
  <c r="D33" i="47"/>
  <c r="AC19" i="5"/>
  <c r="H30" i="47"/>
  <c r="AB13" i="5"/>
  <c r="F32" i="47"/>
  <c r="H31" i="47"/>
  <c r="I32" i="62"/>
  <c r="D33" i="62"/>
  <c r="I15" i="5"/>
  <c r="AA15" i="5"/>
  <c r="AB15" i="5"/>
  <c r="AC17" i="5"/>
  <c r="F31" i="62"/>
  <c r="F32" i="62"/>
  <c r="F33" i="62"/>
  <c r="F34" i="62"/>
  <c r="F35" i="62"/>
  <c r="F36" i="62"/>
  <c r="F37" i="62"/>
  <c r="F38" i="62"/>
  <c r="F39" i="62"/>
  <c r="H30" i="62"/>
  <c r="AC13" i="5"/>
  <c r="D34" i="47"/>
  <c r="I33" i="47"/>
  <c r="H31" i="62"/>
  <c r="AC15" i="5"/>
  <c r="H33" i="62"/>
  <c r="I33" i="62"/>
  <c r="D34" i="62"/>
  <c r="H32" i="47"/>
  <c r="F33" i="47"/>
  <c r="H32" i="62"/>
  <c r="F40" i="62"/>
  <c r="D35" i="47"/>
  <c r="I34" i="47"/>
  <c r="F34" i="47"/>
  <c r="H33" i="47"/>
  <c r="D35" i="62"/>
  <c r="H34" i="62"/>
  <c r="I34" i="62"/>
  <c r="F41" i="62"/>
  <c r="I35" i="47"/>
  <c r="D36" i="47"/>
  <c r="D36" i="62"/>
  <c r="I35" i="62"/>
  <c r="H35" i="62"/>
  <c r="F35" i="47"/>
  <c r="H34" i="47"/>
  <c r="D37" i="47"/>
  <c r="I36" i="47"/>
  <c r="F36" i="47"/>
  <c r="H35" i="47"/>
  <c r="I36" i="62"/>
  <c r="D37" i="62"/>
  <c r="H36" i="62"/>
  <c r="D38" i="47"/>
  <c r="I37" i="47"/>
  <c r="D38" i="62"/>
  <c r="I37" i="62"/>
  <c r="H37" i="62"/>
  <c r="F37" i="47"/>
  <c r="H36" i="47"/>
  <c r="D39" i="47"/>
  <c r="I38" i="47"/>
  <c r="F38" i="47"/>
  <c r="H37" i="47"/>
  <c r="I38" i="62"/>
  <c r="D39" i="62"/>
  <c r="H38" i="62"/>
  <c r="I39" i="47"/>
  <c r="D40" i="47"/>
  <c r="I39" i="62"/>
  <c r="D40" i="62"/>
  <c r="H39" i="62"/>
  <c r="F39" i="47"/>
  <c r="H38" i="47"/>
  <c r="I40" i="47"/>
  <c r="D41" i="47"/>
  <c r="I41" i="47"/>
  <c r="F40" i="47"/>
  <c r="H39" i="47"/>
  <c r="D41" i="62"/>
  <c r="I40" i="62"/>
  <c r="H40" i="62"/>
  <c r="I41" i="62"/>
  <c r="H41" i="62"/>
  <c r="F41" i="47"/>
  <c r="H41" i="47"/>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AC32FCF0-9461-47C3-B055-0450C3E8B9B0}">
      <text>
        <r>
          <rPr>
            <sz val="9"/>
            <color indexed="81"/>
            <rFont val="Tahoma"/>
            <family val="2"/>
          </rPr>
          <t xml:space="preserve">El código SEGPLAN: corresponde al número asignado para la meta en el  SEGPLAN.
</t>
        </r>
      </text>
    </comment>
    <comment ref="D6" authorId="0" shapeId="0" xr:uid="{70F097B3-3470-4E23-A5AA-8AC3A186FC77}">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D07450CF-F495-4EDA-A1DC-02B2EEE37147}">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C8F0EAED-C09B-458A-B97E-81D819E4326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A360F4D9-28E4-44D3-99B9-1139A95F156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BA21763-1348-42DD-82C3-AB7EAC707793}">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F91EDE4-EE6A-400F-96C4-AAF75373EF72}">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CB7EF147-EACF-41D6-8AE9-13C07E71FD5F}">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1AC654E6-0BFC-419F-A93D-AEA2A0BE51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DE99306-2D12-4604-B7FA-E74DD8159C0B}">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2E2F2A78-B233-415E-8AF2-470A60E8B7A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BC9779-7C9B-47CB-A23B-F08F96529C9A}">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6619D4DC-7095-4B21-A439-6DC304D867BA}">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576857-B911-4DB0-984F-9B7A8404BFC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303D3072-815D-4E3A-A44D-11B5520E63C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172F3AF-ADF5-41CA-A157-64400CBBCC37}">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7AAB04B8-B854-4AED-9AA3-74CE3156F94A}">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7907D27-77E5-4C41-909A-B2BE157F286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2233FF8-D93E-4FBB-830C-FEB7CA65448D}">
      <text>
        <r>
          <rPr>
            <b/>
            <sz val="9"/>
            <color indexed="81"/>
            <rFont val="Tahoma"/>
            <family val="2"/>
          </rPr>
          <t xml:space="preserve">Nombre:
</t>
        </r>
        <r>
          <rPr>
            <sz val="9"/>
            <color indexed="81"/>
            <rFont val="Tahoma"/>
            <family val="2"/>
          </rPr>
          <t xml:space="preserve">Elemento que compone el indicador.
</t>
        </r>
      </text>
    </comment>
    <comment ref="B20" authorId="0" shapeId="0" xr:uid="{333138A9-B8FB-4D2D-BB1C-0B51B09E297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A1981D62-BFF3-4E0D-9474-E46965F5E097}">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6DF3548B-0A70-435D-B8B4-66B8D03A950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DDCB3B7-941A-49FC-A47E-92A52CBBF3E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C1CA851E-A6FD-4C81-8230-327CDA12D7BD}">
      <text>
        <r>
          <rPr>
            <b/>
            <sz val="9"/>
            <color indexed="81"/>
            <rFont val="Tahoma"/>
            <family val="2"/>
          </rPr>
          <t>Acumulado cuatrienio:</t>
        </r>
        <r>
          <rPr>
            <sz val="9"/>
            <color indexed="81"/>
            <rFont val="Tahoma"/>
            <family val="2"/>
          </rPr>
          <t>Hace referencia al valor acumulado durante el cuatrienio</t>
        </r>
      </text>
    </comment>
    <comment ref="B23" authorId="0" shapeId="0" xr:uid="{47121353-D000-403F-AFF1-EC3F8EE4EF29}">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58944682-D4C1-4AC6-9A8A-68D4A4FD70AE}">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4900575-7502-465F-9487-54C928DADB8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008CDDE-6682-4EEF-87C5-6CCDDB4FE2F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9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9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9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<sst xmlns="http://schemas.openxmlformats.org/spreadsheetml/2006/main" count="1219" uniqueCount="410">
  <si>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</si>
  <si>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</si>
  <si>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</si>
  <si>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</si>
  <si>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</si>
  <si>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</si>
  <si>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</si>
  <si>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</si>
  <si>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</si>
  <si>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</si>
  <si>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</si>
  <si>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</si>
  <si>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</si>
  <si>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</si>
  <si>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</si>
  <si>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</si>
  <si>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</si>
  <si>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</si>
  <si>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</si>
  <si>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</si>
  <si>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</si>
  <si>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</si>
  <si>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</si>
  <si>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</si>
  <si>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</si>
  <si>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</si>
  <si>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</si>
  <si>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</si>
  <si>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</si>
  <si>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</si>
  <si>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</si>
  <si>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</si>
  <si>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</si>
  <si>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</si>
  <si>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</si>
  <si>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</si>
  <si>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</si>
  <si>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</si>
  <si>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</si>
  <si>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</si>
  <si>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</si>
  <si>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</si>
  <si>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</si>
  <si>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</si>
  <si>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</si>
  <si>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</si>
  <si>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</si>
  <si>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</si>
  <si>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</si>
  <si>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</si>
  <si>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</si>
  <si>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</si>
  <si>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</si>
  <si>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</si>
  <si>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</si>
  <si>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</si>
  <si>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</si>
  <si>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</si>
  <si>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</si>
  <si>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</si>
  <si>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</si>
  <si>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</si>
  <si>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</si>
  <si>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</si>
  <si>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</si>
  <si>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</si>
  <si>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</si>
  <si>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</si>
  <si>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</si>
  <si>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</si>
  <si>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</si>
  <si>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</si>
  <si>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</si>
  <si>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</si>
  <si>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</si>
  <si>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</si>
  <si>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</si>
  <si>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</si>
  <si>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</si>
  <si>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</si>
  <si>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</si>
  <si>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</si>
  <si>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</si>
  <si>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</si>
  <si>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</si>
  <si>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</si>
  <si>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</si>
  <si>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</si>
  <si>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</si>
  <si>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</si>
  <si>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</si>
  <si>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</si>
  <si>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</si>
  <si>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</si>
  <si>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</si>
  <si>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</si>
  <si>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</si>
  <si>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</si>
  <si>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</si>
  <si>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</si>
  <si>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</si>
  <si>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</si>
  <si>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</si>
  <si>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</si>
  <si>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</si>
  <si>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</si>
  <si>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</si>
  <si>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</si>
  <si>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</si>
  <si>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</si>
  <si>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</si>
  <si>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</si>
  <si>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</si>
  <si>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</si>
  <si>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</si>
  <si>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</si>
  <si>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</si>
  <si>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</si>
  <si>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</si>
  <si>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</si>
  <si>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</si>
  <si>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</si>
  <si>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</si>
  <si>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</si>
  <si>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</si>
  <si>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</si>
  <si>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</si>
  <si>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</si>
  <si>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</si>
  <si>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</si>
  <si>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</si>
  <si>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</si>
  <si>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</si>
  <si>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</si>
  <si>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</si>
  <si>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</si>
  <si>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</si>
  <si>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</si>
  <si>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</si>
  <si>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</si>
  <si>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</si>
  <si>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</si>
  <si>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</si>
  <si>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</si>
  <si>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</si>
  <si>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</si>
  <si>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</si>
  <si>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</si>
  <si>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</si>
  <si>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</si>
  <si>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</si>
  <si>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</si>
  <si>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</si>
  <si>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</si>
  <si>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</si>
  <si>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</si>
  <si>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</si>
  <si>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</si>
  <si>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</si>
  <si>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</si>
  <si>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</si>
  <si>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</si>
  <si>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</si>
  <si>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</si>
  <si>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</si>
  <si>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</si>
  <si>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</si>
  <si>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</si>
  <si>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</si>
  <si>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</si>
  <si>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</si>
  <si>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</si>
  <si>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</si>
  <si>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</si>
  <si>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</si>
  <si>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</si>
  <si>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</si>
  <si>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</si>
  <si>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</si>
  <si>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</si>
  <si>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</si>
  <si>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</si>
  <si>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</si>
  <si>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</si>
  <si>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</si>
  <si>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</si>
  <si>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</si>
  <si>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</si>
  <si>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</si>
  <si>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</si>
  <si>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</si>
  <si>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</si>
  <si>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</si>
  <si>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</si>
  <si>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</si>
  <si>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</si>
  <si>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</si>
  <si>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</si>
  <si>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</si>
  <si>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</si>
  <si>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</si>
  <si>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</si>
  <si>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</si>
  <si>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</si>
  <si>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</si>
  <si>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</si>
  <si>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</si>
  <si>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</si>
  <si>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</si>
  <si>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</si>
  <si>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</si>
  <si>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</si>
  <si>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</si>
  <si>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</si>
  <si>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</si>
  <si>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</si>
  <si>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</si>
  <si>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</si>
  <si>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</si>
  <si>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</si>
  <si>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</si>
  <si>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</si>
  <si>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</si>
  <si>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</si>
  <si>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</si>
  <si>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</si>
  <si>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</si>
  <si>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</si>
  <si>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</si>
  <si>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</si>
  <si>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</si>
  <si>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</si>
  <si>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</si>
  <si>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</si>
  <si>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</si>
  <si>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</si>
  <si>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</si>
  <si>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</si>
  <si>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</si>
  <si>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</si>
  <si>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</si>
  <si>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</si>
  <si>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</si>
  <si>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</si>
  <si>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</si>
  <si>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</si>
  <si>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</si>
  <si>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</si>
  <si>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</si>
  <si>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</si>
  <si>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</si>
  <si>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</si>
  <si>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</si>
  <si>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</si>
  <si>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</si>
  <si>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</si>
  <si>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</si>
  <si>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</si>
  <si>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</si>
  <si>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</si>
  <si>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</si>
  <si>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</si>
  <si>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</si>
  <si>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</si>
  <si>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</si>
  <si>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</si>
  <si>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</si>
  <si>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</si>
  <si>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</si>
  <si>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</si>
  <si>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</si>
  <si>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</si>
  <si>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</si>
  <si>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</si>
  <si>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</si>
  <si>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</si>
  <si>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</si>
  <si>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</si>
  <si>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</si>
  <si>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</si>
  <si>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</si>
  <si>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</si>
  <si>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</si>
  <si>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</si>
  <si>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</si>
  <si>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</si>
  <si>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</si>
  <si>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</si>
  <si>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</si>
  <si>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</si>
  <si>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</si>
  <si>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</si>
  <si>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</si>
  <si>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JULIO 2020</t>
  </si>
  <si>
    <t>Grupo de Comunicaciomes</t>
  </si>
  <si>
    <t>Yohanna del Pilar Villegas Caro</t>
  </si>
  <si>
    <t>Subdirección de Gestion Corporativa</t>
  </si>
  <si>
    <t>Línea base (2020)</t>
  </si>
  <si>
    <t>Oficina Asesora de Planeación</t>
  </si>
  <si>
    <t>Plan de acción</t>
  </si>
  <si>
    <t>Plan de Acción</t>
  </si>
  <si>
    <t>Línea base (2019)</t>
  </si>
  <si>
    <t xml:space="preserve">Articular un plan de seguimiento a la gestión y respuesta oportuna a los requerimientos técnicos, jurídicos, contractuales y disciplinarios </t>
  </si>
  <si>
    <t>PE01</t>
  </si>
  <si>
    <t>PA01; PA02; PA03; PA04; PA05</t>
  </si>
  <si>
    <t>Diagnósticos de fortalecimiento institucional realizados</t>
  </si>
  <si>
    <t>Actividades que se ejecutaron para la implementacion de los procesos transversales</t>
  </si>
  <si>
    <t>Medir el porcentaje del implemenetacion de los procesos transversales del Instituto, tales como financieros, administrativos, entre otros.</t>
  </si>
  <si>
    <t>Cantidad de actividades que se ejecutaron para la implementacion de los procesos transversales</t>
  </si>
  <si>
    <t>Subdireccion de Gestion Corporativa</t>
  </si>
  <si>
    <t>Subdirector de Gestión Corporativa</t>
  </si>
  <si>
    <t>26/082020</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</si>
  <si>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</si>
  <si>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</si>
  <si>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</si>
  <si>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</si>
  <si>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Desarrollar procesos de difusión y acercamiento ciudadano a la entidad, a través de la participación y acceso transparente a la gestión institucional, generando confianza y corresponsabilidad ciudadana.</t>
  </si>
  <si>
    <t>Actividades ejecutadas para el fortalecimiento de los canales de comunicación/Actividades programadas para el fortalecimiento de los canales de comunicación</t>
  </si>
  <si>
    <t>Actividades ejecutadas para el fortalecimiento de los canales de comunicación</t>
  </si>
  <si>
    <t>Actividades programadas para el fortalecimiento de los canales de comunicación</t>
  </si>
  <si>
    <t>Planes Estratégicos Formulados</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</si>
  <si>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Silvestre, rutas de denuncia, etc. </t>
  </si>
  <si>
    <t xml:space="preserve">Fortalecer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</si>
  <si>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</si>
  <si>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</si>
  <si>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Articular una (1)  batería de herramientas de planeación para el instituto distrital de protección y bienestar animal</t>
  </si>
  <si>
    <t>Integrar las herramientas de planeacion, gestion y control, mediante un enfoque basado en el modelo integrado de planeacion y gestion MIPG</t>
  </si>
  <si>
    <t>Instrumentos De Gestión Y Control Optimizados</t>
  </si>
  <si>
    <t>Articular herramientas de planeación para el instituto distrital de protección y bienestar animal</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</si>
  <si>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</si>
  <si>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</si>
  <si>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</si>
  <si>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</si>
  <si>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</si>
  <si>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Mediante el Acuerdo Dsitrital 761 de 2020 se da inicio al Nuevo Plan de Desarrollo 2020-2024, por tanto no hay linea base para esta meta</t>
  </si>
  <si>
    <t>Henry Rincón - Fabio García - Leidy Rodriguez - Nancy Montero - Andrés Guerrero</t>
  </si>
  <si>
    <t>Jefe Oficina Asesora de Planeación</t>
  </si>
  <si>
    <t>Oficina Asesora Juridica  y Gestión Contractual</t>
  </si>
  <si>
    <t>Diseñar una estructura organizacional productiva y generadora de felicidad, a través del desarrollo de capacidades del talento humano y un ambiente cordial y articulado, orientado al buen trato y el crecimiento de las capacidades personales y organizacionales.</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</si>
  <si>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</si>
  <si>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</si>
  <si>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</si>
  <si>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</si>
  <si>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</si>
  <si>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</si>
  <si>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</si>
  <si>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r>
      <rPr>
        <sz val="9"/>
        <color theme="1"/>
        <rFont val="Arial"/>
        <family val="2"/>
      </rPr>
      <t>Cada requerimiento allegado a la Oficina Asesora Juridíca ha sido resuelto dentro de los terminos legales establecidos, dando cumplimiento a nuestras funciones como oficina asesora.</t>
    </r>
    <r>
      <rPr>
        <b/>
        <sz val="9"/>
        <color rgb="FFFF0000"/>
        <rFont val="Arial"/>
        <family val="2"/>
      </rPr>
      <t xml:space="preserve">
</t>
    </r>
    <r>
      <rPr>
        <sz val="9"/>
        <rFont val="Arial"/>
        <family val="2"/>
      </rPr>
      <t xml:space="preserve">
Cada  tarea asignada a  gestión contractual desde las áreas misionales y administrativas del Institudo y  desde  los  ciudadanos u organismos  externos  han sido desarrolladas en los terminos estipulados, con el fin de garantizar el servicio.</t>
    </r>
  </si>
  <si>
    <r>
      <rPr>
        <sz val="9"/>
        <color theme="1"/>
        <rFont val="Arial"/>
        <family val="2"/>
      </rPr>
      <t>La Oficina Asesora Jurídica a través de los 4 grupos que la conforman: Grupo de Defensa Judicial, Grupo de Asuntos Penales, Grupo de Asuntos Normativos, y Grupo de Asuntos Administrativos,  atiende la totalidad de requerimientos asignados a la dependencia, por lo que, para cumplir con dicha labor se plantea el cumplimiento de 3 actividades en relación a la representación judicial, extrajudicial y administrativamente del Instituto en los procesos y actuaciones que se instauren en su contra o aquellos que el Instituto deba promover, la elaboración del estudio jurídico de acuerdos, decretos y resoluciones, reglamentos y demás actos administrativos requeridos para el cumplimiento de los objetivos del Instituto y el estudio de los presuntos casos de maltrato animal conocidos por el instituto, dando impulso sancionatorio a los procesos contravencionales y/o penales en cada una de sus etapas procesales.</t>
    </r>
    <r>
      <rPr>
        <sz val="9"/>
        <rFont val="Arial"/>
        <family val="2"/>
      </rPr>
      <t xml:space="preserve">
Desde materia contractual y Disciplinaria, se planteó la programación de  2 actividades  en el aspecto de  contratación estatal  donde  permita evidenciar  el grado de   de  suscripcoón de contratos   y modificaciones contractuales   mes a mes y  también   el nivel de atención  a las  diferentes solicutdes que  yacen de la contratación estatal  como certificaciones, respuesta a propisiciones  entreo tras. Para el Aspecto Disciplinario se planteó una actividad  donde  se registar el desarrollo de cada proceso  respetando el debido proceso y la reserva  que conlleva.</t>
    </r>
  </si>
  <si>
    <t>La meta  al ser  por demanda permite evidenciar  que la Oficina Asesora Juridica y  el área de gestión contractual, se encuentran  inmersas en la dinámica de responder  al volumnen que  van recibiendo los requerimientos , ya que su misionalidad  radica en el apoyo   trasversal a nivel administrativo  de la entidad, por ello  en  los meses de  junio y julio se  evidencia  que cada  requerimiento fue  gestionado conforme; 1.  a los procedimientos de las áreas. 2.en el marco de la normatividad competente y  3. atendido de manera oportuna  para no entorpercer  la funcionalidad del Insttuto.</t>
  </si>
  <si>
    <r>
      <rPr>
        <sz val="9"/>
        <color theme="1"/>
        <rFont val="Arial"/>
        <family val="2"/>
      </rPr>
      <t xml:space="preserve">El compromiso y responsabilidad con la entidad,  la nuestra entidad esta cumpliendo con el objeto, funciones y misionalidad establecidas en las disposiciones que la rigen, dirigidas al bienestar y protección de la fauna silvestre y doméstica que habita en el Distrito Capital. </t>
    </r>
    <r>
      <rPr>
        <sz val="9"/>
        <color rgb="FFFF0000"/>
        <rFont val="Arial"/>
        <family val="2"/>
      </rPr>
      <t xml:space="preserve">
</t>
    </r>
    <r>
      <rPr>
        <sz val="9"/>
        <rFont val="Arial"/>
        <family val="2"/>
      </rPr>
      <t xml:space="preserve"> Garantizar  que  Bogotá  tiene  servicios integrales para la atención  animal y que cuenta  con una entidad que promueve  la transparencia en todos los procesos de contratación.</t>
    </r>
  </si>
  <si>
    <t>Oficina Asesora Juridica  y  Gestión Contractual</t>
  </si>
  <si>
    <r>
      <rPr>
        <sz val="9"/>
        <color theme="1"/>
        <rFont val="Arial"/>
        <family val="2"/>
      </rPr>
      <t xml:space="preserve">Vanessa Páez - Profesional Universitaria Jurídica  y  Cindy </t>
    </r>
    <r>
      <rPr>
        <sz val="9"/>
        <rFont val="Arial"/>
        <family val="2"/>
      </rPr>
      <t>Navarro - Profesional Especializado - Contractual</t>
    </r>
  </si>
  <si>
    <r>
      <rPr>
        <sz val="9"/>
        <color theme="1"/>
        <rFont val="Arial"/>
        <family val="2"/>
      </rPr>
      <t>Alejandro Gaviria Henao - Jefe Oficina Asesora Jurídica  y</t>
    </r>
    <r>
      <rPr>
        <sz val="9"/>
        <rFont val="Arial"/>
        <family val="2"/>
      </rPr>
      <t xml:space="preserve">  Jimmy Alejandro  Escobar - Subdirector de Gestión Corporativa</t>
    </r>
  </si>
  <si>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</si>
  <si>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</si>
  <si>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</si>
  <si>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ACCION</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</si>
  <si>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</si>
  <si>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</si>
  <si>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</si>
  <si>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</si>
  <si>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</si>
  <si>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NA</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</si>
  <si>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</si>
  <si>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</si>
  <si>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</si>
  <si>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</si>
  <si>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</si>
  <si>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</si>
  <si>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1. retrasos en la implemenatción del modulo de gestión documental, falta de mas usuarios en dichos modulos, la solución es incrementar el numero de usuarios y ademas capacitar a las personas dueñas del proceso de gestión documental.
2. En el proceso de la compra de adquisisción de ofimatica se evalua la mejor opción para la compra, se adelanta los estudios previos para dicho proceso.</t>
  </si>
  <si>
    <t>"Dentro de las acciones realizadas con base en el uso de las tecnologías de la información y las comunicaciones, orientados a la misionalidad y la administración del Instituto, esto conlleva a tener un mejor servicio al ciudadano y un mejorar el bienestar a los animales de Bogota, la entidad realiza grandes esfuersos para mejorar los servicios  y los tiempos de atención a las solicitudes realizadas, para ello la entidad desea modernizar los actuales sistemas de información.</t>
  </si>
  <si>
    <t>Profesional Equipo Sistemas y Tecnología</t>
  </si>
  <si>
    <t>Christian Yered Angulo Herrera</t>
  </si>
  <si>
    <t>Alejandro Escobar Castro</t>
  </si>
  <si>
    <t>Subdirección de Gestion Corporativa - Talento Humano</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</si>
  <si>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</si>
  <si>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</si>
  <si>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</si>
  <si>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</si>
  <si>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</si>
  <si>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</si>
  <si>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</si>
  <si>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</si>
  <si>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</si>
  <si>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AGOSTO  2020</t>
  </si>
  <si>
    <r>
      <t xml:space="preserve">* Planificación y gestión de 20 campañas de comunicación externa como Adopciones virtuale, Zoomos Bogotá, Nos renovamos, Campañas Facebook Live - SCCGC,  #TodosLosDíasSonDeAdopción – Felinos , . Esterilizaciones en Cuarentena, Senda de Integridad, Bogotá Reverdece, . ¿Cómo denunciar maltrato animal?, Zoomos Bogotá- Encuentro con Proteccionistas, . Día del animal sin hogar, . Los animales en la ley colombiana, Cuidados en animales de compañía en la cuarentena, . A qué suenas Bogotá, Día Internacional del Gato, Mi Regalo para Bogotá, Cumpleaños Bogotá – Bogotá no se rinde, Presupuestos Participativos, Bogotá sin Corrupción, No los abandones, Día del Espacio Público. 
* Planifiación, gestión y ejecución de 15 campañas de comunicación interna como Cumpleaños, Boletín Interno, #BogotáNoSeRinde, Nueva Directora, 482 años Bogotá, #DonatónPorLosNiños se amplía, No bajamaos la Guardia, Conversemos con la Directora, Cuarentena por localidades, Mes del Adulto Mayor, Invitación Senda Integridad, expectativa intranet, En qué Consiste la Nueva Realidad, Derechos y deberes de los ciudadanos,  por el buen manejo de los residuos peligrosos UCA. 
* Divulgación de acciones adelantadas por la Subdirección de Fauna  y la Subdirección de Cultura ciudadana y Gestión del Conocimiento a través de diferentes productos y medios como Atenciones urgencias veterinarias,  Brígadas Médicas, Operativos Escuadrón Anticrueldad, Atención animales silvestres,  Adopciones virtuales,  Esterilizaciones, Ciclo de Foros Guardianes de los animales, Facebook Live, Huellitas de la calle. (79  publicaciones)
* Se realizó el acompañamiento y/o cubrimiento de 28 actividades o eventos del IDPYBA  FALTA YENNY
* Se diseñaron 175 piezas gráficas para los programas, campañas y desarrollos del IDPYBA
* 5 Comunicados y notas de prensa 
* 1 Kit de prensa sobre atencion a 252 gatos 
* Se realizaron18 videos y 130 registros fotográficos de los programas y proyectos de la entidad  
¨* Gestión con medios de comunicación como Radio Santa fe, Canal Capital, la Vibrante, El Tiempo, Caracol Radio, Head Topics, ADN, El Espectador, Laud Stereo, Cadena Melodía, Caracol Noticias, Kien y Ke, City tv, Noticias RCN, Revista Semana, La W radio, Pulzo, Publimetro, Q´hubo, Canal 1. La FM, RCN Radio, entre otros medios comunitarios, locales y nacionales.
* 5 Notas y Comunicados publicados en Página Web
* Se registraron 48 publicaciones en diversos medios de comunicación 
</t>
    </r>
    <r>
      <rPr>
        <sz val="9"/>
        <rFont val="Arial"/>
        <family val="2"/>
      </rPr>
      <t xml:space="preserve">
* Se efectuaron 404  publicaciones en las Redes Sociales (Facebook, Twitter e Instagram) con un alcance de 2.001.216 interacciones en el mes </t>
    </r>
    <r>
      <rPr>
        <sz val="9"/>
        <color theme="1"/>
        <rFont val="Arial"/>
        <family val="2"/>
      </rPr>
      <t xml:space="preserve">
</t>
    </r>
  </si>
  <si>
    <t>La meta   al ser creciente  presenta un inicio  efectivo, ya que  antes de realizar la contratación debemos tener una ejercicio de  planeación, en donde se evalúe  las implicaciones del procesos, costos , objetivos, necesidades de la  contratación. Una vez identificado se  evidencia la necesidad de hacer tangible el proceso, esto es,  realizar las proyecciones en el PAA, gestionar los traslados  correspondientes y hacer  la documentación precontractual pertinente.</t>
  </si>
  <si>
    <t>AVANCES : Desde la Subdirección de Gestión Corporativa se ha realizado estudio  de las implicaciones para el rediseño institucional, teniendo en cuenta  costos  obligaciones, productos.
LOGROS: Este documento  nos sirve para  proyectar  presupuestalmente la contratación , teniendo en cuenta  valores  totales de contratos, total de contratista, honorarios para cada contratistas.</t>
  </si>
  <si>
    <t xml:space="preserve"> Los retrasos que se presentaron fueron resultado del cambio de administración, sin embargo, una vez definidos los directivos de la entidad se tomaron acciones correctivas y de priorización.</t>
  </si>
  <si>
    <t>El rediseño institucional permite  que  la entidad este articulada con los cambios externos que  de forma inherente la afectan, además  permite la eficacia  y eficiencia de la entidad  haciendola más  allegada a la ciudadanía.</t>
  </si>
  <si>
    <t>Iván Darío Malaver- Profesional Especializado Talento Humano</t>
  </si>
  <si>
    <t xml:space="preserve"> Jimmy Alejandro  Escobar - Subdirector de Gestión Corporativa</t>
  </si>
  <si>
    <t>1. Prestar soporte atraves de la mesa de servicios a los requerimiento de los usuarios del instituto, Se dio solución a todos y cada uno de los incidentes de tipo tecnológico reportados en la aplicación OTRS, se recibe el ticket, escala, soluciona, y se cierran los casos para periodo de Mayo a julio/2020. En dicho trimestre se reciben 186. Solicitudes., para el mes de agosto se recibieron 97 casos, lo que nos da un total de casos durante mayo - agosto de 283 casos
2.Continuacion y mejora al Sistemas de Informacion ERP- ZBOX, Se realizan ajustes y ademas se realizan procesos de capacitación con el fin de unificar los modulos de finanaciera, presupuesto, tesoreria, contratación, nomina y contabilidad.
3. Realizar proceso de contratación de bienes tecnologicos, se han solicitado cotizaciones a diferentes oferentes con el fin de realizar analisis del mercado y asi ajustar estudios previos pra el proceso.
4. Seguimiento de servicios tecnologicos para conectividad del Intituto, se realiza nuevo contrato de servicios con ETB con el fin de soportar la infraestructura del Instituto.
Se  logro contratación  con la ETB.</t>
  </si>
  <si>
    <t>La meta permite  evidenciar la continuidad y avance  en la prestación del servicio de tecnología con el fin de garantizar  la estabilidad  y eficacia  de la infraestructura  tecnológica de la entidad</t>
  </si>
  <si>
    <t>Natalia Roncancio, Freddy Ariza y  Manuel Renterìa - Profesional Especializado Talento Humano</t>
  </si>
  <si>
    <t xml:space="preserve">El cumplimiento de esta meta genera un beneficio a la ciudad en el sentido de la prestación de los servicios ofrecidos a laciudadania y   poder valorar  como nos  ven desde el exterior, ademàs   la entidad puede  tener la plena confianza que los procesos  estan siendo sistematizados para  cualquier requerimiento, y se  esta  cumplinedo con los organismos de control.						</t>
  </si>
  <si>
    <t>Se  ha  desarrollado en el mes de agosto seguimiento no  solo del Área de atenciòn al ciudadano, sino  las áreas trasversales tales como   financiera, recursos fisicos , donde se evidnecia un constante reporte que permite  evidenciar  la sistematización oportuna de los procesos</t>
  </si>
  <si>
    <t>Desde el área de almacen para el mes de agosto se registró  297 entradas y 756 salidas de diferentes referencia. También se registró el valor de activos del Instituto para el mes de agosto nos encontramos con activos  con costos por $ 17,071,829,007,86. y depreciación por $  472,106,964.4716. Para el área financiera  se realizó el reporte  de  las  7 autorizaciones , presupuesto, deuda pública, inversiones, gestión, contratación, egresos, y predis, esto con el fin de llevar el control fiscal del instituto. Además en el mes de agosto se presentó  a 236 contratistas  ante  SIDEAP.para opget se registra  constantemente los pagos y reservas  giradas. En cuanto Atenciòn al ciudadano tenemos Para el periodo del mes de agosto se presentaron cinco peticiones vencidas en terminos de Ley, las cuales corresponden a peiciones allegadas en el mes de julio. Los seguimientos diarios de PQRS y los planes de acciones que cada área han mejorado significativamente la oportunidad de las respuestas en términos de Ley.En promedio el 82% de los ciudadanos se encuentran satisfechos y muy satisfechos con la calidad de la información recibida por los asesores a través de los diferentes canales de atención.  El 80% de los ciudadanos manifiestan estar satisfechos y muy satisfechos con la amabilidad de los asesores y la orientación que se les da, el porcentaje que se encuentra insatisfecho menciona el hecho que la asesoría fue recibida a través de correo electrónico. Para este periodo el porcentaje de insatisfacción frente al servicio fue de un 12 %, lo anterior dado a que los ciudadanos solicitan reactivación de jornadas de esterilización y realizar charlas de sensibilización. .</t>
  </si>
  <si>
    <t>En ocasiones  para los pagos algunos de ellos  no estan programados en el PAC, sin embargo se ha  socializado con las àreas  la programación de  pagos  por dos meses para  de esta manera mitigar riesgos, los reportes de sivicof y sideap presenta  con  temporabilidad hasta  el 7mo día hábil del mes siguiente del reporte.En la Unidad de Cuidado Animal  contamos con una  persona  enlace  con recursos fisicos  quien da  respuesta inmediata  a los requerimientos de los veterianrios, para generar  sinergias en  los procesos el área de recursos  fisicos  sede administrativa  reune esfuerzos con el recurso humano  apoyando toda la gestiòn administrativa pertinente que  requiera este enlace en la UCA.</t>
  </si>
  <si>
    <t>Las actividades programadas para el mes de Junio en "Asesorar el levantamiento, Actualizacion y/o eliminación de los documentos asociados a los diferentes procesos " se cumplieron a cabalidad,  debido a que es una actividad que se desarrolla a medida que los lideres de los procesos ven la necesidad de elaborar, actualizar yo eliminar documentos,la evidencia del cumplimiento se ve en las Actas de aprobación No. 18, 19, 20, 21, 22, 23, 24 
Para el mes de Julio las actas de aprobacion fueron No. 25,26, 27,28, 29, 30,31,32,33, 34
Para el mes de Agosto las actas de aprobación fueron No. 34, 35, 36,37, 38 con un total de 511 documentos actualizados, la gran mayoria por cambio del encabezado</t>
  </si>
  <si>
    <t>A corte agosto de 2020 se realizó el cargue en la Plataforma PREDIS del PMR, se realizo el Seguimiento de Proyecto de Inversión- SPI , se realizo la publicación del Plan de Adquisiciones y se  crea base de daos de seguimiento presupuestal.</t>
  </si>
  <si>
    <t>En el mes de agosto se crearon el directorio de los usuarios la cual contiene las variables principales que tiene la base de datos para poder ser manipulable para el usuario administrador, se creo la base de datos para el seguimiento presupuestal de los proyectos y gastos de funcionamiento e indicadores los cuales se encuentra en funcionamiento este sistema. 
Asimismo, como parte de ejecución de esta meta se esta realizando apoyo a los procesos de implementacion del Plan de Accion de la Politica Pública Distrital, se realizaron modificaciones al Plan de Adquisiciones, reportes mensuales de PMR, Se realizó reporte de las hojas de vida de  los indicadores de los proyectos, las fichas tecnicas y la matriz POA 
Finalmente en el mes de agosto se dio cumplimiento a la circular 14 de 2020 en lo correspondiente a la actividad 16 presentación en power point con la programacion para el 2021 para Instituto Distrital de Proteccion y Bienestar Animal enviada a Secretaria de Hacienda Distrital y Planeación</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</si>
  <si>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</si>
  <si>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AVANCES OAJ: La Oficina Asesora Jurídica a través de los 3 grupos que la conforman: Grupo de Defensa Judicial, Grupo de Asuntos Normativos, y Grupo de Asuntos Administrativos, atendio la totalidad de los 43 requerimientos asignados en el mes de agosto de 2020, es de precisar que durante este mese no se presentaron procesos judiciales interpuestos por la entidad ni en contra de la misma.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La oportunidad en las respuestas a los requerimientos de los entes de control, la atención a los derechos de petición, las asesorías jurídicas a la ciudadanía que absuelven dudas y proporcionan soluciones a los asuntos y conflictos elevados por la misma. El 100% de éxito procesal frente a las acciones de tutela. Igualmente, la asistencia y acompañamiento a las diligencias judiciales de restitución o entrega de inmuebles en las cuales se ha garantizado el bienestar y la protección de los animales que allí habitan durante el mes de agosto de 2020, teniendo en cuenta que a partir de la segunda quincena del mes de marzo se suspendieron los términos de todas las actuaciones judiciales como nsecuencia de la pandemia por Covid19.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En cuanto al avance  para a la Oficina de Gestión Contractual:    En el mes de agosto se  solicitaron  16 novedades contractuales  tales como: terminaciones anticipadas y una  modifciación contractual como la   adición  y prorroga del contrato 253  convenio de fauna silvestre, también se presentó la solicitud   de contratación  de 53 personas naturales bajo la modalidad de contratación directa y 2 personas juridicas  bajo la modalidad  uan de contrato interadministrativo y otra  producto de un proceso de Licitación Pública. 
La Oficina contractual recepciona diversos requerimientos provenientes de la ciudadanía y de contratistas. Por esta razón para Agosto se efectuó 23 certificaciones de contratos requeridos. También se realizó  las respuestas  a  16 Derechos de Petición, de los cuales  uno (1)  a ciudadano, 13  áreas internas del Instituto y  2   a personas juridicas. Se realizó respuesta  a 6  derechos de petición para organos de control, los cuales fueron distribuidos así: 4  para concejo de Bogotá, dos para veeduría.Se efectuo base seguimiento procesos disciplinarios 
En cuanto logros para la Oficina contractual ; Se  realizó la contratación  del transporte y ademas  se  garantizò la continuidad  de la infraestructura tecnològica  con ETB.</t>
  </si>
  <si>
    <t>Desde la Oficina Asesora Jurídica no se presentarón retrasos, sin embargo en los últimos meses debido a la pandemia COVID-19,  hemos presentado algunas dificultades técnicas, sin embargo el equipo de trabajo ha sabido adecuarse a esta situación y hemos prestado nuestros servicios con diligencia y de manera oportuna, lo que nos ha permitido apoyar a otras áreas del Instituto.
Desde el área  contractual  los retrasos que se presentan para desarrollar  cada  gestión se debe  a  que  en muchas ocasiones las áreas  radican los documentos  sobre el tiempo  de vencerse los contratos o sobre el tiempo de desarrollar  la contratación  o  también no existe información ortuna de otras areas administrativas  de  directrices externas que afectan la operación administrativa, la manera de  solucionarlo ha sido  asignar   dentro del equipo contractual  grupos focales  para atención de cada subdirección y tambièn se ha desarrollado seguimientos al  flujo de  aprobaciòn y firmas   en la plataforma SECOP II</t>
  </si>
  <si>
    <t xml:space="preserve">Se solicitó acceso al servidor del Instituto Distrital de Protección Animal en el mes de julio y en el mes de agosto fueron concedidos los permisos
</t>
  </si>
  <si>
    <t>Realizar diagnóstico e implementación de cargas laborales del Instituto Distrital de Protección y Bienestar Animal</t>
  </si>
  <si>
    <t>Fortalecer los canales de comunicación</t>
  </si>
  <si>
    <t>Implementar el Modelo Integrado de Planeación y Gestión- MIPG</t>
  </si>
  <si>
    <t>Realizar un diagnostico de fortalecimiento institucional que cumpla con las necesidades de los procesos transversales del IDPYBA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</si>
</sst>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_(* #,##0.000_);_(* \(#,##0.000\);_(* &quot;-&quot;??_);_(@_)"/>
    <numFmt numFmtId="178" formatCode="_(* #,##0.00000_);_(* \(#,##0.00000\);_(* &quot;-&quot;??_);_(@_)"/>
    <numFmt numFmtId="179" formatCode="0.00000"/>
    <numFmt numFmtId="180" formatCode="_(* #,##0.0_);_(* \(#,##0.0\);_(* &quot;-&quot;??_);_(@_)"/>
  </numFmts>
  <fonts count="80"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theme="3"/>
      <name val="Arial"/>
      <family val="2"/>
    </font>
    <font>
      <b/>
      <sz val="9"/>
      <color rgb="FFFF0000"/>
      <name val="Arial"/>
      <family val="2"/>
    </font>
    <font>
      <sz val="9"/>
      <color rgb="FFFF0000"/>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6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1" fontId="9" fillId="24" borderId="20" xfId="1496" applyNumberFormat="1" applyFont="1" applyFill="1" applyBorder="1" applyAlignment="1">
      <alignment horizontal="center" vertical="center" wrapText="1"/>
    </xf>
    <xf numFmtId="1" fontId="9" fillId="24" borderId="47" xfId="1496" applyNumberFormat="1" applyFont="1" applyFill="1" applyBorder="1" applyAlignment="1">
      <alignment horizontal="center" vertical="center" wrapText="1"/>
    </xf>
    <xf numFmtId="2" fontId="9" fillId="24" borderId="20" xfId="1496" applyNumberFormat="1" applyFont="1" applyFill="1" applyBorder="1" applyAlignment="1">
      <alignment horizontal="center" vertical="center" wrapText="1"/>
    </xf>
    <xf numFmtId="175" fontId="65" fillId="0" borderId="10" xfId="1250" applyNumberFormat="1" applyFont="1" applyFill="1" applyBorder="1" applyAlignment="1">
      <alignment horizontal="center" vertical="center"/>
    </xf>
    <xf numFmtId="175" fontId="9"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9" fontId="56" fillId="0" borderId="10" xfId="1495" applyFont="1" applyBorder="1"/>
    <xf numFmtId="0" fontId="57" fillId="0" borderId="0" xfId="0" applyFont="1" applyAlignment="1" applyProtection="1">
      <alignment horizontal="center" vertical="center" wrapText="1"/>
      <protection locked="0"/>
    </xf>
    <xf numFmtId="0" fontId="3" fillId="0" borderId="0" xfId="1371" applyFont="1" applyAlignment="1">
      <alignment horizontal="center" vertical="center"/>
    </xf>
    <xf numFmtId="0" fontId="59" fillId="0" borderId="0" xfId="1371" applyFont="1" applyAlignment="1">
      <alignment horizontal="center" vertical="center"/>
    </xf>
    <xf numFmtId="0" fontId="9" fillId="0" borderId="10" xfId="1371" applyFont="1" applyBorder="1" applyAlignment="1">
      <alignment horizontal="center" vertical="center"/>
    </xf>
    <xf numFmtId="0" fontId="12" fillId="0" borderId="0" xfId="1371" applyFont="1" applyAlignment="1">
      <alignment horizontal="center" vertical="top" wrapText="1"/>
    </xf>
    <xf numFmtId="0" fontId="9" fillId="0" borderId="18" xfId="1371" applyFont="1" applyBorder="1" applyAlignment="1">
      <alignment horizontal="center" vertical="center"/>
    </xf>
    <xf numFmtId="0" fontId="12" fillId="0" borderId="0" xfId="1371" applyFont="1" applyAlignment="1">
      <alignment horizontal="center"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10" fontId="61" fillId="0" borderId="0" xfId="1495"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8" fillId="61" borderId="16" xfId="1371" applyFont="1" applyFill="1" applyBorder="1" applyAlignment="1">
      <alignment horizontal="justify" vertical="center" wrapText="1"/>
    </xf>
    <xf numFmtId="0" fontId="3" fillId="0" borderId="0" xfId="1371" applyFont="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8" fillId="61" borderId="16" xfId="1371" applyFont="1" applyFill="1" applyBorder="1" applyAlignment="1">
      <alignment horizontal="justify" vertical="center"/>
    </xf>
    <xf numFmtId="0" fontId="4" fillId="0" borderId="0" xfId="1371" applyAlignment="1" applyProtection="1">
      <alignment vertical="center" wrapText="1"/>
      <protection locked="0"/>
    </xf>
    <xf numFmtId="0" fontId="8" fillId="61" borderId="16" xfId="1371" applyFont="1" applyFill="1" applyBorder="1" applyAlignment="1">
      <alignment vertical="center" wrapText="1"/>
    </xf>
    <xf numFmtId="0" fontId="63" fillId="0" borderId="0" xfId="0" applyFont="1" applyAlignment="1">
      <alignment horizontal="center"/>
    </xf>
    <xf numFmtId="0" fontId="8" fillId="61" borderId="21" xfId="1371" applyFont="1" applyFill="1" applyBorder="1" applyAlignment="1">
      <alignment horizontal="justify" vertical="center" wrapText="1"/>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175" fontId="65" fillId="24" borderId="10" xfId="1250" applyNumberFormat="1" applyFont="1" applyFill="1" applyBorder="1" applyAlignment="1">
      <alignment horizontal="center" vertical="center"/>
    </xf>
    <xf numFmtId="178" fontId="65" fillId="24" borderId="10" xfId="1250" applyNumberFormat="1" applyFont="1" applyFill="1" applyBorder="1" applyAlignment="1">
      <alignment horizontal="center" vertical="center"/>
    </xf>
    <xf numFmtId="178" fontId="65" fillId="0" borderId="10" xfId="1250" applyNumberFormat="1" applyFont="1" applyFill="1" applyBorder="1" applyAlignment="1">
      <alignment horizontal="center" vertical="center"/>
    </xf>
    <xf numFmtId="9" fontId="56" fillId="0" borderId="10" xfId="1495" applyFont="1" applyBorder="1" applyAlignment="1">
      <alignment horizontal="center"/>
    </xf>
    <xf numFmtId="170" fontId="56" fillId="0" borderId="10" xfId="1495" applyNumberFormat="1" applyFont="1" applyBorder="1"/>
    <xf numFmtId="2" fontId="9" fillId="0" borderId="20" xfId="1496" applyNumberFormat="1" applyFont="1" applyFill="1" applyBorder="1" applyAlignment="1">
      <alignment horizontal="center" vertical="center" wrapText="1"/>
    </xf>
    <xf numFmtId="1" fontId="9" fillId="0" borderId="47" xfId="1496" applyNumberFormat="1" applyFont="1" applyFill="1" applyBorder="1" applyAlignment="1">
      <alignment horizontal="center" vertical="center" wrapText="1"/>
    </xf>
    <xf numFmtId="175" fontId="9" fillId="0" borderId="10" xfId="1250" applyNumberFormat="1" applyFont="1" applyFill="1" applyBorder="1" applyAlignment="1">
      <alignment horizontal="left" vertical="center"/>
    </xf>
    <xf numFmtId="175" fontId="9" fillId="24" borderId="10" xfId="1250" applyNumberFormat="1" applyFont="1" applyFill="1" applyBorder="1" applyAlignment="1">
      <alignment horizontal="left" vertical="center"/>
    </xf>
    <xf numFmtId="0" fontId="53" fillId="50" borderId="20" xfId="1371" applyFont="1" applyFill="1" applyBorder="1" applyAlignment="1" applyProtection="1">
      <alignment vertical="center" wrapText="1"/>
      <protection locked="0"/>
    </xf>
    <xf numFmtId="0" fontId="53" fillId="50" borderId="33" xfId="1371" applyFont="1" applyFill="1" applyBorder="1" applyAlignment="1" applyProtection="1">
      <alignment vertical="center" wrapText="1"/>
      <protection locked="0"/>
    </xf>
    <xf numFmtId="0" fontId="53" fillId="50" borderId="35" xfId="1371" applyFont="1" applyFill="1" applyBorder="1" applyAlignment="1" applyProtection="1">
      <alignment vertical="center" wrapText="1"/>
      <protection locked="0"/>
    </xf>
    <xf numFmtId="0" fontId="8" fillId="0" borderId="10" xfId="1371" applyFont="1" applyBorder="1" applyAlignment="1">
      <alignment horizontal="center" vertical="center" wrapText="1"/>
    </xf>
    <xf numFmtId="179" fontId="77" fillId="0" borderId="20" xfId="1371" applyNumberFormat="1" applyFont="1" applyBorder="1" applyAlignment="1">
      <alignment horizontal="center" vertical="center" wrapText="1"/>
    </xf>
    <xf numFmtId="9" fontId="56" fillId="0" borderId="10" xfId="1495" applyNumberFormat="1" applyFont="1" applyBorder="1"/>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9" fillId="0" borderId="10" xfId="1371" applyFont="1" applyBorder="1" applyAlignment="1">
      <alignment horizontal="center" vertical="center"/>
    </xf>
    <xf numFmtId="0" fontId="8" fillId="61" borderId="16" xfId="1371" applyFont="1" applyFill="1" applyBorder="1" applyAlignment="1">
      <alignment horizontal="left" vertical="center" wrapText="1"/>
    </xf>
    <xf numFmtId="180" fontId="65" fillId="24" borderId="10" xfId="1250" applyNumberFormat="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8" fillId="61" borderId="37"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79" fillId="0" borderId="0" xfId="1327" applyFont="1" applyAlignment="1">
      <alignment vertical="center" wrapText="1"/>
    </xf>
    <xf numFmtId="0" fontId="79" fillId="0" borderId="0" xfId="0" applyFont="1"/>
    <xf numFmtId="0" fontId="79" fillId="0" borderId="0" xfId="1327" applyFont="1" applyAlignment="1">
      <alignment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Border="1" applyAlignment="1">
      <alignment horizontal="center" vertical="center"/>
    </xf>
    <xf numFmtId="14" fontId="9" fillId="0" borderId="20" xfId="1371" applyNumberFormat="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176" fontId="9" fillId="24" borderId="20" xfId="1496" applyNumberFormat="1" applyFont="1" applyFill="1" applyBorder="1" applyAlignment="1">
      <alignment horizontal="center" vertical="center" wrapText="1"/>
    </xf>
    <xf numFmtId="176" fontId="9" fillId="24" borderId="33" xfId="1496" applyNumberFormat="1" applyFont="1" applyFill="1" applyBorder="1" applyAlignment="1">
      <alignment horizontal="center" vertical="center" wrapText="1"/>
    </xf>
    <xf numFmtId="176" fontId="9" fillId="24" borderId="47" xfId="1496"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47" xfId="137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0" fontId="52" fillId="61" borderId="10" xfId="1371" applyFont="1" applyFill="1" applyBorder="1" applyAlignment="1">
      <alignment horizontal="center" vertical="center"/>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17" xfId="1495"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Border="1" applyAlignment="1">
      <alignment horizontal="center" vertical="center"/>
    </xf>
    <xf numFmtId="0" fontId="52" fillId="0" borderId="23"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0" xfId="1371" applyFont="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8"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9" fillId="0" borderId="10" xfId="1371"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5" fontId="8" fillId="0" borderId="17" xfId="1371" applyNumberFormat="1" applyFont="1" applyBorder="1" applyAlignment="1">
      <alignment horizontal="center" vertical="center" wrapText="1"/>
    </xf>
    <xf numFmtId="175" fontId="8" fillId="0" borderId="36" xfId="1371" applyNumberFormat="1" applyFont="1" applyBorder="1" applyAlignment="1">
      <alignment horizontal="center" vertical="center" wrapText="1"/>
    </xf>
    <xf numFmtId="175" fontId="8" fillId="0" borderId="19" xfId="1371" applyNumberFormat="1" applyFont="1" applyBorder="1" applyAlignment="1">
      <alignment horizontal="center" vertical="center" wrapText="1"/>
    </xf>
    <xf numFmtId="10" fontId="8" fillId="0" borderId="17" xfId="1495" applyNumberFormat="1" applyFont="1" applyFill="1" applyBorder="1" applyAlignment="1">
      <alignment horizontal="center" vertical="center" wrapText="1"/>
    </xf>
    <xf numFmtId="10" fontId="8" fillId="0" borderId="36" xfId="1495" applyNumberFormat="1" applyFont="1" applyFill="1" applyBorder="1" applyAlignment="1">
      <alignment horizontal="center" vertical="center" wrapText="1"/>
    </xf>
    <xf numFmtId="10" fontId="8" fillId="0" borderId="19" xfId="1495" applyNumberFormat="1" applyFont="1" applyFill="1" applyBorder="1" applyAlignment="1">
      <alignment horizontal="center" vertical="center" wrapText="1"/>
    </xf>
    <xf numFmtId="10" fontId="8" fillId="0" borderId="64" xfId="1495" applyNumberFormat="1" applyFont="1" applyFill="1" applyBorder="1" applyAlignment="1">
      <alignment horizontal="center" vertical="center" wrapText="1"/>
    </xf>
    <xf numFmtId="10" fontId="8" fillId="0" borderId="65" xfId="1495" applyNumberFormat="1" applyFont="1" applyFill="1" applyBorder="1" applyAlignment="1">
      <alignment horizontal="center" vertical="center" wrapText="1"/>
    </xf>
    <xf numFmtId="10" fontId="8" fillId="0" borderId="66" xfId="1495" applyNumberFormat="1" applyFont="1" applyFill="1" applyBorder="1" applyAlignment="1">
      <alignment horizontal="center" vertical="center" wrapText="1"/>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47" xfId="1371" applyFont="1" applyBorder="1" applyAlignment="1" applyProtection="1">
      <alignment horizontal="justify" vertical="center" wrapText="1"/>
      <protection locked="0"/>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59"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11" fillId="24" borderId="16" xfId="1371" applyFont="1" applyFill="1" applyBorder="1" applyAlignment="1">
      <alignment horizontal="center" vertical="center"/>
    </xf>
    <xf numFmtId="0" fontId="11" fillId="24" borderId="18" xfId="1371" applyFont="1" applyFill="1" applyBorder="1" applyAlignment="1">
      <alignment horizontal="center" vertical="center"/>
    </xf>
    <xf numFmtId="0" fontId="59" fillId="61" borderId="16" xfId="1371" applyFont="1" applyFill="1" applyBorder="1" applyAlignment="1">
      <alignment horizontal="center" vertical="center"/>
    </xf>
    <xf numFmtId="0" fontId="59" fillId="61" borderId="18" xfId="1371" applyFont="1" applyFill="1" applyBorder="1" applyAlignment="1">
      <alignment horizontal="center" vertical="center"/>
    </xf>
    <xf numFmtId="0" fontId="9" fillId="0" borderId="18" xfId="1371" applyFont="1" applyBorder="1" applyAlignment="1">
      <alignment horizontal="center" vertical="center" wrapText="1"/>
    </xf>
    <xf numFmtId="1" fontId="9" fillId="0" borderId="18" xfId="1273"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18" xfId="1371" applyFont="1" applyBorder="1" applyAlignment="1">
      <alignment horizontal="center" vertical="center"/>
    </xf>
    <xf numFmtId="0" fontId="14" fillId="0" borderId="18" xfId="1371" applyFont="1" applyBorder="1" applyAlignment="1">
      <alignment horizontal="center" vertical="center"/>
    </xf>
    <xf numFmtId="0" fontId="8" fillId="61" borderId="16" xfId="1371" applyFont="1" applyFill="1" applyBorder="1" applyAlignment="1">
      <alignment horizontal="left" vertical="center" wrapText="1"/>
    </xf>
    <xf numFmtId="9" fontId="8" fillId="61" borderId="18" xfId="1496"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0" fontId="9" fillId="50" borderId="17" xfId="1495"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horizontal="center" vertical="center" wrapText="1"/>
      <protection locked="0"/>
    </xf>
    <xf numFmtId="170" fontId="9" fillId="50" borderId="19" xfId="1495" applyNumberFormat="1" applyFont="1" applyFill="1" applyBorder="1" applyAlignment="1" applyProtection="1">
      <alignment horizontal="center" vertical="center" wrapText="1"/>
      <protection locked="0"/>
    </xf>
    <xf numFmtId="170" fontId="9" fillId="50" borderId="64" xfId="1495" applyNumberFormat="1" applyFont="1" applyFill="1" applyBorder="1" applyAlignment="1" applyProtection="1">
      <alignment horizontal="center" vertical="center" wrapText="1"/>
      <protection locked="0"/>
    </xf>
    <xf numFmtId="170" fontId="9" fillId="50" borderId="65" xfId="1495" applyNumberFormat="1" applyFont="1" applyFill="1" applyBorder="1" applyAlignment="1" applyProtection="1">
      <alignment horizontal="center" vertical="center" wrapText="1"/>
      <protection locked="0"/>
    </xf>
    <xf numFmtId="170" fontId="9" fillId="50" borderId="66" xfId="1495" applyNumberFormat="1" applyFont="1" applyFill="1" applyBorder="1" applyAlignment="1" applyProtection="1">
      <alignment horizontal="center" vertical="center" wrapText="1"/>
      <protection locked="0"/>
    </xf>
    <xf numFmtId="0" fontId="9" fillId="0" borderId="47" xfId="1371" applyFont="1" applyBorder="1" applyAlignment="1">
      <alignment horizontal="center" vertical="center"/>
    </xf>
    <xf numFmtId="0" fontId="9" fillId="0" borderId="18" xfId="1371" applyFont="1" applyBorder="1" applyAlignment="1" applyProtection="1">
      <alignment horizontal="center" vertical="center" wrapText="1"/>
      <protection locked="0"/>
    </xf>
    <xf numFmtId="0" fontId="9" fillId="0" borderId="32" xfId="1371" applyFont="1" applyBorder="1" applyAlignment="1" applyProtection="1">
      <alignment horizontal="center" vertical="center" wrapText="1"/>
      <protection locked="0"/>
    </xf>
    <xf numFmtId="0" fontId="9" fillId="0" borderId="67" xfId="1371" applyFont="1" applyBorder="1" applyAlignment="1" applyProtection="1">
      <alignment horizontal="center" vertical="center" wrapText="1"/>
      <protection locked="0"/>
    </xf>
    <xf numFmtId="0" fontId="53" fillId="50" borderId="47" xfId="1371" applyFont="1" applyFill="1" applyBorder="1" applyAlignment="1" applyProtection="1">
      <alignment horizontal="justify" vertical="center" wrapText="1"/>
      <protection locked="0"/>
    </xf>
    <xf numFmtId="0" fontId="52" fillId="0" borderId="48"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50" xfId="1371" applyFont="1" applyBorder="1" applyAlignment="1">
      <alignment horizontal="center" vertical="center"/>
    </xf>
    <xf numFmtId="0" fontId="53" fillId="0" borderId="47" xfId="1371" applyFont="1" applyBorder="1" applyAlignment="1" applyProtection="1">
      <alignment horizontal="justify" vertical="center" wrapText="1"/>
      <protection locked="0"/>
    </xf>
    <xf numFmtId="0" fontId="53" fillId="0" borderId="20" xfId="1371" applyFont="1" applyBorder="1" applyAlignment="1" applyProtection="1">
      <alignment horizontal="justify" wrapText="1"/>
      <protection locked="0"/>
    </xf>
    <xf numFmtId="0" fontId="53" fillId="0" borderId="33" xfId="1371" applyFont="1" applyBorder="1" applyAlignment="1" applyProtection="1">
      <alignment horizontal="justify" wrapText="1"/>
      <protection locked="0"/>
    </xf>
    <xf numFmtId="0" fontId="53" fillId="0" borderId="47" xfId="1371" applyFont="1" applyBorder="1" applyAlignment="1" applyProtection="1">
      <alignment horizontal="justify"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8" xfId="1371" applyFont="1" applyFill="1" applyBorder="1" applyAlignment="1" applyProtection="1">
      <alignment horizontal="center" vertical="center" wrapText="1"/>
      <protection locked="0"/>
    </xf>
    <xf numFmtId="180" fontId="9" fillId="50" borderId="17" xfId="1250" applyNumberFormat="1" applyFont="1" applyFill="1" applyBorder="1" applyAlignment="1" applyProtection="1">
      <alignment horizontal="center" vertical="center" wrapText="1"/>
      <protection locked="0"/>
    </xf>
    <xf numFmtId="180" fontId="9" fillId="50" borderId="36" xfId="1250" applyNumberFormat="1" applyFont="1" applyFill="1" applyBorder="1" applyAlignment="1" applyProtection="1">
      <alignment horizontal="center" vertical="center" wrapText="1"/>
      <protection locked="0"/>
    </xf>
    <xf numFmtId="180" fontId="9" fillId="50" borderId="19" xfId="1250" applyNumberFormat="1" applyFont="1" applyFill="1" applyBorder="1" applyAlignment="1" applyProtection="1">
      <alignment horizontal="center" vertical="center" wrapText="1"/>
      <protection locked="0"/>
    </xf>
    <xf numFmtId="3" fontId="9" fillId="0" borderId="20" xfId="1496" applyNumberFormat="1" applyFont="1" applyFill="1" applyBorder="1" applyAlignment="1">
      <alignment horizontal="center" vertical="center" wrapText="1"/>
    </xf>
    <xf numFmtId="3" fontId="9" fillId="0" borderId="33" xfId="1496" applyNumberFormat="1" applyFont="1" applyFill="1" applyBorder="1" applyAlignment="1">
      <alignment horizontal="center" vertical="center" wrapText="1"/>
    </xf>
    <xf numFmtId="3" fontId="9" fillId="0" borderId="47" xfId="1496" applyNumberFormat="1" applyFont="1" applyFill="1" applyBorder="1" applyAlignment="1">
      <alignment horizontal="center" vertical="center" wrapText="1"/>
    </xf>
    <xf numFmtId="0" fontId="8" fillId="50" borderId="10" xfId="1371" applyFont="1" applyFill="1" applyBorder="1" applyAlignment="1">
      <alignment horizontal="center" vertical="center" wrapText="1"/>
    </xf>
    <xf numFmtId="0" fontId="53" fillId="0" borderId="10" xfId="1371" applyFont="1" applyFill="1" applyBorder="1" applyAlignment="1">
      <alignment horizontal="left" vertical="center" wrapText="1"/>
    </xf>
    <xf numFmtId="0" fontId="76" fillId="0" borderId="10" xfId="1371" applyFont="1" applyFill="1" applyBorder="1" applyAlignment="1">
      <alignment horizontal="left" vertical="center" wrapText="1"/>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0" fontId="53" fillId="0" borderId="20" xfId="1371" applyFont="1" applyFill="1" applyBorder="1" applyAlignment="1" applyProtection="1">
      <alignment horizontal="justify" vertical="center" wrapText="1"/>
      <protection locked="0"/>
    </xf>
    <xf numFmtId="0" fontId="76" fillId="0" borderId="33" xfId="1371" applyFont="1" applyFill="1" applyBorder="1" applyAlignment="1" applyProtection="1">
      <alignment horizontal="justify" vertical="center" wrapText="1"/>
      <protection locked="0"/>
    </xf>
    <xf numFmtId="0" fontId="76" fillId="0" borderId="35" xfId="1371" applyFont="1" applyFill="1" applyBorder="1" applyAlignment="1" applyProtection="1">
      <alignment horizontal="justify" vertical="center" wrapText="1"/>
      <protection locked="0"/>
    </xf>
    <xf numFmtId="0" fontId="76" fillId="0" borderId="22" xfId="1371" applyFont="1" applyBorder="1" applyAlignment="1">
      <alignment horizontal="center" vertical="center"/>
    </xf>
    <xf numFmtId="0" fontId="76" fillId="0" borderId="23" xfId="1371" applyFont="1" applyBorder="1" applyAlignment="1">
      <alignment horizontal="center" vertical="center"/>
    </xf>
    <xf numFmtId="0" fontId="76" fillId="0" borderId="24" xfId="1371" applyFont="1" applyBorder="1" applyAlignment="1">
      <alignment horizontal="center" vertical="center"/>
    </xf>
    <xf numFmtId="0" fontId="76" fillId="0" borderId="25" xfId="1371" applyFont="1" applyBorder="1" applyAlignment="1">
      <alignment horizontal="center" vertical="center"/>
    </xf>
    <xf numFmtId="0" fontId="76" fillId="0" borderId="0" xfId="1371" applyFont="1" applyAlignment="1">
      <alignment horizontal="center" vertical="center"/>
    </xf>
    <xf numFmtId="0" fontId="76" fillId="0" borderId="26" xfId="1371" applyFont="1" applyBorder="1" applyAlignment="1">
      <alignment horizontal="center" vertical="center"/>
    </xf>
    <xf numFmtId="0" fontId="76" fillId="0" borderId="27" xfId="1371" applyFont="1" applyBorder="1" applyAlignment="1">
      <alignment horizontal="center" vertical="center"/>
    </xf>
    <xf numFmtId="0" fontId="76" fillId="0" borderId="28" xfId="1371" applyFont="1" applyBorder="1" applyAlignment="1">
      <alignment horizontal="center" vertical="center"/>
    </xf>
    <xf numFmtId="0" fontId="76" fillId="0" borderId="29" xfId="1371" applyFont="1" applyBorder="1" applyAlignment="1">
      <alignment horizontal="center" vertical="center"/>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10" xfId="1371" applyFont="1" applyFill="1" applyBorder="1" applyAlignment="1">
      <alignment horizontal="center" vertical="center" wrapText="1"/>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10" xfId="1495" applyNumberFormat="1" applyFont="1" applyFill="1" applyBorder="1" applyAlignment="1" applyProtection="1">
      <alignment horizontal="center" vertical="center" wrapText="1"/>
      <protection locked="0"/>
    </xf>
    <xf numFmtId="4" fontId="9" fillId="24" borderId="20" xfId="1496" applyNumberFormat="1" applyFont="1" applyFill="1" applyBorder="1" applyAlignment="1">
      <alignment horizontal="center" vertical="center" wrapText="1"/>
    </xf>
    <xf numFmtId="4" fontId="9" fillId="24" borderId="33" xfId="1496" applyNumberFormat="1" applyFont="1" applyFill="1" applyBorder="1" applyAlignment="1">
      <alignment horizontal="center" vertical="center" wrapText="1"/>
    </xf>
    <xf numFmtId="4" fontId="9" fillId="24" borderId="47" xfId="1496" applyNumberFormat="1" applyFont="1" applyFill="1" applyBorder="1" applyAlignment="1">
      <alignment horizontal="center" vertical="center" wrapText="1"/>
    </xf>
    <xf numFmtId="0" fontId="3" fillId="0" borderId="20" xfId="1371" applyFont="1" applyFill="1" applyBorder="1" applyAlignment="1">
      <alignment horizontal="center" vertical="center"/>
    </xf>
    <xf numFmtId="0" fontId="3" fillId="0" borderId="33" xfId="1371" applyFont="1" applyFill="1" applyBorder="1" applyAlignment="1">
      <alignment horizontal="center" vertical="center"/>
    </xf>
    <xf numFmtId="0" fontId="3" fillId="0" borderId="47" xfId="1371" applyFont="1" applyFill="1" applyBorder="1" applyAlignment="1">
      <alignment horizontal="center" vertical="center"/>
    </xf>
    <xf numFmtId="0" fontId="4" fillId="0" borderId="10" xfId="1371" applyFill="1" applyBorder="1" applyAlignment="1" applyProtection="1">
      <alignment horizontal="center" vertical="center" wrapText="1"/>
      <protection locked="0"/>
    </xf>
    <xf numFmtId="0" fontId="4" fillId="0" borderId="18" xfId="1371" applyFill="1" applyBorder="1" applyAlignment="1" applyProtection="1">
      <alignment horizontal="center" vertical="center" wrapText="1"/>
      <protection locked="0"/>
    </xf>
    <xf numFmtId="0" fontId="4" fillId="0" borderId="32" xfId="1371" applyFill="1" applyBorder="1" applyAlignment="1" applyProtection="1">
      <alignment horizontal="center" vertical="center" wrapText="1"/>
      <protection locked="0"/>
    </xf>
    <xf numFmtId="0" fontId="4" fillId="0" borderId="67" xfId="137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4" xfId="1261" xr:uid="{00000000-0005-0000-0000-0000F0040000}"/>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3" xfId="1280" xr:uid="{00000000-0005-0000-0000-000003050000}"/>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1" xfId="1449" xr:uid="{00000000-0005-0000-0000-0000AD050000}"/>
    <cellStyle name="Notas 12" xfId="1450" xr:uid="{00000000-0005-0000-0000-0000AE050000}"/>
    <cellStyle name="Notas 13" xfId="1451" xr:uid="{00000000-0005-0000-0000-0000AF050000}"/>
    <cellStyle name="Notas 14" xfId="1452" xr:uid="{00000000-0005-0000-0000-0000B0050000}"/>
    <cellStyle name="Notas 15" xfId="1453" xr:uid="{00000000-0005-0000-0000-0000B1050000}"/>
    <cellStyle name="Notas 16" xfId="1454" xr:uid="{00000000-0005-0000-0000-0000B2050000}"/>
    <cellStyle name="Notas 17" xfId="1455" xr:uid="{00000000-0005-0000-0000-0000B3050000}"/>
    <cellStyle name="Notas 18" xfId="1456" xr:uid="{00000000-0005-0000-0000-0000B4050000}"/>
    <cellStyle name="Notas 19" xfId="1457" xr:uid="{00000000-0005-0000-0000-0000B5050000}"/>
    <cellStyle name="Notas 2" xfId="1458" xr:uid="{00000000-0005-0000-0000-0000B6050000}"/>
    <cellStyle name="Notas 2 2" xfId="1459" xr:uid="{00000000-0005-0000-0000-0000B7050000}"/>
    <cellStyle name="Notas 2 3" xfId="1460" xr:uid="{00000000-0005-0000-0000-0000B8050000}"/>
    <cellStyle name="Notas 2 4" xfId="1461" xr:uid="{00000000-0005-0000-0000-0000B905000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4" xfId="1466" xr:uid="{00000000-0005-0000-0000-0000BE050000}"/>
    <cellStyle name="Notas 5" xfId="1467" xr:uid="{00000000-0005-0000-0000-0000BF050000}"/>
    <cellStyle name="Notas 6" xfId="1468" xr:uid="{00000000-0005-0000-0000-0000C0050000}"/>
    <cellStyle name="Notas 7" xfId="1469" xr:uid="{00000000-0005-0000-0000-0000C1050000}"/>
    <cellStyle name="Notas 8" xfId="1470" xr:uid="{00000000-0005-0000-0000-0000C2050000}"/>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1" xfId="1503" xr:uid="{00000000-0005-0000-0000-0000E3050000}"/>
    <cellStyle name="Salida 12" xfId="1504" xr:uid="{00000000-0005-0000-0000-0000E4050000}"/>
    <cellStyle name="Salida 13" xfId="1505" xr:uid="{00000000-0005-0000-0000-0000E5050000}"/>
    <cellStyle name="Salida 14" xfId="1506" xr:uid="{00000000-0005-0000-0000-0000E6050000}"/>
    <cellStyle name="Salida 15" xfId="1507" xr:uid="{00000000-0005-0000-0000-0000E7050000}"/>
    <cellStyle name="Salida 16" xfId="1508" xr:uid="{00000000-0005-0000-0000-0000E8050000}"/>
    <cellStyle name="Salida 17" xfId="1509" xr:uid="{00000000-0005-0000-0000-0000E9050000}"/>
    <cellStyle name="Salida 18" xfId="1510" xr:uid="{00000000-0005-0000-0000-0000EA050000}"/>
    <cellStyle name="Salida 2" xfId="1511" xr:uid="{00000000-0005-0000-0000-0000EB050000}"/>
    <cellStyle name="Salida 3" xfId="1512" xr:uid="{00000000-0005-0000-0000-0000EC050000}"/>
    <cellStyle name="Salida 4" xfId="1513" xr:uid="{00000000-0005-0000-0000-0000ED050000}"/>
    <cellStyle name="Salida 5" xfId="1514" xr:uid="{00000000-0005-0000-0000-0000EE050000}"/>
    <cellStyle name="Salida 6" xfId="1515" xr:uid="{00000000-0005-0000-0000-0000EF050000}"/>
    <cellStyle name="Salida 7" xfId="1516" xr:uid="{00000000-0005-0000-0000-0000F0050000}"/>
    <cellStyle name="Salida 8" xfId="1517" xr:uid="{00000000-0005-0000-0000-0000F1050000}"/>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_(* #,##0.0000_);_(* \(#,##0.0000\);_(* "-"??_);_(@_)</c:formatCode>
                <c:ptCount val="6"/>
                <c:pt idx="0" formatCode="_(* #,##0.0_);_(* \(#,##0.0\);_(* &quot;-&quot;??_);_(@_)">
                  <c:v>0</c:v>
                </c:pt>
                <c:pt idx="1">
                  <c:v>0.01</c:v>
                </c:pt>
                <c:pt idx="2">
                  <c:v>2.2499999999999999E-2</c:v>
                </c:pt>
                <c:pt idx="3">
                  <c:v>2.2499999999999999E-2</c:v>
                </c:pt>
                <c:pt idx="4">
                  <c:v>2.2499999999999999E-2</c:v>
                </c:pt>
                <c:pt idx="5">
                  <c:v>2.2499999999999999E-2</c:v>
                </c:pt>
              </c:numCache>
            </c:numRef>
          </c:val>
          <c:extLst>
            <c:ext xmlns:c16="http://schemas.microsoft.com/office/drawing/2014/chart" uri="{C3380CC4-5D6E-409C-BE32-E72D297353CC}">
              <c16:uniqueId val="{00000000-7862-4653-A077-BCDB20C0B61C}"/>
            </c:ext>
          </c:extLst>
        </c:ser>
        <c:ser>
          <c:idx val="1"/>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_(* #,##0.0000_);_(* \(#,##0.0000\);_(* "-"??_);_(@_)</c:formatCode>
                <c:ptCount val="6"/>
                <c:pt idx="0" formatCode="_(* #,##0.00_);_(* \(#,##0.00\);_(* &quot;-&quot;??_);_(@_)">
                  <c:v>0</c:v>
                </c:pt>
                <c:pt idx="1">
                  <c:v>0.01</c:v>
                </c:pt>
              </c:numCache>
            </c:numRef>
          </c:val>
          <c:extLst>
            <c:ext xmlns:c16="http://schemas.microsoft.com/office/drawing/2014/chart" uri="{C3380CC4-5D6E-409C-BE32-E72D297353CC}">
              <c16:uniqueId val="{00000001-7862-4653-A077-BCDB20C0B61C}"/>
            </c:ext>
          </c:extLst>
        </c:ser>
        <c:dLbls>
          <c:showLegendKey val="0"/>
          <c:showVal val="0"/>
          <c:showCatName val="0"/>
          <c:showSerName val="0"/>
          <c:showPercent val="0"/>
          <c:showBubbleSize val="0"/>
        </c:dLbls>
        <c:gapWidth val="150"/>
        <c:axId val="2058014904"/>
        <c:axId val="2058018024"/>
      </c:barChart>
      <c:catAx>
        <c:axId val="20580149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018024"/>
        <c:crosses val="autoZero"/>
        <c:auto val="1"/>
        <c:lblAlgn val="ctr"/>
        <c:lblOffset val="100"/>
        <c:noMultiLvlLbl val="0"/>
      </c:catAx>
      <c:valAx>
        <c:axId val="2058018024"/>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014904"/>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2'!$C$26</c:f>
              <c:strCache>
                <c:ptCount val="1"/>
                <c:pt idx="0">
                  <c:v>Magnitud programada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2'!$C$27:$C$32</c:f>
              <c:numCache>
                <c:formatCode>_(* #,##0.0000_);_(* \(#,##0.0000\);_(* "-"??_);_(@_)</c:formatCode>
                <c:ptCount val="6"/>
                <c:pt idx="0">
                  <c:v>2.86E-2</c:v>
                </c:pt>
                <c:pt idx="1">
                  <c:v>1.43E-2</c:v>
                </c:pt>
                <c:pt idx="2">
                  <c:v>1.43E-2</c:v>
                </c:pt>
                <c:pt idx="3">
                  <c:v>1.43E-2</c:v>
                </c:pt>
                <c:pt idx="4">
                  <c:v>1.43E-2</c:v>
                </c:pt>
                <c:pt idx="5">
                  <c:v>1.4200000000000001E-2</c:v>
                </c:pt>
              </c:numCache>
            </c:numRef>
          </c:val>
          <c:extLst>
            <c:ext xmlns:c16="http://schemas.microsoft.com/office/drawing/2014/chart" uri="{C3380CC4-5D6E-409C-BE32-E72D297353CC}">
              <c16:uniqueId val="{00000000-94A1-4BC7-98ED-9CE9FA46CCC4}"/>
            </c:ext>
          </c:extLst>
        </c:ser>
        <c:ser>
          <c:idx val="1"/>
          <c:order val="1"/>
          <c:tx>
            <c:strRef>
              <c:f>'META 2'!$D$26</c:f>
              <c:strCache>
                <c:ptCount val="1"/>
                <c:pt idx="0">
                  <c:v>Magnitud ejecutada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2'!$D$27:$D$32</c:f>
              <c:numCache>
                <c:formatCode>_(* #,##0.0000_);_(* \(#,##0.0000\);_(* "-"??_);_(@_)</c:formatCode>
                <c:ptCount val="6"/>
                <c:pt idx="0">
                  <c:v>2.86E-2</c:v>
                </c:pt>
                <c:pt idx="1">
                  <c:v>1.43E-2</c:v>
                </c:pt>
              </c:numCache>
            </c:numRef>
          </c:val>
          <c:extLst>
            <c:ext xmlns:c16="http://schemas.microsoft.com/office/drawing/2014/chart" uri="{C3380CC4-5D6E-409C-BE32-E72D297353CC}">
              <c16:uniqueId val="{00000001-94A1-4BC7-98ED-9CE9FA46CCC4}"/>
            </c:ext>
          </c:extLst>
        </c:ser>
        <c:dLbls>
          <c:showLegendKey val="0"/>
          <c:showVal val="0"/>
          <c:showCatName val="0"/>
          <c:showSerName val="0"/>
          <c:showPercent val="0"/>
          <c:showBubbleSize val="0"/>
        </c:dLbls>
        <c:gapWidth val="150"/>
        <c:axId val="2055490040"/>
        <c:axId val="2055493192"/>
      </c:barChart>
      <c:catAx>
        <c:axId val="2055490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5493192"/>
        <c:crosses val="autoZero"/>
        <c:auto val="1"/>
        <c:lblAlgn val="ctr"/>
        <c:lblOffset val="100"/>
        <c:noMultiLvlLbl val="0"/>
      </c:catAx>
      <c:valAx>
        <c:axId val="2055493192"/>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5490040"/>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9.7000000000000003E-3</c:v>
                </c:pt>
                <c:pt idx="1">
                  <c:v>2.4500000000000001E-2</c:v>
                </c:pt>
                <c:pt idx="2">
                  <c:v>1.9199999999999998E-2</c:v>
                </c:pt>
                <c:pt idx="3">
                  <c:v>1.46E-2</c:v>
                </c:pt>
                <c:pt idx="4">
                  <c:v>1.0999999999999999E-2</c:v>
                </c:pt>
                <c:pt idx="5">
                  <c:v>2.1000000000000001E-2</c:v>
                </c:pt>
              </c:numCache>
            </c:numRef>
          </c:val>
          <c:extLst>
            <c:ext xmlns:c16="http://schemas.microsoft.com/office/drawing/2014/chart" uri="{C3380CC4-5D6E-409C-BE32-E72D297353CC}">
              <c16:uniqueId val="{00000000-3CCA-4B78-AB6C-38D674BF0DD5}"/>
            </c:ext>
          </c:extLst>
        </c:ser>
        <c:ser>
          <c:idx val="1"/>
          <c:order val="1"/>
          <c:tx>
            <c:strRef>
              <c:f>'META 3'!$D$26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9.7000000000000003E-3</c:v>
                </c:pt>
                <c:pt idx="1">
                  <c:v>2.3400000000000001E-2</c:v>
                </c:pt>
              </c:numCache>
            </c:numRef>
          </c:val>
          <c:extLst>
            <c:ext xmlns:c16="http://schemas.microsoft.com/office/drawing/2014/chart" uri="{C3380CC4-5D6E-409C-BE32-E72D297353CC}">
              <c16:uniqueId val="{00000001-3CCA-4B78-AB6C-38D674BF0DD5}"/>
            </c:ext>
          </c:extLst>
        </c:ser>
        <c:dLbls>
          <c:showLegendKey val="0"/>
          <c:showVal val="0"/>
          <c:showCatName val="0"/>
          <c:showSerName val="0"/>
          <c:showPercent val="0"/>
          <c:showBubbleSize val="0"/>
        </c:dLbls>
        <c:gapWidth val="150"/>
        <c:axId val="2058090664"/>
        <c:axId val="2058093816"/>
      </c:barChart>
      <c:catAx>
        <c:axId val="20580906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093816"/>
        <c:crosses val="autoZero"/>
        <c:auto val="1"/>
        <c:lblAlgn val="ctr"/>
        <c:lblOffset val="100"/>
        <c:noMultiLvlLbl val="0"/>
      </c:catAx>
      <c:valAx>
        <c:axId val="2058093816"/>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090664"/>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4'!$C$27:$C$32</c:f>
              <c:numCache>
                <c:formatCode>_(* #,##0.0000_);_(* \(#,##0.0000\);_(* "-"??_);_(@_)</c:formatCode>
                <c:ptCount val="6"/>
                <c:pt idx="0">
                  <c:v>0.72</c:v>
                </c:pt>
                <c:pt idx="1">
                  <c:v>0.36</c:v>
                </c:pt>
                <c:pt idx="2">
                  <c:v>7.86</c:v>
                </c:pt>
                <c:pt idx="3">
                  <c:v>0.36</c:v>
                </c:pt>
                <c:pt idx="4">
                  <c:v>0.36</c:v>
                </c:pt>
                <c:pt idx="5">
                  <c:v>0.36</c:v>
                </c:pt>
              </c:numCache>
            </c:numRef>
          </c:val>
          <c:extLst>
            <c:ext xmlns:c16="http://schemas.microsoft.com/office/drawing/2014/chart" uri="{C3380CC4-5D6E-409C-BE32-E72D297353CC}">
              <c16:uniqueId val="{00000000-C223-4AFE-BD3A-F9C078BDEE29}"/>
            </c:ext>
          </c:extLst>
        </c:ser>
        <c:ser>
          <c:idx val="1"/>
          <c:order val="1"/>
          <c:tx>
            <c:strRef>
              <c:f>'META 4'!$D$26</c:f>
              <c:strCache>
                <c:ptCount val="1"/>
                <c:pt idx="0">
                  <c:v>Magnitud ejecutada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4'!$D$27:$D$32</c:f>
              <c:numCache>
                <c:formatCode>_(* #,##0.0000_);_(* \(#,##0.0000\);_(* "-"??_);_(@_)</c:formatCode>
                <c:ptCount val="6"/>
                <c:pt idx="0">
                  <c:v>0.72</c:v>
                </c:pt>
                <c:pt idx="1">
                  <c:v>0.36</c:v>
                </c:pt>
              </c:numCache>
            </c:numRef>
          </c:val>
          <c:extLst>
            <c:ext xmlns:c16="http://schemas.microsoft.com/office/drawing/2014/chart" uri="{C3380CC4-5D6E-409C-BE32-E72D297353CC}">
              <c16:uniqueId val="{00000001-C223-4AFE-BD3A-F9C078BDEE29}"/>
            </c:ext>
          </c:extLst>
        </c:ser>
        <c:dLbls>
          <c:showLegendKey val="0"/>
          <c:showVal val="0"/>
          <c:showCatName val="0"/>
          <c:showSerName val="0"/>
          <c:showPercent val="0"/>
          <c:showBubbleSize val="0"/>
        </c:dLbls>
        <c:gapWidth val="150"/>
        <c:axId val="412569568"/>
        <c:axId val="412569176"/>
      </c:barChart>
      <c:catAx>
        <c:axId val="412569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12569176"/>
        <c:crosses val="autoZero"/>
        <c:auto val="1"/>
        <c:lblAlgn val="ctr"/>
        <c:lblOffset val="100"/>
        <c:noMultiLvlLbl val="0"/>
      </c:catAx>
      <c:valAx>
        <c:axId val="412569176"/>
        <c:scaling>
          <c:orientation val="minMax"/>
          <c:max val="1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1256956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5'!$C$26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5'!$C$27:$C$32</c:f>
              <c:numCache>
                <c:formatCode>_(* #,##0.0000_);_(* \(#,##0.0000\);_(* "-"??_);_(@_)</c:formatCode>
                <c:ptCount val="6"/>
                <c:pt idx="0">
                  <c:v>2.86E-2</c:v>
                </c:pt>
                <c:pt idx="1">
                  <c:v>1.43E-2</c:v>
                </c:pt>
                <c:pt idx="2">
                  <c:v>1.43E-2</c:v>
                </c:pt>
                <c:pt idx="3">
                  <c:v>1.43E-2</c:v>
                </c:pt>
                <c:pt idx="4">
                  <c:v>1.43E-2</c:v>
                </c:pt>
                <c:pt idx="5">
                  <c:v>1.43E-2</c:v>
                </c:pt>
              </c:numCache>
            </c:numRef>
          </c:val>
          <c:extLst>
            <c:ext xmlns:c16="http://schemas.microsoft.com/office/drawing/2014/chart" uri="{C3380CC4-5D6E-409C-BE32-E72D297353CC}">
              <c16:uniqueId val="{00000000-542F-487D-9D2F-BDFB35144F36}"/>
            </c:ext>
          </c:extLst>
        </c:ser>
        <c:ser>
          <c:idx val="1"/>
          <c:order val="1"/>
          <c:tx>
            <c:strRef>
              <c:f>'META 5'!$D$26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5'!$D$27:$D$32</c:f>
              <c:numCache>
                <c:formatCode>_(* #,##0.0000_);_(* \(#,##0.0000\);_(* "-"??_);_(@_)</c:formatCode>
                <c:ptCount val="6"/>
                <c:pt idx="0">
                  <c:v>2.86E-2</c:v>
                </c:pt>
                <c:pt idx="1">
                  <c:v>1.43E-2</c:v>
                </c:pt>
              </c:numCache>
            </c:numRef>
          </c:val>
          <c:extLst>
            <c:ext xmlns:c16="http://schemas.microsoft.com/office/drawing/2014/chart" uri="{C3380CC4-5D6E-409C-BE32-E72D297353CC}">
              <c16:uniqueId val="{00000001-542F-487D-9D2F-BDFB35144F36}"/>
            </c:ext>
          </c:extLst>
        </c:ser>
        <c:dLbls>
          <c:showLegendKey val="0"/>
          <c:showVal val="0"/>
          <c:showCatName val="0"/>
          <c:showSerName val="0"/>
          <c:showPercent val="0"/>
          <c:showBubbleSize val="0"/>
        </c:dLbls>
        <c:gapWidth val="150"/>
        <c:axId val="2055274568"/>
        <c:axId val="2047148200"/>
      </c:barChart>
      <c:catAx>
        <c:axId val="2055274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7148200"/>
        <c:crosses val="autoZero"/>
        <c:auto val="1"/>
        <c:lblAlgn val="ctr"/>
        <c:lblOffset val="100"/>
        <c:noMultiLvlLbl val="0"/>
      </c:catAx>
      <c:valAx>
        <c:axId val="2047148200"/>
        <c:scaling>
          <c:orientation val="minMax"/>
          <c:max val="0.03"/>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5274568"/>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6'!$C$26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6'!$C$27:$C$32</c:f>
              <c:numCache>
                <c:formatCode>General</c:formatCode>
                <c:ptCount val="6"/>
                <c:pt idx="0">
                  <c:v>2.8580000000000001E-2</c:v>
                </c:pt>
                <c:pt idx="1">
                  <c:v>1.4290000000000001E-2</c:v>
                </c:pt>
                <c:pt idx="2">
                  <c:v>1.4290000000000001E-2</c:v>
                </c:pt>
                <c:pt idx="3">
                  <c:v>1.4290000000000001E-2</c:v>
                </c:pt>
                <c:pt idx="4">
                  <c:v>1.4290000000000001E-2</c:v>
                </c:pt>
                <c:pt idx="5">
                  <c:v>1.4290000000000001E-2</c:v>
                </c:pt>
              </c:numCache>
            </c:numRef>
          </c:val>
          <c:extLst>
            <c:ext xmlns:c16="http://schemas.microsoft.com/office/drawing/2014/chart" uri="{C3380CC4-5D6E-409C-BE32-E72D297353CC}">
              <c16:uniqueId val="{00000000-82AF-4228-A31D-05034CD0060C}"/>
            </c:ext>
          </c:extLst>
        </c:ser>
        <c:ser>
          <c:idx val="1"/>
          <c:order val="1"/>
          <c:tx>
            <c:strRef>
              <c:f>'META 6'!$D$26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6'!$D$27:$D$32</c:f>
              <c:numCache>
                <c:formatCode>General</c:formatCode>
                <c:ptCount val="6"/>
                <c:pt idx="0" formatCode="0.00000">
                  <c:v>2.844E-2</c:v>
                </c:pt>
                <c:pt idx="1">
                  <c:v>1.4290000000000001E-2</c:v>
                </c:pt>
              </c:numCache>
            </c:numRef>
          </c:val>
          <c:extLst>
            <c:ext xmlns:c16="http://schemas.microsoft.com/office/drawing/2014/chart" uri="{C3380CC4-5D6E-409C-BE32-E72D297353CC}">
              <c16:uniqueId val="{00000001-82AF-4228-A31D-05034CD0060C}"/>
            </c:ext>
          </c:extLst>
        </c:ser>
        <c:dLbls>
          <c:showLegendKey val="0"/>
          <c:showVal val="0"/>
          <c:showCatName val="0"/>
          <c:showSerName val="0"/>
          <c:showPercent val="0"/>
          <c:showBubbleSize val="0"/>
        </c:dLbls>
        <c:gapWidth val="150"/>
        <c:axId val="2020669336"/>
        <c:axId val="2040914952"/>
      </c:barChart>
      <c:catAx>
        <c:axId val="20206693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0914952"/>
        <c:crosses val="autoZero"/>
        <c:auto val="1"/>
        <c:lblAlgn val="ctr"/>
        <c:lblOffset val="100"/>
        <c:noMultiLvlLbl val="0"/>
      </c:catAx>
      <c:valAx>
        <c:axId val="2040914952"/>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0669336"/>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7'!$C$26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7'!$C$27:$C$32</c:f>
              <c:numCache>
                <c:formatCode>_(* #,##0.0000_);_(* \(#,##0.0000\);_(* "-"??_);_(@_)</c:formatCode>
                <c:ptCount val="6"/>
                <c:pt idx="0">
                  <c:v>2.3899999999999998E-2</c:v>
                </c:pt>
                <c:pt idx="1">
                  <c:v>1.7000000000000001E-2</c:v>
                </c:pt>
                <c:pt idx="2">
                  <c:v>1.4500000000000001E-2</c:v>
                </c:pt>
                <c:pt idx="3">
                  <c:v>1.4500000000000001E-2</c:v>
                </c:pt>
                <c:pt idx="4">
                  <c:v>1.5699999999999999E-2</c:v>
                </c:pt>
                <c:pt idx="5">
                  <c:v>1.4500000000000001E-2</c:v>
                </c:pt>
              </c:numCache>
            </c:numRef>
          </c:val>
          <c:extLst>
            <c:ext xmlns:c16="http://schemas.microsoft.com/office/drawing/2014/chart" uri="{C3380CC4-5D6E-409C-BE32-E72D297353CC}">
              <c16:uniqueId val="{00000000-633B-4C1B-8D3F-379B8D0407F6}"/>
            </c:ext>
          </c:extLst>
        </c:ser>
        <c:ser>
          <c:idx val="1"/>
          <c:order val="1"/>
          <c:tx>
            <c:strRef>
              <c:f>'META 7'!$D$26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7'!$D$27:$D$32</c:f>
              <c:numCache>
                <c:formatCode>_(* #,##0.0000_);_(* \(#,##0.0000\);_(* "-"??_);_(@_)</c:formatCode>
                <c:ptCount val="6"/>
                <c:pt idx="0">
                  <c:v>2.3899999999999998E-2</c:v>
                </c:pt>
                <c:pt idx="1">
                  <c:v>1.67E-2</c:v>
                </c:pt>
              </c:numCache>
            </c:numRef>
          </c:val>
          <c:extLst>
            <c:ext xmlns:c16="http://schemas.microsoft.com/office/drawing/2014/chart" uri="{C3380CC4-5D6E-409C-BE32-E72D297353CC}">
              <c16:uniqueId val="{00000001-633B-4C1B-8D3F-379B8D0407F6}"/>
            </c:ext>
          </c:extLst>
        </c:ser>
        <c:dLbls>
          <c:showLegendKey val="0"/>
          <c:showVal val="0"/>
          <c:showCatName val="0"/>
          <c:showSerName val="0"/>
          <c:showPercent val="0"/>
          <c:showBubbleSize val="0"/>
        </c:dLbls>
        <c:gapWidth val="150"/>
        <c:axId val="2056123752"/>
        <c:axId val="2048082904"/>
      </c:barChart>
      <c:catAx>
        <c:axId val="20561237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8082904"/>
        <c:crosses val="autoZero"/>
        <c:auto val="1"/>
        <c:lblAlgn val="ctr"/>
        <c:lblOffset val="100"/>
        <c:noMultiLvlLbl val="0"/>
      </c:catAx>
      <c:valAx>
        <c:axId val="2048082904"/>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12375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9281" name="Object 1" hidden="1">
              <a:extLst>
                <a:ext uri="{63B3BB69-23CF-44E3-9099-C40C66FF867C}">
                  <a14:compatExt spid="_x0000_s35809281"/>
                </a:ext>
                <a:ext uri="{FF2B5EF4-FFF2-40B4-BE49-F238E27FC236}">
                  <a16:creationId xmlns:a16="http://schemas.microsoft.com/office/drawing/2014/main" id="{00000000-0008-0000-0300-0000016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257735</xdr:colOff>
      <xdr:row>33</xdr:row>
      <xdr:rowOff>78440</xdr:rowOff>
    </xdr:from>
    <xdr:to>
      <xdr:col>6</xdr:col>
      <xdr:colOff>1397234</xdr:colOff>
      <xdr:row>37</xdr:row>
      <xdr:rowOff>363229</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18497" name="Object 1" hidden="1">
              <a:extLst>
                <a:ext uri="{63B3BB69-23CF-44E3-9099-C40C66FF867C}">
                  <a14:compatExt spid="_x0000_s35818497"/>
                </a:ext>
                <a:ext uri="{FF2B5EF4-FFF2-40B4-BE49-F238E27FC236}">
                  <a16:creationId xmlns:a16="http://schemas.microsoft.com/office/drawing/2014/main" id="{00000000-0008-0000-0400-0000018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452438</xdr:colOff>
      <xdr:row>33</xdr:row>
      <xdr:rowOff>35719</xdr:rowOff>
    </xdr:from>
    <xdr:to>
      <xdr:col>7</xdr:col>
      <xdr:colOff>130969</xdr:colOff>
      <xdr:row>37</xdr:row>
      <xdr:rowOff>306500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1089" name="Object 1" hidden="1">
              <a:extLst>
                <a:ext uri="{63B3BB69-23CF-44E3-9099-C40C66FF867C}">
                  <a14:compatExt spid="_x0000_s35801089"/>
                </a:ext>
                <a:ext uri="{FF2B5EF4-FFF2-40B4-BE49-F238E27FC236}">
                  <a16:creationId xmlns:a16="http://schemas.microsoft.com/office/drawing/2014/main" id="{00000000-0008-0000-0500-0000014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392907</xdr:colOff>
      <xdr:row>33</xdr:row>
      <xdr:rowOff>59531</xdr:rowOff>
    </xdr:from>
    <xdr:to>
      <xdr:col>7</xdr:col>
      <xdr:colOff>71438</xdr:colOff>
      <xdr:row>37</xdr:row>
      <xdr:rowOff>330312</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6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672353</xdr:colOff>
      <xdr:row>33</xdr:row>
      <xdr:rowOff>78441</xdr:rowOff>
    </xdr:from>
    <xdr:to>
      <xdr:col>7</xdr:col>
      <xdr:colOff>343881</xdr:colOff>
      <xdr:row>37</xdr:row>
      <xdr:rowOff>363230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2113" name="Object 1" hidden="1">
              <a:extLst>
                <a:ext uri="{63B3BB69-23CF-44E3-9099-C40C66FF867C}">
                  <a14:compatExt spid="_x0000_s35802113"/>
                </a:ext>
                <a:ext uri="{FF2B5EF4-FFF2-40B4-BE49-F238E27FC236}">
                  <a16:creationId xmlns:a16="http://schemas.microsoft.com/office/drawing/2014/main" id="{00000000-0008-0000-0700-0000014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761999</xdr:colOff>
      <xdr:row>33</xdr:row>
      <xdr:rowOff>100853</xdr:rowOff>
    </xdr:from>
    <xdr:to>
      <xdr:col>7</xdr:col>
      <xdr:colOff>444733</xdr:colOff>
      <xdr:row>37</xdr:row>
      <xdr:rowOff>385641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4161" name="Object 1" hidden="1">
              <a:extLst>
                <a:ext uri="{63B3BB69-23CF-44E3-9099-C40C66FF867C}">
                  <a14:compatExt spid="_x0000_s35804161"/>
                </a:ext>
                <a:ext uri="{FF2B5EF4-FFF2-40B4-BE49-F238E27FC236}">
                  <a16:creationId xmlns:a16="http://schemas.microsoft.com/office/drawing/2014/main" id="{00000000-0008-0000-0800-0000015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313764</xdr:colOff>
      <xdr:row>33</xdr:row>
      <xdr:rowOff>78442</xdr:rowOff>
    </xdr:from>
    <xdr:to>
      <xdr:col>7</xdr:col>
      <xdr:colOff>1030942</xdr:colOff>
      <xdr:row>37</xdr:row>
      <xdr:rowOff>363231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9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1658471</xdr:colOff>
      <xdr:row>33</xdr:row>
      <xdr:rowOff>22412</xdr:rowOff>
    </xdr:from>
    <xdr:to>
      <xdr:col>7</xdr:col>
      <xdr:colOff>683560</xdr:colOff>
      <xdr:row>37</xdr:row>
      <xdr:rowOff>307201</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eisi.pascagaza/Desktop/DEISI%20TRABAJO/Seguimiento%20Estrategico%20SGC/Reportes%20%20Hv%20Indicador/FORTALECIMIENTO/PE01-PR06-F03%20Hoja%20del%20indicador%207550%20-%20AGOSTO%20COMUNIC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nter_000/Documents/ARCHIVOS_RECUPERADOS_28072020/SEPTIEMBRE2020/INDICADORES/FORTALECIMIENTO/MIPG/PE01-PR06-F03%20Hoja%20del%20indicador%20Meta%204%20Agosto%207550%20230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refreshError="1"/>
      <sheetData sheetId="1" refreshError="1">
        <row r="9">
          <cell r="N9" t="str">
            <v>Realizar diagnóstico e implementación de cargas laborales del Instituto Distrital de Protección y Bienestar Animal</v>
          </cell>
        </row>
        <row r="53">
          <cell r="E53" t="str">
            <v>Realizar el fortalecimiento institucional de la estructura orgánica y funcional de la SDA, IDIGER, JBB, E IDPYBA</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sheetData sheetId="1"/>
      <sheetData sheetId="2"/>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ow r="26">
          <cell r="C26" t="str">
            <v>Magnitud programada mensual</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efreshError="1"/>
      <sheetData sheetId="6">
        <row r="26">
          <cell r="C26" t="str">
            <v>Magnitud programada mensual</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6.xml"/><Relationship Id="rId5" Type="http://schemas.openxmlformats.org/officeDocument/2006/relationships/comments" Target="../comments3.xml"/><Relationship Id="rId4" Type="http://schemas.openxmlformats.org/officeDocument/2006/relationships/image" Target="../media/image3.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8.xml"/><Relationship Id="rId5" Type="http://schemas.openxmlformats.org/officeDocument/2006/relationships/comments" Target="../comments5.xml"/><Relationship Id="rId4" Type="http://schemas.openxmlformats.org/officeDocument/2006/relationships/image" Target="../media/image3.emf"/></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9.xml"/><Relationship Id="rId5" Type="http://schemas.openxmlformats.org/officeDocument/2006/relationships/comments" Target="../comments6.xml"/><Relationship Id="rId4" Type="http://schemas.openxmlformats.org/officeDocument/2006/relationships/image" Target="../media/image3.emf"/></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0.xml"/><Relationship Id="rId5" Type="http://schemas.openxmlformats.org/officeDocument/2006/relationships/comments" Target="../comments7.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7" customWidth="1"/>
    <col min="2" max="2" width="23.140625" style="77" customWidth="1"/>
    <col min="3" max="3" width="16.140625" style="77" customWidth="1"/>
    <col min="4" max="4" width="16.42578125" style="85" customWidth="1"/>
    <col min="5" max="5" width="17.42578125" style="77" customWidth="1"/>
    <col min="6" max="6" width="23.42578125" style="77" customWidth="1"/>
    <col min="7" max="7" width="17.140625" style="77" customWidth="1"/>
    <col min="8" max="8" width="16.42578125" style="77" customWidth="1"/>
    <col min="9" max="9" width="18.140625" style="77" customWidth="1"/>
    <col min="10" max="10" width="13.85546875" style="77" customWidth="1"/>
    <col min="11" max="11" width="13.85546875" style="97" customWidth="1"/>
    <col min="12" max="14" width="13.85546875" style="77" customWidth="1"/>
    <col min="15" max="17" width="13.7109375" style="77" customWidth="1"/>
    <col min="18" max="18" width="11.7109375" style="77" customWidth="1"/>
    <col min="19" max="19" width="9.85546875" style="77" customWidth="1"/>
    <col min="20" max="20" width="10.28515625" style="77" customWidth="1"/>
    <col min="21" max="21" width="14.140625" style="77" customWidth="1"/>
    <col min="22" max="22" width="11.7109375" style="77" customWidth="1"/>
    <col min="23" max="23" width="12.42578125" style="77" customWidth="1"/>
    <col min="24" max="26" width="14.7109375" style="77" customWidth="1"/>
    <col min="27" max="27" width="16.42578125" style="119" customWidth="1"/>
    <col min="28" max="28" width="14.85546875" style="77" customWidth="1"/>
    <col min="29" max="29" width="14.42578125" style="77" customWidth="1"/>
    <col min="30" max="30" width="89.85546875" style="77" customWidth="1"/>
    <col min="31" max="31" width="79.42578125" style="77" customWidth="1"/>
    <col min="32" max="32" width="87.42578125" style="77" customWidth="1"/>
    <col min="33" max="16384" width="10.85546875" style="77"/>
  </cols>
  <sheetData>
    <row r="2" spans="1:67" s="121" customFormat="1" ht="45.75" customHeight="1" x14ac:dyDescent="0.25">
      <c r="A2" s="325"/>
      <c r="B2" s="325"/>
      <c r="C2" s="310" t="s">
        <v>24</v>
      </c>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7"/>
    </row>
    <row r="3" spans="1:67" s="121" customFormat="1" ht="45.75" customHeight="1" x14ac:dyDescent="0.25">
      <c r="A3" s="325"/>
      <c r="B3" s="325"/>
      <c r="C3" s="310" t="s">
        <v>25</v>
      </c>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8"/>
    </row>
    <row r="4" spans="1:67" s="121" customFormat="1" ht="45.75" customHeight="1" x14ac:dyDescent="0.25">
      <c r="A4" s="325"/>
      <c r="B4" s="325"/>
      <c r="C4" s="310" t="s">
        <v>198</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8"/>
    </row>
    <row r="5" spans="1:67" s="121" customFormat="1" ht="45.75" customHeight="1" x14ac:dyDescent="0.25">
      <c r="A5" s="325"/>
      <c r="B5" s="325"/>
      <c r="C5" s="328" t="s">
        <v>29</v>
      </c>
      <c r="D5" s="328"/>
      <c r="E5" s="328"/>
      <c r="F5" s="328"/>
      <c r="G5" s="328"/>
      <c r="H5" s="328"/>
      <c r="I5" s="328"/>
      <c r="J5" s="328"/>
      <c r="K5" s="328"/>
      <c r="L5" s="328"/>
      <c r="M5" s="328"/>
      <c r="N5" s="328"/>
      <c r="O5" s="328"/>
      <c r="P5" s="328"/>
      <c r="Q5" s="328"/>
      <c r="R5" s="315" t="s">
        <v>189</v>
      </c>
      <c r="S5" s="315"/>
      <c r="T5" s="315"/>
      <c r="U5" s="315"/>
      <c r="V5" s="315"/>
      <c r="W5" s="315"/>
      <c r="X5" s="315"/>
      <c r="Y5" s="315"/>
      <c r="Z5" s="315"/>
      <c r="AA5" s="315"/>
      <c r="AB5" s="315"/>
      <c r="AC5" s="315"/>
      <c r="AD5" s="315"/>
      <c r="AE5" s="315"/>
      <c r="AF5" s="319"/>
    </row>
    <row r="6" spans="1:67" s="122" customFormat="1" ht="30.75" customHeight="1" x14ac:dyDescent="0.25">
      <c r="D6" s="123"/>
      <c r="K6" s="124"/>
      <c r="AA6" s="125"/>
    </row>
    <row r="7" spans="1:67" s="122" customFormat="1" ht="42" customHeight="1" x14ac:dyDescent="0.25">
      <c r="B7" s="126" t="s">
        <v>32</v>
      </c>
      <c r="C7" s="324" t="e">
        <f>+#REF!</f>
        <v>#REF!</v>
      </c>
      <c r="D7" s="324"/>
      <c r="E7" s="324"/>
      <c r="F7" s="324"/>
      <c r="G7" s="324"/>
      <c r="K7" s="124"/>
      <c r="AA7" s="125"/>
    </row>
    <row r="8" spans="1:67" s="122" customFormat="1" ht="42" customHeight="1" x14ac:dyDescent="0.25">
      <c r="B8" s="126" t="s">
        <v>1</v>
      </c>
      <c r="C8" s="324" t="e">
        <f>+#REF!</f>
        <v>#REF!</v>
      </c>
      <c r="D8" s="324"/>
      <c r="E8" s="324"/>
      <c r="F8" s="324"/>
      <c r="G8" s="324"/>
      <c r="K8" s="124"/>
      <c r="AA8" s="125"/>
    </row>
    <row r="9" spans="1:67" s="122" customFormat="1" ht="42" customHeight="1" x14ac:dyDescent="0.25">
      <c r="B9" s="127" t="s">
        <v>30</v>
      </c>
      <c r="C9" s="324" t="e">
        <f>+#REF!</f>
        <v>#REF!</v>
      </c>
      <c r="D9" s="324"/>
      <c r="E9" s="324"/>
      <c r="F9" s="324"/>
      <c r="G9" s="324"/>
      <c r="K9" s="124"/>
      <c r="Q9" s="128"/>
      <c r="R9" s="129"/>
      <c r="AA9" s="125"/>
    </row>
    <row r="10" spans="1:67" s="88" customFormat="1" ht="24.75" customHeight="1" x14ac:dyDescent="0.2">
      <c r="A10" s="86"/>
      <c r="B10" s="86"/>
      <c r="C10" s="86"/>
      <c r="D10" s="86"/>
      <c r="E10" s="87"/>
      <c r="F10" s="87"/>
      <c r="G10" s="87"/>
      <c r="H10" s="87"/>
      <c r="I10" s="87"/>
      <c r="J10" s="87"/>
      <c r="K10" s="102"/>
      <c r="L10" s="87"/>
      <c r="M10" s="87"/>
      <c r="N10" s="87"/>
      <c r="O10" s="87"/>
      <c r="P10" s="87"/>
      <c r="Q10" s="87"/>
      <c r="R10" s="87"/>
      <c r="S10" s="87"/>
      <c r="T10" s="87"/>
      <c r="U10" s="87"/>
      <c r="V10" s="87"/>
      <c r="W10" s="87"/>
      <c r="X10" s="87"/>
      <c r="Y10" s="87"/>
      <c r="Z10" s="87"/>
      <c r="AA10" s="120"/>
      <c r="AB10" s="87"/>
      <c r="AC10" s="87"/>
    </row>
    <row r="11" spans="1:67" s="89" customFormat="1" ht="35.25" customHeight="1" x14ac:dyDescent="0.2">
      <c r="A11" s="299" t="str">
        <f>+'[1]Sección 1. Metas - Magnitud'!B13</f>
        <v>PLAN DE DESARROLLO - BOGOTÁ MEJOR PARA TODOS 2016-2020</v>
      </c>
      <c r="B11" s="300"/>
      <c r="C11" s="300"/>
      <c r="D11" s="300"/>
      <c r="E11" s="300"/>
      <c r="F11" s="300"/>
      <c r="G11" s="300"/>
      <c r="H11" s="301"/>
      <c r="I11" s="321" t="s">
        <v>36</v>
      </c>
      <c r="J11" s="322"/>
      <c r="K11" s="322"/>
      <c r="L11" s="322"/>
      <c r="M11" s="322"/>
      <c r="N11" s="323"/>
      <c r="O11" s="316" t="s">
        <v>38</v>
      </c>
      <c r="P11" s="316"/>
      <c r="Q11" s="316"/>
      <c r="R11" s="316"/>
      <c r="S11" s="316"/>
      <c r="T11" s="316"/>
      <c r="U11" s="316"/>
      <c r="V11" s="316"/>
      <c r="W11" s="316"/>
      <c r="X11" s="316"/>
      <c r="Y11" s="316"/>
      <c r="Z11" s="316"/>
      <c r="AA11" s="316"/>
      <c r="AB11" s="316"/>
      <c r="AC11" s="316"/>
      <c r="AD11" s="299" t="s">
        <v>18</v>
      </c>
      <c r="AE11" s="300"/>
      <c r="AF11" s="301"/>
    </row>
    <row r="12" spans="1:67" s="89" customFormat="1" ht="56.25" customHeight="1" x14ac:dyDescent="0.2">
      <c r="A12" s="82" t="s">
        <v>35</v>
      </c>
      <c r="B12" s="82" t="s">
        <v>27</v>
      </c>
      <c r="C12" s="82" t="s">
        <v>34</v>
      </c>
      <c r="D12" s="82" t="s">
        <v>33</v>
      </c>
      <c r="E12" s="82" t="s">
        <v>26</v>
      </c>
      <c r="F12" s="82" t="s">
        <v>3</v>
      </c>
      <c r="G12" s="82" t="s">
        <v>2</v>
      </c>
      <c r="H12" s="82" t="s">
        <v>150</v>
      </c>
      <c r="I12" s="84" t="s">
        <v>31</v>
      </c>
      <c r="J12" s="84">
        <v>2016</v>
      </c>
      <c r="K12" s="84">
        <v>2017</v>
      </c>
      <c r="L12" s="84">
        <v>2018</v>
      </c>
      <c r="M12" s="84">
        <v>2019</v>
      </c>
      <c r="N12" s="84">
        <v>2020</v>
      </c>
      <c r="O12" s="92" t="s">
        <v>23</v>
      </c>
      <c r="P12" s="92" t="s">
        <v>19</v>
      </c>
      <c r="Q12" s="92" t="s">
        <v>20</v>
      </c>
      <c r="R12" s="92" t="s">
        <v>21</v>
      </c>
      <c r="S12" s="92" t="s">
        <v>22</v>
      </c>
      <c r="T12" s="92" t="s">
        <v>10</v>
      </c>
      <c r="U12" s="92" t="s">
        <v>11</v>
      </c>
      <c r="V12" s="92" t="s">
        <v>12</v>
      </c>
      <c r="W12" s="92" t="s">
        <v>13</v>
      </c>
      <c r="X12" s="92" t="s">
        <v>14</v>
      </c>
      <c r="Y12" s="92" t="s">
        <v>15</v>
      </c>
      <c r="Z12" s="92" t="s">
        <v>16</v>
      </c>
      <c r="AA12" s="92" t="s">
        <v>37</v>
      </c>
      <c r="AB12" s="93" t="s">
        <v>5</v>
      </c>
      <c r="AC12" s="92" t="s">
        <v>6</v>
      </c>
      <c r="AD12" s="83" t="s">
        <v>7</v>
      </c>
      <c r="AE12" s="83" t="s">
        <v>9</v>
      </c>
      <c r="AF12" s="83" t="s">
        <v>8</v>
      </c>
    </row>
    <row r="13" spans="1:67" s="91" customFormat="1" ht="84.75" customHeight="1" x14ac:dyDescent="0.25">
      <c r="A13" s="265" t="s">
        <v>154</v>
      </c>
      <c r="B13" s="265" t="str">
        <f>+'[2]Sección 1. Metas - Magnitud'!I15</f>
        <v>Demarcar 2.600 kilómetro carril de vías</v>
      </c>
      <c r="C13" s="265">
        <v>224</v>
      </c>
      <c r="D13" s="265" t="s">
        <v>187</v>
      </c>
      <c r="E13" s="265">
        <v>171</v>
      </c>
      <c r="F13" s="269" t="s">
        <v>175</v>
      </c>
      <c r="G13" s="265" t="s">
        <v>152</v>
      </c>
      <c r="H13" s="265" t="s">
        <v>70</v>
      </c>
      <c r="I13" s="320" t="e">
        <f>SUM(J13:N14)</f>
        <v>#REF!</v>
      </c>
      <c r="J13" s="302" t="e">
        <f>+#REF!</f>
        <v>#REF!</v>
      </c>
      <c r="K13" s="304" t="e">
        <f>+#REF!</f>
        <v>#REF!</v>
      </c>
      <c r="L13" s="326" t="e">
        <f>+#REF!</f>
        <v>#REF!</v>
      </c>
      <c r="M13" s="302" t="e">
        <f>+#REF!</f>
        <v>#REF!</v>
      </c>
      <c r="N13" s="302" t="e">
        <f>+#REF!</f>
        <v>#REF!</v>
      </c>
      <c r="O13" s="297" t="e">
        <f>+#REF!</f>
        <v>#REF!</v>
      </c>
      <c r="P13" s="297">
        <v>6.45</v>
      </c>
      <c r="Q13" s="297">
        <v>31.03</v>
      </c>
      <c r="R13" s="297"/>
      <c r="S13" s="297" t="e">
        <f>+#REF!</f>
        <v>#REF!</v>
      </c>
      <c r="T13" s="297" t="e">
        <f>+#REF!</f>
        <v>#REF!</v>
      </c>
      <c r="U13" s="297" t="e">
        <f>+#REF!</f>
        <v>#REF!</v>
      </c>
      <c r="V13" s="297" t="e">
        <f>+#REF!</f>
        <v>#REF!</v>
      </c>
      <c r="W13" s="297" t="e">
        <f>+#REF!</f>
        <v>#REF!</v>
      </c>
      <c r="X13" s="297" t="e">
        <f>+#REF!</f>
        <v>#REF!</v>
      </c>
      <c r="Y13" s="297" t="e">
        <f>+#REF!</f>
        <v>#REF!</v>
      </c>
      <c r="Z13" s="297" t="e">
        <f>+#REF!</f>
        <v>#REF!</v>
      </c>
      <c r="AA13" s="308" t="e">
        <f>SUM(O13:Z14)</f>
        <v>#REF!</v>
      </c>
      <c r="AB13" s="272" t="e">
        <f>+AA13/K13</f>
        <v>#REF!</v>
      </c>
      <c r="AC13" s="272" t="e">
        <f>+(J13+AA13)/I13</f>
        <v>#REF!</v>
      </c>
      <c r="AD13" s="306" t="s">
        <v>219</v>
      </c>
      <c r="AE13" s="259" t="s">
        <v>223</v>
      </c>
      <c r="AF13" s="306" t="s">
        <v>220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ht="195.75" customHeight="1" x14ac:dyDescent="0.25">
      <c r="A14" s="265"/>
      <c r="B14" s="265"/>
      <c r="C14" s="265"/>
      <c r="D14" s="265"/>
      <c r="E14" s="265"/>
      <c r="F14" s="269"/>
      <c r="G14" s="265"/>
      <c r="H14" s="265"/>
      <c r="I14" s="320"/>
      <c r="J14" s="303"/>
      <c r="K14" s="305"/>
      <c r="L14" s="327"/>
      <c r="M14" s="303"/>
      <c r="N14" s="303"/>
      <c r="O14" s="298"/>
      <c r="P14" s="298"/>
      <c r="Q14" s="298"/>
      <c r="R14" s="298"/>
      <c r="S14" s="298"/>
      <c r="T14" s="298"/>
      <c r="U14" s="298"/>
      <c r="V14" s="298"/>
      <c r="W14" s="298"/>
      <c r="X14" s="298"/>
      <c r="Y14" s="298"/>
      <c r="Z14" s="298"/>
      <c r="AA14" s="309"/>
      <c r="AB14" s="272"/>
      <c r="AC14" s="272"/>
      <c r="AD14" s="307"/>
      <c r="AE14" s="260"/>
      <c r="AF14" s="307"/>
    </row>
    <row r="15" spans="1:67" ht="89.25" customHeight="1" x14ac:dyDescent="0.25">
      <c r="A15" s="265" t="s">
        <v>154</v>
      </c>
      <c r="B15" s="265" t="str">
        <f>+'[2]Sección 1. Metas - Magnitud'!I18</f>
        <v>Instalar 35.000 señales verticales de pedestal</v>
      </c>
      <c r="C15" s="265">
        <v>223</v>
      </c>
      <c r="D15" s="265" t="s">
        <v>188</v>
      </c>
      <c r="E15" s="265">
        <v>170</v>
      </c>
      <c r="F15" s="269" t="s">
        <v>174</v>
      </c>
      <c r="G15" s="265" t="s">
        <v>152</v>
      </c>
      <c r="H15" s="265" t="s">
        <v>70</v>
      </c>
      <c r="I15" s="320" t="e">
        <f>SUM(J15:N16)</f>
        <v>#REF!</v>
      </c>
      <c r="J15" s="295" t="e">
        <f>+#REF!</f>
        <v>#REF!</v>
      </c>
      <c r="K15" s="311" t="e">
        <f>+#REF!</f>
        <v>#REF!</v>
      </c>
      <c r="L15" s="313" t="e">
        <f>+#REF!</f>
        <v>#REF!</v>
      </c>
      <c r="M15" s="295" t="e">
        <f>+#REF!</f>
        <v>#REF!</v>
      </c>
      <c r="N15" s="295" t="e">
        <f>+#REF!</f>
        <v>#REF!</v>
      </c>
      <c r="O15" s="297">
        <v>53</v>
      </c>
      <c r="P15" s="297">
        <v>712</v>
      </c>
      <c r="Q15" s="297">
        <v>881</v>
      </c>
      <c r="R15" s="297"/>
      <c r="S15" s="297" t="e">
        <f>+#REF!</f>
        <v>#REF!</v>
      </c>
      <c r="T15" s="297" t="e">
        <f>+#REF!</f>
        <v>#REF!</v>
      </c>
      <c r="U15" s="297" t="e">
        <f>+#REF!</f>
        <v>#REF!</v>
      </c>
      <c r="V15" s="297" t="e">
        <f>+#REF!</f>
        <v>#REF!</v>
      </c>
      <c r="W15" s="297" t="e">
        <f>+#REF!</f>
        <v>#REF!</v>
      </c>
      <c r="X15" s="297" t="e">
        <f>+#REF!</f>
        <v>#REF!</v>
      </c>
      <c r="Y15" s="297" t="e">
        <f>+#REF!</f>
        <v>#REF!</v>
      </c>
      <c r="Z15" s="297" t="e">
        <f>+#REF!</f>
        <v>#REF!</v>
      </c>
      <c r="AA15" s="308" t="e">
        <f>SUM(O15:Z16)</f>
        <v>#REF!</v>
      </c>
      <c r="AB15" s="272" t="e">
        <f>+AA15/K15</f>
        <v>#REF!</v>
      </c>
      <c r="AC15" s="272" t="e">
        <f>+(J15+AA15)/I15</f>
        <v>#REF!</v>
      </c>
      <c r="AD15" s="306" t="s">
        <v>221</v>
      </c>
      <c r="AE15" s="259" t="s">
        <v>223</v>
      </c>
      <c r="AF15" s="306" t="s">
        <v>222</v>
      </c>
    </row>
    <row r="16" spans="1:67" ht="140.25" customHeight="1" x14ac:dyDescent="0.25">
      <c r="A16" s="265"/>
      <c r="B16" s="265"/>
      <c r="C16" s="265"/>
      <c r="D16" s="265"/>
      <c r="E16" s="265"/>
      <c r="F16" s="269"/>
      <c r="G16" s="265"/>
      <c r="H16" s="265"/>
      <c r="I16" s="320"/>
      <c r="J16" s="296"/>
      <c r="K16" s="312"/>
      <c r="L16" s="314"/>
      <c r="M16" s="296"/>
      <c r="N16" s="296"/>
      <c r="O16" s="298"/>
      <c r="P16" s="298"/>
      <c r="Q16" s="298"/>
      <c r="R16" s="298"/>
      <c r="S16" s="298"/>
      <c r="T16" s="298"/>
      <c r="U16" s="298"/>
      <c r="V16" s="298"/>
      <c r="W16" s="298"/>
      <c r="X16" s="298"/>
      <c r="Y16" s="298"/>
      <c r="Z16" s="298"/>
      <c r="AA16" s="309"/>
      <c r="AB16" s="272"/>
      <c r="AC16" s="272"/>
      <c r="AD16" s="307"/>
      <c r="AE16" s="260"/>
      <c r="AF16" s="307"/>
    </row>
    <row r="17" spans="1:32" ht="62.25" customHeight="1" x14ac:dyDescent="0.25">
      <c r="A17" s="265" t="s">
        <v>154</v>
      </c>
      <c r="B17" s="266" t="str">
        <f>+'[2]Sección 1. Metas - Magnitud'!I45</f>
        <v>Realizar el 100% de las actividades para la segunda fase del Sistema Inteligente de Tranporte - SIT</v>
      </c>
      <c r="C17" s="265">
        <v>231</v>
      </c>
      <c r="D17" s="265" t="s">
        <v>176</v>
      </c>
      <c r="E17" s="265">
        <v>178</v>
      </c>
      <c r="F17" s="269" t="s">
        <v>177</v>
      </c>
      <c r="G17" s="265" t="s">
        <v>151</v>
      </c>
      <c r="H17" s="265" t="s">
        <v>70</v>
      </c>
      <c r="I17" s="273">
        <f>SUM(J17:N18)</f>
        <v>1</v>
      </c>
      <c r="J17" s="270">
        <v>0.05</v>
      </c>
      <c r="K17" s="267">
        <v>0.28999999999999998</v>
      </c>
      <c r="L17" s="283">
        <v>0.25</v>
      </c>
      <c r="M17" s="267">
        <v>0.4</v>
      </c>
      <c r="N17" s="267">
        <v>0.01</v>
      </c>
      <c r="O17" s="275">
        <v>0.19</v>
      </c>
      <c r="P17" s="276"/>
      <c r="Q17" s="276"/>
      <c r="R17" s="279">
        <v>0</v>
      </c>
      <c r="S17" s="280"/>
      <c r="T17" s="280"/>
      <c r="U17" s="289">
        <v>0</v>
      </c>
      <c r="V17" s="290"/>
      <c r="W17" s="290"/>
      <c r="X17" s="289">
        <v>0</v>
      </c>
      <c r="Y17" s="290"/>
      <c r="Z17" s="290"/>
      <c r="AA17" s="293">
        <f>+R17+O17+U17+X17</f>
        <v>0.19</v>
      </c>
      <c r="AB17" s="272">
        <f>+AA17/K17</f>
        <v>0.65517241379310354</v>
      </c>
      <c r="AC17" s="272">
        <f>+(J17+AA17)/I17</f>
        <v>0.24</v>
      </c>
      <c r="AD17" s="285" t="s">
        <v>224</v>
      </c>
      <c r="AE17" s="259" t="s">
        <v>223</v>
      </c>
      <c r="AF17" s="285" t="s">
        <v>225</v>
      </c>
    </row>
    <row r="18" spans="1:32" ht="200.25" customHeight="1" x14ac:dyDescent="0.25">
      <c r="A18" s="265"/>
      <c r="B18" s="266"/>
      <c r="C18" s="265"/>
      <c r="D18" s="265"/>
      <c r="E18" s="265"/>
      <c r="F18" s="269"/>
      <c r="G18" s="265"/>
      <c r="H18" s="265"/>
      <c r="I18" s="274"/>
      <c r="J18" s="271"/>
      <c r="K18" s="268"/>
      <c r="L18" s="284"/>
      <c r="M18" s="268"/>
      <c r="N18" s="268"/>
      <c r="O18" s="277"/>
      <c r="P18" s="278"/>
      <c r="Q18" s="278"/>
      <c r="R18" s="281"/>
      <c r="S18" s="282"/>
      <c r="T18" s="282"/>
      <c r="U18" s="291"/>
      <c r="V18" s="292"/>
      <c r="W18" s="292"/>
      <c r="X18" s="291"/>
      <c r="Y18" s="292"/>
      <c r="Z18" s="292"/>
      <c r="AA18" s="294"/>
      <c r="AB18" s="272"/>
      <c r="AC18" s="272"/>
      <c r="AD18" s="286"/>
      <c r="AE18" s="260"/>
      <c r="AF18" s="286"/>
    </row>
    <row r="19" spans="1:32" ht="62.25" customHeight="1" x14ac:dyDescent="0.25">
      <c r="A19" s="265" t="s">
        <v>154</v>
      </c>
      <c r="B19" s="266" t="str">
        <f>+'[2]Sección 1. Metas - Magnitud'!I48</f>
        <v>Realizar el 100% de las actividades para la segunda fase de Semáforos Inteligentes.</v>
      </c>
      <c r="C19" s="265">
        <v>232</v>
      </c>
      <c r="D19" s="265" t="s">
        <v>178</v>
      </c>
      <c r="E19" s="265">
        <v>179</v>
      </c>
      <c r="F19" s="269" t="s">
        <v>179</v>
      </c>
      <c r="G19" s="265" t="s">
        <v>151</v>
      </c>
      <c r="H19" s="265" t="s">
        <v>70</v>
      </c>
      <c r="I19" s="273">
        <f>SUM(J19:N20)</f>
        <v>1</v>
      </c>
      <c r="J19" s="270">
        <v>0.01</v>
      </c>
      <c r="K19" s="267">
        <v>0.15</v>
      </c>
      <c r="L19" s="283">
        <v>0.42</v>
      </c>
      <c r="M19" s="267">
        <v>0.42</v>
      </c>
      <c r="N19" s="267">
        <v>0</v>
      </c>
      <c r="O19" s="261">
        <v>0.35</v>
      </c>
      <c r="P19" s="262"/>
      <c r="Q19" s="262"/>
      <c r="R19" s="275">
        <v>0</v>
      </c>
      <c r="S19" s="276"/>
      <c r="T19" s="276"/>
      <c r="U19" s="261">
        <v>0</v>
      </c>
      <c r="V19" s="262"/>
      <c r="W19" s="262"/>
      <c r="X19" s="261">
        <v>0</v>
      </c>
      <c r="Y19" s="262"/>
      <c r="Z19" s="262"/>
      <c r="AA19" s="287">
        <f>+R19+O19+U19+X19</f>
        <v>0.35</v>
      </c>
      <c r="AB19" s="272">
        <f>+AA19/K19</f>
        <v>2.3333333333333335</v>
      </c>
      <c r="AC19" s="272">
        <f>+(J19+AA19)/I19</f>
        <v>0.36</v>
      </c>
      <c r="AD19" s="285" t="s">
        <v>227</v>
      </c>
      <c r="AE19" s="259" t="s">
        <v>223</v>
      </c>
      <c r="AF19" s="285" t="s">
        <v>225</v>
      </c>
    </row>
    <row r="20" spans="1:32" ht="298.5" customHeight="1" x14ac:dyDescent="0.25">
      <c r="A20" s="265"/>
      <c r="B20" s="266"/>
      <c r="C20" s="265"/>
      <c r="D20" s="265"/>
      <c r="E20" s="265"/>
      <c r="F20" s="269"/>
      <c r="G20" s="265"/>
      <c r="H20" s="265"/>
      <c r="I20" s="274"/>
      <c r="J20" s="271"/>
      <c r="K20" s="268"/>
      <c r="L20" s="284"/>
      <c r="M20" s="268"/>
      <c r="N20" s="268"/>
      <c r="O20" s="263"/>
      <c r="P20" s="264"/>
      <c r="Q20" s="264"/>
      <c r="R20" s="277"/>
      <c r="S20" s="278"/>
      <c r="T20" s="278"/>
      <c r="U20" s="263"/>
      <c r="V20" s="264"/>
      <c r="W20" s="264"/>
      <c r="X20" s="263"/>
      <c r="Y20" s="264"/>
      <c r="Z20" s="264"/>
      <c r="AA20" s="288"/>
      <c r="AB20" s="272"/>
      <c r="AC20" s="272"/>
      <c r="AD20" s="286"/>
      <c r="AE20" s="260"/>
      <c r="AF20" s="286"/>
    </row>
    <row r="21" spans="1:32" ht="62.25" customHeight="1" x14ac:dyDescent="0.25">
      <c r="A21" s="265" t="s">
        <v>154</v>
      </c>
      <c r="B21" s="266" t="str">
        <f>+'[2]Sección 1. Metas - Magnitud'!I51</f>
        <v>Realizar el 100% de las actividades para la primera fase de Detección Electrónica DEI</v>
      </c>
      <c r="C21" s="265">
        <v>233</v>
      </c>
      <c r="D21" s="265" t="s">
        <v>180</v>
      </c>
      <c r="E21" s="265">
        <v>180</v>
      </c>
      <c r="F21" s="269" t="s">
        <v>181</v>
      </c>
      <c r="G21" s="265" t="s">
        <v>151</v>
      </c>
      <c r="H21" s="265" t="s">
        <v>70</v>
      </c>
      <c r="I21" s="273">
        <f>SUM(J21:N22)</f>
        <v>1</v>
      </c>
      <c r="J21" s="270">
        <v>0.01</v>
      </c>
      <c r="K21" s="267">
        <v>0.1</v>
      </c>
      <c r="L21" s="283">
        <v>0.3</v>
      </c>
      <c r="M21" s="267">
        <v>0.55000000000000004</v>
      </c>
      <c r="N21" s="267">
        <v>0.04</v>
      </c>
      <c r="O21" s="261">
        <v>4.4999999999999998E-2</v>
      </c>
      <c r="P21" s="262"/>
      <c r="Q21" s="262"/>
      <c r="R21" s="261">
        <v>0</v>
      </c>
      <c r="S21" s="262"/>
      <c r="T21" s="262"/>
      <c r="U21" s="261">
        <v>0</v>
      </c>
      <c r="V21" s="262"/>
      <c r="W21" s="262"/>
      <c r="X21" s="261">
        <v>0</v>
      </c>
      <c r="Y21" s="262"/>
      <c r="Z21" s="262"/>
      <c r="AA21" s="287">
        <f>+R21+O21+U21+X21</f>
        <v>4.4999999999999998E-2</v>
      </c>
      <c r="AB21" s="272">
        <f>+AA21/K21</f>
        <v>0.44999999999999996</v>
      </c>
      <c r="AC21" s="272">
        <f>+(J21+AA21)/I21</f>
        <v>5.5E-2</v>
      </c>
      <c r="AD21" s="285" t="s">
        <v>228</v>
      </c>
      <c r="AE21" s="259" t="s">
        <v>223</v>
      </c>
      <c r="AF21" s="285" t="s">
        <v>225</v>
      </c>
    </row>
    <row r="22" spans="1:32" ht="124.5" customHeight="1" x14ac:dyDescent="0.25">
      <c r="A22" s="265"/>
      <c r="B22" s="266"/>
      <c r="C22" s="265"/>
      <c r="D22" s="265"/>
      <c r="E22" s="265"/>
      <c r="F22" s="269"/>
      <c r="G22" s="265"/>
      <c r="H22" s="265"/>
      <c r="I22" s="274"/>
      <c r="J22" s="271"/>
      <c r="K22" s="268"/>
      <c r="L22" s="284"/>
      <c r="M22" s="268"/>
      <c r="N22" s="268"/>
      <c r="O22" s="263"/>
      <c r="P22" s="264"/>
      <c r="Q22" s="264"/>
      <c r="R22" s="263"/>
      <c r="S22" s="264"/>
      <c r="T22" s="264"/>
      <c r="U22" s="263"/>
      <c r="V22" s="264"/>
      <c r="W22" s="264"/>
      <c r="X22" s="263"/>
      <c r="Y22" s="264"/>
      <c r="Z22" s="264"/>
      <c r="AA22" s="288"/>
      <c r="AB22" s="272"/>
      <c r="AC22" s="272"/>
      <c r="AD22" s="286"/>
      <c r="AE22" s="260"/>
      <c r="AF22" s="28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5"/>
      <c r="C2" s="423" t="s">
        <v>24</v>
      </c>
      <c r="D2" s="423"/>
      <c r="E2" s="423"/>
      <c r="F2" s="423"/>
      <c r="G2" s="423"/>
      <c r="H2" s="423"/>
      <c r="I2" s="427"/>
      <c r="J2" s="13"/>
      <c r="K2" s="13"/>
      <c r="M2" s="14" t="s">
        <v>47</v>
      </c>
    </row>
    <row r="3" spans="2:14" ht="25.5" customHeight="1" x14ac:dyDescent="0.2">
      <c r="B3" s="426"/>
      <c r="C3" s="424" t="s">
        <v>25</v>
      </c>
      <c r="D3" s="424"/>
      <c r="E3" s="424"/>
      <c r="F3" s="424"/>
      <c r="G3" s="424"/>
      <c r="H3" s="424"/>
      <c r="I3" s="428"/>
      <c r="J3" s="13"/>
      <c r="K3" s="13"/>
      <c r="M3" s="14" t="s">
        <v>48</v>
      </c>
    </row>
    <row r="4" spans="2:14" ht="25.5" customHeight="1" x14ac:dyDescent="0.2">
      <c r="B4" s="426"/>
      <c r="C4" s="424" t="s">
        <v>49</v>
      </c>
      <c r="D4" s="424"/>
      <c r="E4" s="424"/>
      <c r="F4" s="424"/>
      <c r="G4" s="424"/>
      <c r="H4" s="424"/>
      <c r="I4" s="428"/>
      <c r="J4" s="13"/>
      <c r="K4" s="13"/>
      <c r="M4" s="14" t="s">
        <v>50</v>
      </c>
    </row>
    <row r="5" spans="2:14" ht="25.5" customHeight="1" x14ac:dyDescent="0.2">
      <c r="B5" s="426"/>
      <c r="C5" s="424" t="s">
        <v>51</v>
      </c>
      <c r="D5" s="424"/>
      <c r="E5" s="424"/>
      <c r="F5" s="424"/>
      <c r="G5" s="429" t="s">
        <v>52</v>
      </c>
      <c r="H5" s="429"/>
      <c r="I5" s="428"/>
      <c r="J5" s="13"/>
      <c r="K5" s="13"/>
      <c r="M5" s="14" t="s">
        <v>53</v>
      </c>
    </row>
    <row r="6" spans="2:14" ht="23.25" customHeight="1" x14ac:dyDescent="0.2">
      <c r="B6" s="408" t="s">
        <v>54</v>
      </c>
      <c r="C6" s="409"/>
      <c r="D6" s="409"/>
      <c r="E6" s="409"/>
      <c r="F6" s="409"/>
      <c r="G6" s="409"/>
      <c r="H6" s="409"/>
      <c r="I6" s="410"/>
      <c r="J6" s="15"/>
      <c r="K6" s="15"/>
    </row>
    <row r="7" spans="2:14" ht="24" customHeight="1" x14ac:dyDescent="0.2">
      <c r="B7" s="411" t="s">
        <v>55</v>
      </c>
      <c r="C7" s="412"/>
      <c r="D7" s="412"/>
      <c r="E7" s="412"/>
      <c r="F7" s="412"/>
      <c r="G7" s="412"/>
      <c r="H7" s="412"/>
      <c r="I7" s="413"/>
      <c r="J7" s="16"/>
      <c r="K7" s="16"/>
    </row>
    <row r="8" spans="2:14" ht="24" customHeight="1" x14ac:dyDescent="0.2">
      <c r="B8" s="414" t="s">
        <v>56</v>
      </c>
      <c r="C8" s="415"/>
      <c r="D8" s="415"/>
      <c r="E8" s="415"/>
      <c r="F8" s="415"/>
      <c r="G8" s="415"/>
      <c r="H8" s="415"/>
      <c r="I8" s="416"/>
      <c r="J8" s="61"/>
      <c r="K8" s="61"/>
      <c r="N8" s="6" t="s">
        <v>57</v>
      </c>
    </row>
    <row r="9" spans="2:14" ht="30.75" customHeight="1" x14ac:dyDescent="0.2">
      <c r="B9" s="116" t="s">
        <v>58</v>
      </c>
      <c r="C9" s="62">
        <v>231</v>
      </c>
      <c r="D9" s="420" t="s">
        <v>59</v>
      </c>
      <c r="E9" s="420"/>
      <c r="F9" s="371" t="s">
        <v>201</v>
      </c>
      <c r="G9" s="372"/>
      <c r="H9" s="372"/>
      <c r="I9" s="373"/>
      <c r="J9" s="17"/>
      <c r="K9" s="17"/>
      <c r="M9" s="14" t="s">
        <v>60</v>
      </c>
      <c r="N9" s="6" t="s">
        <v>61</v>
      </c>
    </row>
    <row r="10" spans="2:14" ht="30.75" customHeight="1" x14ac:dyDescent="0.2">
      <c r="B10" s="20" t="s">
        <v>62</v>
      </c>
      <c r="C10" s="63" t="s">
        <v>81</v>
      </c>
      <c r="D10" s="421" t="s">
        <v>63</v>
      </c>
      <c r="E10" s="422"/>
      <c r="F10" s="405" t="s">
        <v>155</v>
      </c>
      <c r="G10" s="406"/>
      <c r="H10" s="18" t="s">
        <v>64</v>
      </c>
      <c r="I10" s="118" t="s">
        <v>81</v>
      </c>
      <c r="J10" s="19"/>
      <c r="K10" s="19"/>
      <c r="M10" s="14" t="s">
        <v>65</v>
      </c>
      <c r="N10" s="6" t="s">
        <v>66</v>
      </c>
    </row>
    <row r="11" spans="2:14" ht="30.75" customHeight="1" x14ac:dyDescent="0.2">
      <c r="B11" s="20" t="s">
        <v>67</v>
      </c>
      <c r="C11" s="417" t="s">
        <v>156</v>
      </c>
      <c r="D11" s="417"/>
      <c r="E11" s="417"/>
      <c r="F11" s="417"/>
      <c r="G11" s="18" t="s">
        <v>68</v>
      </c>
      <c r="H11" s="418">
        <v>1032</v>
      </c>
      <c r="I11" s="419"/>
      <c r="J11" s="21"/>
      <c r="K11" s="21"/>
      <c r="M11" s="14" t="s">
        <v>69</v>
      </c>
      <c r="N11" s="6" t="s">
        <v>70</v>
      </c>
    </row>
    <row r="12" spans="2:14" ht="30.75" customHeight="1" x14ac:dyDescent="0.2">
      <c r="B12" s="20" t="s">
        <v>71</v>
      </c>
      <c r="C12" s="402" t="s">
        <v>65</v>
      </c>
      <c r="D12" s="402"/>
      <c r="E12" s="402"/>
      <c r="F12" s="402"/>
      <c r="G12" s="18" t="s">
        <v>72</v>
      </c>
      <c r="H12" s="403" t="s">
        <v>157</v>
      </c>
      <c r="I12" s="404"/>
      <c r="J12" s="22"/>
      <c r="K12" s="22"/>
      <c r="M12" s="23" t="s">
        <v>73</v>
      </c>
    </row>
    <row r="13" spans="2:14" ht="30.75" customHeight="1" x14ac:dyDescent="0.2">
      <c r="B13" s="20" t="s">
        <v>74</v>
      </c>
      <c r="C13" s="398" t="s">
        <v>45</v>
      </c>
      <c r="D13" s="398"/>
      <c r="E13" s="398"/>
      <c r="F13" s="398"/>
      <c r="G13" s="398"/>
      <c r="H13" s="398"/>
      <c r="I13" s="399"/>
      <c r="J13" s="24"/>
      <c r="K13" s="24"/>
      <c r="M13" s="23"/>
    </row>
    <row r="14" spans="2:14" ht="30.75" customHeight="1" x14ac:dyDescent="0.2">
      <c r="B14" s="20" t="s">
        <v>75</v>
      </c>
      <c r="C14" s="405" t="s">
        <v>202</v>
      </c>
      <c r="D14" s="406"/>
      <c r="E14" s="406"/>
      <c r="F14" s="406"/>
      <c r="G14" s="406"/>
      <c r="H14" s="406"/>
      <c r="I14" s="407"/>
      <c r="J14" s="19"/>
      <c r="K14" s="19"/>
      <c r="M14" s="23"/>
      <c r="N14" s="6" t="s">
        <v>76</v>
      </c>
    </row>
    <row r="15" spans="2:14" ht="30.75" customHeight="1" x14ac:dyDescent="0.2">
      <c r="B15" s="20" t="s">
        <v>77</v>
      </c>
      <c r="C15" s="392" t="s">
        <v>203</v>
      </c>
      <c r="D15" s="392"/>
      <c r="E15" s="392"/>
      <c r="F15" s="392"/>
      <c r="G15" s="18" t="s">
        <v>78</v>
      </c>
      <c r="H15" s="394" t="s">
        <v>91</v>
      </c>
      <c r="I15" s="395"/>
      <c r="J15" s="19"/>
      <c r="K15" s="19"/>
      <c r="M15" s="23" t="s">
        <v>80</v>
      </c>
      <c r="N15" s="6" t="s">
        <v>81</v>
      </c>
    </row>
    <row r="16" spans="2:14" ht="30.75" customHeight="1" x14ac:dyDescent="0.2">
      <c r="B16" s="20" t="s">
        <v>82</v>
      </c>
      <c r="C16" s="396" t="s">
        <v>215</v>
      </c>
      <c r="D16" s="397"/>
      <c r="E16" s="397"/>
      <c r="F16" s="397"/>
      <c r="G16" s="18" t="s">
        <v>83</v>
      </c>
      <c r="H16" s="394" t="s">
        <v>70</v>
      </c>
      <c r="I16" s="395"/>
      <c r="J16" s="19"/>
      <c r="K16" s="19"/>
      <c r="M16" s="23" t="s">
        <v>84</v>
      </c>
    </row>
    <row r="17" spans="2:14" ht="36" customHeight="1" x14ac:dyDescent="0.2">
      <c r="B17" s="20" t="s">
        <v>85</v>
      </c>
      <c r="C17" s="398" t="s">
        <v>204</v>
      </c>
      <c r="D17" s="398"/>
      <c r="E17" s="398"/>
      <c r="F17" s="398"/>
      <c r="G17" s="398"/>
      <c r="H17" s="398"/>
      <c r="I17" s="399"/>
      <c r="J17" s="24"/>
      <c r="K17" s="24"/>
      <c r="M17" s="23" t="s">
        <v>86</v>
      </c>
      <c r="N17" s="6" t="s">
        <v>39</v>
      </c>
    </row>
    <row r="18" spans="2:14" ht="30.75" customHeight="1" x14ac:dyDescent="0.2">
      <c r="B18" s="20" t="s">
        <v>87</v>
      </c>
      <c r="C18" s="392" t="s">
        <v>163</v>
      </c>
      <c r="D18" s="392"/>
      <c r="E18" s="392"/>
      <c r="F18" s="392"/>
      <c r="G18" s="392"/>
      <c r="H18" s="392"/>
      <c r="I18" s="393"/>
      <c r="J18" s="25"/>
      <c r="K18" s="25"/>
      <c r="M18" s="23" t="s">
        <v>88</v>
      </c>
      <c r="N18" s="6" t="s">
        <v>40</v>
      </c>
    </row>
    <row r="19" spans="2:14" ht="30.75" customHeight="1" x14ac:dyDescent="0.2">
      <c r="B19" s="20" t="s">
        <v>89</v>
      </c>
      <c r="C19" s="392" t="s">
        <v>159</v>
      </c>
      <c r="D19" s="392"/>
      <c r="E19" s="392"/>
      <c r="F19" s="392"/>
      <c r="G19" s="392"/>
      <c r="H19" s="392"/>
      <c r="I19" s="393"/>
      <c r="J19" s="26"/>
      <c r="K19" s="26"/>
      <c r="M19" s="23"/>
      <c r="N19" s="6" t="s">
        <v>41</v>
      </c>
    </row>
    <row r="20" spans="2:14" ht="30.75" customHeight="1" x14ac:dyDescent="0.2">
      <c r="B20" s="20" t="s">
        <v>90</v>
      </c>
      <c r="C20" s="400" t="s">
        <v>151</v>
      </c>
      <c r="D20" s="400"/>
      <c r="E20" s="400"/>
      <c r="F20" s="400"/>
      <c r="G20" s="400"/>
      <c r="H20" s="400"/>
      <c r="I20" s="401"/>
      <c r="J20" s="27"/>
      <c r="K20" s="27"/>
      <c r="M20" s="23" t="s">
        <v>91</v>
      </c>
      <c r="N20" s="6" t="s">
        <v>42</v>
      </c>
    </row>
    <row r="21" spans="2:14" ht="27.75" customHeight="1" x14ac:dyDescent="0.2">
      <c r="B21" s="387" t="s">
        <v>92</v>
      </c>
      <c r="C21" s="389" t="s">
        <v>93</v>
      </c>
      <c r="D21" s="389"/>
      <c r="E21" s="389"/>
      <c r="F21" s="390" t="s">
        <v>94</v>
      </c>
      <c r="G21" s="390"/>
      <c r="H21" s="390"/>
      <c r="I21" s="391"/>
      <c r="J21" s="28"/>
      <c r="K21" s="28"/>
      <c r="M21" s="23" t="s">
        <v>79</v>
      </c>
      <c r="N21" s="6" t="s">
        <v>43</v>
      </c>
    </row>
    <row r="22" spans="2:14" ht="27" customHeight="1" x14ac:dyDescent="0.2">
      <c r="B22" s="388"/>
      <c r="C22" s="392" t="s">
        <v>160</v>
      </c>
      <c r="D22" s="392"/>
      <c r="E22" s="392"/>
      <c r="F22" s="392" t="s">
        <v>161</v>
      </c>
      <c r="G22" s="392"/>
      <c r="H22" s="392"/>
      <c r="I22" s="393"/>
      <c r="J22" s="26"/>
      <c r="K22" s="26"/>
      <c r="M22" s="23" t="s">
        <v>95</v>
      </c>
      <c r="N22" s="6" t="s">
        <v>44</v>
      </c>
    </row>
    <row r="23" spans="2:14" ht="39.75" customHeight="1" x14ac:dyDescent="0.2">
      <c r="B23" s="20" t="s">
        <v>96</v>
      </c>
      <c r="C23" s="394" t="s">
        <v>151</v>
      </c>
      <c r="D23" s="394"/>
      <c r="E23" s="394"/>
      <c r="F23" s="394" t="s">
        <v>151</v>
      </c>
      <c r="G23" s="394"/>
      <c r="H23" s="394"/>
      <c r="I23" s="395"/>
      <c r="J23" s="19"/>
      <c r="K23" s="19"/>
      <c r="M23" s="23"/>
      <c r="N23" s="6" t="s">
        <v>45</v>
      </c>
    </row>
    <row r="24" spans="2:14" ht="44.25" customHeight="1" x14ac:dyDescent="0.2">
      <c r="B24" s="20" t="s">
        <v>97</v>
      </c>
      <c r="C24" s="368" t="s">
        <v>205</v>
      </c>
      <c r="D24" s="369"/>
      <c r="E24" s="370"/>
      <c r="F24" s="371" t="s">
        <v>206</v>
      </c>
      <c r="G24" s="372"/>
      <c r="H24" s="372"/>
      <c r="I24" s="373"/>
      <c r="J24" s="25"/>
      <c r="K24" s="25"/>
      <c r="M24" s="29"/>
      <c r="N24" s="6" t="s">
        <v>46</v>
      </c>
    </row>
    <row r="25" spans="2:14" ht="29.25" customHeight="1" x14ac:dyDescent="0.2">
      <c r="B25" s="20" t="s">
        <v>98</v>
      </c>
      <c r="C25" s="374" t="s">
        <v>215</v>
      </c>
      <c r="D25" s="375"/>
      <c r="E25" s="376"/>
      <c r="F25" s="18" t="s">
        <v>99</v>
      </c>
      <c r="G25" s="377">
        <v>0.3</v>
      </c>
      <c r="H25" s="378"/>
      <c r="I25" s="379"/>
      <c r="J25" s="30"/>
      <c r="K25" s="30"/>
      <c r="M25" s="29"/>
    </row>
    <row r="26" spans="2:14" ht="27" customHeight="1" x14ac:dyDescent="0.2">
      <c r="B26" s="20" t="s">
        <v>100</v>
      </c>
      <c r="C26" s="371" t="s">
        <v>216</v>
      </c>
      <c r="D26" s="372"/>
      <c r="E26" s="380"/>
      <c r="F26" s="18" t="s">
        <v>101</v>
      </c>
      <c r="G26" s="381">
        <v>0.3</v>
      </c>
      <c r="H26" s="382"/>
      <c r="I26" s="383"/>
      <c r="J26" s="31"/>
      <c r="K26" s="31"/>
      <c r="M26" s="29"/>
    </row>
    <row r="27" spans="2:14" ht="47.25" customHeight="1" x14ac:dyDescent="0.2">
      <c r="B27" s="115" t="s">
        <v>102</v>
      </c>
      <c r="C27" s="384" t="s">
        <v>86</v>
      </c>
      <c r="D27" s="385"/>
      <c r="E27" s="386"/>
      <c r="F27" s="32" t="s">
        <v>103</v>
      </c>
      <c r="G27" s="381" t="s">
        <v>182</v>
      </c>
      <c r="H27" s="382"/>
      <c r="I27" s="383"/>
      <c r="J27" s="28"/>
      <c r="K27" s="28"/>
      <c r="M27" s="29"/>
    </row>
    <row r="28" spans="2:14" ht="30" customHeight="1" x14ac:dyDescent="0.2">
      <c r="B28" s="351" t="s">
        <v>104</v>
      </c>
      <c r="C28" s="352"/>
      <c r="D28" s="352"/>
      <c r="E28" s="352"/>
      <c r="F28" s="352"/>
      <c r="G28" s="352"/>
      <c r="H28" s="352"/>
      <c r="I28" s="353"/>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74">
        <v>0</v>
      </c>
      <c r="D30" s="75">
        <f>+C30</f>
        <v>0</v>
      </c>
      <c r="E30" s="95">
        <v>0</v>
      </c>
      <c r="F30" s="76">
        <f>+E30</f>
        <v>0</v>
      </c>
      <c r="G30" s="51" t="e">
        <f>+C30/E30</f>
        <v>#DIV/0!</v>
      </c>
      <c r="H30" s="52" t="e">
        <f>+D30/F30</f>
        <v>#DIV/0!</v>
      </c>
      <c r="I30" s="53">
        <f>+D30/$G$26</f>
        <v>0</v>
      </c>
      <c r="J30" s="72">
        <v>0.99</v>
      </c>
      <c r="K30" s="38"/>
      <c r="M30" s="29"/>
    </row>
    <row r="31" spans="2:14" ht="19.5" customHeight="1" x14ac:dyDescent="0.2">
      <c r="B31" s="37" t="s">
        <v>114</v>
      </c>
      <c r="C31" s="74">
        <v>0</v>
      </c>
      <c r="D31" s="75">
        <f>+D30+C31</f>
        <v>0</v>
      </c>
      <c r="E31" s="95">
        <v>0</v>
      </c>
      <c r="F31" s="76">
        <f>+F30+E31</f>
        <v>0</v>
      </c>
      <c r="G31" s="51" t="e">
        <f t="shared" ref="G31:H40" si="0">+C31/E31</f>
        <v>#DIV/0!</v>
      </c>
      <c r="H31" s="52" t="e">
        <f t="shared" si="0"/>
        <v>#DIV/0!</v>
      </c>
      <c r="I31" s="53">
        <f t="shared" ref="I31:I41" si="1">+D31/$G$26</f>
        <v>0</v>
      </c>
      <c r="J31" s="72">
        <v>0.99</v>
      </c>
      <c r="K31" s="38"/>
      <c r="M31" s="29"/>
    </row>
    <row r="32" spans="2:14" ht="19.5" customHeight="1" x14ac:dyDescent="0.2">
      <c r="B32" s="37" t="s">
        <v>115</v>
      </c>
      <c r="C32" s="74">
        <v>0</v>
      </c>
      <c r="D32" s="75">
        <f t="shared" ref="D32:D40" si="2">+D31+C32</f>
        <v>0</v>
      </c>
      <c r="E32" s="95">
        <v>0.19</v>
      </c>
      <c r="F32" s="76">
        <f t="shared" ref="F32:F41" si="3">+F31+E32</f>
        <v>0.19</v>
      </c>
      <c r="G32" s="51">
        <f t="shared" si="0"/>
        <v>0</v>
      </c>
      <c r="H32" s="52">
        <f t="shared" si="0"/>
        <v>0</v>
      </c>
      <c r="I32" s="53">
        <f t="shared" si="1"/>
        <v>0</v>
      </c>
      <c r="J32" s="72">
        <v>0.99</v>
      </c>
      <c r="K32" s="38"/>
      <c r="M32" s="29"/>
    </row>
    <row r="33" spans="2:11" ht="19.5" customHeight="1" x14ac:dyDescent="0.2">
      <c r="B33" s="37" t="s">
        <v>116</v>
      </c>
      <c r="C33" s="74">
        <v>0</v>
      </c>
      <c r="D33" s="75">
        <f t="shared" si="2"/>
        <v>0</v>
      </c>
      <c r="E33" s="95">
        <v>0</v>
      </c>
      <c r="F33" s="76">
        <f t="shared" si="3"/>
        <v>0.19</v>
      </c>
      <c r="G33" s="51" t="e">
        <f t="shared" si="0"/>
        <v>#DIV/0!</v>
      </c>
      <c r="H33" s="52">
        <f t="shared" si="0"/>
        <v>0</v>
      </c>
      <c r="I33" s="53">
        <f t="shared" si="1"/>
        <v>0</v>
      </c>
      <c r="J33" s="72">
        <v>0.99</v>
      </c>
      <c r="K33" s="38"/>
    </row>
    <row r="34" spans="2:11" ht="19.5" customHeight="1" x14ac:dyDescent="0.2">
      <c r="B34" s="37" t="s">
        <v>117</v>
      </c>
      <c r="C34" s="74">
        <v>0</v>
      </c>
      <c r="D34" s="75">
        <f t="shared" si="2"/>
        <v>0</v>
      </c>
      <c r="E34" s="95">
        <v>0</v>
      </c>
      <c r="F34" s="76">
        <f t="shared" si="3"/>
        <v>0.19</v>
      </c>
      <c r="G34" s="51" t="e">
        <f t="shared" si="0"/>
        <v>#DIV/0!</v>
      </c>
      <c r="H34" s="52">
        <f t="shared" si="0"/>
        <v>0</v>
      </c>
      <c r="I34" s="53">
        <f t="shared" si="1"/>
        <v>0</v>
      </c>
      <c r="J34" s="72">
        <v>0.99</v>
      </c>
      <c r="K34" s="38"/>
    </row>
    <row r="35" spans="2:11" ht="19.5" customHeight="1" x14ac:dyDescent="0.2">
      <c r="B35" s="37" t="s">
        <v>118</v>
      </c>
      <c r="C35" s="74">
        <v>0</v>
      </c>
      <c r="D35" s="75">
        <f t="shared" si="2"/>
        <v>0</v>
      </c>
      <c r="E35" s="95">
        <v>0</v>
      </c>
      <c r="F35" s="76">
        <f t="shared" si="3"/>
        <v>0.19</v>
      </c>
      <c r="G35" s="51" t="e">
        <f t="shared" si="0"/>
        <v>#DIV/0!</v>
      </c>
      <c r="H35" s="52">
        <f t="shared" si="0"/>
        <v>0</v>
      </c>
      <c r="I35" s="53">
        <f t="shared" si="1"/>
        <v>0</v>
      </c>
      <c r="J35" s="72">
        <v>0.99</v>
      </c>
      <c r="K35" s="38"/>
    </row>
    <row r="36" spans="2:11" ht="19.5" customHeight="1" x14ac:dyDescent="0.2">
      <c r="B36" s="37" t="s">
        <v>119</v>
      </c>
      <c r="C36" s="74">
        <v>0</v>
      </c>
      <c r="D36" s="75">
        <f t="shared" si="2"/>
        <v>0</v>
      </c>
      <c r="E36" s="95">
        <v>0</v>
      </c>
      <c r="F36" s="76">
        <f t="shared" si="3"/>
        <v>0.19</v>
      </c>
      <c r="G36" s="51" t="e">
        <f t="shared" si="0"/>
        <v>#DIV/0!</v>
      </c>
      <c r="H36" s="52">
        <f t="shared" si="0"/>
        <v>0</v>
      </c>
      <c r="I36" s="53">
        <f t="shared" si="1"/>
        <v>0</v>
      </c>
      <c r="J36" s="72">
        <v>0.99</v>
      </c>
      <c r="K36" s="38"/>
    </row>
    <row r="37" spans="2:11" ht="19.5" customHeight="1" x14ac:dyDescent="0.2">
      <c r="B37" s="37" t="s">
        <v>120</v>
      </c>
      <c r="C37" s="74">
        <v>0</v>
      </c>
      <c r="D37" s="75">
        <f t="shared" si="2"/>
        <v>0</v>
      </c>
      <c r="E37" s="95">
        <v>0</v>
      </c>
      <c r="F37" s="76">
        <f t="shared" si="3"/>
        <v>0.19</v>
      </c>
      <c r="G37" s="51" t="e">
        <f t="shared" si="0"/>
        <v>#DIV/0!</v>
      </c>
      <c r="H37" s="52">
        <f t="shared" si="0"/>
        <v>0</v>
      </c>
      <c r="I37" s="53">
        <f t="shared" si="1"/>
        <v>0</v>
      </c>
      <c r="J37" s="72">
        <v>0.99</v>
      </c>
      <c r="K37" s="38"/>
    </row>
    <row r="38" spans="2:11" ht="19.5" customHeight="1" x14ac:dyDescent="0.2">
      <c r="B38" s="37" t="s">
        <v>121</v>
      </c>
      <c r="C38" s="74">
        <v>0</v>
      </c>
      <c r="D38" s="75">
        <f t="shared" si="2"/>
        <v>0</v>
      </c>
      <c r="E38" s="95">
        <v>0.02</v>
      </c>
      <c r="F38" s="76">
        <f t="shared" si="3"/>
        <v>0.21</v>
      </c>
      <c r="G38" s="51">
        <f t="shared" si="0"/>
        <v>0</v>
      </c>
      <c r="H38" s="52">
        <f t="shared" si="0"/>
        <v>0</v>
      </c>
      <c r="I38" s="53">
        <f t="shared" si="1"/>
        <v>0</v>
      </c>
      <c r="J38" s="72">
        <v>0.99</v>
      </c>
      <c r="K38" s="38"/>
    </row>
    <row r="39" spans="2:11" ht="19.5" customHeight="1" x14ac:dyDescent="0.2">
      <c r="B39" s="37" t="s">
        <v>122</v>
      </c>
      <c r="C39" s="74">
        <v>0</v>
      </c>
      <c r="D39" s="75">
        <f t="shared" si="2"/>
        <v>0</v>
      </c>
      <c r="E39" s="95">
        <v>0</v>
      </c>
      <c r="F39" s="76">
        <f t="shared" si="3"/>
        <v>0.21</v>
      </c>
      <c r="G39" s="51" t="e">
        <f t="shared" si="0"/>
        <v>#DIV/0!</v>
      </c>
      <c r="H39" s="52">
        <f t="shared" si="0"/>
        <v>0</v>
      </c>
      <c r="I39" s="53">
        <f t="shared" si="1"/>
        <v>0</v>
      </c>
      <c r="J39" s="72">
        <v>0.99</v>
      </c>
      <c r="K39" s="38"/>
    </row>
    <row r="40" spans="2:11" ht="19.5" customHeight="1" x14ac:dyDescent="0.2">
      <c r="B40" s="37" t="s">
        <v>123</v>
      </c>
      <c r="C40" s="74">
        <v>0</v>
      </c>
      <c r="D40" s="75">
        <f t="shared" si="2"/>
        <v>0</v>
      </c>
      <c r="E40" s="95">
        <v>0</v>
      </c>
      <c r="F40" s="76">
        <f t="shared" si="3"/>
        <v>0.21</v>
      </c>
      <c r="G40" s="51" t="e">
        <f t="shared" si="0"/>
        <v>#DIV/0!</v>
      </c>
      <c r="H40" s="52">
        <f t="shared" si="0"/>
        <v>0</v>
      </c>
      <c r="I40" s="53">
        <f t="shared" si="1"/>
        <v>0</v>
      </c>
      <c r="J40" s="72">
        <v>0.99</v>
      </c>
      <c r="K40" s="38"/>
    </row>
    <row r="41" spans="2:11" ht="19.5" customHeight="1" x14ac:dyDescent="0.2">
      <c r="B41" s="37" t="s">
        <v>124</v>
      </c>
      <c r="C41" s="74">
        <v>0</v>
      </c>
      <c r="D41" s="75">
        <f>+D40+C41</f>
        <v>0</v>
      </c>
      <c r="E41" s="95">
        <v>0.04</v>
      </c>
      <c r="F41" s="76">
        <f t="shared" si="3"/>
        <v>0.25</v>
      </c>
      <c r="G41" s="51">
        <f>+C41/E41</f>
        <v>0</v>
      </c>
      <c r="H41" s="52">
        <f>+D41/F41</f>
        <v>0</v>
      </c>
      <c r="I41" s="53">
        <f t="shared" si="1"/>
        <v>0</v>
      </c>
      <c r="J41" s="72">
        <v>0.99</v>
      </c>
      <c r="K41" s="38"/>
    </row>
    <row r="42" spans="2:11" ht="54.75" customHeight="1" x14ac:dyDescent="0.2">
      <c r="B42" s="80" t="s">
        <v>125</v>
      </c>
      <c r="C42" s="345" t="s">
        <v>224</v>
      </c>
      <c r="D42" s="345"/>
      <c r="E42" s="345"/>
      <c r="F42" s="345"/>
      <c r="G42" s="345"/>
      <c r="H42" s="345"/>
      <c r="I42" s="346"/>
      <c r="J42" s="39"/>
      <c r="K42" s="39"/>
    </row>
    <row r="43" spans="2:11" ht="29.25" customHeight="1" x14ac:dyDescent="0.2">
      <c r="B43" s="351" t="s">
        <v>126</v>
      </c>
      <c r="C43" s="352"/>
      <c r="D43" s="352"/>
      <c r="E43" s="352"/>
      <c r="F43" s="352"/>
      <c r="G43" s="352"/>
      <c r="H43" s="352"/>
      <c r="I43" s="353"/>
      <c r="J43" s="61"/>
      <c r="K43" s="61"/>
    </row>
    <row r="44" spans="2:11" ht="32.25" customHeight="1" x14ac:dyDescent="0.2">
      <c r="B44" s="359"/>
      <c r="C44" s="360"/>
      <c r="D44" s="360"/>
      <c r="E44" s="360"/>
      <c r="F44" s="360"/>
      <c r="G44" s="360"/>
      <c r="H44" s="360"/>
      <c r="I44" s="361"/>
      <c r="J44" s="61"/>
      <c r="K44" s="61"/>
    </row>
    <row r="45" spans="2:11" ht="32.25" customHeight="1" x14ac:dyDescent="0.2">
      <c r="B45" s="362"/>
      <c r="C45" s="363"/>
      <c r="D45" s="363"/>
      <c r="E45" s="363"/>
      <c r="F45" s="363"/>
      <c r="G45" s="363"/>
      <c r="H45" s="363"/>
      <c r="I45" s="364"/>
      <c r="J45" s="39"/>
      <c r="K45" s="39"/>
    </row>
    <row r="46" spans="2:11" ht="32.25" customHeight="1" x14ac:dyDescent="0.2">
      <c r="B46" s="362"/>
      <c r="C46" s="363"/>
      <c r="D46" s="363"/>
      <c r="E46" s="363"/>
      <c r="F46" s="363"/>
      <c r="G46" s="363"/>
      <c r="H46" s="363"/>
      <c r="I46" s="364"/>
      <c r="J46" s="39"/>
      <c r="K46" s="39"/>
    </row>
    <row r="47" spans="2:11" ht="32.25" customHeight="1" x14ac:dyDescent="0.2">
      <c r="B47" s="362"/>
      <c r="C47" s="363"/>
      <c r="D47" s="363"/>
      <c r="E47" s="363"/>
      <c r="F47" s="363"/>
      <c r="G47" s="363"/>
      <c r="H47" s="363"/>
      <c r="I47" s="364"/>
      <c r="J47" s="39"/>
      <c r="K47" s="39"/>
    </row>
    <row r="48" spans="2:11" ht="32.25" customHeight="1" x14ac:dyDescent="0.2">
      <c r="B48" s="365"/>
      <c r="C48" s="366"/>
      <c r="D48" s="366"/>
      <c r="E48" s="366"/>
      <c r="F48" s="366"/>
      <c r="G48" s="366"/>
      <c r="H48" s="366"/>
      <c r="I48" s="367"/>
      <c r="J48" s="40"/>
      <c r="K48" s="40"/>
    </row>
    <row r="49" spans="2:11" ht="83.25" customHeight="1" x14ac:dyDescent="0.2">
      <c r="B49" s="20" t="s">
        <v>127</v>
      </c>
      <c r="C49" s="345" t="s">
        <v>224</v>
      </c>
      <c r="D49" s="345"/>
      <c r="E49" s="345"/>
      <c r="F49" s="345"/>
      <c r="G49" s="345"/>
      <c r="H49" s="345"/>
      <c r="I49" s="346"/>
      <c r="J49" s="41"/>
      <c r="K49" s="41"/>
    </row>
    <row r="50" spans="2:11" ht="34.5" customHeight="1" x14ac:dyDescent="0.2">
      <c r="B50" s="20" t="s">
        <v>128</v>
      </c>
      <c r="C50" s="329" t="s">
        <v>182</v>
      </c>
      <c r="D50" s="329"/>
      <c r="E50" s="329"/>
      <c r="F50" s="329"/>
      <c r="G50" s="329"/>
      <c r="H50" s="329"/>
      <c r="I50" s="347"/>
      <c r="J50" s="41"/>
      <c r="K50" s="41"/>
    </row>
    <row r="51" spans="2:11" ht="34.5" customHeight="1" x14ac:dyDescent="0.2">
      <c r="B51" s="117" t="s">
        <v>129</v>
      </c>
      <c r="C51" s="348" t="s">
        <v>225</v>
      </c>
      <c r="D51" s="349"/>
      <c r="E51" s="349"/>
      <c r="F51" s="349"/>
      <c r="G51" s="349"/>
      <c r="H51" s="349"/>
      <c r="I51" s="350"/>
      <c r="J51" s="41"/>
      <c r="K51" s="41"/>
    </row>
    <row r="52" spans="2:11" ht="29.25" customHeight="1" x14ac:dyDescent="0.2">
      <c r="B52" s="351" t="s">
        <v>130</v>
      </c>
      <c r="C52" s="352"/>
      <c r="D52" s="352"/>
      <c r="E52" s="352"/>
      <c r="F52" s="352"/>
      <c r="G52" s="352"/>
      <c r="H52" s="352"/>
      <c r="I52" s="353"/>
      <c r="J52" s="41"/>
      <c r="K52" s="41"/>
    </row>
    <row r="53" spans="2:11" ht="33" customHeight="1" x14ac:dyDescent="0.2">
      <c r="B53" s="354" t="s">
        <v>131</v>
      </c>
      <c r="C53" s="114" t="s">
        <v>132</v>
      </c>
      <c r="D53" s="355" t="s">
        <v>133</v>
      </c>
      <c r="E53" s="355"/>
      <c r="F53" s="355"/>
      <c r="G53" s="355" t="s">
        <v>134</v>
      </c>
      <c r="H53" s="355"/>
      <c r="I53" s="356"/>
      <c r="J53" s="42"/>
      <c r="K53" s="42"/>
    </row>
    <row r="54" spans="2:11" ht="31.5" customHeight="1" x14ac:dyDescent="0.2">
      <c r="B54" s="354"/>
      <c r="C54" s="43"/>
      <c r="D54" s="329"/>
      <c r="E54" s="329"/>
      <c r="F54" s="329"/>
      <c r="G54" s="357"/>
      <c r="H54" s="357"/>
      <c r="I54" s="358"/>
      <c r="J54" s="42"/>
      <c r="K54" s="42"/>
    </row>
    <row r="55" spans="2:11" ht="31.5" customHeight="1" x14ac:dyDescent="0.2">
      <c r="B55" s="117" t="s">
        <v>135</v>
      </c>
      <c r="C55" s="341" t="s">
        <v>164</v>
      </c>
      <c r="D55" s="341"/>
      <c r="E55" s="342" t="s">
        <v>136</v>
      </c>
      <c r="F55" s="342"/>
      <c r="G55" s="341" t="s">
        <v>186</v>
      </c>
      <c r="H55" s="341"/>
      <c r="I55" s="343"/>
      <c r="J55" s="44"/>
      <c r="K55" s="44"/>
    </row>
    <row r="56" spans="2:11" ht="31.5" customHeight="1" x14ac:dyDescent="0.2">
      <c r="B56" s="117" t="s">
        <v>137</v>
      </c>
      <c r="C56" s="329" t="str">
        <f>+'[3]HV 1'!C56:D56</f>
        <v>NICOLAS ADOLFO CORREAL HUERTAS</v>
      </c>
      <c r="D56" s="329"/>
      <c r="E56" s="344" t="s">
        <v>138</v>
      </c>
      <c r="F56" s="344"/>
      <c r="G56" s="341" t="str">
        <f>+'[4]HV 1'!G56:I56</f>
        <v>DIANA VIDAL</v>
      </c>
      <c r="H56" s="341"/>
      <c r="I56" s="343"/>
      <c r="J56" s="44"/>
      <c r="K56" s="44"/>
    </row>
    <row r="57" spans="2:11" ht="31.5" customHeight="1" x14ac:dyDescent="0.2">
      <c r="B57" s="117" t="s">
        <v>139</v>
      </c>
      <c r="C57" s="329"/>
      <c r="D57" s="329"/>
      <c r="E57" s="330" t="s">
        <v>140</v>
      </c>
      <c r="F57" s="331"/>
      <c r="G57" s="334"/>
      <c r="H57" s="335"/>
      <c r="I57" s="336"/>
      <c r="J57" s="45"/>
      <c r="K57" s="45"/>
    </row>
    <row r="58" spans="2:11" ht="31.5" customHeight="1" thickBot="1" x14ac:dyDescent="0.25">
      <c r="B58" s="81" t="s">
        <v>141</v>
      </c>
      <c r="C58" s="340"/>
      <c r="D58" s="340"/>
      <c r="E58" s="332"/>
      <c r="F58" s="333"/>
      <c r="G58" s="337"/>
      <c r="H58" s="338"/>
      <c r="I58" s="339"/>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6"/>
      <c r="C1" s="449" t="s">
        <v>24</v>
      </c>
      <c r="D1" s="450"/>
      <c r="E1" s="450"/>
      <c r="F1" s="450"/>
      <c r="G1" s="450"/>
      <c r="H1" s="451"/>
      <c r="I1" s="452"/>
      <c r="J1" s="453"/>
    </row>
    <row r="2" spans="2:13" ht="18" customHeight="1" thickBot="1" x14ac:dyDescent="0.3">
      <c r="B2" s="447"/>
      <c r="C2" s="458" t="s">
        <v>25</v>
      </c>
      <c r="D2" s="459"/>
      <c r="E2" s="459"/>
      <c r="F2" s="459"/>
      <c r="G2" s="459"/>
      <c r="H2" s="460"/>
      <c r="I2" s="454"/>
      <c r="J2" s="455"/>
    </row>
    <row r="3" spans="2:13" ht="18" customHeight="1" thickBot="1" x14ac:dyDescent="0.3">
      <c r="B3" s="447"/>
      <c r="C3" s="458" t="s">
        <v>142</v>
      </c>
      <c r="D3" s="459"/>
      <c r="E3" s="459"/>
      <c r="F3" s="459"/>
      <c r="G3" s="459"/>
      <c r="H3" s="460"/>
      <c r="I3" s="454"/>
      <c r="J3" s="455"/>
    </row>
    <row r="4" spans="2:13" ht="18" customHeight="1" thickBot="1" x14ac:dyDescent="0.3">
      <c r="B4" s="448"/>
      <c r="C4" s="458" t="s">
        <v>143</v>
      </c>
      <c r="D4" s="459"/>
      <c r="E4" s="459"/>
      <c r="F4" s="460"/>
      <c r="G4" s="461" t="s">
        <v>190</v>
      </c>
      <c r="H4" s="462"/>
      <c r="I4" s="456"/>
      <c r="J4" s="457"/>
    </row>
    <row r="5" spans="2:13" ht="18" customHeight="1" thickBot="1" x14ac:dyDescent="0.3">
      <c r="B5" s="54"/>
      <c r="C5" s="55"/>
      <c r="D5" s="55"/>
      <c r="E5" s="55"/>
      <c r="F5" s="55"/>
      <c r="G5" s="55"/>
      <c r="H5" s="55"/>
      <c r="I5" s="55"/>
      <c r="J5" s="56"/>
    </row>
    <row r="6" spans="2:13" ht="51.75" customHeight="1" thickBot="1" x14ac:dyDescent="0.3">
      <c r="B6" s="1" t="s">
        <v>185</v>
      </c>
      <c r="C6" s="463" t="str">
        <f>+'[6]Sección 1. Metas - Magnitud'!C7</f>
        <v>1032 - Gestión y control de tránsito y transporte</v>
      </c>
      <c r="D6" s="464"/>
      <c r="E6" s="465"/>
      <c r="F6" s="57"/>
      <c r="G6" s="55"/>
      <c r="H6" s="55"/>
      <c r="I6" s="55"/>
      <c r="J6" s="56"/>
    </row>
    <row r="7" spans="2:13" ht="32.25" customHeight="1" thickBot="1" x14ac:dyDescent="0.3">
      <c r="B7" s="2" t="s">
        <v>0</v>
      </c>
      <c r="C7" s="463" t="str">
        <f>+'[6]Sección 1. Metas - Magnitud'!C8:F8</f>
        <v>Dirección de Control y Vigilancia</v>
      </c>
      <c r="D7" s="464"/>
      <c r="E7" s="465"/>
      <c r="F7" s="57"/>
      <c r="G7" s="55"/>
      <c r="H7" s="55"/>
      <c r="I7" s="55"/>
      <c r="J7" s="56"/>
    </row>
    <row r="8" spans="2:13" ht="32.25" customHeight="1" thickBot="1" x14ac:dyDescent="0.3">
      <c r="B8" s="2" t="s">
        <v>144</v>
      </c>
      <c r="C8" s="463" t="str">
        <f>+'[6]Sección 1. Metas - Magnitud'!C9:F9</f>
        <v>Subsecretaría de Servicios de la Movilidad</v>
      </c>
      <c r="D8" s="464"/>
      <c r="E8" s="465"/>
      <c r="F8" s="4"/>
      <c r="G8" s="55"/>
      <c r="H8" s="55"/>
      <c r="I8" s="55"/>
      <c r="J8" s="56"/>
    </row>
    <row r="9" spans="2:13" ht="33.75" customHeight="1" thickBot="1" x14ac:dyDescent="0.3">
      <c r="B9" s="2" t="s">
        <v>28</v>
      </c>
      <c r="C9" s="463" t="s">
        <v>184</v>
      </c>
      <c r="D9" s="464"/>
      <c r="E9" s="465"/>
      <c r="F9" s="57"/>
      <c r="G9" s="55"/>
      <c r="H9" s="55"/>
      <c r="I9" s="55"/>
      <c r="J9" s="56"/>
    </row>
    <row r="10" spans="2:13" ht="32.25" customHeight="1" thickBot="1" x14ac:dyDescent="0.3">
      <c r="B10" s="2" t="s">
        <v>197</v>
      </c>
      <c r="C10" s="463" t="s">
        <v>202</v>
      </c>
      <c r="D10" s="464"/>
      <c r="E10" s="465"/>
    </row>
    <row r="12" spans="2:13" x14ac:dyDescent="0.25">
      <c r="B12" s="439" t="s">
        <v>217</v>
      </c>
      <c r="C12" s="440"/>
      <c r="D12" s="440"/>
      <c r="E12" s="440"/>
      <c r="F12" s="440"/>
      <c r="G12" s="440"/>
      <c r="H12" s="441"/>
      <c r="I12" s="431" t="s">
        <v>145</v>
      </c>
      <c r="J12" s="432"/>
      <c r="K12" s="432"/>
    </row>
    <row r="13" spans="2:13" s="59" customFormat="1" ht="30" customHeight="1" x14ac:dyDescent="0.25">
      <c r="B13" s="433" t="s">
        <v>146</v>
      </c>
      <c r="C13" s="433" t="s">
        <v>147</v>
      </c>
      <c r="D13" s="433" t="s">
        <v>196</v>
      </c>
      <c r="E13" s="433" t="s">
        <v>148</v>
      </c>
      <c r="F13" s="433" t="s">
        <v>149</v>
      </c>
      <c r="G13" s="433" t="s">
        <v>191</v>
      </c>
      <c r="H13" s="433" t="s">
        <v>192</v>
      </c>
      <c r="I13" s="435" t="s">
        <v>193</v>
      </c>
      <c r="J13" s="437" t="s">
        <v>194</v>
      </c>
      <c r="K13" s="430" t="s">
        <v>195</v>
      </c>
    </row>
    <row r="14" spans="2:13" s="59" customFormat="1" x14ac:dyDescent="0.25">
      <c r="B14" s="434"/>
      <c r="C14" s="434"/>
      <c r="D14" s="434"/>
      <c r="E14" s="434"/>
      <c r="F14" s="434"/>
      <c r="G14" s="434"/>
      <c r="H14" s="434"/>
      <c r="I14" s="436"/>
      <c r="J14" s="438"/>
      <c r="K14" s="430"/>
    </row>
    <row r="15" spans="2:13" s="59" customFormat="1" ht="105" x14ac:dyDescent="0.25">
      <c r="B15" s="99">
        <v>1</v>
      </c>
      <c r="C15" s="143" t="s">
        <v>229</v>
      </c>
      <c r="D15" s="98">
        <v>0.19</v>
      </c>
      <c r="E15" s="94"/>
      <c r="F15" s="96" t="s">
        <v>230</v>
      </c>
      <c r="G15" s="172">
        <v>0.19</v>
      </c>
      <c r="H15" s="109">
        <v>43160</v>
      </c>
      <c r="I15" s="107">
        <v>0.19</v>
      </c>
      <c r="J15" s="113">
        <v>43132</v>
      </c>
      <c r="K15" s="104"/>
      <c r="M15" s="111"/>
    </row>
    <row r="16" spans="2:13" ht="60" x14ac:dyDescent="0.25">
      <c r="B16" s="142">
        <v>2</v>
      </c>
      <c r="C16" s="105" t="s">
        <v>231</v>
      </c>
      <c r="D16" s="98">
        <v>0.02</v>
      </c>
      <c r="E16" s="94"/>
      <c r="F16" s="96" t="s">
        <v>232</v>
      </c>
      <c r="G16" s="172">
        <v>0.02</v>
      </c>
      <c r="H16" s="109">
        <v>43344</v>
      </c>
      <c r="I16" s="107"/>
      <c r="J16" s="113"/>
      <c r="K16" s="104"/>
      <c r="M16" s="112"/>
    </row>
    <row r="17" spans="2:11" ht="75" x14ac:dyDescent="0.25">
      <c r="B17" s="171">
        <v>3</v>
      </c>
      <c r="C17" s="78" t="s">
        <v>226</v>
      </c>
      <c r="D17" s="98">
        <v>0.04</v>
      </c>
      <c r="E17" s="94"/>
      <c r="F17" s="96" t="s">
        <v>233</v>
      </c>
      <c r="G17" s="172">
        <v>0.04</v>
      </c>
      <c r="H17" s="109">
        <v>43435</v>
      </c>
      <c r="I17" s="107"/>
      <c r="J17" s="113"/>
      <c r="K17" s="104"/>
    </row>
    <row r="18" spans="2:11" x14ac:dyDescent="0.25">
      <c r="B18" s="442" t="s">
        <v>17</v>
      </c>
      <c r="C18" s="443"/>
      <c r="D18" s="60">
        <f>SUM(D15:D17)</f>
        <v>0.25</v>
      </c>
      <c r="E18" s="444" t="s">
        <v>17</v>
      </c>
      <c r="F18" s="445"/>
      <c r="G18" s="60">
        <f>SUM(G15:G17)</f>
        <v>0.25</v>
      </c>
      <c r="H18" s="170"/>
      <c r="I18" s="108">
        <f>SUM(I15:I17)</f>
        <v>0.19</v>
      </c>
      <c r="J18" s="106"/>
      <c r="K18" s="106"/>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X54"/>
  <sheetViews>
    <sheetView tabSelected="1"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238" t="s">
        <v>242</v>
      </c>
      <c r="C6" s="241">
        <v>1</v>
      </c>
      <c r="D6" s="470" t="s">
        <v>243</v>
      </c>
      <c r="E6" s="470"/>
      <c r="F6" s="493" t="s">
        <v>406</v>
      </c>
      <c r="G6" s="478"/>
      <c r="H6" s="478"/>
      <c r="I6" s="479"/>
      <c r="J6" s="200"/>
      <c r="K6" s="200"/>
      <c r="M6" s="256" t="s">
        <v>60</v>
      </c>
      <c r="N6" s="257" t="s">
        <v>61</v>
      </c>
    </row>
    <row r="7" spans="2:14" ht="30.75" customHeight="1" x14ac:dyDescent="0.2">
      <c r="B7" s="238" t="s">
        <v>244</v>
      </c>
      <c r="C7" s="241" t="s">
        <v>81</v>
      </c>
      <c r="D7" s="470" t="s">
        <v>245</v>
      </c>
      <c r="E7" s="470"/>
      <c r="F7" s="472" t="s">
        <v>374</v>
      </c>
      <c r="G7" s="472"/>
      <c r="H7" s="175" t="s">
        <v>246</v>
      </c>
      <c r="I7" s="241" t="s">
        <v>81</v>
      </c>
      <c r="J7" s="202"/>
      <c r="K7" s="202"/>
      <c r="M7" s="256" t="s">
        <v>65</v>
      </c>
      <c r="N7" s="257" t="s">
        <v>66</v>
      </c>
    </row>
    <row r="8" spans="2:14" ht="30.75" customHeight="1" x14ac:dyDescent="0.2">
      <c r="B8" s="238" t="s">
        <v>247</v>
      </c>
      <c r="C8" s="471" t="s">
        <v>289</v>
      </c>
      <c r="D8" s="471"/>
      <c r="E8" s="471"/>
      <c r="F8" s="471"/>
      <c r="G8" s="175" t="s">
        <v>248</v>
      </c>
      <c r="H8" s="473">
        <v>7550</v>
      </c>
      <c r="I8" s="473"/>
      <c r="J8" s="21"/>
      <c r="K8" s="21"/>
      <c r="M8" s="256" t="s">
        <v>69</v>
      </c>
      <c r="N8" s="257" t="s">
        <v>70</v>
      </c>
    </row>
    <row r="9" spans="2:14" ht="30.75" customHeight="1" x14ac:dyDescent="0.2">
      <c r="B9" s="238" t="s">
        <v>48</v>
      </c>
      <c r="C9" s="474" t="s">
        <v>60</v>
      </c>
      <c r="D9" s="474"/>
      <c r="E9" s="474"/>
      <c r="F9" s="474"/>
      <c r="G9" s="175" t="s">
        <v>249</v>
      </c>
      <c r="H9" s="475" t="s">
        <v>290</v>
      </c>
      <c r="I9" s="475"/>
      <c r="J9" s="22"/>
      <c r="K9" s="22"/>
      <c r="M9" s="258" t="s">
        <v>73</v>
      </c>
    </row>
    <row r="10" spans="2:14" ht="30.75" customHeight="1" x14ac:dyDescent="0.2">
      <c r="B10" s="238" t="s">
        <v>250</v>
      </c>
      <c r="C10" s="471" t="s">
        <v>338</v>
      </c>
      <c r="D10" s="471"/>
      <c r="E10" s="471"/>
      <c r="F10" s="471"/>
      <c r="G10" s="471"/>
      <c r="H10" s="471"/>
      <c r="I10" s="471"/>
      <c r="J10" s="203"/>
      <c r="K10" s="203"/>
      <c r="M10" s="258"/>
    </row>
    <row r="11" spans="2:14" ht="30.75" customHeight="1" x14ac:dyDescent="0.2">
      <c r="B11" s="238" t="s">
        <v>251</v>
      </c>
      <c r="C11" s="472"/>
      <c r="D11" s="472"/>
      <c r="E11" s="472"/>
      <c r="F11" s="472"/>
      <c r="G11" s="472"/>
      <c r="H11" s="472"/>
      <c r="I11" s="472"/>
      <c r="J11" s="202"/>
      <c r="K11" s="202"/>
      <c r="M11" s="258"/>
      <c r="N11" s="257" t="s">
        <v>76</v>
      </c>
    </row>
    <row r="12" spans="2:14" ht="30.75" customHeight="1" x14ac:dyDescent="0.2">
      <c r="B12" s="238" t="s">
        <v>254</v>
      </c>
      <c r="C12" s="392" t="s">
        <v>375</v>
      </c>
      <c r="D12" s="392"/>
      <c r="E12" s="392"/>
      <c r="F12" s="392"/>
      <c r="G12" s="175" t="s">
        <v>252</v>
      </c>
      <c r="H12" s="394" t="s">
        <v>91</v>
      </c>
      <c r="I12" s="394"/>
      <c r="J12" s="202"/>
      <c r="K12" s="202"/>
      <c r="M12" s="258" t="s">
        <v>80</v>
      </c>
      <c r="N12" s="257" t="s">
        <v>81</v>
      </c>
    </row>
    <row r="13" spans="2:14" ht="30.75" customHeight="1" x14ac:dyDescent="0.2">
      <c r="B13" s="238" t="s">
        <v>255</v>
      </c>
      <c r="C13" s="476" t="s">
        <v>293</v>
      </c>
      <c r="D13" s="476"/>
      <c r="E13" s="476"/>
      <c r="F13" s="476"/>
      <c r="G13" s="175" t="s">
        <v>253</v>
      </c>
      <c r="H13" s="472" t="s">
        <v>61</v>
      </c>
      <c r="I13" s="472"/>
      <c r="J13" s="202"/>
      <c r="K13" s="202"/>
      <c r="M13" s="258" t="s">
        <v>84</v>
      </c>
    </row>
    <row r="14" spans="2:14" ht="64.5" customHeight="1" x14ac:dyDescent="0.2">
      <c r="B14" s="238" t="s">
        <v>256</v>
      </c>
      <c r="C14" s="392" t="s">
        <v>376</v>
      </c>
      <c r="D14" s="392"/>
      <c r="E14" s="392"/>
      <c r="F14" s="392"/>
      <c r="G14" s="392"/>
      <c r="H14" s="392"/>
      <c r="I14" s="392"/>
      <c r="J14" s="203"/>
      <c r="K14" s="203"/>
      <c r="M14" s="258" t="s">
        <v>86</v>
      </c>
    </row>
    <row r="15" spans="2:14" ht="30.75" customHeight="1" x14ac:dyDescent="0.2">
      <c r="B15" s="238" t="s">
        <v>257</v>
      </c>
      <c r="C15" s="392" t="s">
        <v>356</v>
      </c>
      <c r="D15" s="392"/>
      <c r="E15" s="392"/>
      <c r="F15" s="392"/>
      <c r="G15" s="392"/>
      <c r="H15" s="392"/>
      <c r="I15" s="392"/>
      <c r="J15" s="204"/>
      <c r="K15" s="204"/>
      <c r="M15" s="258" t="s">
        <v>88</v>
      </c>
    </row>
    <row r="16" spans="2:14" ht="20.25" customHeight="1" x14ac:dyDescent="0.2">
      <c r="B16" s="238" t="s">
        <v>258</v>
      </c>
      <c r="C16" s="392" t="s">
        <v>377</v>
      </c>
      <c r="D16" s="392"/>
      <c r="E16" s="392"/>
      <c r="F16" s="392"/>
      <c r="G16" s="392"/>
      <c r="H16" s="392"/>
      <c r="I16" s="392"/>
      <c r="J16" s="205"/>
      <c r="K16" s="205"/>
      <c r="M16" s="258"/>
    </row>
    <row r="17" spans="2:13" ht="30.75" customHeight="1" x14ac:dyDescent="0.2">
      <c r="B17" s="238" t="s">
        <v>259</v>
      </c>
      <c r="C17" s="472" t="s">
        <v>345</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71" t="s">
        <v>378</v>
      </c>
      <c r="D19" s="471"/>
      <c r="E19" s="471"/>
      <c r="F19" s="471" t="s">
        <v>379</v>
      </c>
      <c r="G19" s="471"/>
      <c r="H19" s="471"/>
      <c r="I19" s="471"/>
      <c r="J19" s="205"/>
      <c r="K19" s="205"/>
      <c r="M19" s="258" t="s">
        <v>95</v>
      </c>
    </row>
    <row r="20" spans="2:13" ht="39.75" customHeight="1" x14ac:dyDescent="0.2">
      <c r="B20" s="242" t="s">
        <v>266</v>
      </c>
      <c r="C20" s="487" t="s">
        <v>345</v>
      </c>
      <c r="D20" s="488"/>
      <c r="E20" s="489"/>
      <c r="F20" s="394" t="s">
        <v>345</v>
      </c>
      <c r="G20" s="394"/>
      <c r="H20" s="394"/>
      <c r="I20" s="395"/>
      <c r="J20" s="202"/>
      <c r="K20" s="202"/>
      <c r="M20" s="258"/>
    </row>
    <row r="21" spans="2:13" ht="78" customHeight="1" x14ac:dyDescent="0.2">
      <c r="B21" s="242" t="s">
        <v>267</v>
      </c>
      <c r="C21" s="490" t="s">
        <v>380</v>
      </c>
      <c r="D21" s="491"/>
      <c r="E21" s="492"/>
      <c r="F21" s="493" t="s">
        <v>381</v>
      </c>
      <c r="G21" s="478"/>
      <c r="H21" s="478"/>
      <c r="I21" s="494"/>
      <c r="J21" s="204"/>
      <c r="K21" s="204"/>
      <c r="M21" s="258"/>
    </row>
    <row r="22" spans="2:13" ht="23.25" customHeight="1" x14ac:dyDescent="0.2">
      <c r="B22" s="242" t="s">
        <v>268</v>
      </c>
      <c r="C22" s="477">
        <v>44013</v>
      </c>
      <c r="D22" s="495"/>
      <c r="E22" s="496"/>
      <c r="F22" s="175" t="s">
        <v>271</v>
      </c>
      <c r="G22" s="184"/>
      <c r="H22" s="175" t="s">
        <v>275</v>
      </c>
      <c r="I22" s="185">
        <v>0</v>
      </c>
      <c r="J22" s="30"/>
      <c r="K22" s="30"/>
      <c r="M22" s="258"/>
    </row>
    <row r="23" spans="2:13" ht="27" customHeight="1" x14ac:dyDescent="0.2">
      <c r="B23" s="242" t="s">
        <v>269</v>
      </c>
      <c r="C23" s="477">
        <v>44196</v>
      </c>
      <c r="D23" s="478"/>
      <c r="E23" s="479"/>
      <c r="F23" s="175" t="s">
        <v>272</v>
      </c>
      <c r="G23" s="480">
        <v>0.1</v>
      </c>
      <c r="H23" s="481"/>
      <c r="I23" s="482"/>
      <c r="J23" s="31"/>
      <c r="K23" s="31"/>
      <c r="M23" s="258"/>
    </row>
    <row r="24" spans="2:13" ht="30.75" customHeight="1" x14ac:dyDescent="0.2">
      <c r="B24" s="240" t="s">
        <v>270</v>
      </c>
      <c r="C24" s="384" t="s">
        <v>382</v>
      </c>
      <c r="D24" s="385"/>
      <c r="E24" s="386"/>
      <c r="F24" s="176" t="s">
        <v>274</v>
      </c>
      <c r="G24" s="493" t="s">
        <v>223</v>
      </c>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237" t="s">
        <v>261</v>
      </c>
      <c r="D26" s="237" t="s">
        <v>260</v>
      </c>
      <c r="E26" s="178" t="s">
        <v>264</v>
      </c>
      <c r="F26" s="237" t="s">
        <v>263</v>
      </c>
      <c r="G26" s="237" t="s">
        <v>262</v>
      </c>
      <c r="H26" s="178" t="s">
        <v>276</v>
      </c>
      <c r="I26" s="179" t="s">
        <v>273</v>
      </c>
      <c r="J26" s="205"/>
      <c r="K26" s="205"/>
      <c r="M26" s="258"/>
    </row>
    <row r="27" spans="2:13" ht="19.5" customHeight="1" x14ac:dyDescent="0.2">
      <c r="B27" s="180" t="s">
        <v>119</v>
      </c>
      <c r="C27" s="243">
        <v>0</v>
      </c>
      <c r="D27" s="186">
        <v>0</v>
      </c>
      <c r="E27" s="195">
        <v>0</v>
      </c>
      <c r="F27" s="500">
        <f>+SUM(C27:C33)</f>
        <v>0.1</v>
      </c>
      <c r="G27" s="500">
        <f>+SUM(D27:D33)</f>
        <v>0.01</v>
      </c>
      <c r="H27" s="503">
        <f>+G27/F27</f>
        <v>9.9999999999999992E-2</v>
      </c>
      <c r="I27" s="503">
        <f>+H27+I22</f>
        <v>9.9999999999999992E-2</v>
      </c>
      <c r="J27" s="38"/>
      <c r="K27" s="38"/>
    </row>
    <row r="28" spans="2:13" ht="19.5" customHeight="1" x14ac:dyDescent="0.2">
      <c r="B28" s="180" t="s">
        <v>120</v>
      </c>
      <c r="C28" s="222">
        <v>0.01</v>
      </c>
      <c r="D28" s="191">
        <v>0.01</v>
      </c>
      <c r="E28" s="195">
        <f t="shared" ref="E28:E32" si="0">D28/C28</f>
        <v>1</v>
      </c>
      <c r="F28" s="501"/>
      <c r="G28" s="501"/>
      <c r="H28" s="504"/>
      <c r="I28" s="504"/>
      <c r="J28" s="38"/>
      <c r="K28" s="38"/>
    </row>
    <row r="29" spans="2:13" ht="19.5" customHeight="1" x14ac:dyDescent="0.2">
      <c r="B29" s="180" t="s">
        <v>121</v>
      </c>
      <c r="C29" s="222">
        <v>2.2499999999999999E-2</v>
      </c>
      <c r="D29" s="191"/>
      <c r="E29" s="195">
        <f t="shared" si="0"/>
        <v>0</v>
      </c>
      <c r="F29" s="501"/>
      <c r="G29" s="501"/>
      <c r="H29" s="504"/>
      <c r="I29" s="504"/>
      <c r="J29" s="38"/>
      <c r="K29" s="38"/>
    </row>
    <row r="30" spans="2:13" ht="19.5" customHeight="1" x14ac:dyDescent="0.2">
      <c r="B30" s="180" t="s">
        <v>122</v>
      </c>
      <c r="C30" s="222">
        <v>2.2499999999999999E-2</v>
      </c>
      <c r="D30" s="191"/>
      <c r="E30" s="195">
        <f t="shared" si="0"/>
        <v>0</v>
      </c>
      <c r="F30" s="501"/>
      <c r="G30" s="501"/>
      <c r="H30" s="504"/>
      <c r="I30" s="504"/>
      <c r="J30" s="38"/>
      <c r="K30" s="38"/>
    </row>
    <row r="31" spans="2:13" ht="19.5" customHeight="1" x14ac:dyDescent="0.2">
      <c r="B31" s="180" t="s">
        <v>123</v>
      </c>
      <c r="C31" s="222">
        <v>2.2499999999999999E-2</v>
      </c>
      <c r="D31" s="191"/>
      <c r="E31" s="195">
        <f t="shared" si="0"/>
        <v>0</v>
      </c>
      <c r="F31" s="501"/>
      <c r="G31" s="501"/>
      <c r="H31" s="504"/>
      <c r="I31" s="504"/>
      <c r="J31" s="38"/>
      <c r="K31" s="38"/>
    </row>
    <row r="32" spans="2:13" ht="19.5" customHeight="1" x14ac:dyDescent="0.2">
      <c r="B32" s="180" t="s">
        <v>124</v>
      </c>
      <c r="C32" s="222">
        <v>2.2499999999999999E-2</v>
      </c>
      <c r="D32" s="191"/>
      <c r="E32" s="195">
        <f t="shared" si="0"/>
        <v>0</v>
      </c>
      <c r="F32" s="502"/>
      <c r="G32" s="502"/>
      <c r="H32" s="505"/>
      <c r="I32" s="505"/>
      <c r="J32" s="38"/>
      <c r="K32" s="38"/>
    </row>
    <row r="33" spans="2:11" ht="52.5" customHeight="1" x14ac:dyDescent="0.2">
      <c r="B33" s="181" t="s">
        <v>277</v>
      </c>
      <c r="C33" s="506" t="s">
        <v>386</v>
      </c>
      <c r="D33" s="507"/>
      <c r="E33" s="507"/>
      <c r="F33" s="507"/>
      <c r="G33" s="507"/>
      <c r="H33" s="507"/>
      <c r="I33" s="508"/>
      <c r="J33" s="209"/>
      <c r="K33" s="209"/>
    </row>
    <row r="34" spans="2:11" ht="34.5" customHeight="1" x14ac:dyDescent="0.2">
      <c r="B34" s="509"/>
      <c r="C34" s="510"/>
      <c r="D34" s="510"/>
      <c r="E34" s="510"/>
      <c r="F34" s="510"/>
      <c r="G34" s="510"/>
      <c r="H34" s="510"/>
      <c r="I34" s="511"/>
      <c r="J34" s="198"/>
      <c r="K34" s="198"/>
    </row>
    <row r="35" spans="2:11" ht="34.5" customHeight="1" x14ac:dyDescent="0.2">
      <c r="B35" s="512"/>
      <c r="C35" s="513"/>
      <c r="D35" s="513"/>
      <c r="E35" s="513"/>
      <c r="F35" s="513"/>
      <c r="G35" s="513"/>
      <c r="H35" s="513"/>
      <c r="I35" s="514"/>
      <c r="J35" s="209"/>
      <c r="K35" s="209"/>
    </row>
    <row r="36" spans="2:11" ht="34.5" customHeight="1" x14ac:dyDescent="0.2">
      <c r="B36" s="512"/>
      <c r="C36" s="513"/>
      <c r="D36" s="513"/>
      <c r="E36" s="513"/>
      <c r="F36" s="513"/>
      <c r="G36" s="513"/>
      <c r="H36" s="513"/>
      <c r="I36" s="514"/>
      <c r="J36" s="209"/>
      <c r="K36" s="209"/>
    </row>
    <row r="37" spans="2:11" ht="34.5" customHeight="1" x14ac:dyDescent="0.2">
      <c r="B37" s="512"/>
      <c r="C37" s="513"/>
      <c r="D37" s="513"/>
      <c r="E37" s="513"/>
      <c r="F37" s="513"/>
      <c r="G37" s="513"/>
      <c r="H37" s="513"/>
      <c r="I37" s="514"/>
      <c r="J37" s="209"/>
      <c r="K37" s="209"/>
    </row>
    <row r="38" spans="2:11" ht="34.5" customHeight="1" x14ac:dyDescent="0.2">
      <c r="B38" s="515"/>
      <c r="C38" s="516"/>
      <c r="D38" s="516"/>
      <c r="E38" s="516"/>
      <c r="F38" s="516"/>
      <c r="G38" s="516"/>
      <c r="H38" s="516"/>
      <c r="I38" s="517"/>
      <c r="J38" s="197"/>
      <c r="K38" s="197"/>
    </row>
    <row r="39" spans="2:11" ht="96.75" customHeight="1" x14ac:dyDescent="0.2">
      <c r="B39" s="238" t="s">
        <v>278</v>
      </c>
      <c r="C39" s="506" t="s">
        <v>387</v>
      </c>
      <c r="D39" s="507"/>
      <c r="E39" s="507"/>
      <c r="F39" s="507"/>
      <c r="G39" s="507"/>
      <c r="H39" s="507"/>
      <c r="I39" s="508"/>
      <c r="J39" s="210"/>
      <c r="K39" s="210"/>
    </row>
    <row r="40" spans="2:11" ht="32.25" customHeight="1" x14ac:dyDescent="0.2">
      <c r="B40" s="238" t="s">
        <v>279</v>
      </c>
      <c r="C40" s="506" t="s">
        <v>388</v>
      </c>
      <c r="D40" s="507"/>
      <c r="E40" s="507"/>
      <c r="F40" s="507"/>
      <c r="G40" s="507"/>
      <c r="H40" s="507"/>
      <c r="I40" s="508"/>
      <c r="J40" s="210"/>
      <c r="K40" s="210"/>
    </row>
    <row r="41" spans="2:11" ht="66" customHeight="1" x14ac:dyDescent="0.2">
      <c r="B41" s="182" t="s">
        <v>280</v>
      </c>
      <c r="C41" s="518" t="s">
        <v>389</v>
      </c>
      <c r="D41" s="519"/>
      <c r="E41" s="519"/>
      <c r="F41" s="519"/>
      <c r="G41" s="519"/>
      <c r="H41" s="519"/>
      <c r="I41" s="520"/>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239" t="s">
        <v>282</v>
      </c>
      <c r="D43" s="525" t="s">
        <v>283</v>
      </c>
      <c r="E43" s="525"/>
      <c r="F43" s="525"/>
      <c r="G43" s="525" t="s">
        <v>284</v>
      </c>
      <c r="H43" s="525"/>
      <c r="I43" s="525"/>
      <c r="J43" s="212"/>
      <c r="K43" s="212"/>
    </row>
    <row r="44" spans="2:11" ht="30.75" customHeight="1" x14ac:dyDescent="0.2">
      <c r="B44" s="524"/>
      <c r="C44" s="213">
        <v>44069</v>
      </c>
      <c r="D44" s="521"/>
      <c r="E44" s="521"/>
      <c r="F44" s="521"/>
      <c r="G44" s="521"/>
      <c r="H44" s="521"/>
      <c r="I44" s="521"/>
      <c r="J44" s="212"/>
      <c r="K44" s="212"/>
    </row>
    <row r="45" spans="2:11" ht="32.25" customHeight="1" x14ac:dyDescent="0.2">
      <c r="B45" s="183" t="s">
        <v>285</v>
      </c>
      <c r="C45" s="521" t="s">
        <v>390</v>
      </c>
      <c r="D45" s="521"/>
      <c r="E45" s="521"/>
      <c r="F45" s="521"/>
      <c r="G45" s="521"/>
      <c r="H45" s="521"/>
      <c r="I45" s="521"/>
      <c r="J45" s="215"/>
      <c r="K45" s="215"/>
    </row>
    <row r="46" spans="2:11" ht="28.5" customHeight="1" x14ac:dyDescent="0.2">
      <c r="B46" s="175" t="s">
        <v>286</v>
      </c>
      <c r="C46" s="521" t="s">
        <v>390</v>
      </c>
      <c r="D46" s="521"/>
      <c r="E46" s="521"/>
      <c r="F46" s="521"/>
      <c r="G46" s="521"/>
      <c r="H46" s="521"/>
      <c r="I46" s="521"/>
      <c r="J46" s="215"/>
      <c r="K46" s="215"/>
    </row>
    <row r="47" spans="2:11" ht="30" customHeight="1" x14ac:dyDescent="0.2">
      <c r="B47" s="182" t="s">
        <v>287</v>
      </c>
      <c r="C47" s="522" t="s">
        <v>391</v>
      </c>
      <c r="D47" s="522"/>
      <c r="E47" s="522"/>
      <c r="F47" s="522"/>
      <c r="G47" s="522"/>
      <c r="H47" s="522"/>
      <c r="I47" s="522"/>
      <c r="J47" s="217"/>
      <c r="K47" s="217"/>
    </row>
    <row r="48" spans="2:11" ht="31.5" customHeight="1" x14ac:dyDescent="0.2">
      <c r="B48" s="182" t="s">
        <v>288</v>
      </c>
      <c r="C48" s="521"/>
      <c r="D48" s="521"/>
      <c r="E48" s="521"/>
      <c r="F48" s="521"/>
      <c r="G48" s="521"/>
      <c r="H48" s="521"/>
      <c r="I48" s="521"/>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YWK4az1lbcxTq31bdjQG7qTOKIn5RP2YjoUIko9S5zxNQguQZJKegtoSZz3fZ6m0wRbYESkD0Gko1o+SNQijFQ==" saltValue="jrQovDf1TVnSo90uc3k1o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809281"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9281" r:id="rId4"/>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4"/>
  <sheetViews>
    <sheetView zoomScale="70" zoomScaleNormal="70" zoomScalePageLayoutView="7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37.7109375" style="7" customWidth="1"/>
    <col min="10"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246" t="s">
        <v>242</v>
      </c>
      <c r="C6" s="245">
        <v>2</v>
      </c>
      <c r="D6" s="470" t="s">
        <v>243</v>
      </c>
      <c r="E6" s="470"/>
      <c r="F6" s="471" t="s">
        <v>407</v>
      </c>
      <c r="G6" s="471"/>
      <c r="H6" s="471"/>
      <c r="I6" s="471"/>
      <c r="J6" s="200"/>
      <c r="K6" s="200"/>
      <c r="M6" s="256" t="s">
        <v>60</v>
      </c>
      <c r="N6" s="257" t="s">
        <v>61</v>
      </c>
    </row>
    <row r="7" spans="2:14" ht="30.75" customHeight="1" x14ac:dyDescent="0.2">
      <c r="B7" s="246" t="s">
        <v>244</v>
      </c>
      <c r="C7" s="245" t="s">
        <v>81</v>
      </c>
      <c r="D7" s="470" t="s">
        <v>245</v>
      </c>
      <c r="E7" s="470"/>
      <c r="F7" s="472" t="s">
        <v>292</v>
      </c>
      <c r="G7" s="472"/>
      <c r="H7" s="175" t="s">
        <v>246</v>
      </c>
      <c r="I7" s="245" t="s">
        <v>81</v>
      </c>
      <c r="J7" s="202"/>
      <c r="K7" s="202"/>
      <c r="M7" s="256" t="s">
        <v>65</v>
      </c>
      <c r="N7" s="257" t="s">
        <v>66</v>
      </c>
    </row>
    <row r="8" spans="2:14" ht="30.75" customHeight="1" x14ac:dyDescent="0.2">
      <c r="B8" s="246" t="s">
        <v>247</v>
      </c>
      <c r="C8" s="471" t="s">
        <v>289</v>
      </c>
      <c r="D8" s="471"/>
      <c r="E8" s="471"/>
      <c r="F8" s="471"/>
      <c r="G8" s="175" t="s">
        <v>248</v>
      </c>
      <c r="H8" s="473">
        <v>7550</v>
      </c>
      <c r="I8" s="473"/>
      <c r="J8" s="21"/>
      <c r="K8" s="21"/>
      <c r="M8" s="256" t="s">
        <v>69</v>
      </c>
      <c r="N8" s="257" t="s">
        <v>70</v>
      </c>
    </row>
    <row r="9" spans="2:14" ht="30.75" customHeight="1" x14ac:dyDescent="0.2">
      <c r="B9" s="246" t="s">
        <v>48</v>
      </c>
      <c r="C9" s="474" t="s">
        <v>60</v>
      </c>
      <c r="D9" s="474"/>
      <c r="E9" s="474"/>
      <c r="F9" s="474"/>
      <c r="G9" s="175" t="s">
        <v>249</v>
      </c>
      <c r="H9" s="475" t="s">
        <v>290</v>
      </c>
      <c r="I9" s="475"/>
      <c r="J9" s="22"/>
      <c r="K9" s="22"/>
      <c r="M9" s="258" t="s">
        <v>73</v>
      </c>
    </row>
    <row r="10" spans="2:14" ht="30.75" customHeight="1" x14ac:dyDescent="0.2">
      <c r="B10" s="246" t="s">
        <v>250</v>
      </c>
      <c r="C10" s="471" t="s">
        <v>316</v>
      </c>
      <c r="D10" s="471"/>
      <c r="E10" s="471"/>
      <c r="F10" s="471"/>
      <c r="G10" s="471"/>
      <c r="H10" s="471"/>
      <c r="I10" s="471"/>
      <c r="J10" s="203"/>
      <c r="K10" s="203"/>
      <c r="M10" s="258"/>
    </row>
    <row r="11" spans="2:14" ht="30.75" customHeight="1" x14ac:dyDescent="0.2">
      <c r="B11" s="246" t="s">
        <v>251</v>
      </c>
      <c r="C11" s="472" t="s">
        <v>291</v>
      </c>
      <c r="D11" s="472"/>
      <c r="E11" s="472"/>
      <c r="F11" s="472"/>
      <c r="G11" s="472"/>
      <c r="H11" s="472"/>
      <c r="I11" s="472"/>
      <c r="J11" s="202"/>
      <c r="K11" s="202"/>
      <c r="M11" s="258"/>
      <c r="N11" s="257" t="s">
        <v>76</v>
      </c>
    </row>
    <row r="12" spans="2:14" ht="30.75" customHeight="1" x14ac:dyDescent="0.2">
      <c r="B12" s="246" t="s">
        <v>254</v>
      </c>
      <c r="C12" s="392" t="s">
        <v>320</v>
      </c>
      <c r="D12" s="392"/>
      <c r="E12" s="392"/>
      <c r="F12" s="392"/>
      <c r="G12" s="175" t="s">
        <v>252</v>
      </c>
      <c r="H12" s="394" t="s">
        <v>91</v>
      </c>
      <c r="I12" s="394"/>
      <c r="J12" s="202"/>
      <c r="K12" s="202"/>
      <c r="M12" s="258" t="s">
        <v>80</v>
      </c>
      <c r="N12" s="257" t="s">
        <v>81</v>
      </c>
    </row>
    <row r="13" spans="2:14" ht="30.75" customHeight="1" x14ac:dyDescent="0.2">
      <c r="B13" s="246" t="s">
        <v>255</v>
      </c>
      <c r="C13" s="476" t="s">
        <v>384</v>
      </c>
      <c r="D13" s="476"/>
      <c r="E13" s="476"/>
      <c r="F13" s="476"/>
      <c r="G13" s="175" t="s">
        <v>253</v>
      </c>
      <c r="H13" s="472" t="s">
        <v>70</v>
      </c>
      <c r="I13" s="472"/>
      <c r="J13" s="202"/>
      <c r="K13" s="202"/>
      <c r="M13" s="258" t="s">
        <v>84</v>
      </c>
    </row>
    <row r="14" spans="2:14" ht="39.75" customHeight="1" x14ac:dyDescent="0.2">
      <c r="B14" s="246" t="s">
        <v>256</v>
      </c>
      <c r="C14" s="417" t="s">
        <v>322</v>
      </c>
      <c r="D14" s="417"/>
      <c r="E14" s="417"/>
      <c r="F14" s="417"/>
      <c r="G14" s="417"/>
      <c r="H14" s="417"/>
      <c r="I14" s="417"/>
      <c r="J14" s="203"/>
      <c r="K14" s="203"/>
      <c r="M14" s="258" t="s">
        <v>86</v>
      </c>
    </row>
    <row r="15" spans="2:14" ht="30.75" customHeight="1" x14ac:dyDescent="0.2">
      <c r="B15" s="246" t="s">
        <v>257</v>
      </c>
      <c r="C15" s="392" t="s">
        <v>300</v>
      </c>
      <c r="D15" s="392"/>
      <c r="E15" s="392"/>
      <c r="F15" s="392"/>
      <c r="G15" s="392"/>
      <c r="H15" s="392"/>
      <c r="I15" s="392"/>
      <c r="J15" s="204"/>
      <c r="K15" s="204"/>
      <c r="M15" s="258" t="s">
        <v>88</v>
      </c>
    </row>
    <row r="16" spans="2:14" ht="20.25" customHeight="1" x14ac:dyDescent="0.2">
      <c r="B16" s="246" t="s">
        <v>258</v>
      </c>
      <c r="C16" s="471" t="s">
        <v>317</v>
      </c>
      <c r="D16" s="471"/>
      <c r="E16" s="471"/>
      <c r="F16" s="471"/>
      <c r="G16" s="471"/>
      <c r="H16" s="471"/>
      <c r="I16" s="471"/>
      <c r="J16" s="205"/>
      <c r="K16" s="205"/>
      <c r="M16" s="258"/>
    </row>
    <row r="17" spans="2:13" ht="30.75" customHeight="1" x14ac:dyDescent="0.2">
      <c r="B17" s="246" t="s">
        <v>259</v>
      </c>
      <c r="C17" s="472" t="s">
        <v>152</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71" t="s">
        <v>318</v>
      </c>
      <c r="D19" s="471"/>
      <c r="E19" s="471"/>
      <c r="F19" s="471" t="s">
        <v>319</v>
      </c>
      <c r="G19" s="471"/>
      <c r="H19" s="471"/>
      <c r="I19" s="471"/>
      <c r="J19" s="205"/>
      <c r="K19" s="205"/>
      <c r="M19" s="258" t="s">
        <v>95</v>
      </c>
    </row>
    <row r="20" spans="2:13" ht="39.75" customHeight="1" x14ac:dyDescent="0.2">
      <c r="B20" s="249" t="s">
        <v>266</v>
      </c>
      <c r="C20" s="487" t="s">
        <v>152</v>
      </c>
      <c r="D20" s="488"/>
      <c r="E20" s="489"/>
      <c r="F20" s="394" t="s">
        <v>152</v>
      </c>
      <c r="G20" s="394"/>
      <c r="H20" s="394"/>
      <c r="I20" s="395"/>
      <c r="J20" s="202"/>
      <c r="K20" s="202"/>
      <c r="M20" s="258"/>
    </row>
    <row r="21" spans="2:13" ht="92.25" customHeight="1" x14ac:dyDescent="0.2">
      <c r="B21" s="249" t="s">
        <v>267</v>
      </c>
      <c r="C21" s="490" t="s">
        <v>323</v>
      </c>
      <c r="D21" s="491"/>
      <c r="E21" s="492"/>
      <c r="F21" s="493" t="s">
        <v>324</v>
      </c>
      <c r="G21" s="478"/>
      <c r="H21" s="478"/>
      <c r="I21" s="494"/>
      <c r="J21" s="204"/>
      <c r="K21" s="204"/>
      <c r="M21" s="258"/>
    </row>
    <row r="22" spans="2:13" ht="23.25" customHeight="1" x14ac:dyDescent="0.2">
      <c r="B22" s="249" t="s">
        <v>268</v>
      </c>
      <c r="C22" s="477">
        <v>44013</v>
      </c>
      <c r="D22" s="495"/>
      <c r="E22" s="496"/>
      <c r="F22" s="175" t="s">
        <v>297</v>
      </c>
      <c r="G22" s="187"/>
      <c r="H22" s="175" t="s">
        <v>275</v>
      </c>
      <c r="I22" s="188">
        <v>0</v>
      </c>
      <c r="J22" s="30"/>
      <c r="K22" s="30"/>
      <c r="M22" s="258"/>
    </row>
    <row r="23" spans="2:13" ht="27" customHeight="1" x14ac:dyDescent="0.2">
      <c r="B23" s="249" t="s">
        <v>269</v>
      </c>
      <c r="C23" s="477">
        <v>44196</v>
      </c>
      <c r="D23" s="478"/>
      <c r="E23" s="479"/>
      <c r="F23" s="175" t="s">
        <v>272</v>
      </c>
      <c r="G23" s="480">
        <v>0.1</v>
      </c>
      <c r="H23" s="481"/>
      <c r="I23" s="482"/>
      <c r="J23" s="31"/>
      <c r="K23" s="31"/>
      <c r="M23" s="258"/>
    </row>
    <row r="24" spans="2:13" ht="30.75" customHeight="1" x14ac:dyDescent="0.2">
      <c r="B24" s="248" t="s">
        <v>270</v>
      </c>
      <c r="C24" s="384" t="s">
        <v>88</v>
      </c>
      <c r="D24" s="385"/>
      <c r="E24" s="386"/>
      <c r="F24" s="176" t="s">
        <v>274</v>
      </c>
      <c r="G24" s="493"/>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247" t="s">
        <v>261</v>
      </c>
      <c r="D26" s="247" t="s">
        <v>260</v>
      </c>
      <c r="E26" s="178" t="s">
        <v>264</v>
      </c>
      <c r="F26" s="247" t="s">
        <v>263</v>
      </c>
      <c r="G26" s="247" t="s">
        <v>262</v>
      </c>
      <c r="H26" s="178" t="s">
        <v>276</v>
      </c>
      <c r="I26" s="179" t="s">
        <v>273</v>
      </c>
      <c r="J26" s="205"/>
      <c r="K26" s="205"/>
      <c r="M26" s="258"/>
    </row>
    <row r="27" spans="2:13" ht="19.5" customHeight="1" x14ac:dyDescent="0.2">
      <c r="B27" s="180" t="s">
        <v>119</v>
      </c>
      <c r="C27" s="190">
        <f>0.0143+0.0143</f>
        <v>2.86E-2</v>
      </c>
      <c r="D27" s="190">
        <v>2.86E-2</v>
      </c>
      <c r="E27" s="195">
        <f t="shared" ref="E27:E32" si="0">IF(D27="","",D27/C27)</f>
        <v>1</v>
      </c>
      <c r="F27" s="526">
        <f>+SUM(C27:C32)</f>
        <v>0.10000000000000002</v>
      </c>
      <c r="G27" s="526">
        <f>+SUM(D27:D32)</f>
        <v>4.2900000000000001E-2</v>
      </c>
      <c r="H27" s="529">
        <f>+G27/F27</f>
        <v>0.42899999999999994</v>
      </c>
      <c r="I27" s="532">
        <f>+H27+I22</f>
        <v>0.42899999999999994</v>
      </c>
      <c r="J27" s="38"/>
      <c r="K27" s="38"/>
    </row>
    <row r="28" spans="2:13" ht="19.5" customHeight="1" x14ac:dyDescent="0.2">
      <c r="B28" s="180" t="s">
        <v>120</v>
      </c>
      <c r="C28" s="190">
        <v>1.43E-2</v>
      </c>
      <c r="D28" s="190">
        <v>1.43E-2</v>
      </c>
      <c r="E28" s="195">
        <f t="shared" si="0"/>
        <v>1</v>
      </c>
      <c r="F28" s="527"/>
      <c r="G28" s="527"/>
      <c r="H28" s="530"/>
      <c r="I28" s="533"/>
      <c r="J28" s="38"/>
      <c r="K28" s="38"/>
    </row>
    <row r="29" spans="2:13" ht="19.5" customHeight="1" x14ac:dyDescent="0.2">
      <c r="B29" s="180" t="s">
        <v>121</v>
      </c>
      <c r="C29" s="190">
        <v>1.43E-2</v>
      </c>
      <c r="D29" s="190"/>
      <c r="E29" s="195" t="str">
        <f t="shared" si="0"/>
        <v/>
      </c>
      <c r="F29" s="527"/>
      <c r="G29" s="527"/>
      <c r="H29" s="530"/>
      <c r="I29" s="533"/>
      <c r="J29" s="38"/>
      <c r="K29" s="38"/>
    </row>
    <row r="30" spans="2:13" ht="19.5" customHeight="1" x14ac:dyDescent="0.2">
      <c r="B30" s="180" t="s">
        <v>122</v>
      </c>
      <c r="C30" s="190">
        <v>1.43E-2</v>
      </c>
      <c r="D30" s="190"/>
      <c r="E30" s="195" t="str">
        <f t="shared" si="0"/>
        <v/>
      </c>
      <c r="F30" s="527"/>
      <c r="G30" s="527"/>
      <c r="H30" s="530"/>
      <c r="I30" s="533"/>
      <c r="J30" s="38"/>
      <c r="K30" s="38"/>
    </row>
    <row r="31" spans="2:13" ht="19.5" customHeight="1" x14ac:dyDescent="0.2">
      <c r="B31" s="180" t="s">
        <v>123</v>
      </c>
      <c r="C31" s="190">
        <v>1.43E-2</v>
      </c>
      <c r="D31" s="190"/>
      <c r="E31" s="195" t="str">
        <f t="shared" si="0"/>
        <v/>
      </c>
      <c r="F31" s="527"/>
      <c r="G31" s="527"/>
      <c r="H31" s="530"/>
      <c r="I31" s="533"/>
      <c r="J31" s="38"/>
      <c r="K31" s="38"/>
    </row>
    <row r="32" spans="2:13" ht="19.5" customHeight="1" x14ac:dyDescent="0.2">
      <c r="B32" s="180" t="s">
        <v>124</v>
      </c>
      <c r="C32" s="190">
        <v>1.4200000000000001E-2</v>
      </c>
      <c r="D32" s="190"/>
      <c r="E32" s="195" t="str">
        <f t="shared" si="0"/>
        <v/>
      </c>
      <c r="F32" s="528"/>
      <c r="G32" s="528"/>
      <c r="H32" s="531"/>
      <c r="I32" s="534"/>
      <c r="J32" s="38"/>
      <c r="K32" s="38"/>
    </row>
    <row r="33" spans="2:11" ht="52.5" customHeight="1" x14ac:dyDescent="0.2">
      <c r="B33" s="181" t="s">
        <v>277</v>
      </c>
      <c r="C33" s="506"/>
      <c r="D33" s="507"/>
      <c r="E33" s="507"/>
      <c r="F33" s="507"/>
      <c r="G33" s="507"/>
      <c r="H33" s="507"/>
      <c r="I33" s="508"/>
      <c r="J33" s="209"/>
      <c r="K33" s="209"/>
    </row>
    <row r="34" spans="2:11" ht="34.5" customHeight="1" x14ac:dyDescent="0.2">
      <c r="B34" s="509"/>
      <c r="C34" s="510"/>
      <c r="D34" s="510"/>
      <c r="E34" s="510"/>
      <c r="F34" s="510"/>
      <c r="G34" s="510"/>
      <c r="H34" s="510"/>
      <c r="I34" s="511"/>
      <c r="J34" s="198"/>
      <c r="K34" s="198"/>
    </row>
    <row r="35" spans="2:11" ht="34.5" customHeight="1" x14ac:dyDescent="0.2">
      <c r="B35" s="512"/>
      <c r="C35" s="513"/>
      <c r="D35" s="513"/>
      <c r="E35" s="513"/>
      <c r="F35" s="513"/>
      <c r="G35" s="513"/>
      <c r="H35" s="513"/>
      <c r="I35" s="514"/>
      <c r="J35" s="209"/>
      <c r="K35" s="209"/>
    </row>
    <row r="36" spans="2:11" ht="34.5" customHeight="1" x14ac:dyDescent="0.2">
      <c r="B36" s="512"/>
      <c r="C36" s="513"/>
      <c r="D36" s="513"/>
      <c r="E36" s="513"/>
      <c r="F36" s="513"/>
      <c r="G36" s="513"/>
      <c r="H36" s="513"/>
      <c r="I36" s="514"/>
      <c r="J36" s="209"/>
      <c r="K36" s="209"/>
    </row>
    <row r="37" spans="2:11" ht="34.5" customHeight="1" x14ac:dyDescent="0.2">
      <c r="B37" s="512"/>
      <c r="C37" s="513"/>
      <c r="D37" s="513"/>
      <c r="E37" s="513"/>
      <c r="F37" s="513"/>
      <c r="G37" s="513"/>
      <c r="H37" s="513"/>
      <c r="I37" s="514"/>
      <c r="J37" s="209"/>
      <c r="K37" s="209"/>
    </row>
    <row r="38" spans="2:11" ht="34.5" customHeight="1" x14ac:dyDescent="0.2">
      <c r="B38" s="515"/>
      <c r="C38" s="516"/>
      <c r="D38" s="516"/>
      <c r="E38" s="516"/>
      <c r="F38" s="516"/>
      <c r="G38" s="516"/>
      <c r="H38" s="516"/>
      <c r="I38" s="517"/>
      <c r="J38" s="197"/>
      <c r="K38" s="197"/>
    </row>
    <row r="39" spans="2:11" ht="381.75" customHeight="1" x14ac:dyDescent="0.2">
      <c r="B39" s="246" t="s">
        <v>278</v>
      </c>
      <c r="C39" s="535" t="s">
        <v>385</v>
      </c>
      <c r="D39" s="536"/>
      <c r="E39" s="536"/>
      <c r="F39" s="536"/>
      <c r="G39" s="536"/>
      <c r="H39" s="536"/>
      <c r="I39" s="537"/>
      <c r="J39" s="210"/>
      <c r="K39" s="210"/>
    </row>
    <row r="40" spans="2:11" ht="32.25" customHeight="1" x14ac:dyDescent="0.2">
      <c r="B40" s="246" t="s">
        <v>279</v>
      </c>
      <c r="C40" s="535"/>
      <c r="D40" s="536"/>
      <c r="E40" s="536"/>
      <c r="F40" s="536"/>
      <c r="G40" s="536"/>
      <c r="H40" s="536"/>
      <c r="I40" s="537"/>
      <c r="J40" s="210"/>
      <c r="K40" s="210"/>
    </row>
    <row r="41" spans="2:11" ht="66" customHeight="1" x14ac:dyDescent="0.2">
      <c r="B41" s="182" t="s">
        <v>280</v>
      </c>
      <c r="C41" s="538" t="s">
        <v>321</v>
      </c>
      <c r="D41" s="539"/>
      <c r="E41" s="539"/>
      <c r="F41" s="539"/>
      <c r="G41" s="539"/>
      <c r="H41" s="539"/>
      <c r="I41" s="540"/>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244" t="s">
        <v>282</v>
      </c>
      <c r="D43" s="525" t="s">
        <v>283</v>
      </c>
      <c r="E43" s="525"/>
      <c r="F43" s="525"/>
      <c r="G43" s="525" t="s">
        <v>284</v>
      </c>
      <c r="H43" s="525"/>
      <c r="I43" s="525"/>
      <c r="J43" s="212"/>
      <c r="K43" s="212"/>
    </row>
    <row r="44" spans="2:11" ht="30.75" customHeight="1" x14ac:dyDescent="0.2">
      <c r="B44" s="524"/>
      <c r="C44" s="213">
        <v>44070</v>
      </c>
      <c r="D44" s="521"/>
      <c r="E44" s="521"/>
      <c r="F44" s="521"/>
      <c r="G44" s="521"/>
      <c r="H44" s="521"/>
      <c r="I44" s="521"/>
      <c r="J44" s="212"/>
      <c r="K44" s="212"/>
    </row>
    <row r="45" spans="2:11" ht="32.25" customHeight="1" x14ac:dyDescent="0.2">
      <c r="B45" s="183" t="s">
        <v>285</v>
      </c>
      <c r="C45" s="521" t="s">
        <v>294</v>
      </c>
      <c r="D45" s="521"/>
      <c r="E45" s="521"/>
      <c r="F45" s="521"/>
      <c r="G45" s="521"/>
      <c r="H45" s="521"/>
      <c r="I45" s="521"/>
      <c r="J45" s="215"/>
      <c r="K45" s="215"/>
    </row>
    <row r="46" spans="2:11" ht="28.5" customHeight="1" x14ac:dyDescent="0.2">
      <c r="B46" s="175" t="s">
        <v>286</v>
      </c>
      <c r="C46" s="487" t="s">
        <v>295</v>
      </c>
      <c r="D46" s="488"/>
      <c r="E46" s="488"/>
      <c r="F46" s="488"/>
      <c r="G46" s="488"/>
      <c r="H46" s="488"/>
      <c r="I46" s="489"/>
      <c r="J46" s="215"/>
      <c r="K46" s="215"/>
    </row>
    <row r="47" spans="2:11" ht="30" customHeight="1" x14ac:dyDescent="0.2">
      <c r="B47" s="182" t="s">
        <v>287</v>
      </c>
      <c r="C47" s="521" t="s">
        <v>296</v>
      </c>
      <c r="D47" s="521"/>
      <c r="E47" s="521"/>
      <c r="F47" s="521"/>
      <c r="G47" s="521"/>
      <c r="H47" s="521"/>
      <c r="I47" s="521"/>
      <c r="J47" s="217"/>
      <c r="K47" s="217"/>
    </row>
    <row r="48" spans="2:11" ht="31.5" customHeight="1" x14ac:dyDescent="0.2">
      <c r="B48" s="182" t="s">
        <v>288</v>
      </c>
      <c r="C48" s="521"/>
      <c r="D48" s="521"/>
      <c r="E48" s="521"/>
      <c r="F48" s="521"/>
      <c r="G48" s="521"/>
      <c r="H48" s="521"/>
      <c r="I48" s="521"/>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kPlUHCm1FlqD7Dnj5j/RHSHSS9Gk65rVJpUayO5P0OwjCWJqocd8jA9cf4VeX9nIfP5zYx9WQMzmEXyaUttIjQ==" saltValue="OfR2Y3zqgJioqdmD4xf2r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allowBlank="1" showInputMessage="1" showErrorMessage="1" sqref="C7 I7" xr:uid="{00000000-0002-0000-0400-000001000000}">
      <formula1>$N$11:$N$12</formula1>
    </dataValidation>
    <dataValidation type="list" allowBlank="1" showInputMessage="1" showErrorMessage="1" sqref="H13:I13" xr:uid="{00000000-0002-0000-0400-000002000000}">
      <formula1>$N$5:$N$8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1849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18497" r:id="rId3"/>
      </mc:Fallback>
    </mc:AlternateContent>
  </oleObjec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theme="3" tint="0.79998168889431442"/>
  </sheetPr>
  <dimension ref="A1:X54"/>
  <sheetViews>
    <sheetView zoomScale="80" zoomScaleNormal="80" zoomScalePageLayoutView="8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541"/>
      <c r="C1" s="543" t="s">
        <v>25</v>
      </c>
      <c r="D1" s="543"/>
      <c r="E1" s="543"/>
      <c r="F1" s="543"/>
      <c r="G1" s="543"/>
      <c r="H1" s="543"/>
      <c r="I1" s="544"/>
      <c r="J1" s="196"/>
      <c r="K1" s="196"/>
      <c r="M1" s="256" t="s">
        <v>47</v>
      </c>
    </row>
    <row r="2" spans="2:14" ht="37.5" customHeight="1" x14ac:dyDescent="0.2">
      <c r="B2" s="542"/>
      <c r="C2" s="424" t="s">
        <v>239</v>
      </c>
      <c r="D2" s="424"/>
      <c r="E2" s="424"/>
      <c r="F2" s="424"/>
      <c r="G2" s="424"/>
      <c r="H2" s="424"/>
      <c r="I2" s="545"/>
      <c r="J2" s="196"/>
      <c r="K2" s="196"/>
      <c r="M2" s="256" t="s">
        <v>48</v>
      </c>
    </row>
    <row r="3" spans="2:14" ht="37.5" customHeight="1" x14ac:dyDescent="0.2">
      <c r="B3" s="542"/>
      <c r="C3" s="424" t="s">
        <v>240</v>
      </c>
      <c r="D3" s="424"/>
      <c r="E3" s="424"/>
      <c r="F3" s="424" t="s">
        <v>241</v>
      </c>
      <c r="G3" s="424"/>
      <c r="H3" s="424"/>
      <c r="I3" s="545"/>
      <c r="J3" s="196"/>
      <c r="K3" s="196"/>
      <c r="M3" s="256" t="s">
        <v>50</v>
      </c>
    </row>
    <row r="4" spans="2:14" ht="23.25" customHeight="1" x14ac:dyDescent="0.2">
      <c r="B4" s="546"/>
      <c r="C4" s="468"/>
      <c r="D4" s="468"/>
      <c r="E4" s="468"/>
      <c r="F4" s="468"/>
      <c r="G4" s="468"/>
      <c r="H4" s="468"/>
      <c r="I4" s="547"/>
      <c r="J4" s="197"/>
      <c r="K4" s="197"/>
    </row>
    <row r="5" spans="2:14" ht="24" customHeight="1" x14ac:dyDescent="0.2">
      <c r="B5" s="548" t="s">
        <v>234</v>
      </c>
      <c r="C5" s="469"/>
      <c r="D5" s="469"/>
      <c r="E5" s="469"/>
      <c r="F5" s="469"/>
      <c r="G5" s="469"/>
      <c r="H5" s="469"/>
      <c r="I5" s="549"/>
      <c r="J5" s="198"/>
      <c r="K5" s="198"/>
      <c r="N5" s="257" t="s">
        <v>57</v>
      </c>
    </row>
    <row r="6" spans="2:14" ht="30.75" customHeight="1" x14ac:dyDescent="0.2">
      <c r="B6" s="173" t="s">
        <v>242</v>
      </c>
      <c r="C6" s="199">
        <v>3</v>
      </c>
      <c r="D6" s="470" t="s">
        <v>243</v>
      </c>
      <c r="E6" s="470"/>
      <c r="F6" s="471" t="s">
        <v>325</v>
      </c>
      <c r="G6" s="471"/>
      <c r="H6" s="471"/>
      <c r="I6" s="550"/>
      <c r="J6" s="200"/>
      <c r="K6" s="200"/>
      <c r="M6" s="256" t="s">
        <v>60</v>
      </c>
      <c r="N6" s="257" t="s">
        <v>61</v>
      </c>
    </row>
    <row r="7" spans="2:14" ht="30.75" customHeight="1" x14ac:dyDescent="0.2">
      <c r="B7" s="173" t="s">
        <v>244</v>
      </c>
      <c r="C7" s="199" t="s">
        <v>81</v>
      </c>
      <c r="D7" s="470" t="s">
        <v>245</v>
      </c>
      <c r="E7" s="470"/>
      <c r="F7" s="472" t="s">
        <v>298</v>
      </c>
      <c r="G7" s="472"/>
      <c r="H7" s="175" t="s">
        <v>246</v>
      </c>
      <c r="I7" s="201" t="s">
        <v>81</v>
      </c>
      <c r="J7" s="202"/>
      <c r="K7" s="202"/>
      <c r="M7" s="256" t="s">
        <v>65</v>
      </c>
      <c r="N7" s="257" t="s">
        <v>66</v>
      </c>
    </row>
    <row r="8" spans="2:14" ht="30.75" customHeight="1" x14ac:dyDescent="0.2">
      <c r="B8" s="173" t="s">
        <v>247</v>
      </c>
      <c r="C8" s="471" t="s">
        <v>289</v>
      </c>
      <c r="D8" s="471"/>
      <c r="E8" s="471"/>
      <c r="F8" s="471"/>
      <c r="G8" s="175" t="s">
        <v>248</v>
      </c>
      <c r="H8" s="473">
        <v>7550</v>
      </c>
      <c r="I8" s="551"/>
      <c r="J8" s="21"/>
      <c r="K8" s="21"/>
      <c r="M8" s="256" t="s">
        <v>69</v>
      </c>
      <c r="N8" s="257" t="s">
        <v>70</v>
      </c>
    </row>
    <row r="9" spans="2:14" ht="30.75" customHeight="1" x14ac:dyDescent="0.2">
      <c r="B9" s="173" t="s">
        <v>48</v>
      </c>
      <c r="C9" s="474" t="s">
        <v>69</v>
      </c>
      <c r="D9" s="474"/>
      <c r="E9" s="474"/>
      <c r="F9" s="474"/>
      <c r="G9" s="175" t="s">
        <v>249</v>
      </c>
      <c r="H9" s="475" t="s">
        <v>303</v>
      </c>
      <c r="I9" s="552"/>
      <c r="J9" s="22"/>
      <c r="K9" s="22"/>
      <c r="M9" s="258" t="s">
        <v>73</v>
      </c>
    </row>
    <row r="10" spans="2:14" ht="30.75" customHeight="1" x14ac:dyDescent="0.2">
      <c r="B10" s="173" t="s">
        <v>250</v>
      </c>
      <c r="C10" s="471" t="s">
        <v>326</v>
      </c>
      <c r="D10" s="471"/>
      <c r="E10" s="471"/>
      <c r="F10" s="471"/>
      <c r="G10" s="471"/>
      <c r="H10" s="471"/>
      <c r="I10" s="550"/>
      <c r="J10" s="203"/>
      <c r="K10" s="203"/>
      <c r="M10" s="258"/>
    </row>
    <row r="11" spans="2:14" ht="30.75" customHeight="1" x14ac:dyDescent="0.2">
      <c r="B11" s="173" t="s">
        <v>251</v>
      </c>
      <c r="C11" s="472" t="s">
        <v>291</v>
      </c>
      <c r="D11" s="472"/>
      <c r="E11" s="472"/>
      <c r="F11" s="472"/>
      <c r="G11" s="472"/>
      <c r="H11" s="472"/>
      <c r="I11" s="553"/>
      <c r="J11" s="202"/>
      <c r="K11" s="202"/>
      <c r="M11" s="258"/>
      <c r="N11" s="257" t="s">
        <v>76</v>
      </c>
    </row>
    <row r="12" spans="2:14" ht="30.75" customHeight="1" x14ac:dyDescent="0.2">
      <c r="B12" s="173" t="s">
        <v>254</v>
      </c>
      <c r="C12" s="392" t="s">
        <v>327</v>
      </c>
      <c r="D12" s="392"/>
      <c r="E12" s="392"/>
      <c r="F12" s="392"/>
      <c r="G12" s="175" t="s">
        <v>252</v>
      </c>
      <c r="H12" s="394" t="s">
        <v>91</v>
      </c>
      <c r="I12" s="395"/>
      <c r="J12" s="202"/>
      <c r="K12" s="202"/>
      <c r="M12" s="258" t="s">
        <v>80</v>
      </c>
      <c r="N12" s="257" t="s">
        <v>81</v>
      </c>
    </row>
    <row r="13" spans="2:14" ht="30.75" customHeight="1" x14ac:dyDescent="0.2">
      <c r="B13" s="173" t="s">
        <v>255</v>
      </c>
      <c r="C13" s="476" t="s">
        <v>293</v>
      </c>
      <c r="D13" s="476"/>
      <c r="E13" s="476"/>
      <c r="F13" s="476"/>
      <c r="G13" s="175" t="s">
        <v>253</v>
      </c>
      <c r="H13" s="472" t="s">
        <v>70</v>
      </c>
      <c r="I13" s="553"/>
      <c r="J13" s="202"/>
      <c r="K13" s="202"/>
      <c r="M13" s="258" t="s">
        <v>84</v>
      </c>
    </row>
    <row r="14" spans="2:14" ht="39.75" customHeight="1" x14ac:dyDescent="0.2">
      <c r="B14" s="173" t="s">
        <v>256</v>
      </c>
      <c r="C14" s="392" t="s">
        <v>328</v>
      </c>
      <c r="D14" s="392"/>
      <c r="E14" s="392"/>
      <c r="F14" s="392"/>
      <c r="G14" s="392"/>
      <c r="H14" s="392"/>
      <c r="I14" s="393"/>
      <c r="J14" s="203"/>
      <c r="K14" s="203"/>
      <c r="M14" s="258" t="s">
        <v>86</v>
      </c>
    </row>
    <row r="15" spans="2:14" ht="30.75" customHeight="1" x14ac:dyDescent="0.2">
      <c r="B15" s="173" t="s">
        <v>257</v>
      </c>
      <c r="C15" s="392" t="s">
        <v>299</v>
      </c>
      <c r="D15" s="392"/>
      <c r="E15" s="392"/>
      <c r="F15" s="392"/>
      <c r="G15" s="392"/>
      <c r="H15" s="392"/>
      <c r="I15" s="393"/>
      <c r="J15" s="204"/>
      <c r="K15" s="204"/>
      <c r="M15" s="258" t="s">
        <v>88</v>
      </c>
    </row>
    <row r="16" spans="2:14" ht="20.25" customHeight="1" x14ac:dyDescent="0.2">
      <c r="B16" s="173" t="s">
        <v>258</v>
      </c>
      <c r="C16" s="471" t="s">
        <v>329</v>
      </c>
      <c r="D16" s="471"/>
      <c r="E16" s="471"/>
      <c r="F16" s="471"/>
      <c r="G16" s="471"/>
      <c r="H16" s="471"/>
      <c r="I16" s="550"/>
      <c r="J16" s="205"/>
      <c r="K16" s="205"/>
      <c r="M16" s="258"/>
    </row>
    <row r="17" spans="1:14" ht="30.75" customHeight="1" x14ac:dyDescent="0.2">
      <c r="B17" s="173" t="s">
        <v>259</v>
      </c>
      <c r="C17" s="472" t="s">
        <v>152</v>
      </c>
      <c r="D17" s="483"/>
      <c r="E17" s="483"/>
      <c r="F17" s="483"/>
      <c r="G17" s="483"/>
      <c r="H17" s="483"/>
      <c r="I17" s="554"/>
      <c r="J17" s="206"/>
      <c r="K17" s="206"/>
      <c r="M17" s="258" t="s">
        <v>91</v>
      </c>
    </row>
    <row r="18" spans="1:14" ht="18" customHeight="1" x14ac:dyDescent="0.2">
      <c r="B18" s="555" t="s">
        <v>265</v>
      </c>
      <c r="C18" s="485" t="s">
        <v>237</v>
      </c>
      <c r="D18" s="485"/>
      <c r="E18" s="485"/>
      <c r="F18" s="486" t="s">
        <v>238</v>
      </c>
      <c r="G18" s="486"/>
      <c r="H18" s="486"/>
      <c r="I18" s="556"/>
      <c r="J18" s="28"/>
      <c r="K18" s="28"/>
      <c r="M18" s="258" t="s">
        <v>79</v>
      </c>
    </row>
    <row r="19" spans="1:14" ht="39.75" customHeight="1" x14ac:dyDescent="0.2">
      <c r="B19" s="555"/>
      <c r="C19" s="471" t="s">
        <v>330</v>
      </c>
      <c r="D19" s="471"/>
      <c r="E19" s="471"/>
      <c r="F19" s="471" t="s">
        <v>331</v>
      </c>
      <c r="G19" s="471"/>
      <c r="H19" s="471"/>
      <c r="I19" s="550"/>
      <c r="J19" s="205"/>
      <c r="K19" s="205"/>
      <c r="M19" s="258" t="s">
        <v>95</v>
      </c>
    </row>
    <row r="20" spans="1:14" ht="39.75" customHeight="1" x14ac:dyDescent="0.2">
      <c r="B20" s="173" t="s">
        <v>266</v>
      </c>
      <c r="C20" s="487" t="s">
        <v>152</v>
      </c>
      <c r="D20" s="488"/>
      <c r="E20" s="489"/>
      <c r="F20" s="394" t="s">
        <v>152</v>
      </c>
      <c r="G20" s="394"/>
      <c r="H20" s="394"/>
      <c r="I20" s="395"/>
      <c r="J20" s="202"/>
      <c r="K20" s="202"/>
      <c r="M20" s="258"/>
    </row>
    <row r="21" spans="1:14" ht="42" customHeight="1" x14ac:dyDescent="0.2">
      <c r="B21" s="173" t="s">
        <v>267</v>
      </c>
      <c r="C21" s="490" t="s">
        <v>332</v>
      </c>
      <c r="D21" s="491"/>
      <c r="E21" s="492"/>
      <c r="F21" s="493" t="s">
        <v>333</v>
      </c>
      <c r="G21" s="478"/>
      <c r="H21" s="478"/>
      <c r="I21" s="494"/>
      <c r="J21" s="204"/>
      <c r="K21" s="204"/>
      <c r="M21" s="258"/>
    </row>
    <row r="22" spans="1:14" ht="23.25" customHeight="1" x14ac:dyDescent="0.2">
      <c r="B22" s="173" t="s">
        <v>268</v>
      </c>
      <c r="C22" s="477">
        <v>44013</v>
      </c>
      <c r="D22" s="495"/>
      <c r="E22" s="496"/>
      <c r="F22" s="175" t="s">
        <v>301</v>
      </c>
      <c r="G22" s="189">
        <v>0</v>
      </c>
      <c r="H22" s="175" t="s">
        <v>275</v>
      </c>
      <c r="I22" s="188">
        <v>0</v>
      </c>
      <c r="J22" s="30"/>
      <c r="K22" s="30"/>
      <c r="M22" s="258"/>
    </row>
    <row r="23" spans="1:14" ht="27" customHeight="1" x14ac:dyDescent="0.2">
      <c r="B23" s="173" t="s">
        <v>269</v>
      </c>
      <c r="C23" s="477">
        <v>44196</v>
      </c>
      <c r="D23" s="478"/>
      <c r="E23" s="479"/>
      <c r="F23" s="175" t="s">
        <v>272</v>
      </c>
      <c r="G23" s="480">
        <v>0.1</v>
      </c>
      <c r="H23" s="481"/>
      <c r="I23" s="482"/>
      <c r="J23" s="31"/>
      <c r="K23" s="31"/>
      <c r="M23" s="258"/>
    </row>
    <row r="24" spans="1:14" ht="30.75" customHeight="1" x14ac:dyDescent="0.2">
      <c r="B24" s="174" t="s">
        <v>270</v>
      </c>
      <c r="C24" s="384" t="s">
        <v>88</v>
      </c>
      <c r="D24" s="385"/>
      <c r="E24" s="386"/>
      <c r="F24" s="176" t="s">
        <v>274</v>
      </c>
      <c r="G24" s="493" t="s">
        <v>334</v>
      </c>
      <c r="H24" s="478"/>
      <c r="I24" s="494"/>
      <c r="J24" s="28"/>
      <c r="K24" s="28"/>
      <c r="M24" s="258"/>
    </row>
    <row r="25" spans="1:14" ht="22.5" customHeight="1" x14ac:dyDescent="0.2">
      <c r="B25" s="498" t="s">
        <v>235</v>
      </c>
      <c r="C25" s="497"/>
      <c r="D25" s="497"/>
      <c r="E25" s="497"/>
      <c r="F25" s="497"/>
      <c r="G25" s="497"/>
      <c r="H25" s="497"/>
      <c r="I25" s="499"/>
      <c r="J25" s="198"/>
      <c r="K25" s="198"/>
      <c r="M25" s="258"/>
    </row>
    <row r="26" spans="1:14" ht="43.5" customHeight="1" x14ac:dyDescent="0.2">
      <c r="B26" s="177" t="s">
        <v>105</v>
      </c>
      <c r="C26" s="192" t="s">
        <v>261</v>
      </c>
      <c r="D26" s="192" t="s">
        <v>260</v>
      </c>
      <c r="E26" s="178" t="s">
        <v>264</v>
      </c>
      <c r="F26" s="192" t="s">
        <v>263</v>
      </c>
      <c r="G26" s="192" t="s">
        <v>262</v>
      </c>
      <c r="H26" s="178" t="s">
        <v>276</v>
      </c>
      <c r="I26" s="179" t="s">
        <v>273</v>
      </c>
      <c r="J26" s="205"/>
      <c r="K26" s="205"/>
      <c r="M26" s="258"/>
    </row>
    <row r="27" spans="1:14" s="12" customFormat="1" ht="19.5" customHeight="1" x14ac:dyDescent="0.2">
      <c r="A27" s="7"/>
      <c r="B27" s="180" t="s">
        <v>119</v>
      </c>
      <c r="C27" s="224">
        <v>9.7000000000000003E-3</v>
      </c>
      <c r="D27" s="223">
        <v>9.7000000000000003E-3</v>
      </c>
      <c r="E27" s="225">
        <f t="shared" ref="E27:E32" si="0">+D27/C27</f>
        <v>1</v>
      </c>
      <c r="F27" s="557">
        <f>SUM(C27:C32)</f>
        <v>0.1</v>
      </c>
      <c r="G27" s="557">
        <f>SUM(D27:D32)</f>
        <v>3.3100000000000004E-2</v>
      </c>
      <c r="H27" s="560">
        <f>G27/F27</f>
        <v>0.33100000000000002</v>
      </c>
      <c r="I27" s="563">
        <f>+H27+I22</f>
        <v>0.33100000000000002</v>
      </c>
      <c r="J27" s="207"/>
      <c r="K27" s="38"/>
      <c r="M27" s="257"/>
      <c r="N27" s="257"/>
    </row>
    <row r="28" spans="1:14" s="12" customFormat="1" ht="19.5" customHeight="1" x14ac:dyDescent="0.2">
      <c r="A28" s="7"/>
      <c r="B28" s="180" t="s">
        <v>120</v>
      </c>
      <c r="C28" s="224">
        <v>2.4500000000000001E-2</v>
      </c>
      <c r="D28" s="224">
        <v>2.3400000000000001E-2</v>
      </c>
      <c r="E28" s="225">
        <f t="shared" si="0"/>
        <v>0.95510204081632655</v>
      </c>
      <c r="F28" s="558"/>
      <c r="G28" s="558"/>
      <c r="H28" s="561"/>
      <c r="I28" s="564"/>
      <c r="J28" s="38"/>
      <c r="K28" s="38"/>
      <c r="M28" s="257"/>
      <c r="N28" s="257"/>
    </row>
    <row r="29" spans="1:14" s="12" customFormat="1" ht="19.5" customHeight="1" x14ac:dyDescent="0.2">
      <c r="A29" s="7"/>
      <c r="B29" s="180" t="s">
        <v>121</v>
      </c>
      <c r="C29" s="224">
        <v>1.9199999999999998E-2</v>
      </c>
      <c r="D29" s="224"/>
      <c r="E29" s="225">
        <f t="shared" si="0"/>
        <v>0</v>
      </c>
      <c r="F29" s="558"/>
      <c r="G29" s="558"/>
      <c r="H29" s="561"/>
      <c r="I29" s="564"/>
      <c r="J29" s="38"/>
      <c r="K29" s="38"/>
      <c r="M29" s="257"/>
      <c r="N29" s="257"/>
    </row>
    <row r="30" spans="1:14" s="12" customFormat="1" ht="19.5" customHeight="1" x14ac:dyDescent="0.2">
      <c r="A30" s="7"/>
      <c r="B30" s="180" t="s">
        <v>122</v>
      </c>
      <c r="C30" s="224">
        <v>1.46E-2</v>
      </c>
      <c r="D30" s="224"/>
      <c r="E30" s="225">
        <f t="shared" si="0"/>
        <v>0</v>
      </c>
      <c r="F30" s="558"/>
      <c r="G30" s="558"/>
      <c r="H30" s="561"/>
      <c r="I30" s="564"/>
      <c r="J30" s="38"/>
      <c r="K30" s="38"/>
      <c r="M30" s="257"/>
      <c r="N30" s="257"/>
    </row>
    <row r="31" spans="1:14" s="12" customFormat="1" ht="19.5" customHeight="1" x14ac:dyDescent="0.2">
      <c r="A31" s="7"/>
      <c r="B31" s="180" t="s">
        <v>123</v>
      </c>
      <c r="C31" s="224">
        <v>1.0999999999999999E-2</v>
      </c>
      <c r="D31" s="224"/>
      <c r="E31" s="225">
        <f t="shared" si="0"/>
        <v>0</v>
      </c>
      <c r="F31" s="558"/>
      <c r="G31" s="558"/>
      <c r="H31" s="561"/>
      <c r="I31" s="564"/>
      <c r="J31" s="38"/>
      <c r="K31" s="38"/>
      <c r="M31" s="257"/>
      <c r="N31" s="257"/>
    </row>
    <row r="32" spans="1:14" s="12" customFormat="1" ht="19.5" customHeight="1" x14ac:dyDescent="0.2">
      <c r="A32" s="7"/>
      <c r="B32" s="180" t="s">
        <v>124</v>
      </c>
      <c r="C32" s="224">
        <v>2.1000000000000001E-2</v>
      </c>
      <c r="D32" s="224"/>
      <c r="E32" s="225">
        <f t="shared" si="0"/>
        <v>0</v>
      </c>
      <c r="F32" s="559"/>
      <c r="G32" s="559"/>
      <c r="H32" s="562"/>
      <c r="I32" s="565"/>
      <c r="J32" s="38"/>
      <c r="K32" s="38"/>
      <c r="M32" s="257"/>
      <c r="N32" s="257"/>
    </row>
    <row r="33" spans="1:14" s="12" customFormat="1" ht="52.5" customHeight="1" x14ac:dyDescent="0.2">
      <c r="A33" s="7"/>
      <c r="B33" s="208" t="s">
        <v>277</v>
      </c>
      <c r="C33" s="506" t="s">
        <v>400</v>
      </c>
      <c r="D33" s="507"/>
      <c r="E33" s="507"/>
      <c r="F33" s="507"/>
      <c r="G33" s="507"/>
      <c r="H33" s="507"/>
      <c r="I33" s="570"/>
      <c r="J33" s="209"/>
      <c r="K33" s="209"/>
      <c r="M33" s="257"/>
      <c r="N33" s="257"/>
    </row>
    <row r="34" spans="1:14" s="12" customFormat="1" ht="34.5" customHeight="1" x14ac:dyDescent="0.2">
      <c r="A34" s="7"/>
      <c r="B34" s="571"/>
      <c r="C34" s="510"/>
      <c r="D34" s="510"/>
      <c r="E34" s="510"/>
      <c r="F34" s="510"/>
      <c r="G34" s="510"/>
      <c r="H34" s="510"/>
      <c r="I34" s="572"/>
      <c r="J34" s="198"/>
      <c r="K34" s="198"/>
      <c r="M34" s="257"/>
      <c r="N34" s="257"/>
    </row>
    <row r="35" spans="1:14" s="12" customFormat="1" ht="34.5" customHeight="1" x14ac:dyDescent="0.2">
      <c r="A35" s="7"/>
      <c r="B35" s="573"/>
      <c r="C35" s="513"/>
      <c r="D35" s="513"/>
      <c r="E35" s="513"/>
      <c r="F35" s="513"/>
      <c r="G35" s="513"/>
      <c r="H35" s="513"/>
      <c r="I35" s="574"/>
      <c r="J35" s="209"/>
      <c r="K35" s="209"/>
      <c r="M35" s="257"/>
      <c r="N35" s="257"/>
    </row>
    <row r="36" spans="1:14" s="12" customFormat="1" ht="34.5" customHeight="1" x14ac:dyDescent="0.2">
      <c r="A36" s="7"/>
      <c r="B36" s="573"/>
      <c r="C36" s="513"/>
      <c r="D36" s="513"/>
      <c r="E36" s="513"/>
      <c r="F36" s="513"/>
      <c r="G36" s="513"/>
      <c r="H36" s="513"/>
      <c r="I36" s="574"/>
      <c r="J36" s="209"/>
      <c r="K36" s="209"/>
      <c r="M36" s="257"/>
      <c r="N36" s="257"/>
    </row>
    <row r="37" spans="1:14" s="12" customFormat="1" ht="34.5" customHeight="1" x14ac:dyDescent="0.2">
      <c r="A37" s="7"/>
      <c r="B37" s="573"/>
      <c r="C37" s="513"/>
      <c r="D37" s="513"/>
      <c r="E37" s="513"/>
      <c r="F37" s="513"/>
      <c r="G37" s="513"/>
      <c r="H37" s="513"/>
      <c r="I37" s="574"/>
      <c r="J37" s="209"/>
      <c r="K37" s="209"/>
      <c r="M37" s="257"/>
      <c r="N37" s="257"/>
    </row>
    <row r="38" spans="1:14" s="12" customFormat="1" ht="34.5" customHeight="1" x14ac:dyDescent="0.2">
      <c r="A38" s="7"/>
      <c r="B38" s="575"/>
      <c r="C38" s="516"/>
      <c r="D38" s="516"/>
      <c r="E38" s="516"/>
      <c r="F38" s="516"/>
      <c r="G38" s="516"/>
      <c r="H38" s="516"/>
      <c r="I38" s="576"/>
      <c r="J38" s="197"/>
      <c r="K38" s="197"/>
      <c r="M38" s="257"/>
      <c r="N38" s="257"/>
    </row>
    <row r="39" spans="1:14" s="12" customFormat="1" ht="152.25" customHeight="1" x14ac:dyDescent="0.2">
      <c r="A39" s="7"/>
      <c r="B39" s="173" t="s">
        <v>278</v>
      </c>
      <c r="C39" s="535" t="s">
        <v>401</v>
      </c>
      <c r="D39" s="536"/>
      <c r="E39" s="536"/>
      <c r="F39" s="536"/>
      <c r="G39" s="536"/>
      <c r="H39" s="536"/>
      <c r="I39" s="577"/>
      <c r="J39" s="210"/>
      <c r="K39" s="210"/>
      <c r="M39" s="257"/>
      <c r="N39" s="257"/>
    </row>
    <row r="40" spans="1:14" s="12" customFormat="1" ht="53.25" customHeight="1" x14ac:dyDescent="0.2">
      <c r="A40" s="7"/>
      <c r="B40" s="173" t="s">
        <v>279</v>
      </c>
      <c r="C40" s="578" t="s">
        <v>405</v>
      </c>
      <c r="D40" s="579"/>
      <c r="E40" s="579"/>
      <c r="F40" s="579"/>
      <c r="G40" s="579"/>
      <c r="H40" s="579"/>
      <c r="I40" s="580"/>
      <c r="J40" s="210"/>
      <c r="K40" s="210"/>
      <c r="M40" s="257"/>
      <c r="N40" s="257"/>
    </row>
    <row r="41" spans="1:14" s="12" customFormat="1" ht="66" customHeight="1" x14ac:dyDescent="0.2">
      <c r="A41" s="7"/>
      <c r="B41" s="211" t="s">
        <v>280</v>
      </c>
      <c r="C41" s="538" t="s">
        <v>402</v>
      </c>
      <c r="D41" s="539"/>
      <c r="E41" s="539"/>
      <c r="F41" s="539"/>
      <c r="G41" s="539"/>
      <c r="H41" s="539"/>
      <c r="I41" s="540"/>
      <c r="J41" s="210"/>
      <c r="K41" s="210"/>
      <c r="M41" s="257"/>
      <c r="N41" s="257"/>
    </row>
    <row r="42" spans="1:14" s="12" customFormat="1" ht="22.5" customHeight="1" x14ac:dyDescent="0.2">
      <c r="A42" s="7"/>
      <c r="B42" s="498" t="s">
        <v>236</v>
      </c>
      <c r="C42" s="497"/>
      <c r="D42" s="497"/>
      <c r="E42" s="497"/>
      <c r="F42" s="497"/>
      <c r="G42" s="497"/>
      <c r="H42" s="497"/>
      <c r="I42" s="499"/>
      <c r="J42" s="210"/>
      <c r="K42" s="210"/>
      <c r="M42" s="257"/>
      <c r="N42" s="257"/>
    </row>
    <row r="43" spans="1:14" s="12" customFormat="1" ht="22.5" customHeight="1" x14ac:dyDescent="0.2">
      <c r="A43" s="7"/>
      <c r="B43" s="581" t="s">
        <v>281</v>
      </c>
      <c r="C43" s="194" t="s">
        <v>282</v>
      </c>
      <c r="D43" s="525" t="s">
        <v>283</v>
      </c>
      <c r="E43" s="525"/>
      <c r="F43" s="525"/>
      <c r="G43" s="525" t="s">
        <v>284</v>
      </c>
      <c r="H43" s="525"/>
      <c r="I43" s="583"/>
      <c r="J43" s="212"/>
      <c r="K43" s="212"/>
      <c r="M43" s="257"/>
      <c r="N43" s="257"/>
    </row>
    <row r="44" spans="1:14" s="12" customFormat="1" ht="30.75" customHeight="1" x14ac:dyDescent="0.2">
      <c r="A44" s="7"/>
      <c r="B44" s="582"/>
      <c r="C44" s="213"/>
      <c r="D44" s="521"/>
      <c r="E44" s="521"/>
      <c r="F44" s="521"/>
      <c r="G44" s="521"/>
      <c r="H44" s="521"/>
      <c r="I44" s="567"/>
      <c r="J44" s="212"/>
      <c r="K44" s="212"/>
      <c r="M44" s="257"/>
      <c r="N44" s="257"/>
    </row>
    <row r="45" spans="1:14" s="12" customFormat="1" ht="32.25" customHeight="1" x14ac:dyDescent="0.2">
      <c r="A45" s="7"/>
      <c r="B45" s="214" t="s">
        <v>285</v>
      </c>
      <c r="C45" s="521" t="s">
        <v>298</v>
      </c>
      <c r="D45" s="521"/>
      <c r="E45" s="521"/>
      <c r="F45" s="521"/>
      <c r="G45" s="521"/>
      <c r="H45" s="521"/>
      <c r="I45" s="567"/>
      <c r="J45" s="215"/>
      <c r="K45" s="215"/>
      <c r="M45" s="257"/>
      <c r="N45" s="257"/>
    </row>
    <row r="46" spans="1:14" s="12" customFormat="1" ht="28.5" customHeight="1" x14ac:dyDescent="0.2">
      <c r="A46" s="7"/>
      <c r="B46" s="216" t="s">
        <v>286</v>
      </c>
      <c r="C46" s="487" t="s">
        <v>335</v>
      </c>
      <c r="D46" s="488"/>
      <c r="E46" s="488"/>
      <c r="F46" s="488"/>
      <c r="G46" s="488"/>
      <c r="H46" s="488"/>
      <c r="I46" s="566"/>
      <c r="J46" s="215"/>
      <c r="K46" s="215"/>
      <c r="M46" s="257"/>
      <c r="N46" s="257"/>
    </row>
    <row r="47" spans="1:14" s="12" customFormat="1" ht="30" customHeight="1" x14ac:dyDescent="0.2">
      <c r="A47" s="7"/>
      <c r="B47" s="211" t="s">
        <v>287</v>
      </c>
      <c r="C47" s="521" t="s">
        <v>336</v>
      </c>
      <c r="D47" s="521"/>
      <c r="E47" s="521"/>
      <c r="F47" s="521"/>
      <c r="G47" s="521"/>
      <c r="H47" s="521"/>
      <c r="I47" s="567"/>
      <c r="J47" s="217"/>
      <c r="K47" s="217"/>
      <c r="M47" s="257"/>
      <c r="N47" s="257"/>
    </row>
    <row r="48" spans="1:14" s="12" customFormat="1" ht="31.5" customHeight="1" thickBot="1" x14ac:dyDescent="0.25">
      <c r="A48" s="7"/>
      <c r="B48" s="218" t="s">
        <v>288</v>
      </c>
      <c r="C48" s="568"/>
      <c r="D48" s="568"/>
      <c r="E48" s="568"/>
      <c r="F48" s="568"/>
      <c r="G48" s="568"/>
      <c r="H48" s="568"/>
      <c r="I48" s="569"/>
      <c r="J48" s="219"/>
      <c r="K48" s="219"/>
      <c r="M48" s="257"/>
      <c r="N48" s="257"/>
    </row>
    <row r="49" spans="1:14" s="12" customFormat="1" x14ac:dyDescent="0.2">
      <c r="A49" s="7"/>
      <c r="B49" s="47"/>
      <c r="C49" s="220"/>
      <c r="D49" s="220"/>
      <c r="E49" s="221"/>
      <c r="F49" s="221"/>
      <c r="G49" s="48"/>
      <c r="H49" s="49"/>
      <c r="I49" s="220"/>
      <c r="J49" s="219"/>
      <c r="K49" s="219"/>
      <c r="M49" s="257"/>
      <c r="N49" s="257"/>
    </row>
    <row r="50" spans="1:14" s="12" customFormat="1" x14ac:dyDescent="0.2">
      <c r="A50" s="7"/>
      <c r="B50" s="47"/>
      <c r="C50" s="220"/>
      <c r="D50" s="220"/>
      <c r="E50" s="221"/>
      <c r="F50" s="221"/>
      <c r="G50" s="48"/>
      <c r="H50" s="49"/>
      <c r="I50" s="220"/>
      <c r="J50" s="219"/>
      <c r="K50" s="219"/>
      <c r="M50" s="257"/>
      <c r="N50" s="257"/>
    </row>
    <row r="51" spans="1:14" s="12" customFormat="1" x14ac:dyDescent="0.2">
      <c r="A51" s="7"/>
      <c r="B51" s="47"/>
      <c r="C51" s="220"/>
      <c r="D51" s="220"/>
      <c r="E51" s="221"/>
      <c r="F51" s="221"/>
      <c r="G51" s="48"/>
      <c r="H51" s="49"/>
      <c r="I51" s="220"/>
      <c r="J51" s="219"/>
      <c r="K51" s="219"/>
      <c r="M51" s="257"/>
      <c r="N51" s="257"/>
    </row>
    <row r="52" spans="1:14" s="12" customFormat="1" x14ac:dyDescent="0.2">
      <c r="A52" s="7"/>
      <c r="B52" s="47"/>
      <c r="C52" s="220"/>
      <c r="D52" s="220"/>
      <c r="E52" s="221"/>
      <c r="F52" s="221"/>
      <c r="G52" s="48"/>
      <c r="H52" s="49"/>
      <c r="I52" s="220"/>
      <c r="J52" s="219"/>
      <c r="K52" s="219"/>
      <c r="M52" s="257"/>
      <c r="N52" s="257"/>
    </row>
    <row r="53" spans="1:14" s="12" customFormat="1" x14ac:dyDescent="0.2">
      <c r="A53" s="7"/>
      <c r="B53" s="47"/>
      <c r="C53" s="220"/>
      <c r="D53" s="220"/>
      <c r="E53" s="221"/>
      <c r="F53" s="221"/>
      <c r="G53" s="48"/>
      <c r="H53" s="49"/>
      <c r="I53" s="220"/>
      <c r="J53" s="219"/>
      <c r="K53" s="219"/>
      <c r="M53" s="257"/>
      <c r="N53" s="257"/>
    </row>
    <row r="54" spans="1:14" s="12" customFormat="1" ht="25.5" customHeight="1" x14ac:dyDescent="0.2">
      <c r="A54" s="7"/>
      <c r="B54" s="47"/>
      <c r="C54" s="220"/>
      <c r="D54" s="220"/>
      <c r="E54" s="221"/>
      <c r="F54" s="221"/>
      <c r="G54" s="48"/>
      <c r="H54" s="49"/>
      <c r="I54" s="220"/>
      <c r="J54" s="219"/>
      <c r="K54" s="219"/>
      <c r="M54" s="257"/>
      <c r="N54" s="257"/>
    </row>
  </sheetData>
  <sheetProtection algorithmName="SHA-512" hashValue="EV+TBi1L/RQSRtoqeh/In5wWjpNKBGEgWhINvGYkd7NcaKx+eFDdSFXYwmPFPcTaIo5dreP3qLze4FDxlWmiBg==" saltValue="yYa7RpkBX8b5yjsId8iI2Q==" spinCount="100000" sheet="1" objects="1" scenarios="1"/>
  <mergeCells count="60">
    <mergeCell ref="C46:I46"/>
    <mergeCell ref="C47:I47"/>
    <mergeCell ref="C48:I48"/>
    <mergeCell ref="C45:I45"/>
    <mergeCell ref="C33:I33"/>
    <mergeCell ref="B34:I38"/>
    <mergeCell ref="C39:I39"/>
    <mergeCell ref="C40:I40"/>
    <mergeCell ref="C41:I41"/>
    <mergeCell ref="B42:I42"/>
    <mergeCell ref="B43:B44"/>
    <mergeCell ref="D43:F43"/>
    <mergeCell ref="G43:I43"/>
    <mergeCell ref="D44:F44"/>
    <mergeCell ref="G44:I44"/>
    <mergeCell ref="C24:E24"/>
    <mergeCell ref="G24:I24"/>
    <mergeCell ref="B25:I25"/>
    <mergeCell ref="F27:F32"/>
    <mergeCell ref="G27:G32"/>
    <mergeCell ref="H27:H32"/>
    <mergeCell ref="I27:I3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C9:F9" xr:uid="{00000000-0002-0000-0500-000002000000}">
      <formula1>$M$6:$M$9</formula1>
    </dataValidation>
    <dataValidation type="list" allowBlank="1" showInputMessage="1" showErrorMessage="1" sqref="C24:E24" xr:uid="{00000000-0002-0000-0500-000003000000}">
      <formula1>$M$12:$M$15</formula1>
    </dataValidation>
    <dataValidation type="list" allowBlank="1" showInputMessage="1" showErrorMessage="1" sqref="H12:I12" xr:uid="{00000000-0002-0000-0500-000004000000}">
      <formula1>M17:M19</formula1>
    </dataValidation>
    <dataValidation type="list" showDropDown="1" showInputMessage="1" showErrorMessage="1" sqref="K12" xr:uid="{00000000-0002-0000-0500-000005000000}">
      <formula1>O17:O19</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1089"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1089" r:id="rId3"/>
      </mc:Fallback>
    </mc:AlternateContent>
  </oleObjec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0AFA-B070-448F-ADE6-07AACB702B90}">
  <sheetPr>
    <tabColor theme="4" tint="0.79998168889431442"/>
  </sheetPr>
  <dimension ref="B1:X54"/>
  <sheetViews>
    <sheetView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7"/>
    <col min="15" max="24" width="11.42578125" style="12"/>
    <col min="25" max="16384" width="11.4257812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252" t="s">
        <v>242</v>
      </c>
      <c r="C6" s="251">
        <v>4</v>
      </c>
      <c r="D6" s="470" t="s">
        <v>243</v>
      </c>
      <c r="E6" s="470"/>
      <c r="F6" s="471" t="s">
        <v>408</v>
      </c>
      <c r="G6" s="471"/>
      <c r="H6" s="471"/>
      <c r="I6" s="471"/>
      <c r="J6" s="200"/>
      <c r="K6" s="200"/>
      <c r="M6" s="256" t="s">
        <v>60</v>
      </c>
      <c r="N6" s="257" t="s">
        <v>61</v>
      </c>
    </row>
    <row r="7" spans="2:14" ht="30.75" customHeight="1" x14ac:dyDescent="0.2">
      <c r="B7" s="252" t="s">
        <v>244</v>
      </c>
      <c r="C7" s="251" t="s">
        <v>81</v>
      </c>
      <c r="D7" s="470" t="s">
        <v>245</v>
      </c>
      <c r="E7" s="470"/>
      <c r="F7" s="472" t="s">
        <v>298</v>
      </c>
      <c r="G7" s="472"/>
      <c r="H7" s="175" t="s">
        <v>246</v>
      </c>
      <c r="I7" s="251" t="s">
        <v>81</v>
      </c>
      <c r="J7" s="202"/>
      <c r="K7" s="202"/>
      <c r="M7" s="256" t="s">
        <v>65</v>
      </c>
      <c r="N7" s="257" t="s">
        <v>66</v>
      </c>
    </row>
    <row r="8" spans="2:14" ht="30.75" customHeight="1" x14ac:dyDescent="0.2">
      <c r="B8" s="252" t="s">
        <v>247</v>
      </c>
      <c r="C8" s="471" t="s">
        <v>289</v>
      </c>
      <c r="D8" s="471"/>
      <c r="E8" s="471"/>
      <c r="F8" s="471"/>
      <c r="G8" s="175" t="s">
        <v>248</v>
      </c>
      <c r="H8" s="473">
        <v>7550</v>
      </c>
      <c r="I8" s="473"/>
      <c r="J8" s="21"/>
      <c r="K8" s="21"/>
      <c r="M8" s="256" t="s">
        <v>69</v>
      </c>
      <c r="N8" s="257" t="s">
        <v>70</v>
      </c>
    </row>
    <row r="9" spans="2:14" ht="30.75" customHeight="1" x14ac:dyDescent="0.2">
      <c r="B9" s="252" t="s">
        <v>48</v>
      </c>
      <c r="C9" s="474" t="s">
        <v>69</v>
      </c>
      <c r="D9" s="474"/>
      <c r="E9" s="474"/>
      <c r="F9" s="474"/>
      <c r="G9" s="175" t="s">
        <v>249</v>
      </c>
      <c r="H9" s="475" t="s">
        <v>303</v>
      </c>
      <c r="I9" s="475"/>
      <c r="J9" s="22"/>
      <c r="K9" s="22"/>
      <c r="M9" s="258" t="s">
        <v>73</v>
      </c>
    </row>
    <row r="10" spans="2:14" ht="30.75" customHeight="1" x14ac:dyDescent="0.2">
      <c r="B10" s="252" t="s">
        <v>250</v>
      </c>
      <c r="C10" s="471" t="s">
        <v>353</v>
      </c>
      <c r="D10" s="471"/>
      <c r="E10" s="471"/>
      <c r="F10" s="471"/>
      <c r="G10" s="471"/>
      <c r="H10" s="471"/>
      <c r="I10" s="471"/>
      <c r="J10" s="203"/>
      <c r="K10" s="203"/>
      <c r="M10" s="258"/>
    </row>
    <row r="11" spans="2:14" ht="30.75" customHeight="1" x14ac:dyDescent="0.2">
      <c r="B11" s="252" t="s">
        <v>251</v>
      </c>
      <c r="C11" s="472" t="s">
        <v>291</v>
      </c>
      <c r="D11" s="472"/>
      <c r="E11" s="472"/>
      <c r="F11" s="472"/>
      <c r="G11" s="472"/>
      <c r="H11" s="472"/>
      <c r="I11" s="472"/>
      <c r="J11" s="202"/>
      <c r="K11" s="202"/>
      <c r="M11" s="258"/>
      <c r="N11" s="257" t="s">
        <v>76</v>
      </c>
    </row>
    <row r="12" spans="2:14" ht="30.75" customHeight="1" x14ac:dyDescent="0.2">
      <c r="B12" s="252" t="s">
        <v>254</v>
      </c>
      <c r="C12" s="590" t="s">
        <v>354</v>
      </c>
      <c r="D12" s="590"/>
      <c r="E12" s="590"/>
      <c r="F12" s="590"/>
      <c r="G12" s="175" t="s">
        <v>252</v>
      </c>
      <c r="H12" s="394" t="s">
        <v>91</v>
      </c>
      <c r="I12" s="394"/>
      <c r="J12" s="202"/>
      <c r="K12" s="202"/>
      <c r="M12" s="258" t="s">
        <v>80</v>
      </c>
      <c r="N12" s="257" t="s">
        <v>81</v>
      </c>
    </row>
    <row r="13" spans="2:14" ht="30.75" customHeight="1" x14ac:dyDescent="0.2">
      <c r="B13" s="252" t="s">
        <v>255</v>
      </c>
      <c r="C13" s="476" t="s">
        <v>293</v>
      </c>
      <c r="D13" s="476"/>
      <c r="E13" s="476"/>
      <c r="F13" s="476"/>
      <c r="G13" s="175" t="s">
        <v>253</v>
      </c>
      <c r="H13" s="472" t="s">
        <v>70</v>
      </c>
      <c r="I13" s="472"/>
      <c r="J13" s="202"/>
      <c r="K13" s="202"/>
      <c r="M13" s="258" t="s">
        <v>84</v>
      </c>
    </row>
    <row r="14" spans="2:14" ht="39.75" customHeight="1" x14ac:dyDescent="0.2">
      <c r="B14" s="252" t="s">
        <v>256</v>
      </c>
      <c r="C14" s="417" t="s">
        <v>355</v>
      </c>
      <c r="D14" s="417"/>
      <c r="E14" s="417"/>
      <c r="F14" s="417"/>
      <c r="G14" s="417"/>
      <c r="H14" s="417"/>
      <c r="I14" s="417"/>
      <c r="J14" s="203"/>
      <c r="K14" s="203"/>
      <c r="M14" s="258" t="s">
        <v>86</v>
      </c>
    </row>
    <row r="15" spans="2:14" ht="30.75" customHeight="1" x14ac:dyDescent="0.2">
      <c r="B15" s="252" t="s">
        <v>257</v>
      </c>
      <c r="C15" s="392" t="s">
        <v>356</v>
      </c>
      <c r="D15" s="392"/>
      <c r="E15" s="392"/>
      <c r="F15" s="392"/>
      <c r="G15" s="392"/>
      <c r="H15" s="392"/>
      <c r="I15" s="392"/>
      <c r="J15" s="204"/>
      <c r="K15" s="204"/>
      <c r="M15" s="258" t="s">
        <v>88</v>
      </c>
    </row>
    <row r="16" spans="2:14" ht="20.25" customHeight="1" x14ac:dyDescent="0.2">
      <c r="B16" s="252" t="s">
        <v>258</v>
      </c>
      <c r="C16" s="471" t="s">
        <v>357</v>
      </c>
      <c r="D16" s="471"/>
      <c r="E16" s="471"/>
      <c r="F16" s="471"/>
      <c r="G16" s="471"/>
      <c r="H16" s="471"/>
      <c r="I16" s="471"/>
      <c r="J16" s="205"/>
      <c r="K16" s="205"/>
      <c r="M16" s="258"/>
    </row>
    <row r="17" spans="2:13" ht="30.75" customHeight="1" x14ac:dyDescent="0.2">
      <c r="B17" s="252" t="s">
        <v>259</v>
      </c>
      <c r="C17" s="472" t="s">
        <v>152</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71" t="s">
        <v>358</v>
      </c>
      <c r="D19" s="471"/>
      <c r="E19" s="471"/>
      <c r="F19" s="471" t="s">
        <v>359</v>
      </c>
      <c r="G19" s="471"/>
      <c r="H19" s="471"/>
      <c r="I19" s="471"/>
      <c r="J19" s="205"/>
      <c r="K19" s="205"/>
      <c r="M19" s="258" t="s">
        <v>95</v>
      </c>
    </row>
    <row r="20" spans="2:13" ht="39.75" customHeight="1" x14ac:dyDescent="0.2">
      <c r="B20" s="254" t="s">
        <v>266</v>
      </c>
      <c r="C20" s="487" t="s">
        <v>152</v>
      </c>
      <c r="D20" s="488"/>
      <c r="E20" s="489"/>
      <c r="F20" s="394" t="s">
        <v>152</v>
      </c>
      <c r="G20" s="394"/>
      <c r="H20" s="394"/>
      <c r="I20" s="395"/>
      <c r="J20" s="202"/>
      <c r="K20" s="202"/>
      <c r="M20" s="258"/>
    </row>
    <row r="21" spans="2:13" ht="42" customHeight="1" x14ac:dyDescent="0.2">
      <c r="B21" s="254" t="s">
        <v>267</v>
      </c>
      <c r="C21" s="490" t="s">
        <v>360</v>
      </c>
      <c r="D21" s="491"/>
      <c r="E21" s="492"/>
      <c r="F21" s="493" t="s">
        <v>361</v>
      </c>
      <c r="G21" s="478"/>
      <c r="H21" s="478"/>
      <c r="I21" s="494"/>
      <c r="J21" s="204"/>
      <c r="K21" s="204"/>
      <c r="M21" s="258"/>
    </row>
    <row r="22" spans="2:13" ht="23.25" customHeight="1" x14ac:dyDescent="0.2">
      <c r="B22" s="254" t="s">
        <v>268</v>
      </c>
      <c r="C22" s="477">
        <v>44013</v>
      </c>
      <c r="D22" s="495"/>
      <c r="E22" s="496"/>
      <c r="F22" s="175" t="s">
        <v>301</v>
      </c>
      <c r="G22" s="227">
        <v>0.39</v>
      </c>
      <c r="H22" s="175" t="s">
        <v>275</v>
      </c>
      <c r="I22" s="228">
        <v>0</v>
      </c>
      <c r="J22" s="30"/>
      <c r="K22" s="30"/>
      <c r="M22" s="258"/>
    </row>
    <row r="23" spans="2:13" ht="27" customHeight="1" x14ac:dyDescent="0.2">
      <c r="B23" s="254" t="s">
        <v>269</v>
      </c>
      <c r="C23" s="477">
        <v>44196</v>
      </c>
      <c r="D23" s="478"/>
      <c r="E23" s="479"/>
      <c r="F23" s="175" t="s">
        <v>272</v>
      </c>
      <c r="G23" s="587">
        <v>10</v>
      </c>
      <c r="H23" s="588"/>
      <c r="I23" s="589"/>
      <c r="J23" s="31"/>
      <c r="K23" s="31"/>
      <c r="M23" s="258"/>
    </row>
    <row r="24" spans="2:13" ht="30.75" customHeight="1" x14ac:dyDescent="0.2">
      <c r="B24" s="255" t="s">
        <v>270</v>
      </c>
      <c r="C24" s="384" t="s">
        <v>88</v>
      </c>
      <c r="D24" s="385"/>
      <c r="E24" s="386"/>
      <c r="F24" s="176" t="s">
        <v>274</v>
      </c>
      <c r="G24" s="493" t="s">
        <v>223</v>
      </c>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250" t="s">
        <v>261</v>
      </c>
      <c r="D26" s="250" t="s">
        <v>260</v>
      </c>
      <c r="E26" s="178" t="s">
        <v>264</v>
      </c>
      <c r="F26" s="250" t="s">
        <v>263</v>
      </c>
      <c r="G26" s="250" t="s">
        <v>262</v>
      </c>
      <c r="H26" s="178" t="s">
        <v>276</v>
      </c>
      <c r="I26" s="179" t="s">
        <v>273</v>
      </c>
      <c r="J26" s="205"/>
      <c r="K26" s="205"/>
      <c r="M26" s="258"/>
    </row>
    <row r="27" spans="2:13" ht="19.5" customHeight="1" x14ac:dyDescent="0.2">
      <c r="B27" s="180" t="s">
        <v>119</v>
      </c>
      <c r="C27" s="229">
        <f>0.36+0.36</f>
        <v>0.72</v>
      </c>
      <c r="D27" s="229">
        <v>0.72</v>
      </c>
      <c r="E27" s="195">
        <f t="shared" ref="E27:E32" si="0">D27/C27</f>
        <v>1</v>
      </c>
      <c r="F27" s="584">
        <f>SUM(C27:C32)</f>
        <v>10.02</v>
      </c>
      <c r="G27" s="584">
        <f>SUM(D27:D32)</f>
        <v>1.08</v>
      </c>
      <c r="H27" s="503">
        <f>G27/F27</f>
        <v>0.10778443113772457</v>
      </c>
      <c r="I27" s="503">
        <f>+H27+I22</f>
        <v>0.10778443113772457</v>
      </c>
      <c r="J27" s="38"/>
      <c r="K27" s="38"/>
    </row>
    <row r="28" spans="2:13" ht="19.5" customHeight="1" x14ac:dyDescent="0.2">
      <c r="B28" s="180" t="s">
        <v>120</v>
      </c>
      <c r="C28" s="229">
        <v>0.36</v>
      </c>
      <c r="D28" s="229">
        <v>0.36</v>
      </c>
      <c r="E28" s="195">
        <f t="shared" si="0"/>
        <v>1</v>
      </c>
      <c r="F28" s="585"/>
      <c r="G28" s="585"/>
      <c r="H28" s="504"/>
      <c r="I28" s="504"/>
      <c r="J28" s="38"/>
      <c r="K28" s="38"/>
    </row>
    <row r="29" spans="2:13" ht="19.5" customHeight="1" x14ac:dyDescent="0.2">
      <c r="B29" s="180" t="s">
        <v>121</v>
      </c>
      <c r="C29" s="230">
        <v>7.86</v>
      </c>
      <c r="D29" s="230"/>
      <c r="E29" s="195">
        <f t="shared" si="0"/>
        <v>0</v>
      </c>
      <c r="F29" s="585"/>
      <c r="G29" s="585"/>
      <c r="H29" s="504"/>
      <c r="I29" s="504"/>
      <c r="J29" s="38"/>
      <c r="K29" s="38"/>
    </row>
    <row r="30" spans="2:13" ht="19.5" customHeight="1" x14ac:dyDescent="0.2">
      <c r="B30" s="180" t="s">
        <v>122</v>
      </c>
      <c r="C30" s="229">
        <v>0.36</v>
      </c>
      <c r="D30" s="229"/>
      <c r="E30" s="195">
        <f t="shared" si="0"/>
        <v>0</v>
      </c>
      <c r="F30" s="585"/>
      <c r="G30" s="585"/>
      <c r="H30" s="504"/>
      <c r="I30" s="504"/>
      <c r="J30" s="38"/>
      <c r="K30" s="38"/>
    </row>
    <row r="31" spans="2:13" ht="19.5" customHeight="1" x14ac:dyDescent="0.2">
      <c r="B31" s="180" t="s">
        <v>123</v>
      </c>
      <c r="C31" s="229">
        <v>0.36</v>
      </c>
      <c r="D31" s="229"/>
      <c r="E31" s="195">
        <f t="shared" si="0"/>
        <v>0</v>
      </c>
      <c r="F31" s="585"/>
      <c r="G31" s="585"/>
      <c r="H31" s="504"/>
      <c r="I31" s="504"/>
      <c r="J31" s="38"/>
      <c r="K31" s="38"/>
    </row>
    <row r="32" spans="2:13" ht="19.5" customHeight="1" x14ac:dyDescent="0.2">
      <c r="B32" s="180" t="s">
        <v>124</v>
      </c>
      <c r="C32" s="229">
        <v>0.36</v>
      </c>
      <c r="D32" s="229"/>
      <c r="E32" s="195">
        <f t="shared" si="0"/>
        <v>0</v>
      </c>
      <c r="F32" s="586"/>
      <c r="G32" s="586"/>
      <c r="H32" s="505"/>
      <c r="I32" s="505"/>
      <c r="J32" s="38"/>
      <c r="K32" s="38"/>
    </row>
    <row r="33" spans="2:11" ht="52.5" customHeight="1" x14ac:dyDescent="0.2">
      <c r="B33" s="181" t="s">
        <v>277</v>
      </c>
      <c r="C33" s="231"/>
      <c r="D33" s="232"/>
      <c r="E33" s="232"/>
      <c r="F33" s="232"/>
      <c r="G33" s="232"/>
      <c r="H33" s="232"/>
      <c r="I33" s="233"/>
      <c r="J33" s="209"/>
      <c r="K33" s="209"/>
    </row>
    <row r="34" spans="2:11" ht="34.5" customHeight="1" x14ac:dyDescent="0.2">
      <c r="B34" s="509"/>
      <c r="C34" s="510"/>
      <c r="D34" s="510"/>
      <c r="E34" s="510"/>
      <c r="F34" s="510"/>
      <c r="G34" s="510"/>
      <c r="H34" s="510"/>
      <c r="I34" s="511"/>
      <c r="J34" s="198"/>
      <c r="K34" s="198"/>
    </row>
    <row r="35" spans="2:11" ht="34.5" customHeight="1" x14ac:dyDescent="0.2">
      <c r="B35" s="512"/>
      <c r="C35" s="513"/>
      <c r="D35" s="513"/>
      <c r="E35" s="513"/>
      <c r="F35" s="513"/>
      <c r="G35" s="513"/>
      <c r="H35" s="513"/>
      <c r="I35" s="514"/>
      <c r="J35" s="209"/>
      <c r="K35" s="209"/>
    </row>
    <row r="36" spans="2:11" ht="34.5" customHeight="1" x14ac:dyDescent="0.2">
      <c r="B36" s="512"/>
      <c r="C36" s="513"/>
      <c r="D36" s="513"/>
      <c r="E36" s="513"/>
      <c r="F36" s="513"/>
      <c r="G36" s="513"/>
      <c r="H36" s="513"/>
      <c r="I36" s="514"/>
      <c r="J36" s="209"/>
      <c r="K36" s="209"/>
    </row>
    <row r="37" spans="2:11" ht="34.5" customHeight="1" x14ac:dyDescent="0.2">
      <c r="B37" s="512"/>
      <c r="C37" s="513"/>
      <c r="D37" s="513"/>
      <c r="E37" s="513"/>
      <c r="F37" s="513"/>
      <c r="G37" s="513"/>
      <c r="H37" s="513"/>
      <c r="I37" s="514"/>
      <c r="J37" s="209"/>
      <c r="K37" s="209"/>
    </row>
    <row r="38" spans="2:11" ht="34.5" customHeight="1" x14ac:dyDescent="0.2">
      <c r="B38" s="515"/>
      <c r="C38" s="516"/>
      <c r="D38" s="516"/>
      <c r="E38" s="516"/>
      <c r="F38" s="516"/>
      <c r="G38" s="516"/>
      <c r="H38" s="516"/>
      <c r="I38" s="517"/>
      <c r="J38" s="197"/>
      <c r="K38" s="197"/>
    </row>
    <row r="39" spans="2:11" ht="96.75" customHeight="1" x14ac:dyDescent="0.2">
      <c r="B39" s="252" t="s">
        <v>278</v>
      </c>
      <c r="C39" s="535" t="s">
        <v>399</v>
      </c>
      <c r="D39" s="536"/>
      <c r="E39" s="536"/>
      <c r="F39" s="536"/>
      <c r="G39" s="536"/>
      <c r="H39" s="536"/>
      <c r="I39" s="537"/>
      <c r="J39" s="210"/>
      <c r="K39" s="210"/>
    </row>
    <row r="40" spans="2:11" ht="32.25" customHeight="1" x14ac:dyDescent="0.2">
      <c r="B40" s="252" t="s">
        <v>279</v>
      </c>
      <c r="C40" s="535" t="s">
        <v>362</v>
      </c>
      <c r="D40" s="536"/>
      <c r="E40" s="536"/>
      <c r="F40" s="536"/>
      <c r="G40" s="536"/>
      <c r="H40" s="536"/>
      <c r="I40" s="537"/>
      <c r="J40" s="210"/>
      <c r="K40" s="210"/>
    </row>
    <row r="41" spans="2:11" ht="89.25" customHeight="1" x14ac:dyDescent="0.2">
      <c r="B41" s="182" t="s">
        <v>280</v>
      </c>
      <c r="C41" s="538" t="s">
        <v>363</v>
      </c>
      <c r="D41" s="539"/>
      <c r="E41" s="539"/>
      <c r="F41" s="539"/>
      <c r="G41" s="539"/>
      <c r="H41" s="539"/>
      <c r="I41" s="540"/>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253" t="s">
        <v>282</v>
      </c>
      <c r="D43" s="525" t="s">
        <v>283</v>
      </c>
      <c r="E43" s="525"/>
      <c r="F43" s="525"/>
      <c r="G43" s="525" t="s">
        <v>284</v>
      </c>
      <c r="H43" s="525"/>
      <c r="I43" s="525"/>
      <c r="J43" s="212"/>
      <c r="K43" s="212"/>
    </row>
    <row r="44" spans="2:11" ht="30.75" customHeight="1" x14ac:dyDescent="0.2">
      <c r="B44" s="524"/>
      <c r="C44" s="213">
        <v>44097</v>
      </c>
      <c r="D44" s="521"/>
      <c r="E44" s="521"/>
      <c r="F44" s="521"/>
      <c r="G44" s="521"/>
      <c r="H44" s="521"/>
      <c r="I44" s="521"/>
      <c r="J44" s="212"/>
      <c r="K44" s="212"/>
    </row>
    <row r="45" spans="2:11" ht="32.25" customHeight="1" x14ac:dyDescent="0.2">
      <c r="B45" s="183" t="s">
        <v>285</v>
      </c>
      <c r="C45" s="521" t="s">
        <v>364</v>
      </c>
      <c r="D45" s="521"/>
      <c r="E45" s="521"/>
      <c r="F45" s="521"/>
      <c r="G45" s="521"/>
      <c r="H45" s="521"/>
      <c r="I45" s="521"/>
      <c r="J45" s="215"/>
      <c r="K45" s="215"/>
    </row>
    <row r="46" spans="2:11" ht="28.5" customHeight="1" x14ac:dyDescent="0.2">
      <c r="B46" s="175" t="s">
        <v>286</v>
      </c>
      <c r="C46" s="487" t="s">
        <v>365</v>
      </c>
      <c r="D46" s="488"/>
      <c r="E46" s="488"/>
      <c r="F46" s="488"/>
      <c r="G46" s="488"/>
      <c r="H46" s="488"/>
      <c r="I46" s="489"/>
      <c r="J46" s="215"/>
      <c r="K46" s="215"/>
    </row>
    <row r="47" spans="2:11" ht="30" customHeight="1" x14ac:dyDescent="0.2">
      <c r="B47" s="182" t="s">
        <v>287</v>
      </c>
      <c r="C47" s="521" t="s">
        <v>298</v>
      </c>
      <c r="D47" s="521"/>
      <c r="E47" s="521"/>
      <c r="F47" s="521"/>
      <c r="G47" s="521"/>
      <c r="H47" s="521"/>
      <c r="I47" s="521"/>
      <c r="J47" s="217"/>
      <c r="K47" s="217"/>
    </row>
    <row r="48" spans="2:11" ht="31.5" customHeight="1" x14ac:dyDescent="0.2">
      <c r="B48" s="182" t="s">
        <v>288</v>
      </c>
      <c r="C48" s="521"/>
      <c r="D48" s="521"/>
      <c r="E48" s="521"/>
      <c r="F48" s="521"/>
      <c r="G48" s="521"/>
      <c r="H48" s="521"/>
      <c r="I48" s="521"/>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3lcjn7aRqDlRllkiXjnt2WuEubUNOxyDr1jw/GnRCuqaeWH0pNfznUbhakvS8VFKWb8NCItspyTKZBbbt6vKhQ==" saltValue="z+PY7Tap5rrs+NLLltzv4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2"/>
    <mergeCell ref="G27:G32"/>
    <mergeCell ref="H27:H32"/>
    <mergeCell ref="I27:I32"/>
    <mergeCell ref="C45:I45"/>
    <mergeCell ref="C46:I46"/>
    <mergeCell ref="C47:I47"/>
    <mergeCell ref="C48:I48"/>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C7 I7" xr:uid="{99DA1EFF-696C-43B6-A9D2-88ABF0E4A3CE}">
      <formula1>$N$11:$N$12</formula1>
    </dataValidation>
    <dataValidation type="list" allowBlank="1" showInputMessage="1" showErrorMessage="1" sqref="H13:I13" xr:uid="{D3DC7971-0810-418C-9396-96BB3A118C12}">
      <formula1>$N$5:$N$8</formula1>
    </dataValidation>
    <dataValidation type="list" allowBlank="1" showInputMessage="1" showErrorMessage="1" sqref="C9:F9" xr:uid="{10B91908-6B1B-47AE-8FEE-DAB9DA95A6C7}">
      <formula1>$M$6:$M$9</formula1>
    </dataValidation>
    <dataValidation type="list" allowBlank="1" showInputMessage="1" showErrorMessage="1" sqref="C24:E24" xr:uid="{FF37FCEA-D463-472B-B0EB-AE00B3AB2C3A}">
      <formula1>$M$12:$M$15</formula1>
    </dataValidation>
    <dataValidation type="list" allowBlank="1" showInputMessage="1" showErrorMessage="1" sqref="H12:I12" xr:uid="{C109CA55-F543-4E72-95DB-F19ABBA3BF18}">
      <formula1>M17:M19</formula1>
    </dataValidation>
    <dataValidation type="list" showDropDown="1" showInputMessage="1" showErrorMessage="1" sqref="K12" xr:uid="{7C4A6C1F-C07C-4219-8D4A-E6514DFFEF12}">
      <formula1>O17:O19</formula1>
    </dataValidation>
    <dataValidation type="list" allowBlank="1" showInputMessage="1" showErrorMessage="1" sqref="J10:K10" xr:uid="{3B2EA5CD-53DB-445D-BBB3-D27597DC7BFF}">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2873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3" tint="0.79998168889431442"/>
  </sheetPr>
  <dimension ref="B1:X54"/>
  <sheetViews>
    <sheetView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193" t="s">
        <v>242</v>
      </c>
      <c r="C6" s="199">
        <v>5</v>
      </c>
      <c r="D6" s="470" t="s">
        <v>243</v>
      </c>
      <c r="E6" s="470"/>
      <c r="F6" s="471" t="s">
        <v>302</v>
      </c>
      <c r="G6" s="471"/>
      <c r="H6" s="471"/>
      <c r="I6" s="471"/>
      <c r="J6" s="200"/>
      <c r="K6" s="200"/>
      <c r="M6" s="256" t="s">
        <v>60</v>
      </c>
      <c r="N6" s="257" t="s">
        <v>61</v>
      </c>
    </row>
    <row r="7" spans="2:14" ht="30.75" customHeight="1" x14ac:dyDescent="0.2">
      <c r="B7" s="193" t="s">
        <v>244</v>
      </c>
      <c r="C7" s="199" t="s">
        <v>81</v>
      </c>
      <c r="D7" s="470" t="s">
        <v>245</v>
      </c>
      <c r="E7" s="470"/>
      <c r="F7" s="471" t="s">
        <v>337</v>
      </c>
      <c r="G7" s="471"/>
      <c r="H7" s="175" t="s">
        <v>246</v>
      </c>
      <c r="I7" s="199" t="s">
        <v>81</v>
      </c>
      <c r="J7" s="202"/>
      <c r="K7" s="202"/>
      <c r="M7" s="256" t="s">
        <v>65</v>
      </c>
      <c r="N7" s="257" t="s">
        <v>66</v>
      </c>
    </row>
    <row r="8" spans="2:14" ht="30.75" customHeight="1" x14ac:dyDescent="0.2">
      <c r="B8" s="193" t="s">
        <v>247</v>
      </c>
      <c r="C8" s="471" t="s">
        <v>289</v>
      </c>
      <c r="D8" s="471"/>
      <c r="E8" s="471"/>
      <c r="F8" s="471"/>
      <c r="G8" s="175" t="s">
        <v>248</v>
      </c>
      <c r="H8" s="473">
        <v>7550</v>
      </c>
      <c r="I8" s="473"/>
      <c r="J8" s="21"/>
      <c r="K8" s="21"/>
      <c r="M8" s="256" t="s">
        <v>69</v>
      </c>
      <c r="N8" s="257" t="s">
        <v>70</v>
      </c>
    </row>
    <row r="9" spans="2:14" ht="30.75" customHeight="1" x14ac:dyDescent="0.2">
      <c r="B9" s="193" t="s">
        <v>48</v>
      </c>
      <c r="C9" s="474" t="s">
        <v>60</v>
      </c>
      <c r="D9" s="474"/>
      <c r="E9" s="474"/>
      <c r="F9" s="474"/>
      <c r="G9" s="175" t="s">
        <v>249</v>
      </c>
      <c r="H9" s="475" t="s">
        <v>366</v>
      </c>
      <c r="I9" s="475"/>
      <c r="J9" s="22"/>
      <c r="K9" s="22"/>
      <c r="M9" s="258" t="s">
        <v>73</v>
      </c>
    </row>
    <row r="10" spans="2:14" ht="30.75" customHeight="1" x14ac:dyDescent="0.2">
      <c r="B10" s="193" t="s">
        <v>250</v>
      </c>
      <c r="C10" s="471" t="s">
        <v>338</v>
      </c>
      <c r="D10" s="471"/>
      <c r="E10" s="471"/>
      <c r="F10" s="471"/>
      <c r="G10" s="471"/>
      <c r="H10" s="471"/>
      <c r="I10" s="471"/>
      <c r="J10" s="203"/>
      <c r="K10" s="203"/>
      <c r="M10" s="258"/>
    </row>
    <row r="11" spans="2:14" ht="30.75" customHeight="1" x14ac:dyDescent="0.2">
      <c r="B11" s="193" t="s">
        <v>251</v>
      </c>
      <c r="C11" s="472" t="str">
        <f>'[7]Proyecto 7550'!$E$53</f>
        <v>Realizar el fortalecimiento institucional de la estructura orgánica y funcional de la SDA, IDIGER, JBB, E IDPYBA</v>
      </c>
      <c r="D11" s="472"/>
      <c r="E11" s="472"/>
      <c r="F11" s="472"/>
      <c r="G11" s="472"/>
      <c r="H11" s="472"/>
      <c r="I11" s="472"/>
      <c r="J11" s="202"/>
      <c r="K11" s="202"/>
      <c r="M11" s="258"/>
      <c r="N11" s="257" t="s">
        <v>76</v>
      </c>
    </row>
    <row r="12" spans="2:14" ht="30.75" customHeight="1" x14ac:dyDescent="0.2">
      <c r="B12" s="193" t="s">
        <v>254</v>
      </c>
      <c r="C12" s="392" t="s">
        <v>339</v>
      </c>
      <c r="D12" s="392"/>
      <c r="E12" s="392"/>
      <c r="F12" s="392"/>
      <c r="G12" s="175" t="s">
        <v>252</v>
      </c>
      <c r="H12" s="394" t="s">
        <v>91</v>
      </c>
      <c r="I12" s="394"/>
      <c r="J12" s="202"/>
      <c r="K12" s="202"/>
      <c r="M12" s="258" t="s">
        <v>80</v>
      </c>
      <c r="N12" s="257" t="s">
        <v>81</v>
      </c>
    </row>
    <row r="13" spans="2:14" ht="30.75" customHeight="1" x14ac:dyDescent="0.2">
      <c r="B13" s="193" t="s">
        <v>255</v>
      </c>
      <c r="C13" s="476" t="s">
        <v>293</v>
      </c>
      <c r="D13" s="476"/>
      <c r="E13" s="476"/>
      <c r="F13" s="476"/>
      <c r="G13" s="175" t="s">
        <v>253</v>
      </c>
      <c r="H13" s="472" t="s">
        <v>57</v>
      </c>
      <c r="I13" s="472"/>
      <c r="J13" s="202"/>
      <c r="K13" s="202"/>
      <c r="M13" s="258" t="s">
        <v>84</v>
      </c>
    </row>
    <row r="14" spans="2:14" ht="64.5" customHeight="1" x14ac:dyDescent="0.2">
      <c r="B14" s="193" t="s">
        <v>256</v>
      </c>
      <c r="C14" s="591" t="s">
        <v>340</v>
      </c>
      <c r="D14" s="592"/>
      <c r="E14" s="592"/>
      <c r="F14" s="592"/>
      <c r="G14" s="592"/>
      <c r="H14" s="592"/>
      <c r="I14" s="592"/>
      <c r="J14" s="203"/>
      <c r="K14" s="203"/>
      <c r="M14" s="258" t="s">
        <v>86</v>
      </c>
    </row>
    <row r="15" spans="2:14" ht="30.75" customHeight="1" x14ac:dyDescent="0.2">
      <c r="B15" s="193" t="s">
        <v>257</v>
      </c>
      <c r="C15" s="392" t="s">
        <v>341</v>
      </c>
      <c r="D15" s="392"/>
      <c r="E15" s="392"/>
      <c r="F15" s="392"/>
      <c r="G15" s="392"/>
      <c r="H15" s="392"/>
      <c r="I15" s="392"/>
      <c r="J15" s="204"/>
      <c r="K15" s="204"/>
      <c r="M15" s="258" t="s">
        <v>88</v>
      </c>
    </row>
    <row r="16" spans="2:14" ht="20.25" customHeight="1" x14ac:dyDescent="0.2">
      <c r="B16" s="193" t="s">
        <v>258</v>
      </c>
      <c r="C16" s="471" t="s">
        <v>383</v>
      </c>
      <c r="D16" s="471"/>
      <c r="E16" s="471"/>
      <c r="F16" s="471"/>
      <c r="G16" s="471"/>
      <c r="H16" s="471"/>
      <c r="I16" s="471"/>
      <c r="J16" s="205"/>
      <c r="K16" s="205"/>
      <c r="M16" s="258"/>
    </row>
    <row r="17" spans="2:13" ht="30.75" customHeight="1" x14ac:dyDescent="0.2">
      <c r="B17" s="193" t="s">
        <v>259</v>
      </c>
      <c r="C17" s="472" t="s">
        <v>152</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71" t="s">
        <v>343</v>
      </c>
      <c r="D19" s="471"/>
      <c r="E19" s="471"/>
      <c r="F19" s="471" t="s">
        <v>344</v>
      </c>
      <c r="G19" s="471"/>
      <c r="H19" s="471"/>
      <c r="I19" s="471"/>
      <c r="J19" s="205"/>
      <c r="K19" s="205"/>
      <c r="M19" s="258" t="s">
        <v>95</v>
      </c>
    </row>
    <row r="20" spans="2:13" ht="39.75" customHeight="1" x14ac:dyDescent="0.2">
      <c r="B20" s="173" t="s">
        <v>266</v>
      </c>
      <c r="C20" s="487" t="s">
        <v>345</v>
      </c>
      <c r="D20" s="488"/>
      <c r="E20" s="489"/>
      <c r="F20" s="394" t="s">
        <v>345</v>
      </c>
      <c r="G20" s="394"/>
      <c r="H20" s="394"/>
      <c r="I20" s="395"/>
      <c r="J20" s="202"/>
      <c r="K20" s="202"/>
      <c r="M20" s="258"/>
    </row>
    <row r="21" spans="2:13" ht="124.5" customHeight="1" x14ac:dyDescent="0.2">
      <c r="B21" s="173" t="s">
        <v>267</v>
      </c>
      <c r="C21" s="593" t="s">
        <v>346</v>
      </c>
      <c r="D21" s="594"/>
      <c r="E21" s="595"/>
      <c r="F21" s="596" t="s">
        <v>347</v>
      </c>
      <c r="G21" s="597"/>
      <c r="H21" s="597"/>
      <c r="I21" s="598"/>
      <c r="J21" s="204"/>
      <c r="K21" s="204"/>
      <c r="M21" s="258"/>
    </row>
    <row r="22" spans="2:13" ht="23.25" customHeight="1" x14ac:dyDescent="0.2">
      <c r="B22" s="173" t="s">
        <v>268</v>
      </c>
      <c r="C22" s="477">
        <v>44013</v>
      </c>
      <c r="D22" s="495"/>
      <c r="E22" s="496"/>
      <c r="F22" s="175" t="s">
        <v>271</v>
      </c>
      <c r="G22" s="184">
        <v>0</v>
      </c>
      <c r="H22" s="175" t="s">
        <v>275</v>
      </c>
      <c r="I22" s="185">
        <v>0</v>
      </c>
      <c r="J22" s="30"/>
      <c r="K22" s="30"/>
      <c r="M22" s="258"/>
    </row>
    <row r="23" spans="2:13" ht="27" customHeight="1" x14ac:dyDescent="0.2">
      <c r="B23" s="173" t="s">
        <v>269</v>
      </c>
      <c r="C23" s="477">
        <v>44196</v>
      </c>
      <c r="D23" s="478"/>
      <c r="E23" s="479"/>
      <c r="F23" s="175" t="s">
        <v>272</v>
      </c>
      <c r="G23" s="480">
        <v>0.1</v>
      </c>
      <c r="H23" s="481"/>
      <c r="I23" s="482"/>
      <c r="J23" s="31"/>
      <c r="K23" s="31"/>
      <c r="M23" s="258"/>
    </row>
    <row r="24" spans="2:13" ht="30.75" customHeight="1" x14ac:dyDescent="0.2">
      <c r="B24" s="174" t="s">
        <v>270</v>
      </c>
      <c r="C24" s="384" t="s">
        <v>88</v>
      </c>
      <c r="D24" s="385"/>
      <c r="E24" s="386"/>
      <c r="F24" s="176" t="s">
        <v>274</v>
      </c>
      <c r="G24" s="493" t="s">
        <v>223</v>
      </c>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192" t="s">
        <v>261</v>
      </c>
      <c r="D26" s="192" t="s">
        <v>260</v>
      </c>
      <c r="E26" s="178" t="s">
        <v>264</v>
      </c>
      <c r="F26" s="192" t="s">
        <v>263</v>
      </c>
      <c r="G26" s="192" t="s">
        <v>262</v>
      </c>
      <c r="H26" s="178" t="s">
        <v>276</v>
      </c>
      <c r="I26" s="179" t="s">
        <v>273</v>
      </c>
      <c r="J26" s="205"/>
      <c r="K26" s="205"/>
      <c r="M26" s="258"/>
    </row>
    <row r="27" spans="2:13" ht="19.5" customHeight="1" x14ac:dyDescent="0.2">
      <c r="B27" s="180" t="s">
        <v>119</v>
      </c>
      <c r="C27" s="222">
        <v>2.86E-2</v>
      </c>
      <c r="D27" s="191">
        <v>2.86E-2</v>
      </c>
      <c r="E27" s="226">
        <f t="shared" ref="E27:E32" si="0">D27/C27</f>
        <v>1</v>
      </c>
      <c r="F27" s="501">
        <f>+SUM(C27:C32)</f>
        <v>0.10010000000000002</v>
      </c>
      <c r="G27" s="501">
        <f>+SUM(D27:D32)</f>
        <v>4.2900000000000001E-2</v>
      </c>
      <c r="H27" s="504">
        <f>+G27/F27</f>
        <v>0.42857142857142849</v>
      </c>
      <c r="I27" s="504">
        <f>+H27+I22</f>
        <v>0.42857142857142849</v>
      </c>
      <c r="J27" s="38"/>
      <c r="K27" s="38"/>
    </row>
    <row r="28" spans="2:13" ht="19.5" customHeight="1" x14ac:dyDescent="0.2">
      <c r="B28" s="180" t="s">
        <v>120</v>
      </c>
      <c r="C28" s="222">
        <v>1.43E-2</v>
      </c>
      <c r="D28" s="222">
        <v>1.43E-2</v>
      </c>
      <c r="E28" s="236">
        <f t="shared" si="0"/>
        <v>1</v>
      </c>
      <c r="F28" s="501"/>
      <c r="G28" s="501"/>
      <c r="H28" s="504"/>
      <c r="I28" s="504"/>
      <c r="J28" s="38"/>
      <c r="K28" s="38"/>
    </row>
    <row r="29" spans="2:13" ht="19.5" customHeight="1" x14ac:dyDescent="0.2">
      <c r="B29" s="180" t="s">
        <v>121</v>
      </c>
      <c r="C29" s="222">
        <v>1.43E-2</v>
      </c>
      <c r="D29" s="222"/>
      <c r="E29" s="226">
        <f t="shared" si="0"/>
        <v>0</v>
      </c>
      <c r="F29" s="501"/>
      <c r="G29" s="501"/>
      <c r="H29" s="504"/>
      <c r="I29" s="504"/>
      <c r="J29" s="38"/>
      <c r="K29" s="38"/>
    </row>
    <row r="30" spans="2:13" ht="19.5" customHeight="1" x14ac:dyDescent="0.2">
      <c r="B30" s="180" t="s">
        <v>122</v>
      </c>
      <c r="C30" s="222">
        <v>1.43E-2</v>
      </c>
      <c r="D30" s="222"/>
      <c r="E30" s="226">
        <f t="shared" si="0"/>
        <v>0</v>
      </c>
      <c r="F30" s="501"/>
      <c r="G30" s="501"/>
      <c r="H30" s="504"/>
      <c r="I30" s="504"/>
      <c r="J30" s="38"/>
      <c r="K30" s="38"/>
    </row>
    <row r="31" spans="2:13" ht="19.5" customHeight="1" x14ac:dyDescent="0.2">
      <c r="B31" s="180" t="s">
        <v>123</v>
      </c>
      <c r="C31" s="222">
        <v>1.43E-2</v>
      </c>
      <c r="D31" s="222"/>
      <c r="E31" s="226">
        <f t="shared" si="0"/>
        <v>0</v>
      </c>
      <c r="F31" s="501"/>
      <c r="G31" s="501"/>
      <c r="H31" s="504"/>
      <c r="I31" s="504"/>
      <c r="J31" s="38"/>
      <c r="K31" s="38"/>
    </row>
    <row r="32" spans="2:13" ht="19.5" customHeight="1" x14ac:dyDescent="0.2">
      <c r="B32" s="180" t="s">
        <v>124</v>
      </c>
      <c r="C32" s="222">
        <v>1.43E-2</v>
      </c>
      <c r="D32" s="222"/>
      <c r="E32" s="226">
        <f t="shared" si="0"/>
        <v>0</v>
      </c>
      <c r="F32" s="502"/>
      <c r="G32" s="502"/>
      <c r="H32" s="505"/>
      <c r="I32" s="505"/>
      <c r="J32" s="38"/>
      <c r="K32" s="38"/>
    </row>
    <row r="33" spans="2:11" ht="52.5" customHeight="1" x14ac:dyDescent="0.2">
      <c r="B33" s="181" t="s">
        <v>277</v>
      </c>
      <c r="C33" s="599" t="s">
        <v>348</v>
      </c>
      <c r="D33" s="600"/>
      <c r="E33" s="600"/>
      <c r="F33" s="600"/>
      <c r="G33" s="600"/>
      <c r="H33" s="600"/>
      <c r="I33" s="601"/>
      <c r="J33" s="209"/>
      <c r="K33" s="209"/>
    </row>
    <row r="34" spans="2:11" ht="34.5" customHeight="1" x14ac:dyDescent="0.2">
      <c r="B34" s="602"/>
      <c r="C34" s="603"/>
      <c r="D34" s="603"/>
      <c r="E34" s="603"/>
      <c r="F34" s="603"/>
      <c r="G34" s="603"/>
      <c r="H34" s="603"/>
      <c r="I34" s="604"/>
      <c r="J34" s="198"/>
      <c r="K34" s="198"/>
    </row>
    <row r="35" spans="2:11" ht="34.5" customHeight="1" x14ac:dyDescent="0.2">
      <c r="B35" s="605"/>
      <c r="C35" s="606"/>
      <c r="D35" s="606"/>
      <c r="E35" s="606"/>
      <c r="F35" s="606"/>
      <c r="G35" s="606"/>
      <c r="H35" s="606"/>
      <c r="I35" s="607"/>
      <c r="J35" s="209"/>
      <c r="K35" s="209"/>
    </row>
    <row r="36" spans="2:11" ht="34.5" customHeight="1" x14ac:dyDescent="0.2">
      <c r="B36" s="605"/>
      <c r="C36" s="606"/>
      <c r="D36" s="606"/>
      <c r="E36" s="606"/>
      <c r="F36" s="606"/>
      <c r="G36" s="606"/>
      <c r="H36" s="606"/>
      <c r="I36" s="607"/>
      <c r="J36" s="209"/>
      <c r="K36" s="209"/>
    </row>
    <row r="37" spans="2:11" ht="34.5" customHeight="1" x14ac:dyDescent="0.2">
      <c r="B37" s="605"/>
      <c r="C37" s="606"/>
      <c r="D37" s="606"/>
      <c r="E37" s="606"/>
      <c r="F37" s="606"/>
      <c r="G37" s="606"/>
      <c r="H37" s="606"/>
      <c r="I37" s="607"/>
      <c r="J37" s="209"/>
      <c r="K37" s="209"/>
    </row>
    <row r="38" spans="2:11" ht="34.5" customHeight="1" x14ac:dyDescent="0.2">
      <c r="B38" s="608"/>
      <c r="C38" s="609"/>
      <c r="D38" s="609"/>
      <c r="E38" s="609"/>
      <c r="F38" s="609"/>
      <c r="G38" s="609"/>
      <c r="H38" s="609"/>
      <c r="I38" s="610"/>
      <c r="J38" s="197"/>
      <c r="K38" s="197"/>
    </row>
    <row r="39" spans="2:11" ht="389.1" customHeight="1" x14ac:dyDescent="0.2">
      <c r="B39" s="193" t="s">
        <v>278</v>
      </c>
      <c r="C39" s="599" t="s">
        <v>403</v>
      </c>
      <c r="D39" s="611"/>
      <c r="E39" s="611"/>
      <c r="F39" s="611"/>
      <c r="G39" s="611"/>
      <c r="H39" s="611"/>
      <c r="I39" s="612"/>
      <c r="J39" s="210"/>
      <c r="K39" s="210"/>
    </row>
    <row r="40" spans="2:11" ht="113.1" customHeight="1" x14ac:dyDescent="0.2">
      <c r="B40" s="193" t="s">
        <v>279</v>
      </c>
      <c r="C40" s="599" t="s">
        <v>404</v>
      </c>
      <c r="D40" s="611"/>
      <c r="E40" s="611"/>
      <c r="F40" s="611"/>
      <c r="G40" s="611"/>
      <c r="H40" s="611"/>
      <c r="I40" s="612"/>
      <c r="J40" s="210"/>
      <c r="K40" s="210"/>
    </row>
    <row r="41" spans="2:11" ht="66" customHeight="1" x14ac:dyDescent="0.2">
      <c r="B41" s="182" t="s">
        <v>280</v>
      </c>
      <c r="C41" s="613" t="s">
        <v>349</v>
      </c>
      <c r="D41" s="614"/>
      <c r="E41" s="614"/>
      <c r="F41" s="614"/>
      <c r="G41" s="614"/>
      <c r="H41" s="614"/>
      <c r="I41" s="615"/>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194" t="s">
        <v>282</v>
      </c>
      <c r="D43" s="525" t="s">
        <v>283</v>
      </c>
      <c r="E43" s="525"/>
      <c r="F43" s="525"/>
      <c r="G43" s="525" t="s">
        <v>284</v>
      </c>
      <c r="H43" s="525"/>
      <c r="I43" s="525"/>
      <c r="J43" s="212"/>
      <c r="K43" s="212"/>
    </row>
    <row r="44" spans="2:11" ht="30.75" customHeight="1" x14ac:dyDescent="0.2">
      <c r="B44" s="524"/>
      <c r="C44" s="213"/>
      <c r="D44" s="521"/>
      <c r="E44" s="521"/>
      <c r="F44" s="521"/>
      <c r="G44" s="521"/>
      <c r="H44" s="521"/>
      <c r="I44" s="521"/>
      <c r="J44" s="212"/>
      <c r="K44" s="212"/>
    </row>
    <row r="45" spans="2:11" ht="32.25" customHeight="1" x14ac:dyDescent="0.2">
      <c r="B45" s="183" t="s">
        <v>285</v>
      </c>
      <c r="C45" s="522" t="s">
        <v>350</v>
      </c>
      <c r="D45" s="522"/>
      <c r="E45" s="522"/>
      <c r="F45" s="522"/>
      <c r="G45" s="522"/>
      <c r="H45" s="522"/>
      <c r="I45" s="522"/>
      <c r="J45" s="215"/>
      <c r="K45" s="215"/>
    </row>
    <row r="46" spans="2:11" ht="28.5" customHeight="1" x14ac:dyDescent="0.2">
      <c r="B46" s="175" t="s">
        <v>286</v>
      </c>
      <c r="C46" s="522" t="s">
        <v>351</v>
      </c>
      <c r="D46" s="522"/>
      <c r="E46" s="522"/>
      <c r="F46" s="522"/>
      <c r="G46" s="522"/>
      <c r="H46" s="522"/>
      <c r="I46" s="522"/>
      <c r="J46" s="215"/>
      <c r="K46" s="215"/>
    </row>
    <row r="47" spans="2:11" ht="30" customHeight="1" x14ac:dyDescent="0.2">
      <c r="B47" s="182" t="s">
        <v>287</v>
      </c>
      <c r="C47" s="522" t="s">
        <v>352</v>
      </c>
      <c r="D47" s="522"/>
      <c r="E47" s="522"/>
      <c r="F47" s="522"/>
      <c r="G47" s="522"/>
      <c r="H47" s="522"/>
      <c r="I47" s="522"/>
      <c r="J47" s="217"/>
      <c r="K47" s="217"/>
    </row>
    <row r="48" spans="2:11" ht="31.5" customHeight="1" x14ac:dyDescent="0.2">
      <c r="B48" s="182" t="s">
        <v>288</v>
      </c>
      <c r="C48" s="522"/>
      <c r="D48" s="522"/>
      <c r="E48" s="522"/>
      <c r="F48" s="522"/>
      <c r="G48" s="522"/>
      <c r="H48" s="522"/>
      <c r="I48" s="522"/>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WIu3HjCvX04xWM14k+pN9dnn5aqUYKn7V8E1O/OYG11izLmGNbd1gnSEW6gLGayj1DtxFWFvdmbnL05BvHYpiw==" saltValue="e+jnnCdvJ2m2DkxycxgAw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700-000000000000}">
      <formula1>$M$21:$M$26</formula1>
    </dataValidation>
    <dataValidation type="list" allowBlank="1" showInputMessage="1" showErrorMessage="1" sqref="C7 I7" xr:uid="{00000000-0002-0000-0700-000001000000}">
      <formula1>$N$11:$N$12</formula1>
    </dataValidation>
    <dataValidation type="list" allowBlank="1" showInputMessage="1" showErrorMessage="1" sqref="H13:I13" xr:uid="{00000000-0002-0000-0700-000002000000}">
      <formula1>$N$5:$N$8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02113"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2113" r:id="rId3"/>
      </mc:Fallback>
    </mc:AlternateContent>
  </oleObjec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3" tint="0.79998168889431442"/>
  </sheetPr>
  <dimension ref="B1:X54"/>
  <sheetViews>
    <sheetView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193" t="s">
        <v>242</v>
      </c>
      <c r="C6" s="199">
        <v>6</v>
      </c>
      <c r="D6" s="470" t="s">
        <v>243</v>
      </c>
      <c r="E6" s="470"/>
      <c r="F6" s="471" t="s">
        <v>409</v>
      </c>
      <c r="G6" s="471"/>
      <c r="H6" s="471"/>
      <c r="I6" s="471"/>
      <c r="J6" s="200"/>
      <c r="K6" s="200"/>
      <c r="M6" s="256" t="s">
        <v>60</v>
      </c>
      <c r="N6" s="257" t="s">
        <v>61</v>
      </c>
    </row>
    <row r="7" spans="2:14" ht="30.75" customHeight="1" x14ac:dyDescent="0.2">
      <c r="B7" s="193" t="s">
        <v>244</v>
      </c>
      <c r="C7" s="199" t="s">
        <v>81</v>
      </c>
      <c r="D7" s="470" t="s">
        <v>245</v>
      </c>
      <c r="E7" s="470"/>
      <c r="F7" s="471" t="s">
        <v>309</v>
      </c>
      <c r="G7" s="471"/>
      <c r="H7" s="175" t="s">
        <v>246</v>
      </c>
      <c r="I7" s="199" t="s">
        <v>81</v>
      </c>
      <c r="J7" s="202"/>
      <c r="K7" s="202"/>
      <c r="M7" s="256" t="s">
        <v>65</v>
      </c>
      <c r="N7" s="257" t="s">
        <v>66</v>
      </c>
    </row>
    <row r="8" spans="2:14" ht="30.75" customHeight="1" x14ac:dyDescent="0.2">
      <c r="B8" s="193" t="s">
        <v>247</v>
      </c>
      <c r="C8" s="471" t="s">
        <v>289</v>
      </c>
      <c r="D8" s="471"/>
      <c r="E8" s="471"/>
      <c r="F8" s="471"/>
      <c r="G8" s="175" t="s">
        <v>248</v>
      </c>
      <c r="H8" s="473">
        <v>7550</v>
      </c>
      <c r="I8" s="473"/>
      <c r="J8" s="21"/>
      <c r="K8" s="21"/>
      <c r="M8" s="256" t="s">
        <v>69</v>
      </c>
      <c r="N8" s="257" t="s">
        <v>70</v>
      </c>
    </row>
    <row r="9" spans="2:14" ht="30.75" customHeight="1" x14ac:dyDescent="0.2">
      <c r="B9" s="193" t="s">
        <v>48</v>
      </c>
      <c r="C9" s="474" t="s">
        <v>60</v>
      </c>
      <c r="D9" s="474"/>
      <c r="E9" s="474"/>
      <c r="F9" s="474"/>
      <c r="G9" s="175" t="s">
        <v>249</v>
      </c>
      <c r="H9" s="475" t="s">
        <v>304</v>
      </c>
      <c r="I9" s="475"/>
      <c r="J9" s="22"/>
      <c r="K9" s="22"/>
      <c r="M9" s="258" t="s">
        <v>73</v>
      </c>
    </row>
    <row r="10" spans="2:14" ht="30.75" customHeight="1" x14ac:dyDescent="0.2">
      <c r="B10" s="193" t="s">
        <v>250</v>
      </c>
      <c r="C10" s="471" t="s">
        <v>316</v>
      </c>
      <c r="D10" s="471"/>
      <c r="E10" s="471"/>
      <c r="F10" s="471"/>
      <c r="G10" s="471"/>
      <c r="H10" s="471"/>
      <c r="I10" s="471"/>
      <c r="J10" s="203"/>
      <c r="K10" s="203"/>
      <c r="M10" s="258"/>
    </row>
    <row r="11" spans="2:14" ht="30.75" customHeight="1" x14ac:dyDescent="0.2">
      <c r="B11" s="193" t="s">
        <v>251</v>
      </c>
      <c r="C11" s="472" t="str">
        <f>'[7]Proyecto 7550'!$E$53</f>
        <v>Realizar el fortalecimiento institucional de la estructura orgánica y funcional de la SDA, IDIGER, JBB, E IDPYBA</v>
      </c>
      <c r="D11" s="472"/>
      <c r="E11" s="472"/>
      <c r="F11" s="472"/>
      <c r="G11" s="472"/>
      <c r="H11" s="472"/>
      <c r="I11" s="472"/>
      <c r="J11" s="202"/>
      <c r="K11" s="202"/>
      <c r="M11" s="258"/>
      <c r="N11" s="257" t="s">
        <v>76</v>
      </c>
    </row>
    <row r="12" spans="2:14" ht="30.75" customHeight="1" x14ac:dyDescent="0.2">
      <c r="B12" s="193" t="s">
        <v>254</v>
      </c>
      <c r="C12" s="392" t="s">
        <v>305</v>
      </c>
      <c r="D12" s="392"/>
      <c r="E12" s="392"/>
      <c r="F12" s="392"/>
      <c r="G12" s="175" t="s">
        <v>252</v>
      </c>
      <c r="H12" s="394" t="s">
        <v>91</v>
      </c>
      <c r="I12" s="394"/>
      <c r="J12" s="202"/>
      <c r="K12" s="202"/>
      <c r="M12" s="258" t="s">
        <v>80</v>
      </c>
      <c r="N12" s="257" t="s">
        <v>81</v>
      </c>
    </row>
    <row r="13" spans="2:14" ht="30.75" customHeight="1" x14ac:dyDescent="0.2">
      <c r="B13" s="193" t="s">
        <v>255</v>
      </c>
      <c r="C13" s="476" t="s">
        <v>293</v>
      </c>
      <c r="D13" s="476"/>
      <c r="E13" s="476"/>
      <c r="F13" s="476"/>
      <c r="G13" s="175" t="s">
        <v>253</v>
      </c>
      <c r="H13" s="472" t="s">
        <v>57</v>
      </c>
      <c r="I13" s="472"/>
      <c r="J13" s="202"/>
      <c r="K13" s="202"/>
      <c r="M13" s="258" t="s">
        <v>84</v>
      </c>
    </row>
    <row r="14" spans="2:14" ht="64.5" customHeight="1" x14ac:dyDescent="0.2">
      <c r="B14" s="193" t="s">
        <v>256</v>
      </c>
      <c r="C14" s="398" t="s">
        <v>307</v>
      </c>
      <c r="D14" s="398"/>
      <c r="E14" s="398"/>
      <c r="F14" s="398"/>
      <c r="G14" s="398"/>
      <c r="H14" s="398"/>
      <c r="I14" s="398"/>
      <c r="J14" s="203"/>
      <c r="K14" s="203"/>
      <c r="M14" s="258" t="s">
        <v>86</v>
      </c>
    </row>
    <row r="15" spans="2:14" ht="30.75" customHeight="1" x14ac:dyDescent="0.2">
      <c r="B15" s="193" t="s">
        <v>257</v>
      </c>
      <c r="C15" s="392" t="s">
        <v>356</v>
      </c>
      <c r="D15" s="392"/>
      <c r="E15" s="392"/>
      <c r="F15" s="392"/>
      <c r="G15" s="392"/>
      <c r="H15" s="392"/>
      <c r="I15" s="392"/>
      <c r="J15" s="204"/>
      <c r="K15" s="204"/>
      <c r="M15" s="258" t="s">
        <v>88</v>
      </c>
    </row>
    <row r="16" spans="2:14" ht="20.25" customHeight="1" x14ac:dyDescent="0.2">
      <c r="B16" s="193" t="s">
        <v>258</v>
      </c>
      <c r="C16" s="616" t="s">
        <v>342</v>
      </c>
      <c r="D16" s="616"/>
      <c r="E16" s="616"/>
      <c r="F16" s="616"/>
      <c r="G16" s="616"/>
      <c r="H16" s="616"/>
      <c r="I16" s="616"/>
      <c r="J16" s="205"/>
      <c r="K16" s="205"/>
      <c r="M16" s="258"/>
    </row>
    <row r="17" spans="2:13" ht="30.75" customHeight="1" x14ac:dyDescent="0.2">
      <c r="B17" s="193" t="s">
        <v>259</v>
      </c>
      <c r="C17" s="472" t="s">
        <v>151</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93" t="s">
        <v>306</v>
      </c>
      <c r="D19" s="478"/>
      <c r="E19" s="479"/>
      <c r="F19" s="471" t="str">
        <f>C19</f>
        <v>Actividades que se ejecutaron para la implementacion de los procesos transversales</v>
      </c>
      <c r="G19" s="471"/>
      <c r="H19" s="471"/>
      <c r="I19" s="471"/>
      <c r="J19" s="205"/>
      <c r="K19" s="205"/>
      <c r="M19" s="258" t="s">
        <v>95</v>
      </c>
    </row>
    <row r="20" spans="2:13" ht="39.75" customHeight="1" x14ac:dyDescent="0.2">
      <c r="B20" s="173" t="s">
        <v>266</v>
      </c>
      <c r="C20" s="493" t="s">
        <v>308</v>
      </c>
      <c r="D20" s="478"/>
      <c r="E20" s="479"/>
      <c r="F20" s="471" t="str">
        <f>C20</f>
        <v>Cantidad de actividades que se ejecutaron para la implementacion de los procesos transversales</v>
      </c>
      <c r="G20" s="471"/>
      <c r="H20" s="471"/>
      <c r="I20" s="471"/>
      <c r="J20" s="202"/>
      <c r="K20" s="202"/>
      <c r="M20" s="258"/>
    </row>
    <row r="21" spans="2:13" ht="42" customHeight="1" x14ac:dyDescent="0.2">
      <c r="B21" s="173" t="s">
        <v>267</v>
      </c>
      <c r="C21" s="490"/>
      <c r="D21" s="491"/>
      <c r="E21" s="492"/>
      <c r="F21" s="493"/>
      <c r="G21" s="478"/>
      <c r="H21" s="478"/>
      <c r="I21" s="494"/>
      <c r="J21" s="204"/>
      <c r="K21" s="204"/>
      <c r="M21" s="258"/>
    </row>
    <row r="22" spans="2:13" ht="23.25" customHeight="1" x14ac:dyDescent="0.2">
      <c r="B22" s="173" t="s">
        <v>268</v>
      </c>
      <c r="C22" s="477">
        <v>44013</v>
      </c>
      <c r="D22" s="495"/>
      <c r="E22" s="496"/>
      <c r="F22" s="175" t="s">
        <v>271</v>
      </c>
      <c r="G22" s="184"/>
      <c r="H22" s="175" t="s">
        <v>275</v>
      </c>
      <c r="I22" s="185">
        <v>0</v>
      </c>
      <c r="J22" s="30"/>
      <c r="K22" s="30"/>
      <c r="M22" s="258"/>
    </row>
    <row r="23" spans="2:13" ht="27" customHeight="1" x14ac:dyDescent="0.2">
      <c r="B23" s="173" t="s">
        <v>269</v>
      </c>
      <c r="C23" s="477">
        <v>44196</v>
      </c>
      <c r="D23" s="478"/>
      <c r="E23" s="479"/>
      <c r="F23" s="175" t="s">
        <v>272</v>
      </c>
      <c r="G23" s="480">
        <v>0.1</v>
      </c>
      <c r="H23" s="481"/>
      <c r="I23" s="482"/>
      <c r="J23" s="31"/>
      <c r="K23" s="31"/>
      <c r="M23" s="258"/>
    </row>
    <row r="24" spans="2:13" ht="30.75" customHeight="1" x14ac:dyDescent="0.2">
      <c r="B24" s="174" t="s">
        <v>270</v>
      </c>
      <c r="C24" s="384" t="s">
        <v>88</v>
      </c>
      <c r="D24" s="385"/>
      <c r="E24" s="386"/>
      <c r="F24" s="176" t="s">
        <v>274</v>
      </c>
      <c r="G24" s="493"/>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192" t="s">
        <v>261</v>
      </c>
      <c r="D26" s="192" t="s">
        <v>260</v>
      </c>
      <c r="E26" s="178" t="s">
        <v>264</v>
      </c>
      <c r="F26" s="192" t="s">
        <v>263</v>
      </c>
      <c r="G26" s="192" t="s">
        <v>262</v>
      </c>
      <c r="H26" s="178" t="s">
        <v>276</v>
      </c>
      <c r="I26" s="179" t="s">
        <v>273</v>
      </c>
      <c r="J26" s="205"/>
      <c r="K26" s="205"/>
      <c r="M26" s="258"/>
    </row>
    <row r="27" spans="2:13" ht="19.5" customHeight="1" x14ac:dyDescent="0.2">
      <c r="B27" s="180" t="s">
        <v>119</v>
      </c>
      <c r="C27" s="234">
        <f>0.01429+0.01429</f>
        <v>2.8580000000000001E-2</v>
      </c>
      <c r="D27" s="235">
        <f>0.01415+0.01429</f>
        <v>2.844E-2</v>
      </c>
      <c r="E27" s="195">
        <f t="shared" ref="E27:E32" si="0">D27/C27</f>
        <v>0.99510146955913226</v>
      </c>
      <c r="F27" s="501">
        <f>+SUM(C27:C32)</f>
        <v>0.10002999999999999</v>
      </c>
      <c r="G27" s="501">
        <f>+SUM(D27:D32)</f>
        <v>4.2730000000000004E-2</v>
      </c>
      <c r="H27" s="617">
        <f>+G27/F27</f>
        <v>0.42717184844546641</v>
      </c>
      <c r="I27" s="619">
        <f>+H27+I22</f>
        <v>0.42717184844546641</v>
      </c>
      <c r="J27" s="38"/>
      <c r="K27" s="38"/>
    </row>
    <row r="28" spans="2:13" ht="19.5" customHeight="1" x14ac:dyDescent="0.2">
      <c r="B28" s="180" t="s">
        <v>120</v>
      </c>
      <c r="C28" s="234">
        <v>1.4290000000000001E-2</v>
      </c>
      <c r="D28" s="234">
        <v>1.4290000000000001E-2</v>
      </c>
      <c r="E28" s="195">
        <f t="shared" si="0"/>
        <v>1</v>
      </c>
      <c r="F28" s="501"/>
      <c r="G28" s="501"/>
      <c r="H28" s="617"/>
      <c r="I28" s="619"/>
      <c r="J28" s="38"/>
      <c r="K28" s="38"/>
    </row>
    <row r="29" spans="2:13" ht="19.5" customHeight="1" x14ac:dyDescent="0.2">
      <c r="B29" s="180" t="s">
        <v>121</v>
      </c>
      <c r="C29" s="234">
        <v>1.4290000000000001E-2</v>
      </c>
      <c r="D29" s="234"/>
      <c r="E29" s="195">
        <f t="shared" si="0"/>
        <v>0</v>
      </c>
      <c r="F29" s="501"/>
      <c r="G29" s="501"/>
      <c r="H29" s="617"/>
      <c r="I29" s="619"/>
      <c r="J29" s="38"/>
      <c r="K29" s="38"/>
    </row>
    <row r="30" spans="2:13" ht="19.5" customHeight="1" x14ac:dyDescent="0.2">
      <c r="B30" s="180" t="s">
        <v>122</v>
      </c>
      <c r="C30" s="234">
        <v>1.4290000000000001E-2</v>
      </c>
      <c r="D30" s="234"/>
      <c r="E30" s="195">
        <f t="shared" si="0"/>
        <v>0</v>
      </c>
      <c r="F30" s="501"/>
      <c r="G30" s="501"/>
      <c r="H30" s="617"/>
      <c r="I30" s="619"/>
      <c r="J30" s="38"/>
      <c r="K30" s="38"/>
    </row>
    <row r="31" spans="2:13" ht="19.5" customHeight="1" x14ac:dyDescent="0.2">
      <c r="B31" s="180" t="s">
        <v>123</v>
      </c>
      <c r="C31" s="234">
        <v>1.4290000000000001E-2</v>
      </c>
      <c r="D31" s="234"/>
      <c r="E31" s="195">
        <f t="shared" si="0"/>
        <v>0</v>
      </c>
      <c r="F31" s="501"/>
      <c r="G31" s="501"/>
      <c r="H31" s="617"/>
      <c r="I31" s="619"/>
      <c r="J31" s="38"/>
      <c r="K31" s="38"/>
    </row>
    <row r="32" spans="2:13" ht="19.5" customHeight="1" x14ac:dyDescent="0.2">
      <c r="B32" s="180" t="s">
        <v>124</v>
      </c>
      <c r="C32" s="234">
        <v>1.4290000000000001E-2</v>
      </c>
      <c r="D32" s="234"/>
      <c r="E32" s="195">
        <f t="shared" si="0"/>
        <v>0</v>
      </c>
      <c r="F32" s="502"/>
      <c r="G32" s="502"/>
      <c r="H32" s="618"/>
      <c r="I32" s="619"/>
      <c r="J32" s="38"/>
      <c r="K32" s="38"/>
    </row>
    <row r="33" spans="2:11" ht="140.25" customHeight="1" x14ac:dyDescent="0.2">
      <c r="B33" s="181" t="s">
        <v>277</v>
      </c>
      <c r="C33" s="599" t="s">
        <v>396</v>
      </c>
      <c r="D33" s="611"/>
      <c r="E33" s="611"/>
      <c r="F33" s="611"/>
      <c r="G33" s="611"/>
      <c r="H33" s="611"/>
      <c r="I33" s="612"/>
      <c r="J33" s="209"/>
      <c r="K33" s="209"/>
    </row>
    <row r="34" spans="2:11" ht="34.5" customHeight="1" x14ac:dyDescent="0.2">
      <c r="B34" s="509"/>
      <c r="C34" s="510"/>
      <c r="D34" s="510"/>
      <c r="E34" s="510"/>
      <c r="F34" s="510"/>
      <c r="G34" s="510"/>
      <c r="H34" s="510"/>
      <c r="I34" s="511"/>
      <c r="J34" s="198"/>
      <c r="K34" s="198"/>
    </row>
    <row r="35" spans="2:11" ht="34.5" customHeight="1" x14ac:dyDescent="0.2">
      <c r="B35" s="512"/>
      <c r="C35" s="513"/>
      <c r="D35" s="513"/>
      <c r="E35" s="513"/>
      <c r="F35" s="513"/>
      <c r="G35" s="513"/>
      <c r="H35" s="513"/>
      <c r="I35" s="514"/>
      <c r="J35" s="209"/>
      <c r="K35" s="209"/>
    </row>
    <row r="36" spans="2:11" ht="34.5" customHeight="1" x14ac:dyDescent="0.2">
      <c r="B36" s="512"/>
      <c r="C36" s="513"/>
      <c r="D36" s="513"/>
      <c r="E36" s="513"/>
      <c r="F36" s="513"/>
      <c r="G36" s="513"/>
      <c r="H36" s="513"/>
      <c r="I36" s="514"/>
      <c r="J36" s="209"/>
      <c r="K36" s="209"/>
    </row>
    <row r="37" spans="2:11" ht="34.5" customHeight="1" x14ac:dyDescent="0.2">
      <c r="B37" s="512"/>
      <c r="C37" s="513"/>
      <c r="D37" s="513"/>
      <c r="E37" s="513"/>
      <c r="F37" s="513"/>
      <c r="G37" s="513"/>
      <c r="H37" s="513"/>
      <c r="I37" s="514"/>
      <c r="J37" s="209"/>
      <c r="K37" s="209"/>
    </row>
    <row r="38" spans="2:11" ht="34.5" customHeight="1" x14ac:dyDescent="0.2">
      <c r="B38" s="515"/>
      <c r="C38" s="516"/>
      <c r="D38" s="516"/>
      <c r="E38" s="516"/>
      <c r="F38" s="516"/>
      <c r="G38" s="516"/>
      <c r="H38" s="516"/>
      <c r="I38" s="517"/>
      <c r="J38" s="197"/>
      <c r="K38" s="197"/>
    </row>
    <row r="39" spans="2:11" ht="147" customHeight="1" x14ac:dyDescent="0.2">
      <c r="B39" s="193" t="s">
        <v>278</v>
      </c>
      <c r="C39" s="599" t="s">
        <v>397</v>
      </c>
      <c r="D39" s="611"/>
      <c r="E39" s="611"/>
      <c r="F39" s="611"/>
      <c r="G39" s="611"/>
      <c r="H39" s="611"/>
      <c r="I39" s="612"/>
      <c r="J39" s="210"/>
      <c r="K39" s="210"/>
    </row>
    <row r="40" spans="2:11" ht="66" customHeight="1" x14ac:dyDescent="0.2">
      <c r="B40" s="193" t="s">
        <v>279</v>
      </c>
      <c r="C40" s="599" t="s">
        <v>398</v>
      </c>
      <c r="D40" s="611"/>
      <c r="E40" s="611"/>
      <c r="F40" s="611"/>
      <c r="G40" s="611"/>
      <c r="H40" s="611"/>
      <c r="I40" s="612"/>
      <c r="J40" s="210"/>
      <c r="K40" s="210"/>
    </row>
    <row r="41" spans="2:11" ht="66" customHeight="1" x14ac:dyDescent="0.2">
      <c r="B41" s="182" t="s">
        <v>280</v>
      </c>
      <c r="C41" s="613" t="s">
        <v>395</v>
      </c>
      <c r="D41" s="614"/>
      <c r="E41" s="614"/>
      <c r="F41" s="614"/>
      <c r="G41" s="614"/>
      <c r="H41" s="614"/>
      <c r="I41" s="615"/>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194" t="s">
        <v>282</v>
      </c>
      <c r="D43" s="525" t="s">
        <v>283</v>
      </c>
      <c r="E43" s="525"/>
      <c r="F43" s="525"/>
      <c r="G43" s="525" t="s">
        <v>284</v>
      </c>
      <c r="H43" s="525"/>
      <c r="I43" s="525"/>
      <c r="J43" s="212"/>
      <c r="K43" s="212"/>
    </row>
    <row r="44" spans="2:11" ht="30.75" customHeight="1" x14ac:dyDescent="0.2">
      <c r="B44" s="524"/>
      <c r="C44" s="213" t="s">
        <v>311</v>
      </c>
      <c r="D44" s="521"/>
      <c r="E44" s="521"/>
      <c r="F44" s="521"/>
      <c r="G44" s="521"/>
      <c r="H44" s="521"/>
      <c r="I44" s="521"/>
      <c r="J44" s="212"/>
      <c r="K44" s="212"/>
    </row>
    <row r="45" spans="2:11" ht="32.25" customHeight="1" x14ac:dyDescent="0.2">
      <c r="B45" s="183" t="s">
        <v>285</v>
      </c>
      <c r="C45" s="521" t="s">
        <v>394</v>
      </c>
      <c r="D45" s="521"/>
      <c r="E45" s="521"/>
      <c r="F45" s="521"/>
      <c r="G45" s="521"/>
      <c r="H45" s="521"/>
      <c r="I45" s="521"/>
      <c r="J45" s="215"/>
      <c r="K45" s="215"/>
    </row>
    <row r="46" spans="2:11" ht="28.5" customHeight="1" x14ac:dyDescent="0.2">
      <c r="B46" s="175" t="s">
        <v>286</v>
      </c>
      <c r="C46" s="521" t="s">
        <v>394</v>
      </c>
      <c r="D46" s="521"/>
      <c r="E46" s="521"/>
      <c r="F46" s="521"/>
      <c r="G46" s="521"/>
      <c r="H46" s="521"/>
      <c r="I46" s="521"/>
      <c r="J46" s="215"/>
      <c r="K46" s="215"/>
    </row>
    <row r="47" spans="2:11" ht="30" customHeight="1" x14ac:dyDescent="0.2">
      <c r="B47" s="182" t="s">
        <v>287</v>
      </c>
      <c r="C47" s="522" t="s">
        <v>391</v>
      </c>
      <c r="D47" s="522"/>
      <c r="E47" s="522"/>
      <c r="F47" s="522"/>
      <c r="G47" s="522"/>
      <c r="H47" s="522"/>
      <c r="I47" s="522"/>
      <c r="J47" s="217"/>
      <c r="K47" s="217"/>
    </row>
    <row r="48" spans="2:11" ht="31.5" customHeight="1" x14ac:dyDescent="0.2">
      <c r="B48" s="182" t="s">
        <v>288</v>
      </c>
      <c r="C48" s="522"/>
      <c r="D48" s="522"/>
      <c r="E48" s="522"/>
      <c r="F48" s="522"/>
      <c r="G48" s="522"/>
      <c r="H48" s="522"/>
      <c r="I48" s="522"/>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9eloBQUGo5RPiWd1az1/scoOfyhYOmxGTqaveRPBK0Rmscb8oYdgLaGIgdMfuP3903n6631fLz0qsLmm9TkPnw==" saltValue="Qj/T7M2OfCgd7fOCFXZyd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800-000000000000}">
      <formula1>$M$21:$M$26</formula1>
    </dataValidation>
    <dataValidation type="list" showDropDown="1" showInputMessage="1" showErrorMessage="1" sqref="K12" xr:uid="{00000000-0002-0000-0800-000001000000}">
      <formula1>O17:O19</formula1>
    </dataValidation>
    <dataValidation type="list" allowBlank="1" showInputMessage="1" showErrorMessage="1" sqref="H12:I12" xr:uid="{00000000-0002-0000-0800-000002000000}">
      <formula1>M17:M19</formula1>
    </dataValidation>
    <dataValidation type="list" allowBlank="1" showInputMessage="1" showErrorMessage="1" sqref="C24:E24" xr:uid="{00000000-0002-0000-0800-000003000000}">
      <formula1>$M$12:$M$15</formula1>
    </dataValidation>
    <dataValidation type="list" allowBlank="1" showInputMessage="1" showErrorMessage="1" sqref="C9:F9" xr:uid="{00000000-0002-0000-0800-000004000000}">
      <formula1>$M$6:$M$9</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04161"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4161" r:id="rId3"/>
      </mc:Fallback>
    </mc:AlternateContent>
  </oleObjec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3" tint="0.79998168889431442"/>
  </sheetPr>
  <dimension ref="B1:X54"/>
  <sheetViews>
    <sheetView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7"/>
    <col min="15" max="24" width="10.85546875" style="12"/>
    <col min="25" max="16384" width="10.85546875" style="7"/>
  </cols>
  <sheetData>
    <row r="1" spans="2:14" ht="37.5" customHeight="1" x14ac:dyDescent="0.2">
      <c r="B1" s="466"/>
      <c r="C1" s="424" t="s">
        <v>25</v>
      </c>
      <c r="D1" s="424"/>
      <c r="E1" s="424"/>
      <c r="F1" s="424"/>
      <c r="G1" s="424"/>
      <c r="H1" s="424"/>
      <c r="I1" s="467"/>
      <c r="J1" s="196"/>
      <c r="K1" s="196"/>
      <c r="M1" s="256" t="s">
        <v>47</v>
      </c>
    </row>
    <row r="2" spans="2:14" ht="37.5" customHeight="1" x14ac:dyDescent="0.2">
      <c r="B2" s="466"/>
      <c r="C2" s="424" t="s">
        <v>239</v>
      </c>
      <c r="D2" s="424"/>
      <c r="E2" s="424"/>
      <c r="F2" s="424"/>
      <c r="G2" s="424"/>
      <c r="H2" s="424"/>
      <c r="I2" s="467"/>
      <c r="J2" s="196"/>
      <c r="K2" s="196"/>
      <c r="M2" s="256" t="s">
        <v>48</v>
      </c>
    </row>
    <row r="3" spans="2:14" ht="37.5" customHeight="1" x14ac:dyDescent="0.2">
      <c r="B3" s="466"/>
      <c r="C3" s="424" t="s">
        <v>240</v>
      </c>
      <c r="D3" s="424"/>
      <c r="E3" s="424"/>
      <c r="F3" s="424" t="s">
        <v>241</v>
      </c>
      <c r="G3" s="424"/>
      <c r="H3" s="424"/>
      <c r="I3" s="467"/>
      <c r="J3" s="196"/>
      <c r="K3" s="196"/>
      <c r="M3" s="256" t="s">
        <v>50</v>
      </c>
    </row>
    <row r="4" spans="2:14" ht="23.25" customHeight="1" x14ac:dyDescent="0.2">
      <c r="B4" s="468"/>
      <c r="C4" s="468"/>
      <c r="D4" s="468"/>
      <c r="E4" s="468"/>
      <c r="F4" s="468"/>
      <c r="G4" s="468"/>
      <c r="H4" s="468"/>
      <c r="I4" s="468"/>
      <c r="J4" s="197"/>
      <c r="K4" s="197"/>
    </row>
    <row r="5" spans="2:14" ht="24" customHeight="1" x14ac:dyDescent="0.2">
      <c r="B5" s="469" t="s">
        <v>234</v>
      </c>
      <c r="C5" s="469"/>
      <c r="D5" s="469"/>
      <c r="E5" s="469"/>
      <c r="F5" s="469"/>
      <c r="G5" s="469"/>
      <c r="H5" s="469"/>
      <c r="I5" s="469"/>
      <c r="J5" s="198"/>
      <c r="K5" s="198"/>
      <c r="N5" s="257" t="s">
        <v>57</v>
      </c>
    </row>
    <row r="6" spans="2:14" ht="30.75" customHeight="1" x14ac:dyDescent="0.2">
      <c r="B6" s="193" t="s">
        <v>242</v>
      </c>
      <c r="C6" s="199">
        <v>7</v>
      </c>
      <c r="D6" s="470" t="s">
        <v>243</v>
      </c>
      <c r="E6" s="470"/>
      <c r="F6" s="471" t="s">
        <v>314</v>
      </c>
      <c r="G6" s="471"/>
      <c r="H6" s="471"/>
      <c r="I6" s="471"/>
      <c r="J6" s="200"/>
      <c r="K6" s="200"/>
      <c r="M6" s="256" t="s">
        <v>60</v>
      </c>
      <c r="N6" s="257" t="s">
        <v>61</v>
      </c>
    </row>
    <row r="7" spans="2:14" ht="30.75" customHeight="1" x14ac:dyDescent="0.2">
      <c r="B7" s="193" t="s">
        <v>244</v>
      </c>
      <c r="C7" s="199" t="s">
        <v>81</v>
      </c>
      <c r="D7" s="470" t="s">
        <v>245</v>
      </c>
      <c r="E7" s="470"/>
      <c r="F7" s="471" t="s">
        <v>315</v>
      </c>
      <c r="G7" s="471"/>
      <c r="H7" s="175" t="s">
        <v>246</v>
      </c>
      <c r="I7" s="199" t="s">
        <v>81</v>
      </c>
      <c r="J7" s="202"/>
      <c r="K7" s="202"/>
      <c r="M7" s="256" t="s">
        <v>65</v>
      </c>
      <c r="N7" s="257" t="s">
        <v>66</v>
      </c>
    </row>
    <row r="8" spans="2:14" ht="30.75" customHeight="1" x14ac:dyDescent="0.2">
      <c r="B8" s="193" t="s">
        <v>247</v>
      </c>
      <c r="C8" s="471" t="s">
        <v>289</v>
      </c>
      <c r="D8" s="471"/>
      <c r="E8" s="471"/>
      <c r="F8" s="471"/>
      <c r="G8" s="175" t="s">
        <v>248</v>
      </c>
      <c r="H8" s="473">
        <v>7550</v>
      </c>
      <c r="I8" s="473"/>
      <c r="J8" s="21"/>
      <c r="K8" s="21"/>
      <c r="M8" s="256" t="s">
        <v>69</v>
      </c>
      <c r="N8" s="257" t="s">
        <v>70</v>
      </c>
    </row>
    <row r="9" spans="2:14" ht="30.75" customHeight="1" x14ac:dyDescent="0.2">
      <c r="B9" s="193" t="s">
        <v>48</v>
      </c>
      <c r="C9" s="474" t="s">
        <v>60</v>
      </c>
      <c r="D9" s="474"/>
      <c r="E9" s="474"/>
      <c r="F9" s="474"/>
      <c r="G9" s="175" t="s">
        <v>249</v>
      </c>
      <c r="H9" s="475" t="s">
        <v>312</v>
      </c>
      <c r="I9" s="475"/>
      <c r="J9" s="22"/>
      <c r="K9" s="22"/>
      <c r="M9" s="258" t="s">
        <v>73</v>
      </c>
    </row>
    <row r="10" spans="2:14" ht="30.75" customHeight="1" x14ac:dyDescent="0.2">
      <c r="B10" s="193" t="s">
        <v>250</v>
      </c>
      <c r="C10" s="471" t="s">
        <v>338</v>
      </c>
      <c r="D10" s="471"/>
      <c r="E10" s="471"/>
      <c r="F10" s="471"/>
      <c r="G10" s="471"/>
      <c r="H10" s="471"/>
      <c r="I10" s="471"/>
      <c r="J10" s="203"/>
      <c r="K10" s="203"/>
      <c r="M10" s="258"/>
    </row>
    <row r="11" spans="2:14" ht="30.75" customHeight="1" x14ac:dyDescent="0.2">
      <c r="B11" s="193" t="s">
        <v>251</v>
      </c>
      <c r="C11" s="472" t="str">
        <f>'[7]Proyecto 7550'!$E$53</f>
        <v>Realizar el fortalecimiento institucional de la estructura orgánica y funcional de la SDA, IDIGER, JBB, E IDPYBA</v>
      </c>
      <c r="D11" s="472"/>
      <c r="E11" s="472"/>
      <c r="F11" s="472"/>
      <c r="G11" s="472"/>
      <c r="H11" s="472"/>
      <c r="I11" s="472"/>
      <c r="J11" s="202"/>
      <c r="K11" s="202"/>
      <c r="M11" s="258"/>
      <c r="N11" s="257" t="s">
        <v>76</v>
      </c>
    </row>
    <row r="12" spans="2:14" ht="30.75" customHeight="1" x14ac:dyDescent="0.2">
      <c r="B12" s="193" t="s">
        <v>254</v>
      </c>
      <c r="C12" s="392" t="s">
        <v>313</v>
      </c>
      <c r="D12" s="392"/>
      <c r="E12" s="392"/>
      <c r="F12" s="392"/>
      <c r="G12" s="175" t="s">
        <v>252</v>
      </c>
      <c r="H12" s="394" t="s">
        <v>91</v>
      </c>
      <c r="I12" s="394"/>
      <c r="J12" s="202"/>
      <c r="K12" s="202"/>
      <c r="M12" s="258" t="s">
        <v>80</v>
      </c>
      <c r="N12" s="257" t="s">
        <v>81</v>
      </c>
    </row>
    <row r="13" spans="2:14" ht="30.75" customHeight="1" x14ac:dyDescent="0.2">
      <c r="B13" s="193" t="s">
        <v>255</v>
      </c>
      <c r="C13" s="476" t="s">
        <v>293</v>
      </c>
      <c r="D13" s="476"/>
      <c r="E13" s="476"/>
      <c r="F13" s="476"/>
      <c r="G13" s="175" t="s">
        <v>253</v>
      </c>
      <c r="H13" s="472" t="s">
        <v>57</v>
      </c>
      <c r="I13" s="472"/>
      <c r="J13" s="202"/>
      <c r="K13" s="202"/>
      <c r="M13" s="258" t="s">
        <v>84</v>
      </c>
    </row>
    <row r="14" spans="2:14" ht="64.5" customHeight="1" x14ac:dyDescent="0.2">
      <c r="B14" s="193" t="s">
        <v>256</v>
      </c>
      <c r="C14" s="398" t="s">
        <v>367</v>
      </c>
      <c r="D14" s="398"/>
      <c r="E14" s="398"/>
      <c r="F14" s="398"/>
      <c r="G14" s="398"/>
      <c r="H14" s="398"/>
      <c r="I14" s="398"/>
      <c r="J14" s="203"/>
      <c r="K14" s="203"/>
      <c r="M14" s="258" t="s">
        <v>86</v>
      </c>
    </row>
    <row r="15" spans="2:14" ht="30.75" customHeight="1" x14ac:dyDescent="0.2">
      <c r="B15" s="193" t="s">
        <v>257</v>
      </c>
      <c r="C15" s="392" t="s">
        <v>356</v>
      </c>
      <c r="D15" s="392"/>
      <c r="E15" s="392"/>
      <c r="F15" s="392"/>
      <c r="G15" s="392"/>
      <c r="H15" s="392"/>
      <c r="I15" s="392"/>
      <c r="J15" s="204"/>
      <c r="K15" s="204"/>
      <c r="M15" s="258" t="s">
        <v>88</v>
      </c>
    </row>
    <row r="16" spans="2:14" ht="20.25" customHeight="1" x14ac:dyDescent="0.2">
      <c r="B16" s="193" t="s">
        <v>258</v>
      </c>
      <c r="C16" s="471" t="s">
        <v>368</v>
      </c>
      <c r="D16" s="471"/>
      <c r="E16" s="471"/>
      <c r="F16" s="471"/>
      <c r="G16" s="471"/>
      <c r="H16" s="471"/>
      <c r="I16" s="471"/>
      <c r="J16" s="205"/>
      <c r="K16" s="205"/>
      <c r="M16" s="258"/>
    </row>
    <row r="17" spans="2:13" ht="30.75" customHeight="1" x14ac:dyDescent="0.2">
      <c r="B17" s="193" t="s">
        <v>259</v>
      </c>
      <c r="C17" s="472" t="s">
        <v>152</v>
      </c>
      <c r="D17" s="483"/>
      <c r="E17" s="483"/>
      <c r="F17" s="483"/>
      <c r="G17" s="483"/>
      <c r="H17" s="483"/>
      <c r="I17" s="483"/>
      <c r="J17" s="206"/>
      <c r="K17" s="206"/>
      <c r="M17" s="258" t="s">
        <v>91</v>
      </c>
    </row>
    <row r="18" spans="2:13" ht="18" customHeight="1" x14ac:dyDescent="0.2">
      <c r="B18" s="484" t="s">
        <v>265</v>
      </c>
      <c r="C18" s="485" t="s">
        <v>237</v>
      </c>
      <c r="D18" s="485"/>
      <c r="E18" s="485"/>
      <c r="F18" s="486" t="s">
        <v>238</v>
      </c>
      <c r="G18" s="486"/>
      <c r="H18" s="486"/>
      <c r="I18" s="486"/>
      <c r="J18" s="28"/>
      <c r="K18" s="28"/>
      <c r="M18" s="258" t="s">
        <v>79</v>
      </c>
    </row>
    <row r="19" spans="2:13" ht="39.75" customHeight="1" x14ac:dyDescent="0.2">
      <c r="B19" s="484"/>
      <c r="C19" s="493" t="s">
        <v>306</v>
      </c>
      <c r="D19" s="478"/>
      <c r="E19" s="479"/>
      <c r="F19" s="471" t="str">
        <f>C19</f>
        <v>Actividades que se ejecutaron para la implementacion de los procesos transversales</v>
      </c>
      <c r="G19" s="471"/>
      <c r="H19" s="471"/>
      <c r="I19" s="471"/>
      <c r="J19" s="205"/>
      <c r="K19" s="205"/>
      <c r="M19" s="258" t="s">
        <v>95</v>
      </c>
    </row>
    <row r="20" spans="2:13" ht="39.75" customHeight="1" x14ac:dyDescent="0.2">
      <c r="B20" s="173" t="s">
        <v>266</v>
      </c>
      <c r="C20" s="493" t="s">
        <v>308</v>
      </c>
      <c r="D20" s="478"/>
      <c r="E20" s="479"/>
      <c r="F20" s="471" t="str">
        <f>C20</f>
        <v>Cantidad de actividades que se ejecutaron para la implementacion de los procesos transversales</v>
      </c>
      <c r="G20" s="471"/>
      <c r="H20" s="471"/>
      <c r="I20" s="471"/>
      <c r="J20" s="202"/>
      <c r="K20" s="202"/>
      <c r="M20" s="258"/>
    </row>
    <row r="21" spans="2:13" ht="42" customHeight="1" x14ac:dyDescent="0.2">
      <c r="B21" s="173" t="s">
        <v>267</v>
      </c>
      <c r="C21" s="493" t="s">
        <v>152</v>
      </c>
      <c r="D21" s="478"/>
      <c r="E21" s="479"/>
      <c r="F21" s="493" t="s">
        <v>152</v>
      </c>
      <c r="G21" s="478"/>
      <c r="H21" s="478"/>
      <c r="I21" s="494"/>
      <c r="J21" s="204"/>
      <c r="K21" s="204"/>
      <c r="M21" s="258"/>
    </row>
    <row r="22" spans="2:13" ht="23.25" customHeight="1" x14ac:dyDescent="0.2">
      <c r="B22" s="173" t="s">
        <v>268</v>
      </c>
      <c r="C22" s="477">
        <v>44013</v>
      </c>
      <c r="D22" s="495"/>
      <c r="E22" s="496"/>
      <c r="F22" s="175" t="s">
        <v>271</v>
      </c>
      <c r="G22" s="184">
        <v>0</v>
      </c>
      <c r="H22" s="175" t="s">
        <v>275</v>
      </c>
      <c r="I22" s="185">
        <v>0</v>
      </c>
      <c r="J22" s="30"/>
      <c r="K22" s="30"/>
      <c r="M22" s="258"/>
    </row>
    <row r="23" spans="2:13" ht="27" customHeight="1" x14ac:dyDescent="0.2">
      <c r="B23" s="173" t="s">
        <v>269</v>
      </c>
      <c r="C23" s="477">
        <v>44196</v>
      </c>
      <c r="D23" s="478"/>
      <c r="E23" s="479"/>
      <c r="F23" s="175" t="s">
        <v>272</v>
      </c>
      <c r="G23" s="620">
        <v>0.1</v>
      </c>
      <c r="H23" s="621"/>
      <c r="I23" s="622"/>
      <c r="J23" s="31"/>
      <c r="K23" s="31"/>
      <c r="M23" s="258"/>
    </row>
    <row r="24" spans="2:13" ht="30.75" customHeight="1" x14ac:dyDescent="0.2">
      <c r="B24" s="174" t="s">
        <v>270</v>
      </c>
      <c r="C24" s="384" t="s">
        <v>88</v>
      </c>
      <c r="D24" s="385"/>
      <c r="E24" s="386"/>
      <c r="F24" s="176" t="s">
        <v>274</v>
      </c>
      <c r="G24" s="493"/>
      <c r="H24" s="478"/>
      <c r="I24" s="479"/>
      <c r="J24" s="28"/>
      <c r="K24" s="28"/>
      <c r="M24" s="258"/>
    </row>
    <row r="25" spans="2:13" ht="22.5" customHeight="1" x14ac:dyDescent="0.2">
      <c r="B25" s="498" t="s">
        <v>235</v>
      </c>
      <c r="C25" s="497"/>
      <c r="D25" s="497"/>
      <c r="E25" s="497"/>
      <c r="F25" s="497"/>
      <c r="G25" s="497"/>
      <c r="H25" s="497"/>
      <c r="I25" s="499"/>
      <c r="J25" s="198"/>
      <c r="K25" s="198"/>
      <c r="M25" s="258"/>
    </row>
    <row r="26" spans="2:13" ht="43.5" customHeight="1" x14ac:dyDescent="0.2">
      <c r="B26" s="177" t="s">
        <v>105</v>
      </c>
      <c r="C26" s="192" t="s">
        <v>261</v>
      </c>
      <c r="D26" s="192" t="s">
        <v>260</v>
      </c>
      <c r="E26" s="178" t="s">
        <v>264</v>
      </c>
      <c r="F26" s="192" t="s">
        <v>263</v>
      </c>
      <c r="G26" s="192" t="s">
        <v>262</v>
      </c>
      <c r="H26" s="178" t="s">
        <v>276</v>
      </c>
      <c r="I26" s="179" t="s">
        <v>273</v>
      </c>
      <c r="J26" s="205"/>
      <c r="K26" s="205"/>
      <c r="M26" s="258"/>
    </row>
    <row r="27" spans="2:13" ht="19.5" customHeight="1" x14ac:dyDescent="0.2">
      <c r="B27" s="180" t="s">
        <v>119</v>
      </c>
      <c r="C27" s="222">
        <f>0.0132+0.0107</f>
        <v>2.3899999999999998E-2</v>
      </c>
      <c r="D27" s="191">
        <f>0.0132+0.0107</f>
        <v>2.3899999999999998E-2</v>
      </c>
      <c r="E27" s="195">
        <f>D27/C27</f>
        <v>1</v>
      </c>
      <c r="F27" s="500">
        <f>+SUM(C27:C32)</f>
        <v>0.10010000000000001</v>
      </c>
      <c r="G27" s="500">
        <f>+SUM(D27:D32)</f>
        <v>4.0599999999999997E-2</v>
      </c>
      <c r="H27" s="503">
        <f>+G27/F27</f>
        <v>0.40559440559440552</v>
      </c>
      <c r="I27" s="503">
        <f>+H27+I22</f>
        <v>0.40559440559440552</v>
      </c>
      <c r="J27" s="38"/>
      <c r="K27" s="38"/>
    </row>
    <row r="28" spans="2:13" ht="19.5" customHeight="1" x14ac:dyDescent="0.2">
      <c r="B28" s="180" t="s">
        <v>120</v>
      </c>
      <c r="C28" s="222">
        <v>1.7000000000000001E-2</v>
      </c>
      <c r="D28" s="222">
        <v>1.67E-2</v>
      </c>
      <c r="E28" s="195">
        <f t="shared" ref="E28:E32" si="0">D28/C28</f>
        <v>0.98235294117647054</v>
      </c>
      <c r="F28" s="501"/>
      <c r="G28" s="501"/>
      <c r="H28" s="504"/>
      <c r="I28" s="504"/>
      <c r="J28" s="38"/>
      <c r="K28" s="38"/>
    </row>
    <row r="29" spans="2:13" ht="19.5" customHeight="1" x14ac:dyDescent="0.2">
      <c r="B29" s="180" t="s">
        <v>121</v>
      </c>
      <c r="C29" s="222">
        <v>1.4500000000000001E-2</v>
      </c>
      <c r="D29" s="222"/>
      <c r="E29" s="195">
        <f t="shared" si="0"/>
        <v>0</v>
      </c>
      <c r="F29" s="501"/>
      <c r="G29" s="501"/>
      <c r="H29" s="504"/>
      <c r="I29" s="504"/>
      <c r="J29" s="38"/>
      <c r="K29" s="38"/>
    </row>
    <row r="30" spans="2:13" ht="19.5" customHeight="1" x14ac:dyDescent="0.2">
      <c r="B30" s="180" t="s">
        <v>122</v>
      </c>
      <c r="C30" s="222">
        <v>1.4500000000000001E-2</v>
      </c>
      <c r="D30" s="222"/>
      <c r="E30" s="195">
        <f t="shared" si="0"/>
        <v>0</v>
      </c>
      <c r="F30" s="501"/>
      <c r="G30" s="501"/>
      <c r="H30" s="504"/>
      <c r="I30" s="504"/>
      <c r="J30" s="38"/>
      <c r="K30" s="38"/>
    </row>
    <row r="31" spans="2:13" ht="19.5" customHeight="1" x14ac:dyDescent="0.2">
      <c r="B31" s="180" t="s">
        <v>123</v>
      </c>
      <c r="C31" s="222">
        <v>1.5699999999999999E-2</v>
      </c>
      <c r="D31" s="222"/>
      <c r="E31" s="195">
        <f t="shared" si="0"/>
        <v>0</v>
      </c>
      <c r="F31" s="501"/>
      <c r="G31" s="501"/>
      <c r="H31" s="504"/>
      <c r="I31" s="504"/>
      <c r="J31" s="38"/>
      <c r="K31" s="38"/>
    </row>
    <row r="32" spans="2:13" ht="19.5" customHeight="1" x14ac:dyDescent="0.2">
      <c r="B32" s="180" t="s">
        <v>124</v>
      </c>
      <c r="C32" s="222">
        <v>1.4500000000000001E-2</v>
      </c>
      <c r="D32" s="222"/>
      <c r="E32" s="195">
        <f t="shared" si="0"/>
        <v>0</v>
      </c>
      <c r="F32" s="502"/>
      <c r="G32" s="502"/>
      <c r="H32" s="505"/>
      <c r="I32" s="505"/>
      <c r="J32" s="38"/>
      <c r="K32" s="38"/>
    </row>
    <row r="33" spans="2:11" ht="103.5" customHeight="1" x14ac:dyDescent="0.2">
      <c r="B33" s="181" t="s">
        <v>277</v>
      </c>
      <c r="C33" s="599" t="s">
        <v>393</v>
      </c>
      <c r="D33" s="611"/>
      <c r="E33" s="611"/>
      <c r="F33" s="611"/>
      <c r="G33" s="611"/>
      <c r="H33" s="611"/>
      <c r="I33" s="612"/>
      <c r="J33" s="209"/>
      <c r="K33" s="209"/>
    </row>
    <row r="34" spans="2:11" ht="34.5" customHeight="1" x14ac:dyDescent="0.2">
      <c r="B34" s="509"/>
      <c r="C34" s="510"/>
      <c r="D34" s="510"/>
      <c r="E34" s="510"/>
      <c r="F34" s="510"/>
      <c r="G34" s="510"/>
      <c r="H34" s="510"/>
      <c r="I34" s="511"/>
      <c r="J34" s="198"/>
      <c r="K34" s="198"/>
    </row>
    <row r="35" spans="2:11" ht="34.5" customHeight="1" x14ac:dyDescent="0.2">
      <c r="B35" s="512"/>
      <c r="C35" s="513"/>
      <c r="D35" s="513"/>
      <c r="E35" s="513"/>
      <c r="F35" s="513"/>
      <c r="G35" s="513"/>
      <c r="H35" s="513"/>
      <c r="I35" s="514"/>
      <c r="J35" s="209"/>
      <c r="K35" s="209"/>
    </row>
    <row r="36" spans="2:11" ht="34.5" customHeight="1" x14ac:dyDescent="0.2">
      <c r="B36" s="512"/>
      <c r="C36" s="513"/>
      <c r="D36" s="513"/>
      <c r="E36" s="513"/>
      <c r="F36" s="513"/>
      <c r="G36" s="513"/>
      <c r="H36" s="513"/>
      <c r="I36" s="514"/>
      <c r="J36" s="209"/>
      <c r="K36" s="209"/>
    </row>
    <row r="37" spans="2:11" ht="34.5" customHeight="1" x14ac:dyDescent="0.2">
      <c r="B37" s="512"/>
      <c r="C37" s="513"/>
      <c r="D37" s="513"/>
      <c r="E37" s="513"/>
      <c r="F37" s="513"/>
      <c r="G37" s="513"/>
      <c r="H37" s="513"/>
      <c r="I37" s="514"/>
      <c r="J37" s="209"/>
      <c r="K37" s="209"/>
    </row>
    <row r="38" spans="2:11" ht="34.5" customHeight="1" x14ac:dyDescent="0.2">
      <c r="B38" s="515"/>
      <c r="C38" s="516"/>
      <c r="D38" s="516"/>
      <c r="E38" s="516"/>
      <c r="F38" s="516"/>
      <c r="G38" s="516"/>
      <c r="H38" s="516"/>
      <c r="I38" s="517"/>
      <c r="J38" s="197"/>
      <c r="K38" s="197"/>
    </row>
    <row r="39" spans="2:11" ht="113.25" customHeight="1" x14ac:dyDescent="0.2">
      <c r="B39" s="193" t="s">
        <v>278</v>
      </c>
      <c r="C39" s="599" t="s">
        <v>392</v>
      </c>
      <c r="D39" s="611"/>
      <c r="E39" s="611"/>
      <c r="F39" s="611"/>
      <c r="G39" s="611"/>
      <c r="H39" s="611"/>
      <c r="I39" s="612"/>
      <c r="J39" s="210"/>
      <c r="K39" s="210"/>
    </row>
    <row r="40" spans="2:11" ht="54" customHeight="1" x14ac:dyDescent="0.2">
      <c r="B40" s="193" t="s">
        <v>279</v>
      </c>
      <c r="C40" s="599" t="s">
        <v>369</v>
      </c>
      <c r="D40" s="611"/>
      <c r="E40" s="611"/>
      <c r="F40" s="611"/>
      <c r="G40" s="611"/>
      <c r="H40" s="611"/>
      <c r="I40" s="612"/>
      <c r="J40" s="210"/>
      <c r="K40" s="210"/>
    </row>
    <row r="41" spans="2:11" ht="63" customHeight="1" x14ac:dyDescent="0.2">
      <c r="B41" s="182" t="s">
        <v>280</v>
      </c>
      <c r="C41" s="613" t="s">
        <v>370</v>
      </c>
      <c r="D41" s="614"/>
      <c r="E41" s="614"/>
      <c r="F41" s="614"/>
      <c r="G41" s="614"/>
      <c r="H41" s="614"/>
      <c r="I41" s="615"/>
      <c r="J41" s="210"/>
      <c r="K41" s="210"/>
    </row>
    <row r="42" spans="2:11" ht="22.5" customHeight="1" x14ac:dyDescent="0.2">
      <c r="B42" s="497" t="s">
        <v>236</v>
      </c>
      <c r="C42" s="497"/>
      <c r="D42" s="497"/>
      <c r="E42" s="497"/>
      <c r="F42" s="497"/>
      <c r="G42" s="497"/>
      <c r="H42" s="497"/>
      <c r="I42" s="497"/>
      <c r="J42" s="210"/>
      <c r="K42" s="210"/>
    </row>
    <row r="43" spans="2:11" ht="22.5" customHeight="1" x14ac:dyDescent="0.2">
      <c r="B43" s="523" t="s">
        <v>281</v>
      </c>
      <c r="C43" s="194" t="s">
        <v>282</v>
      </c>
      <c r="D43" s="525" t="s">
        <v>283</v>
      </c>
      <c r="E43" s="525"/>
      <c r="F43" s="525"/>
      <c r="G43" s="525" t="s">
        <v>284</v>
      </c>
      <c r="H43" s="525"/>
      <c r="I43" s="525"/>
      <c r="J43" s="212"/>
      <c r="K43" s="212"/>
    </row>
    <row r="44" spans="2:11" ht="30.75" customHeight="1" x14ac:dyDescent="0.2">
      <c r="B44" s="524"/>
      <c r="C44" s="213" t="s">
        <v>311</v>
      </c>
      <c r="D44" s="521"/>
      <c r="E44" s="521"/>
      <c r="F44" s="521"/>
      <c r="G44" s="521"/>
      <c r="H44" s="521"/>
      <c r="I44" s="521"/>
      <c r="J44" s="212"/>
      <c r="K44" s="212"/>
    </row>
    <row r="45" spans="2:11" ht="32.25" customHeight="1" x14ac:dyDescent="0.2">
      <c r="B45" s="183" t="s">
        <v>285</v>
      </c>
      <c r="C45" s="626" t="s">
        <v>371</v>
      </c>
      <c r="D45" s="626"/>
      <c r="E45" s="626"/>
      <c r="F45" s="626"/>
      <c r="G45" s="626"/>
      <c r="H45" s="626"/>
      <c r="I45" s="627"/>
      <c r="J45" s="215"/>
      <c r="K45" s="215"/>
    </row>
    <row r="46" spans="2:11" ht="28.5" customHeight="1" x14ac:dyDescent="0.2">
      <c r="B46" s="175" t="s">
        <v>286</v>
      </c>
      <c r="C46" s="623" t="s">
        <v>372</v>
      </c>
      <c r="D46" s="624"/>
      <c r="E46" s="624"/>
      <c r="F46" s="624"/>
      <c r="G46" s="624"/>
      <c r="H46" s="624"/>
      <c r="I46" s="625"/>
      <c r="J46" s="215"/>
      <c r="K46" s="215"/>
    </row>
    <row r="47" spans="2:11" ht="30" customHeight="1" x14ac:dyDescent="0.2">
      <c r="B47" s="182" t="s">
        <v>287</v>
      </c>
      <c r="C47" s="626" t="s">
        <v>310</v>
      </c>
      <c r="D47" s="626"/>
      <c r="E47" s="626"/>
      <c r="F47" s="626"/>
      <c r="G47" s="626"/>
      <c r="H47" s="626"/>
      <c r="I47" s="627"/>
      <c r="J47" s="217"/>
      <c r="K47" s="217"/>
    </row>
    <row r="48" spans="2:11" ht="31.5" customHeight="1" thickBot="1" x14ac:dyDescent="0.25">
      <c r="B48" s="182" t="s">
        <v>288</v>
      </c>
      <c r="C48" s="628" t="s">
        <v>373</v>
      </c>
      <c r="D48" s="628"/>
      <c r="E48" s="628"/>
      <c r="F48" s="628"/>
      <c r="G48" s="628"/>
      <c r="H48" s="628"/>
      <c r="I48" s="629"/>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YnOtnv4d/pDBW8ySmXsVi7OVN+j+q6iaQ/Dg/NeWXSMalThwdEOIT+qKxJEAMXF3aRFCIskVRBOV+lpM6hDuww==" saltValue="FQU+veWEQzflzXvGz8QCn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C33:I33"/>
    <mergeCell ref="B34:I38"/>
    <mergeCell ref="C39:I39"/>
    <mergeCell ref="C40:I40"/>
    <mergeCell ref="C41:I41"/>
    <mergeCell ref="F27:F32"/>
    <mergeCell ref="G27:G32"/>
    <mergeCell ref="H27:H32"/>
    <mergeCell ref="I27:I32"/>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15:I15"/>
    <mergeCell ref="C9:F9"/>
    <mergeCell ref="H9:I9"/>
    <mergeCell ref="C10:I10"/>
    <mergeCell ref="C11:I11"/>
    <mergeCell ref="C12:F12"/>
    <mergeCell ref="H12:I12"/>
    <mergeCell ref="B1:B3"/>
    <mergeCell ref="C1:H1"/>
    <mergeCell ref="I1:I3"/>
    <mergeCell ref="C2:H2"/>
    <mergeCell ref="C3:E3"/>
    <mergeCell ref="F3:H3"/>
    <mergeCell ref="C8:F8"/>
    <mergeCell ref="H8:I8"/>
    <mergeCell ref="B4:I4"/>
    <mergeCell ref="B5:I5"/>
    <mergeCell ref="D6:E6"/>
    <mergeCell ref="F6:I6"/>
    <mergeCell ref="D7:E7"/>
    <mergeCell ref="F7:G7"/>
  </mergeCells>
  <dataValidations count="7">
    <dataValidation type="list" allowBlank="1" showInputMessage="1" showErrorMessage="1" sqref="J10:K10" xr:uid="{00000000-0002-0000-0900-000000000000}">
      <formula1>$M$21:$M$26</formula1>
    </dataValidation>
    <dataValidation type="list" allowBlank="1" showInputMessage="1" showErrorMessage="1" sqref="C7 I7" xr:uid="{00000000-0002-0000-0900-000001000000}">
      <formula1>$N$11:$N$12</formula1>
    </dataValidation>
    <dataValidation type="list" allowBlank="1" showInputMessage="1" showErrorMessage="1" sqref="H13:I13" xr:uid="{00000000-0002-0000-0900-000002000000}">
      <formula1>$N$5:$N$8</formula1>
    </dataValidation>
    <dataValidation type="list" allowBlank="1" showInputMessage="1" showErrorMessage="1" sqref="C9:F9" xr:uid="{00000000-0002-0000-0900-000003000000}">
      <formula1>$M$6:$M$9</formula1>
    </dataValidation>
    <dataValidation type="list" allowBlank="1" showInputMessage="1" showErrorMessage="1" sqref="C24:E24" xr:uid="{00000000-0002-0000-0900-000004000000}">
      <formula1>$M$12:$M$15</formula1>
    </dataValidation>
    <dataValidation type="list" allowBlank="1" showInputMessage="1" showErrorMessage="1" sqref="H12:I12" xr:uid="{00000000-0002-0000-0900-000005000000}">
      <formula1>M17:M19</formula1>
    </dataValidation>
    <dataValidation type="list" showDropDown="1" showInputMessage="1" showErrorMessage="1" sqref="K12" xr:uid="{00000000-0002-0000-0900-000006000000}">
      <formula1>O17:O19</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5185"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5185" r:id="rId3"/>
      </mc:Fallback>
    </mc:AlternateContent>
  </oleObjec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5"/>
      <c r="C2" s="423" t="s">
        <v>24</v>
      </c>
      <c r="D2" s="423"/>
      <c r="E2" s="423"/>
      <c r="F2" s="423"/>
      <c r="G2" s="423"/>
      <c r="H2" s="423"/>
      <c r="I2" s="427"/>
      <c r="J2" s="13"/>
      <c r="K2" s="13"/>
      <c r="M2" s="14" t="s">
        <v>47</v>
      </c>
    </row>
    <row r="3" spans="2:14" ht="25.5" customHeight="1" x14ac:dyDescent="0.2">
      <c r="B3" s="426"/>
      <c r="C3" s="424" t="s">
        <v>25</v>
      </c>
      <c r="D3" s="424"/>
      <c r="E3" s="424"/>
      <c r="F3" s="424"/>
      <c r="G3" s="424"/>
      <c r="H3" s="424"/>
      <c r="I3" s="428"/>
      <c r="J3" s="13"/>
      <c r="K3" s="13"/>
      <c r="M3" s="14" t="s">
        <v>48</v>
      </c>
    </row>
    <row r="4" spans="2:14" ht="25.5" customHeight="1" x14ac:dyDescent="0.2">
      <c r="B4" s="426"/>
      <c r="C4" s="424" t="s">
        <v>49</v>
      </c>
      <c r="D4" s="424"/>
      <c r="E4" s="424"/>
      <c r="F4" s="424"/>
      <c r="G4" s="424"/>
      <c r="H4" s="424"/>
      <c r="I4" s="428"/>
      <c r="J4" s="13"/>
      <c r="K4" s="13"/>
      <c r="M4" s="14" t="s">
        <v>50</v>
      </c>
    </row>
    <row r="5" spans="2:14" ht="25.5" customHeight="1" x14ac:dyDescent="0.2">
      <c r="B5" s="426"/>
      <c r="C5" s="424" t="s">
        <v>51</v>
      </c>
      <c r="D5" s="424"/>
      <c r="E5" s="424"/>
      <c r="F5" s="424"/>
      <c r="G5" s="429" t="s">
        <v>52</v>
      </c>
      <c r="H5" s="429"/>
      <c r="I5" s="428"/>
      <c r="J5" s="13"/>
      <c r="K5" s="13"/>
      <c r="M5" s="14" t="s">
        <v>53</v>
      </c>
    </row>
    <row r="6" spans="2:14" ht="23.25" customHeight="1" x14ac:dyDescent="0.2">
      <c r="B6" s="408" t="s">
        <v>54</v>
      </c>
      <c r="C6" s="409"/>
      <c r="D6" s="409"/>
      <c r="E6" s="409"/>
      <c r="F6" s="409"/>
      <c r="G6" s="409"/>
      <c r="H6" s="409"/>
      <c r="I6" s="410"/>
      <c r="J6" s="15"/>
      <c r="K6" s="15"/>
    </row>
    <row r="7" spans="2:14" ht="24" customHeight="1" x14ac:dyDescent="0.2">
      <c r="B7" s="411" t="s">
        <v>55</v>
      </c>
      <c r="C7" s="412"/>
      <c r="D7" s="412"/>
      <c r="E7" s="412"/>
      <c r="F7" s="412"/>
      <c r="G7" s="412"/>
      <c r="H7" s="412"/>
      <c r="I7" s="413"/>
      <c r="J7" s="16"/>
      <c r="K7" s="16"/>
    </row>
    <row r="8" spans="2:14" ht="24" customHeight="1" x14ac:dyDescent="0.2">
      <c r="B8" s="414" t="s">
        <v>56</v>
      </c>
      <c r="C8" s="415"/>
      <c r="D8" s="415"/>
      <c r="E8" s="415"/>
      <c r="F8" s="415"/>
      <c r="G8" s="415"/>
      <c r="H8" s="415"/>
      <c r="I8" s="416"/>
      <c r="J8" s="61"/>
      <c r="K8" s="61"/>
      <c r="N8" s="6" t="s">
        <v>57</v>
      </c>
    </row>
    <row r="9" spans="2:14" ht="30.75" customHeight="1" x14ac:dyDescent="0.2">
      <c r="B9" s="101" t="s">
        <v>58</v>
      </c>
      <c r="C9" s="62">
        <v>14</v>
      </c>
      <c r="D9" s="420" t="s">
        <v>59</v>
      </c>
      <c r="E9" s="420"/>
      <c r="F9" s="371" t="s">
        <v>207</v>
      </c>
      <c r="G9" s="372"/>
      <c r="H9" s="372"/>
      <c r="I9" s="373"/>
      <c r="J9" s="17"/>
      <c r="K9" s="17"/>
      <c r="M9" s="14" t="s">
        <v>60</v>
      </c>
      <c r="N9" s="6" t="s">
        <v>61</v>
      </c>
    </row>
    <row r="10" spans="2:14" ht="30.75" customHeight="1" x14ac:dyDescent="0.2">
      <c r="B10" s="20" t="s">
        <v>62</v>
      </c>
      <c r="C10" s="63" t="s">
        <v>81</v>
      </c>
      <c r="D10" s="421" t="s">
        <v>63</v>
      </c>
      <c r="E10" s="422"/>
      <c r="F10" s="405" t="s">
        <v>155</v>
      </c>
      <c r="G10" s="406"/>
      <c r="H10" s="18" t="s">
        <v>64</v>
      </c>
      <c r="I10" s="79" t="s">
        <v>81</v>
      </c>
      <c r="J10" s="19"/>
      <c r="K10" s="19"/>
      <c r="M10" s="14" t="s">
        <v>65</v>
      </c>
      <c r="N10" s="6" t="s">
        <v>66</v>
      </c>
    </row>
    <row r="11" spans="2:14" ht="30.75" customHeight="1" x14ac:dyDescent="0.2">
      <c r="B11" s="20" t="s">
        <v>67</v>
      </c>
      <c r="C11" s="417" t="s">
        <v>156</v>
      </c>
      <c r="D11" s="417"/>
      <c r="E11" s="417"/>
      <c r="F11" s="417"/>
      <c r="G11" s="18" t="s">
        <v>68</v>
      </c>
      <c r="H11" s="418">
        <v>1032</v>
      </c>
      <c r="I11" s="419"/>
      <c r="J11" s="21"/>
      <c r="K11" s="21"/>
      <c r="M11" s="14" t="s">
        <v>69</v>
      </c>
      <c r="N11" s="6" t="s">
        <v>70</v>
      </c>
    </row>
    <row r="12" spans="2:14" ht="30.75" customHeight="1" x14ac:dyDescent="0.2">
      <c r="B12" s="20" t="s">
        <v>71</v>
      </c>
      <c r="C12" s="402" t="s">
        <v>65</v>
      </c>
      <c r="D12" s="402"/>
      <c r="E12" s="402"/>
      <c r="F12" s="402"/>
      <c r="G12" s="18" t="s">
        <v>72</v>
      </c>
      <c r="H12" s="630" t="s">
        <v>165</v>
      </c>
      <c r="I12" s="631"/>
      <c r="J12" s="22"/>
      <c r="K12" s="22"/>
      <c r="M12" s="23" t="s">
        <v>73</v>
      </c>
    </row>
    <row r="13" spans="2:14" ht="30.75" customHeight="1" x14ac:dyDescent="0.2">
      <c r="B13" s="20" t="s">
        <v>74</v>
      </c>
      <c r="C13" s="398" t="s">
        <v>45</v>
      </c>
      <c r="D13" s="398"/>
      <c r="E13" s="398"/>
      <c r="F13" s="398"/>
      <c r="G13" s="398"/>
      <c r="H13" s="398"/>
      <c r="I13" s="399"/>
      <c r="J13" s="24"/>
      <c r="K13" s="24"/>
      <c r="M13" s="23"/>
    </row>
    <row r="14" spans="2:14" ht="30.75" customHeight="1" x14ac:dyDescent="0.2">
      <c r="B14" s="20" t="s">
        <v>75</v>
      </c>
      <c r="C14" s="405" t="s">
        <v>153</v>
      </c>
      <c r="D14" s="406"/>
      <c r="E14" s="406"/>
      <c r="F14" s="406"/>
      <c r="G14" s="406"/>
      <c r="H14" s="406"/>
      <c r="I14" s="407"/>
      <c r="J14" s="19"/>
      <c r="K14" s="19"/>
      <c r="M14" s="23"/>
      <c r="N14" s="6" t="s">
        <v>76</v>
      </c>
    </row>
    <row r="15" spans="2:14" ht="30.75" customHeight="1" x14ac:dyDescent="0.2">
      <c r="B15" s="20" t="s">
        <v>77</v>
      </c>
      <c r="C15" s="371" t="s">
        <v>166</v>
      </c>
      <c r="D15" s="372"/>
      <c r="E15" s="372"/>
      <c r="F15" s="632"/>
      <c r="G15" s="18" t="s">
        <v>78</v>
      </c>
      <c r="H15" s="394" t="s">
        <v>91</v>
      </c>
      <c r="I15" s="395"/>
      <c r="J15" s="19"/>
      <c r="K15" s="19"/>
      <c r="M15" s="23" t="s">
        <v>80</v>
      </c>
      <c r="N15" s="6" t="s">
        <v>81</v>
      </c>
    </row>
    <row r="16" spans="2:14" ht="30.75" customHeight="1" x14ac:dyDescent="0.2">
      <c r="B16" s="20" t="s">
        <v>82</v>
      </c>
      <c r="C16" s="396" t="s">
        <v>215</v>
      </c>
      <c r="D16" s="397"/>
      <c r="E16" s="397"/>
      <c r="F16" s="397"/>
      <c r="G16" s="18" t="s">
        <v>83</v>
      </c>
      <c r="H16" s="394" t="s">
        <v>70</v>
      </c>
      <c r="I16" s="395"/>
      <c r="J16" s="19"/>
      <c r="K16" s="19"/>
      <c r="M16" s="23" t="s">
        <v>84</v>
      </c>
    </row>
    <row r="17" spans="2:14" ht="36" customHeight="1" x14ac:dyDescent="0.2">
      <c r="B17" s="20" t="s">
        <v>85</v>
      </c>
      <c r="C17" s="633" t="s">
        <v>167</v>
      </c>
      <c r="D17" s="634"/>
      <c r="E17" s="634"/>
      <c r="F17" s="634"/>
      <c r="G17" s="634"/>
      <c r="H17" s="634"/>
      <c r="I17" s="635"/>
      <c r="J17" s="24"/>
      <c r="K17" s="24"/>
      <c r="M17" s="23" t="s">
        <v>86</v>
      </c>
      <c r="N17" s="6" t="s">
        <v>39</v>
      </c>
    </row>
    <row r="18" spans="2:14" ht="30.75" customHeight="1" x14ac:dyDescent="0.2">
      <c r="B18" s="20" t="s">
        <v>87</v>
      </c>
      <c r="C18" s="371" t="s">
        <v>168</v>
      </c>
      <c r="D18" s="372"/>
      <c r="E18" s="372"/>
      <c r="F18" s="372"/>
      <c r="G18" s="372"/>
      <c r="H18" s="372"/>
      <c r="I18" s="373"/>
      <c r="J18" s="25"/>
      <c r="K18" s="25"/>
      <c r="M18" s="23" t="s">
        <v>88</v>
      </c>
      <c r="N18" s="6" t="s">
        <v>40</v>
      </c>
    </row>
    <row r="19" spans="2:14" ht="30.75" customHeight="1" x14ac:dyDescent="0.2">
      <c r="B19" s="20" t="s">
        <v>89</v>
      </c>
      <c r="C19" s="636" t="s">
        <v>200</v>
      </c>
      <c r="D19" s="637"/>
      <c r="E19" s="637"/>
      <c r="F19" s="637"/>
      <c r="G19" s="637"/>
      <c r="H19" s="637"/>
      <c r="I19" s="638"/>
      <c r="J19" s="26"/>
      <c r="K19" s="26"/>
      <c r="M19" s="23"/>
      <c r="N19" s="6" t="s">
        <v>41</v>
      </c>
    </row>
    <row r="20" spans="2:14" ht="30.75" customHeight="1" x14ac:dyDescent="0.2">
      <c r="B20" s="20" t="s">
        <v>90</v>
      </c>
      <c r="C20" s="639" t="s">
        <v>152</v>
      </c>
      <c r="D20" s="640"/>
      <c r="E20" s="640"/>
      <c r="F20" s="640"/>
      <c r="G20" s="640"/>
      <c r="H20" s="640"/>
      <c r="I20" s="641"/>
      <c r="J20" s="27"/>
      <c r="K20" s="27"/>
      <c r="M20" s="23" t="s">
        <v>91</v>
      </c>
      <c r="N20" s="6" t="s">
        <v>42</v>
      </c>
    </row>
    <row r="21" spans="2:14" ht="27.75" customHeight="1" x14ac:dyDescent="0.2">
      <c r="B21" s="387" t="s">
        <v>92</v>
      </c>
      <c r="C21" s="389" t="s">
        <v>93</v>
      </c>
      <c r="D21" s="389"/>
      <c r="E21" s="389"/>
      <c r="F21" s="390" t="s">
        <v>94</v>
      </c>
      <c r="G21" s="390"/>
      <c r="H21" s="390"/>
      <c r="I21" s="391"/>
      <c r="J21" s="28"/>
      <c r="K21" s="28"/>
      <c r="M21" s="23" t="s">
        <v>79</v>
      </c>
      <c r="N21" s="6" t="s">
        <v>43</v>
      </c>
    </row>
    <row r="22" spans="2:14" ht="27" customHeight="1" x14ac:dyDescent="0.2">
      <c r="B22" s="388"/>
      <c r="C22" s="636" t="s">
        <v>169</v>
      </c>
      <c r="D22" s="637"/>
      <c r="E22" s="642"/>
      <c r="F22" s="636" t="s">
        <v>171</v>
      </c>
      <c r="G22" s="637"/>
      <c r="H22" s="637"/>
      <c r="I22" s="638"/>
      <c r="J22" s="26"/>
      <c r="K22" s="26"/>
      <c r="M22" s="23" t="s">
        <v>95</v>
      </c>
      <c r="N22" s="6" t="s">
        <v>44</v>
      </c>
    </row>
    <row r="23" spans="2:14" ht="39.75" customHeight="1" x14ac:dyDescent="0.2">
      <c r="B23" s="20" t="s">
        <v>96</v>
      </c>
      <c r="C23" s="405" t="s">
        <v>152</v>
      </c>
      <c r="D23" s="406"/>
      <c r="E23" s="643"/>
      <c r="F23" s="405" t="s">
        <v>152</v>
      </c>
      <c r="G23" s="406"/>
      <c r="H23" s="406"/>
      <c r="I23" s="407"/>
      <c r="J23" s="19"/>
      <c r="K23" s="19"/>
      <c r="M23" s="23"/>
      <c r="N23" s="6" t="s">
        <v>45</v>
      </c>
    </row>
    <row r="24" spans="2:14" ht="44.25" customHeight="1" x14ac:dyDescent="0.2">
      <c r="B24" s="20" t="s">
        <v>97</v>
      </c>
      <c r="C24" s="593" t="s">
        <v>170</v>
      </c>
      <c r="D24" s="594"/>
      <c r="E24" s="595"/>
      <c r="F24" s="636" t="s">
        <v>172</v>
      </c>
      <c r="G24" s="637"/>
      <c r="H24" s="637"/>
      <c r="I24" s="638"/>
      <c r="J24" s="25"/>
      <c r="K24" s="25"/>
      <c r="M24" s="29"/>
      <c r="N24" s="6" t="s">
        <v>46</v>
      </c>
    </row>
    <row r="25" spans="2:14" ht="29.25" customHeight="1" x14ac:dyDescent="0.2">
      <c r="B25" s="20" t="s">
        <v>98</v>
      </c>
      <c r="C25" s="374" t="s">
        <v>215</v>
      </c>
      <c r="D25" s="375"/>
      <c r="E25" s="376"/>
      <c r="F25" s="18" t="s">
        <v>99</v>
      </c>
      <c r="G25" s="644">
        <v>74</v>
      </c>
      <c r="H25" s="645"/>
      <c r="I25" s="646"/>
      <c r="J25" s="30"/>
      <c r="K25" s="30"/>
      <c r="M25" s="29"/>
    </row>
    <row r="26" spans="2:14" ht="27" customHeight="1" x14ac:dyDescent="0.2">
      <c r="B26" s="20" t="s">
        <v>100</v>
      </c>
      <c r="C26" s="371" t="s">
        <v>216</v>
      </c>
      <c r="D26" s="372"/>
      <c r="E26" s="632"/>
      <c r="F26" s="18" t="s">
        <v>101</v>
      </c>
      <c r="G26" s="644">
        <v>0</v>
      </c>
      <c r="H26" s="645"/>
      <c r="I26" s="646"/>
      <c r="J26" s="31"/>
      <c r="K26" s="31"/>
      <c r="M26" s="29"/>
    </row>
    <row r="27" spans="2:14" ht="47.25" customHeight="1" x14ac:dyDescent="0.2">
      <c r="B27" s="100" t="s">
        <v>102</v>
      </c>
      <c r="C27" s="405" t="s">
        <v>86</v>
      </c>
      <c r="D27" s="406"/>
      <c r="E27" s="643"/>
      <c r="F27" s="32" t="s">
        <v>103</v>
      </c>
      <c r="G27" s="381" t="s">
        <v>182</v>
      </c>
      <c r="H27" s="382"/>
      <c r="I27" s="383"/>
      <c r="J27" s="28"/>
      <c r="K27" s="28"/>
      <c r="M27" s="29"/>
    </row>
    <row r="28" spans="2:14" ht="30" customHeight="1" x14ac:dyDescent="0.2">
      <c r="B28" s="351" t="s">
        <v>104</v>
      </c>
      <c r="C28" s="352"/>
      <c r="D28" s="352"/>
      <c r="E28" s="352"/>
      <c r="F28" s="352"/>
      <c r="G28" s="352"/>
      <c r="H28" s="352"/>
      <c r="I28" s="353"/>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144">
        <v>0</v>
      </c>
      <c r="D30" s="145">
        <f>+C30</f>
        <v>0</v>
      </c>
      <c r="E30" s="146">
        <v>0</v>
      </c>
      <c r="F30" s="147">
        <f>+E30</f>
        <v>0</v>
      </c>
      <c r="G30" s="148" t="e">
        <f>+C30/E30</f>
        <v>#DIV/0!</v>
      </c>
      <c r="H30" s="149" t="e">
        <f>+D30/F30</f>
        <v>#DIV/0!</v>
      </c>
      <c r="I30" s="150" t="e">
        <f>+D30/$G$26</f>
        <v>#DIV/0!</v>
      </c>
      <c r="J30" s="72">
        <v>0.99</v>
      </c>
      <c r="K30" s="38"/>
      <c r="M30" s="29"/>
    </row>
    <row r="31" spans="2:14" ht="19.5" customHeight="1" x14ac:dyDescent="0.2">
      <c r="B31" s="37" t="s">
        <v>114</v>
      </c>
      <c r="C31" s="144">
        <v>0</v>
      </c>
      <c r="D31" s="145">
        <f>+D30+C31</f>
        <v>0</v>
      </c>
      <c r="E31" s="146">
        <v>0</v>
      </c>
      <c r="F31" s="147">
        <f>+F30+E31</f>
        <v>0</v>
      </c>
      <c r="G31" s="148" t="e">
        <f t="shared" ref="G31:G41" si="0">+C31/E31</f>
        <v>#DIV/0!</v>
      </c>
      <c r="H31" s="149" t="e">
        <f t="shared" ref="H31:H41" si="1">+D31/F31</f>
        <v>#DIV/0!</v>
      </c>
      <c r="I31" s="150" t="e">
        <f t="shared" ref="I31:I40" si="2">+D31/$G$26</f>
        <v>#DIV/0!</v>
      </c>
      <c r="J31" s="72">
        <v>0.99</v>
      </c>
      <c r="K31" s="38"/>
      <c r="M31" s="29"/>
    </row>
    <row r="32" spans="2:14" ht="19.5" customHeight="1" x14ac:dyDescent="0.2">
      <c r="B32" s="37" t="s">
        <v>115</v>
      </c>
      <c r="C32" s="144">
        <v>0</v>
      </c>
      <c r="D32" s="145">
        <f t="shared" ref="D32:D41" si="3">+D31+C32</f>
        <v>0</v>
      </c>
      <c r="E32" s="146">
        <v>0</v>
      </c>
      <c r="F32" s="147">
        <f t="shared" ref="F32:F41" si="4">+F31+E32</f>
        <v>0</v>
      </c>
      <c r="G32" s="148" t="e">
        <f t="shared" si="0"/>
        <v>#DIV/0!</v>
      </c>
      <c r="H32" s="149" t="e">
        <f t="shared" si="1"/>
        <v>#DIV/0!</v>
      </c>
      <c r="I32" s="150" t="e">
        <f t="shared" si="2"/>
        <v>#DIV/0!</v>
      </c>
      <c r="J32" s="72">
        <v>0.99</v>
      </c>
      <c r="K32" s="38"/>
      <c r="M32" s="29"/>
    </row>
    <row r="33" spans="2:11" ht="19.5" customHeight="1" x14ac:dyDescent="0.2">
      <c r="B33" s="37" t="s">
        <v>116</v>
      </c>
      <c r="C33" s="144">
        <v>0</v>
      </c>
      <c r="D33" s="145">
        <f t="shared" si="3"/>
        <v>0</v>
      </c>
      <c r="E33" s="146">
        <v>0</v>
      </c>
      <c r="F33" s="147">
        <f t="shared" si="4"/>
        <v>0</v>
      </c>
      <c r="G33" s="148" t="e">
        <f t="shared" si="0"/>
        <v>#DIV/0!</v>
      </c>
      <c r="H33" s="149" t="e">
        <f t="shared" si="1"/>
        <v>#DIV/0!</v>
      </c>
      <c r="I33" s="150" t="e">
        <f t="shared" si="2"/>
        <v>#DIV/0!</v>
      </c>
      <c r="J33" s="72">
        <v>0.99</v>
      </c>
      <c r="K33" s="38"/>
    </row>
    <row r="34" spans="2:11" ht="19.5" customHeight="1" x14ac:dyDescent="0.2">
      <c r="B34" s="37" t="s">
        <v>117</v>
      </c>
      <c r="C34" s="144">
        <v>0</v>
      </c>
      <c r="D34" s="145">
        <f t="shared" si="3"/>
        <v>0</v>
      </c>
      <c r="E34" s="146">
        <v>0</v>
      </c>
      <c r="F34" s="147">
        <f t="shared" si="4"/>
        <v>0</v>
      </c>
      <c r="G34" s="148" t="e">
        <f t="shared" si="0"/>
        <v>#DIV/0!</v>
      </c>
      <c r="H34" s="149" t="e">
        <f t="shared" si="1"/>
        <v>#DIV/0!</v>
      </c>
      <c r="I34" s="150" t="e">
        <f t="shared" si="2"/>
        <v>#DIV/0!</v>
      </c>
      <c r="J34" s="72">
        <v>0.99</v>
      </c>
      <c r="K34" s="38"/>
    </row>
    <row r="35" spans="2:11" ht="19.5" customHeight="1" x14ac:dyDescent="0.2">
      <c r="B35" s="37" t="s">
        <v>118</v>
      </c>
      <c r="C35" s="144">
        <v>0</v>
      </c>
      <c r="D35" s="145">
        <f t="shared" si="3"/>
        <v>0</v>
      </c>
      <c r="E35" s="146">
        <v>0</v>
      </c>
      <c r="F35" s="147">
        <f t="shared" si="4"/>
        <v>0</v>
      </c>
      <c r="G35" s="148" t="e">
        <f t="shared" si="0"/>
        <v>#DIV/0!</v>
      </c>
      <c r="H35" s="149" t="e">
        <f t="shared" si="1"/>
        <v>#DIV/0!</v>
      </c>
      <c r="I35" s="150" t="e">
        <f t="shared" si="2"/>
        <v>#DIV/0!</v>
      </c>
      <c r="J35" s="72">
        <v>0.99</v>
      </c>
      <c r="K35" s="38"/>
    </row>
    <row r="36" spans="2:11" ht="19.5" customHeight="1" x14ac:dyDescent="0.2">
      <c r="B36" s="37" t="s">
        <v>119</v>
      </c>
      <c r="C36" s="144">
        <v>0</v>
      </c>
      <c r="D36" s="145">
        <f t="shared" si="3"/>
        <v>0</v>
      </c>
      <c r="E36" s="146">
        <v>0</v>
      </c>
      <c r="F36" s="147">
        <f t="shared" si="4"/>
        <v>0</v>
      </c>
      <c r="G36" s="148" t="e">
        <f t="shared" si="0"/>
        <v>#DIV/0!</v>
      </c>
      <c r="H36" s="149" t="e">
        <f t="shared" si="1"/>
        <v>#DIV/0!</v>
      </c>
      <c r="I36" s="150" t="e">
        <f t="shared" si="2"/>
        <v>#DIV/0!</v>
      </c>
      <c r="J36" s="72">
        <v>0.99</v>
      </c>
      <c r="K36" s="38"/>
    </row>
    <row r="37" spans="2:11" ht="19.5" customHeight="1" x14ac:dyDescent="0.2">
      <c r="B37" s="37" t="s">
        <v>120</v>
      </c>
      <c r="C37" s="144">
        <v>0</v>
      </c>
      <c r="D37" s="145">
        <f t="shared" si="3"/>
        <v>0</v>
      </c>
      <c r="E37" s="146">
        <v>0</v>
      </c>
      <c r="F37" s="147">
        <f t="shared" si="4"/>
        <v>0</v>
      </c>
      <c r="G37" s="148" t="e">
        <f t="shared" si="0"/>
        <v>#DIV/0!</v>
      </c>
      <c r="H37" s="149" t="e">
        <f t="shared" si="1"/>
        <v>#DIV/0!</v>
      </c>
      <c r="I37" s="150" t="e">
        <f t="shared" si="2"/>
        <v>#DIV/0!</v>
      </c>
      <c r="J37" s="72">
        <v>0.99</v>
      </c>
      <c r="K37" s="38"/>
    </row>
    <row r="38" spans="2:11" ht="19.5" customHeight="1" x14ac:dyDescent="0.2">
      <c r="B38" s="37" t="s">
        <v>121</v>
      </c>
      <c r="C38" s="144">
        <v>0</v>
      </c>
      <c r="D38" s="145">
        <f t="shared" si="3"/>
        <v>0</v>
      </c>
      <c r="E38" s="146">
        <v>0</v>
      </c>
      <c r="F38" s="147">
        <f t="shared" si="4"/>
        <v>0</v>
      </c>
      <c r="G38" s="148" t="e">
        <f t="shared" si="0"/>
        <v>#DIV/0!</v>
      </c>
      <c r="H38" s="149" t="e">
        <f t="shared" si="1"/>
        <v>#DIV/0!</v>
      </c>
      <c r="I38" s="150" t="e">
        <f t="shared" si="2"/>
        <v>#DIV/0!</v>
      </c>
      <c r="J38" s="72">
        <v>0.99</v>
      </c>
      <c r="K38" s="38"/>
    </row>
    <row r="39" spans="2:11" ht="19.5" customHeight="1" x14ac:dyDescent="0.2">
      <c r="B39" s="37" t="s">
        <v>122</v>
      </c>
      <c r="C39" s="144">
        <v>0</v>
      </c>
      <c r="D39" s="145">
        <f t="shared" si="3"/>
        <v>0</v>
      </c>
      <c r="E39" s="146">
        <v>0</v>
      </c>
      <c r="F39" s="147">
        <f t="shared" si="4"/>
        <v>0</v>
      </c>
      <c r="G39" s="148" t="e">
        <f t="shared" si="0"/>
        <v>#DIV/0!</v>
      </c>
      <c r="H39" s="149" t="e">
        <f t="shared" si="1"/>
        <v>#DIV/0!</v>
      </c>
      <c r="I39" s="150" t="e">
        <f t="shared" si="2"/>
        <v>#DIV/0!</v>
      </c>
      <c r="J39" s="72">
        <v>0.99</v>
      </c>
      <c r="K39" s="38"/>
    </row>
    <row r="40" spans="2:11" ht="19.5" customHeight="1" x14ac:dyDescent="0.2">
      <c r="B40" s="37" t="s">
        <v>123</v>
      </c>
      <c r="C40" s="144">
        <v>0</v>
      </c>
      <c r="D40" s="145">
        <f t="shared" si="3"/>
        <v>0</v>
      </c>
      <c r="E40" s="146">
        <v>0</v>
      </c>
      <c r="F40" s="147">
        <f t="shared" si="4"/>
        <v>0</v>
      </c>
      <c r="G40" s="148" t="e">
        <f t="shared" si="0"/>
        <v>#DIV/0!</v>
      </c>
      <c r="H40" s="149" t="e">
        <f t="shared" si="1"/>
        <v>#DIV/0!</v>
      </c>
      <c r="I40" s="150" t="e">
        <f t="shared" si="2"/>
        <v>#DIV/0!</v>
      </c>
      <c r="J40" s="72">
        <v>0.99</v>
      </c>
      <c r="K40" s="38"/>
    </row>
    <row r="41" spans="2:11" ht="19.5" customHeight="1" x14ac:dyDescent="0.2">
      <c r="B41" s="37" t="s">
        <v>124</v>
      </c>
      <c r="C41" s="144">
        <v>0</v>
      </c>
      <c r="D41" s="145">
        <f t="shared" si="3"/>
        <v>0</v>
      </c>
      <c r="E41" s="146">
        <v>0</v>
      </c>
      <c r="F41" s="147">
        <f t="shared" si="4"/>
        <v>0</v>
      </c>
      <c r="G41" s="148" t="e">
        <f t="shared" si="0"/>
        <v>#DIV/0!</v>
      </c>
      <c r="H41" s="149" t="e">
        <f t="shared" si="1"/>
        <v>#DIV/0!</v>
      </c>
      <c r="I41" s="150" t="e">
        <f>+D41/$G$26</f>
        <v>#DIV/0!</v>
      </c>
      <c r="J41" s="72">
        <v>0.99</v>
      </c>
      <c r="K41" s="38"/>
    </row>
    <row r="42" spans="2:11" ht="54.75" customHeight="1" x14ac:dyDescent="0.2">
      <c r="B42" s="80" t="s">
        <v>125</v>
      </c>
      <c r="C42" s="329"/>
      <c r="D42" s="329"/>
      <c r="E42" s="329"/>
      <c r="F42" s="329"/>
      <c r="G42" s="329"/>
      <c r="H42" s="329"/>
      <c r="I42" s="347"/>
      <c r="J42" s="39"/>
      <c r="K42" s="39"/>
    </row>
    <row r="43" spans="2:11" ht="29.25" customHeight="1" x14ac:dyDescent="0.2">
      <c r="B43" s="351" t="s">
        <v>126</v>
      </c>
      <c r="C43" s="352"/>
      <c r="D43" s="352"/>
      <c r="E43" s="352"/>
      <c r="F43" s="352"/>
      <c r="G43" s="352"/>
      <c r="H43" s="352"/>
      <c r="I43" s="353"/>
      <c r="J43" s="61"/>
      <c r="K43" s="61"/>
    </row>
    <row r="44" spans="2:11" ht="32.25" customHeight="1" x14ac:dyDescent="0.2">
      <c r="B44" s="359"/>
      <c r="C44" s="360"/>
      <c r="D44" s="360"/>
      <c r="E44" s="360"/>
      <c r="F44" s="360"/>
      <c r="G44" s="360"/>
      <c r="H44" s="360"/>
      <c r="I44" s="361"/>
      <c r="J44" s="61"/>
      <c r="K44" s="61"/>
    </row>
    <row r="45" spans="2:11" ht="32.25" customHeight="1" x14ac:dyDescent="0.2">
      <c r="B45" s="362"/>
      <c r="C45" s="363"/>
      <c r="D45" s="363"/>
      <c r="E45" s="363"/>
      <c r="F45" s="363"/>
      <c r="G45" s="363"/>
      <c r="H45" s="363"/>
      <c r="I45" s="364"/>
      <c r="J45" s="39"/>
      <c r="K45" s="39"/>
    </row>
    <row r="46" spans="2:11" ht="32.25" customHeight="1" x14ac:dyDescent="0.2">
      <c r="B46" s="362"/>
      <c r="C46" s="363"/>
      <c r="D46" s="363"/>
      <c r="E46" s="363"/>
      <c r="F46" s="363"/>
      <c r="G46" s="363"/>
      <c r="H46" s="363"/>
      <c r="I46" s="364"/>
      <c r="J46" s="39"/>
      <c r="K46" s="39"/>
    </row>
    <row r="47" spans="2:11" ht="32.25" customHeight="1" x14ac:dyDescent="0.2">
      <c r="B47" s="362"/>
      <c r="C47" s="363"/>
      <c r="D47" s="363"/>
      <c r="E47" s="363"/>
      <c r="F47" s="363"/>
      <c r="G47" s="363"/>
      <c r="H47" s="363"/>
      <c r="I47" s="364"/>
      <c r="J47" s="39"/>
      <c r="K47" s="39"/>
    </row>
    <row r="48" spans="2:11" ht="32.25" customHeight="1" x14ac:dyDescent="0.2">
      <c r="B48" s="365"/>
      <c r="C48" s="366"/>
      <c r="D48" s="366"/>
      <c r="E48" s="366"/>
      <c r="F48" s="366"/>
      <c r="G48" s="366"/>
      <c r="H48" s="366"/>
      <c r="I48" s="367"/>
      <c r="J48" s="40"/>
      <c r="K48" s="40"/>
    </row>
    <row r="49" spans="2:11" ht="79.5" customHeight="1" x14ac:dyDescent="0.2">
      <c r="B49" s="20" t="s">
        <v>127</v>
      </c>
      <c r="C49" s="647"/>
      <c r="D49" s="648"/>
      <c r="E49" s="648"/>
      <c r="F49" s="648"/>
      <c r="G49" s="648"/>
      <c r="H49" s="648"/>
      <c r="I49" s="649"/>
      <c r="J49" s="41"/>
      <c r="K49" s="41"/>
    </row>
    <row r="50" spans="2:11" ht="26.25" customHeight="1" x14ac:dyDescent="0.2">
      <c r="B50" s="20" t="s">
        <v>128</v>
      </c>
      <c r="C50" s="650"/>
      <c r="D50" s="651"/>
      <c r="E50" s="651"/>
      <c r="F50" s="651"/>
      <c r="G50" s="651"/>
      <c r="H50" s="651"/>
      <c r="I50" s="652"/>
      <c r="J50" s="41"/>
      <c r="K50" s="41"/>
    </row>
    <row r="51" spans="2:11" ht="64.5" customHeight="1" x14ac:dyDescent="0.2">
      <c r="B51" s="130" t="s">
        <v>129</v>
      </c>
      <c r="C51" s="647"/>
      <c r="D51" s="648"/>
      <c r="E51" s="648"/>
      <c r="F51" s="648"/>
      <c r="G51" s="648"/>
      <c r="H51" s="648"/>
      <c r="I51" s="649"/>
      <c r="J51" s="41"/>
      <c r="K51" s="41"/>
    </row>
    <row r="52" spans="2:11" ht="29.25" customHeight="1" x14ac:dyDescent="0.2">
      <c r="B52" s="351" t="s">
        <v>130</v>
      </c>
      <c r="C52" s="352"/>
      <c r="D52" s="352"/>
      <c r="E52" s="352"/>
      <c r="F52" s="352"/>
      <c r="G52" s="352"/>
      <c r="H52" s="352"/>
      <c r="I52" s="353"/>
      <c r="J52" s="41"/>
      <c r="K52" s="41"/>
    </row>
    <row r="53" spans="2:11" ht="33" customHeight="1" x14ac:dyDescent="0.2">
      <c r="B53" s="354" t="s">
        <v>131</v>
      </c>
      <c r="C53" s="131" t="s">
        <v>132</v>
      </c>
      <c r="D53" s="355" t="s">
        <v>133</v>
      </c>
      <c r="E53" s="355"/>
      <c r="F53" s="355"/>
      <c r="G53" s="355" t="s">
        <v>134</v>
      </c>
      <c r="H53" s="355"/>
      <c r="I53" s="356"/>
      <c r="J53" s="42"/>
      <c r="K53" s="42"/>
    </row>
    <row r="54" spans="2:11" ht="31.5" customHeight="1" x14ac:dyDescent="0.2">
      <c r="B54" s="354"/>
      <c r="C54" s="110"/>
      <c r="D54" s="329"/>
      <c r="E54" s="329"/>
      <c r="F54" s="329"/>
      <c r="G54" s="357"/>
      <c r="H54" s="357"/>
      <c r="I54" s="358"/>
      <c r="J54" s="42"/>
      <c r="K54" s="42"/>
    </row>
    <row r="55" spans="2:11" ht="31.5" customHeight="1" x14ac:dyDescent="0.2">
      <c r="B55" s="130" t="s">
        <v>135</v>
      </c>
      <c r="C55" s="653" t="s">
        <v>173</v>
      </c>
      <c r="D55" s="654"/>
      <c r="E55" s="342" t="s">
        <v>136</v>
      </c>
      <c r="F55" s="342"/>
      <c r="G55" s="341" t="s">
        <v>158</v>
      </c>
      <c r="H55" s="341"/>
      <c r="I55" s="343"/>
      <c r="J55" s="44"/>
      <c r="K55" s="44"/>
    </row>
    <row r="56" spans="2:11" ht="31.5" customHeight="1" x14ac:dyDescent="0.2">
      <c r="B56" s="130" t="s">
        <v>137</v>
      </c>
      <c r="C56" s="329" t="str">
        <f>+'[3]HV 1'!C56:D56</f>
        <v>NICOLAS ADOLFO CORREAL HUERTAS</v>
      </c>
      <c r="D56" s="329"/>
      <c r="E56" s="344" t="s">
        <v>138</v>
      </c>
      <c r="F56" s="344"/>
      <c r="G56" s="341" t="str">
        <f>+'[10]HV 1'!G59:I59</f>
        <v>DIANA VIDAL</v>
      </c>
      <c r="H56" s="341"/>
      <c r="I56" s="343"/>
      <c r="J56" s="44"/>
      <c r="K56" s="44"/>
    </row>
    <row r="57" spans="2:11" ht="31.5" customHeight="1" x14ac:dyDescent="0.2">
      <c r="B57" s="130" t="s">
        <v>139</v>
      </c>
      <c r="C57" s="329"/>
      <c r="D57" s="329"/>
      <c r="E57" s="330" t="s">
        <v>140</v>
      </c>
      <c r="F57" s="331"/>
      <c r="G57" s="334"/>
      <c r="H57" s="335"/>
      <c r="I57" s="336"/>
      <c r="J57" s="45"/>
      <c r="K57" s="45"/>
    </row>
    <row r="58" spans="2:11" ht="31.5" customHeight="1" thickBot="1" x14ac:dyDescent="0.25">
      <c r="B58" s="81" t="s">
        <v>141</v>
      </c>
      <c r="C58" s="340"/>
      <c r="D58" s="340"/>
      <c r="E58" s="332"/>
      <c r="F58" s="333"/>
      <c r="G58" s="337"/>
      <c r="H58" s="338"/>
      <c r="I58" s="339"/>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6"/>
      <c r="C1" s="449" t="s">
        <v>24</v>
      </c>
      <c r="D1" s="450"/>
      <c r="E1" s="450"/>
      <c r="F1" s="450"/>
      <c r="G1" s="450"/>
      <c r="H1" s="451"/>
      <c r="I1" s="452"/>
      <c r="J1" s="453"/>
    </row>
    <row r="2" spans="2:11" ht="18" customHeight="1" thickBot="1" x14ac:dyDescent="0.3">
      <c r="B2" s="447"/>
      <c r="C2" s="458" t="s">
        <v>25</v>
      </c>
      <c r="D2" s="459"/>
      <c r="E2" s="459"/>
      <c r="F2" s="459"/>
      <c r="G2" s="459"/>
      <c r="H2" s="460"/>
      <c r="I2" s="454"/>
      <c r="J2" s="455"/>
    </row>
    <row r="3" spans="2:11" ht="18" customHeight="1" thickBot="1" x14ac:dyDescent="0.3">
      <c r="B3" s="447"/>
      <c r="C3" s="458" t="s">
        <v>183</v>
      </c>
      <c r="D3" s="459"/>
      <c r="E3" s="459"/>
      <c r="F3" s="459"/>
      <c r="G3" s="459"/>
      <c r="H3" s="460"/>
      <c r="I3" s="454"/>
      <c r="J3" s="455"/>
    </row>
    <row r="4" spans="2:11" ht="18" customHeight="1" thickBot="1" x14ac:dyDescent="0.3">
      <c r="B4" s="448"/>
      <c r="C4" s="458" t="s">
        <v>143</v>
      </c>
      <c r="D4" s="459"/>
      <c r="E4" s="459"/>
      <c r="F4" s="460"/>
      <c r="G4" s="461" t="s">
        <v>190</v>
      </c>
      <c r="H4" s="462"/>
      <c r="I4" s="456"/>
      <c r="J4" s="457"/>
    </row>
    <row r="5" spans="2:11" ht="18" customHeight="1" thickBot="1" x14ac:dyDescent="0.3">
      <c r="B5" s="54"/>
      <c r="C5" s="55"/>
      <c r="D5" s="55"/>
      <c r="E5" s="55"/>
      <c r="F5" s="55"/>
      <c r="G5" s="55"/>
      <c r="H5" s="55"/>
      <c r="I5" s="55"/>
      <c r="J5" s="56"/>
    </row>
    <row r="6" spans="2:11" ht="51.75" customHeight="1" thickBot="1" x14ac:dyDescent="0.3">
      <c r="B6" s="1" t="s">
        <v>199</v>
      </c>
      <c r="C6" s="463" t="str">
        <f>+'[6]Sección 1. Metas - Magnitud'!C7</f>
        <v>1032 - Gestión y control de tránsito y transporte</v>
      </c>
      <c r="D6" s="464"/>
      <c r="E6" s="465"/>
      <c r="F6" s="57"/>
      <c r="G6" s="55"/>
      <c r="H6" s="55"/>
      <c r="I6" s="55"/>
      <c r="J6" s="56"/>
    </row>
    <row r="7" spans="2:11" ht="32.25" customHeight="1" thickBot="1" x14ac:dyDescent="0.3">
      <c r="B7" s="2" t="s">
        <v>0</v>
      </c>
      <c r="C7" s="463" t="str">
        <f>+'[6]Sección 1. Metas - Magnitud'!C8:F8</f>
        <v>Dirección de Control y Vigilancia</v>
      </c>
      <c r="D7" s="464"/>
      <c r="E7" s="465"/>
      <c r="F7" s="57"/>
      <c r="G7" s="55"/>
      <c r="H7" s="55"/>
      <c r="I7" s="55"/>
      <c r="J7" s="56"/>
    </row>
    <row r="8" spans="2:11" ht="32.25" customHeight="1" thickBot="1" x14ac:dyDescent="0.3">
      <c r="B8" s="2" t="s">
        <v>144</v>
      </c>
      <c r="C8" s="463" t="str">
        <f>+'[6]Sección 1. Metas - Magnitud'!C9:F9</f>
        <v>Subsecretaría de Servicios de la Movilidad</v>
      </c>
      <c r="D8" s="464"/>
      <c r="E8" s="465"/>
      <c r="F8" s="4"/>
      <c r="G8" s="55"/>
      <c r="H8" s="55"/>
      <c r="I8" s="55"/>
      <c r="J8" s="56"/>
    </row>
    <row r="9" spans="2:11" ht="33.75" customHeight="1" thickBot="1" x14ac:dyDescent="0.3">
      <c r="B9" s="2" t="s">
        <v>28</v>
      </c>
      <c r="C9" s="463" t="s">
        <v>184</v>
      </c>
      <c r="D9" s="464"/>
      <c r="E9" s="465"/>
      <c r="F9" s="57"/>
      <c r="G9" s="55"/>
      <c r="H9" s="55"/>
      <c r="I9" s="55"/>
      <c r="J9" s="56"/>
    </row>
    <row r="10" spans="2:11" ht="33.75" customHeight="1" thickBot="1" x14ac:dyDescent="0.3">
      <c r="B10" s="103" t="s">
        <v>197</v>
      </c>
      <c r="C10" s="463" t="str">
        <f>+'[10]HV 14'!F9</f>
        <v>14. Realizar 241 visitas administrativas y de seguimiento a empresas prestadoras del servicio público de transporte.</v>
      </c>
      <c r="D10" s="464"/>
      <c r="E10" s="465"/>
      <c r="F10" s="57"/>
      <c r="G10" s="55"/>
      <c r="H10" s="55"/>
      <c r="I10" s="55"/>
      <c r="J10" s="56"/>
    </row>
    <row r="11" spans="2:11" ht="34.5" customHeight="1" x14ac:dyDescent="0.25"/>
    <row r="12" spans="2:11" ht="21.75" customHeight="1" x14ac:dyDescent="0.25">
      <c r="B12" s="439" t="s">
        <v>218</v>
      </c>
      <c r="C12" s="440"/>
      <c r="D12" s="440"/>
      <c r="E12" s="440"/>
      <c r="F12" s="440"/>
      <c r="G12" s="440"/>
      <c r="H12" s="441"/>
      <c r="I12" s="661" t="s">
        <v>145</v>
      </c>
      <c r="J12" s="662"/>
      <c r="K12" s="662"/>
    </row>
    <row r="13" spans="2:11" s="59" customFormat="1" ht="30" customHeight="1" x14ac:dyDescent="0.25">
      <c r="B13" s="133" t="s">
        <v>146</v>
      </c>
      <c r="C13" s="133" t="s">
        <v>147</v>
      </c>
      <c r="D13" s="133" t="s">
        <v>196</v>
      </c>
      <c r="E13" s="133" t="s">
        <v>148</v>
      </c>
      <c r="F13" s="133" t="s">
        <v>149</v>
      </c>
      <c r="G13" s="133" t="s">
        <v>191</v>
      </c>
      <c r="H13" s="133" t="s">
        <v>192</v>
      </c>
      <c r="I13" s="132" t="s">
        <v>193</v>
      </c>
      <c r="J13" s="132" t="s">
        <v>194</v>
      </c>
      <c r="K13" s="132" t="s">
        <v>195</v>
      </c>
    </row>
    <row r="14" spans="2:11" s="59" customFormat="1" x14ac:dyDescent="0.25">
      <c r="B14" s="151"/>
      <c r="C14" s="152"/>
      <c r="D14" s="153"/>
      <c r="E14" s="154"/>
      <c r="F14" s="152"/>
      <c r="G14" s="153"/>
      <c r="H14" s="155"/>
      <c r="I14" s="156"/>
      <c r="J14" s="157"/>
      <c r="K14" s="158"/>
    </row>
    <row r="15" spans="2:11" ht="165" customHeight="1" x14ac:dyDescent="0.25">
      <c r="B15" s="151"/>
      <c r="C15" s="159"/>
      <c r="D15" s="153"/>
      <c r="E15" s="160"/>
      <c r="F15" s="161"/>
      <c r="G15" s="153"/>
      <c r="H15" s="155"/>
      <c r="I15" s="156"/>
      <c r="J15" s="157"/>
      <c r="K15" s="659"/>
    </row>
    <row r="16" spans="2:11" x14ac:dyDescent="0.25">
      <c r="B16" s="151"/>
      <c r="C16" s="152"/>
      <c r="D16" s="153"/>
      <c r="E16" s="154"/>
      <c r="F16" s="152"/>
      <c r="G16" s="153"/>
      <c r="H16" s="155"/>
      <c r="I16" s="156"/>
      <c r="J16" s="157"/>
      <c r="K16" s="660"/>
    </row>
    <row r="17" spans="2:12" x14ac:dyDescent="0.25">
      <c r="B17" s="151"/>
      <c r="C17" s="162"/>
      <c r="D17" s="153"/>
      <c r="E17" s="154"/>
      <c r="F17" s="162"/>
      <c r="G17" s="153"/>
      <c r="H17" s="163"/>
      <c r="I17" s="156"/>
      <c r="J17" s="157"/>
      <c r="K17" s="158"/>
    </row>
    <row r="18" spans="2:12" x14ac:dyDescent="0.25">
      <c r="B18" s="151"/>
      <c r="C18" s="162"/>
      <c r="D18" s="153"/>
      <c r="E18" s="154"/>
      <c r="F18" s="162"/>
      <c r="G18" s="153"/>
      <c r="H18" s="163"/>
      <c r="I18" s="164"/>
      <c r="J18" s="157"/>
      <c r="K18" s="165"/>
    </row>
    <row r="19" spans="2:12" ht="15" customHeight="1" x14ac:dyDescent="0.25">
      <c r="B19" s="655" t="s">
        <v>17</v>
      </c>
      <c r="C19" s="656"/>
      <c r="D19" s="166">
        <f>SUM(D15:D16)</f>
        <v>0</v>
      </c>
      <c r="E19" s="657" t="s">
        <v>17</v>
      </c>
      <c r="F19" s="658"/>
      <c r="G19" s="166">
        <v>1</v>
      </c>
      <c r="H19" s="167"/>
      <c r="I19" s="168">
        <f>SUM(I14:I18)</f>
        <v>0</v>
      </c>
      <c r="J19" s="169"/>
      <c r="K19" s="169"/>
    </row>
    <row r="23" spans="2:12" x14ac:dyDescent="0.25">
      <c r="L23" s="140"/>
    </row>
    <row r="24" spans="2:12" x14ac:dyDescent="0.25">
      <c r="L24" s="140"/>
    </row>
    <row r="25" spans="2:12" x14ac:dyDescent="0.25">
      <c r="L25" s="140"/>
    </row>
    <row r="26" spans="2:12" x14ac:dyDescent="0.25">
      <c r="L26" s="140"/>
    </row>
    <row r="27" spans="2:12" x14ac:dyDescent="0.25">
      <c r="L27" s="140"/>
    </row>
    <row r="28" spans="2:12" x14ac:dyDescent="0.25">
      <c r="L28" s="140"/>
    </row>
    <row r="30" spans="2:12" x14ac:dyDescent="0.25">
      <c r="L30" s="141"/>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9" t="s">
        <v>213</v>
      </c>
      <c r="L9" s="139" t="s">
        <v>214</v>
      </c>
    </row>
    <row r="10" spans="10:12" x14ac:dyDescent="0.25">
      <c r="J10" s="136" t="s">
        <v>208</v>
      </c>
      <c r="K10" s="136">
        <v>77</v>
      </c>
      <c r="L10" s="136">
        <v>2</v>
      </c>
    </row>
    <row r="11" spans="10:12" x14ac:dyDescent="0.25">
      <c r="J11" s="105"/>
      <c r="K11" s="105"/>
      <c r="L11" s="105">
        <v>37</v>
      </c>
    </row>
    <row r="12" spans="10:12" x14ac:dyDescent="0.25">
      <c r="J12" s="105"/>
      <c r="K12" s="105"/>
      <c r="L12" s="105">
        <v>43</v>
      </c>
    </row>
    <row r="13" spans="10:12" x14ac:dyDescent="0.25">
      <c r="K13" s="105" t="s">
        <v>4</v>
      </c>
      <c r="L13" s="134">
        <f>SUM(L10:L12)</f>
        <v>82</v>
      </c>
    </row>
    <row r="14" spans="10:12" x14ac:dyDescent="0.25">
      <c r="J14" s="136" t="s">
        <v>209</v>
      </c>
      <c r="K14" s="136">
        <v>115</v>
      </c>
      <c r="L14" s="136">
        <v>16</v>
      </c>
    </row>
    <row r="15" spans="10:12" x14ac:dyDescent="0.25">
      <c r="J15" s="105"/>
      <c r="K15" s="105"/>
      <c r="L15" s="105">
        <v>27</v>
      </c>
    </row>
    <row r="16" spans="10:12" x14ac:dyDescent="0.25">
      <c r="J16" s="105"/>
      <c r="K16" s="105"/>
      <c r="L16" s="105">
        <v>10</v>
      </c>
    </row>
    <row r="17" spans="10:14" x14ac:dyDescent="0.25">
      <c r="J17" s="105"/>
      <c r="K17" s="105" t="s">
        <v>4</v>
      </c>
      <c r="L17" s="134">
        <f>SUM(L14:L16)</f>
        <v>53</v>
      </c>
    </row>
    <row r="18" spans="10:14" x14ac:dyDescent="0.25">
      <c r="J18" s="136" t="s">
        <v>210</v>
      </c>
      <c r="K18" s="136">
        <v>7</v>
      </c>
      <c r="L18" s="136">
        <v>13</v>
      </c>
    </row>
    <row r="19" spans="10:14" x14ac:dyDescent="0.25">
      <c r="J19" s="105"/>
      <c r="K19" s="105"/>
      <c r="L19" s="105">
        <v>14</v>
      </c>
    </row>
    <row r="20" spans="10:14" x14ac:dyDescent="0.25">
      <c r="J20" s="105"/>
      <c r="K20" s="105"/>
      <c r="L20" s="105">
        <v>10</v>
      </c>
    </row>
    <row r="21" spans="10:14" x14ac:dyDescent="0.25">
      <c r="J21" s="105"/>
      <c r="K21" s="105" t="s">
        <v>4</v>
      </c>
      <c r="L21" s="134">
        <f>SUM(L18:L20)</f>
        <v>37</v>
      </c>
    </row>
    <row r="22" spans="10:14" x14ac:dyDescent="0.25">
      <c r="J22" s="136" t="s">
        <v>211</v>
      </c>
      <c r="K22" s="136">
        <v>52</v>
      </c>
      <c r="L22" s="136">
        <v>10</v>
      </c>
    </row>
    <row r="23" spans="10:14" x14ac:dyDescent="0.25">
      <c r="J23" s="105"/>
      <c r="K23" s="105"/>
      <c r="L23" s="105">
        <v>0</v>
      </c>
    </row>
    <row r="24" spans="10:14" x14ac:dyDescent="0.25">
      <c r="J24" s="105"/>
      <c r="K24" s="105"/>
      <c r="L24" s="105">
        <v>59</v>
      </c>
    </row>
    <row r="25" spans="10:14" x14ac:dyDescent="0.25">
      <c r="J25" s="105"/>
      <c r="K25" s="105" t="s">
        <v>4</v>
      </c>
      <c r="L25" s="134">
        <f>SUM(L22:L24)</f>
        <v>69</v>
      </c>
    </row>
    <row r="27" spans="10:14" x14ac:dyDescent="0.25">
      <c r="J27" s="137" t="s">
        <v>212</v>
      </c>
      <c r="K27" s="137">
        <f>SUM(K10:K22)</f>
        <v>251</v>
      </c>
      <c r="L27" s="137">
        <f>+L13+L17+L21+L25</f>
        <v>241</v>
      </c>
      <c r="M27" s="138">
        <f>+L27/K27</f>
        <v>0.96015936254980083</v>
      </c>
      <c r="N27" s="13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Jazmin Torres Rodríguez</cp:lastModifiedBy>
  <cp:lastPrinted>2018-04-10T15:28:46Z</cp:lastPrinted>
  <dcterms:created xsi:type="dcterms:W3CDTF">2010-03-25T16:40:43Z</dcterms:created>
  <dcterms:modified xsi:type="dcterms:W3CDTF">2020-10-01T00:07:28Z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