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DJPASCAGAZA\Downloads\"/>
    </mc:Choice>
  </mc:AlternateContent>
  <xr:revisionPtr revIDLastSave="0" documentId="13_ncr:1_{A374A40C-FF75-4114-BBD2-E0B2C462F410}" xr6:coauthVersionLast="47" xr6:coauthVersionMax="47" xr10:uidLastSave="{00000000-0000-0000-0000-000000000000}"/>
  <bookViews>
    <workbookView xWindow="-120" yWindow="-120" windowWidth="29040" windowHeight="15840" tabRatio="889" activeTab="8" xr2:uid="{00000000-000D-0000-FFFF-FFFF00000000}"/>
  </bookViews>
  <sheets>
    <sheet name="Sección 3. Metas Producto" sheetId="5" state="hidden" r:id="rId1"/>
    <sheet name="MP - SIT" sheetId="62" state="hidden" r:id="rId2"/>
    <sheet name="Act.Meta_SIT" sheetId="63" state="hidden" r:id="rId3"/>
    <sheet name="META 2" sheetId="87" r:id="rId4"/>
    <sheet name="META 3" sheetId="93" r:id="rId5"/>
    <sheet name="META 4" sheetId="95" r:id="rId6"/>
    <sheet name="META 5" sheetId="90" r:id="rId7"/>
    <sheet name="META 6" sheetId="91" r:id="rId8"/>
    <sheet name="META 7" sheetId="92" r:id="rId9"/>
    <sheet name="HV 14" sheetId="47" state="hidden" r:id="rId10"/>
    <sheet name="Act. 14" sheetId="48" state="hidden" r:id="rId11"/>
    <sheet name="Hoja3" sheetId="66" state="hidden" r:id="rId12"/>
    <sheet name="Hoja1" sheetId="57" state="hidden" r:id="rId13"/>
  </sheets>
  <definedNames>
    <definedName name="_xlnm.Print_Area" localSheetId="3">'META 2'!$A$1:$I$61</definedName>
    <definedName name="_xlnm.Print_Area" localSheetId="4">'META 3'!$A$1:$I$54</definedName>
    <definedName name="_xlnm.Print_Area" localSheetId="5">'META 4'!$A$1:$I$57</definedName>
    <definedName name="_xlnm.Print_Area" localSheetId="6">'META 5'!$A$1:$I$67</definedName>
    <definedName name="_xlnm.Print_Area" localSheetId="7">'META 6'!$A$1:$I$74</definedName>
    <definedName name="_xlnm.Print_Area" localSheetId="8">'META 7'!$A$1:$I$58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95" l="1"/>
  <c r="D36" i="92"/>
  <c r="D36" i="93"/>
  <c r="D36" i="87"/>
  <c r="D35" i="92" l="1"/>
  <c r="D35" i="87"/>
  <c r="F27" i="87"/>
  <c r="D35" i="93" l="1"/>
  <c r="D34" i="92" l="1"/>
  <c r="D34" i="93"/>
  <c r="D34" i="87"/>
  <c r="J46" i="87"/>
  <c r="J46" i="95"/>
  <c r="J47" i="87" l="1"/>
  <c r="J48" i="87"/>
  <c r="J49" i="87"/>
  <c r="J50" i="87"/>
  <c r="J51" i="87"/>
  <c r="J52" i="87"/>
  <c r="K46" i="87" l="1"/>
  <c r="D29" i="87" l="1"/>
  <c r="D28" i="91" l="1"/>
  <c r="E36" i="95" l="1"/>
  <c r="C38" i="95"/>
  <c r="E38" i="95" s="1"/>
  <c r="C37" i="95"/>
  <c r="E37" i="95" s="1"/>
  <c r="C36" i="95"/>
  <c r="C35" i="95"/>
  <c r="C34" i="95"/>
  <c r="C33" i="95"/>
  <c r="D33" i="95" s="1"/>
  <c r="C32" i="95"/>
  <c r="D32" i="95" s="1"/>
  <c r="E32" i="95" s="1"/>
  <c r="C31" i="95"/>
  <c r="D31" i="95" s="1"/>
  <c r="E31" i="95" s="1"/>
  <c r="C30" i="95"/>
  <c r="D30" i="95" s="1"/>
  <c r="C29" i="95"/>
  <c r="C28" i="95"/>
  <c r="C27" i="95"/>
  <c r="F27" i="95" l="1"/>
  <c r="D34" i="95"/>
  <c r="G27" i="95" s="1"/>
  <c r="D35" i="95"/>
  <c r="E35" i="95" s="1"/>
  <c r="E33" i="95"/>
  <c r="C28" i="92"/>
  <c r="D28" i="92" s="1"/>
  <c r="C29" i="92"/>
  <c r="D29" i="92" s="1"/>
  <c r="C30" i="92"/>
  <c r="D30" i="92" s="1"/>
  <c r="C31" i="92"/>
  <c r="D31" i="92" s="1"/>
  <c r="C32" i="92"/>
  <c r="D32" i="92" s="1"/>
  <c r="C33" i="92"/>
  <c r="C34" i="92"/>
  <c r="C35" i="92"/>
  <c r="C36" i="92"/>
  <c r="C37" i="92"/>
  <c r="C38" i="92"/>
  <c r="C27" i="92"/>
  <c r="C28" i="91"/>
  <c r="C29" i="91"/>
  <c r="D29" i="91" s="1"/>
  <c r="C30" i="91"/>
  <c r="D30" i="91" s="1"/>
  <c r="C31" i="91"/>
  <c r="D31" i="91" s="1"/>
  <c r="C32" i="91"/>
  <c r="D32" i="91" s="1"/>
  <c r="C33" i="91"/>
  <c r="D33" i="91" s="1"/>
  <c r="C34" i="91"/>
  <c r="D34" i="91" s="1"/>
  <c r="C35" i="91"/>
  <c r="D35" i="91" s="1"/>
  <c r="C36" i="91"/>
  <c r="D36" i="91" s="1"/>
  <c r="C37" i="91"/>
  <c r="C38" i="91"/>
  <c r="C27" i="91"/>
  <c r="C28" i="90"/>
  <c r="D28" i="90" s="1"/>
  <c r="C29" i="90"/>
  <c r="D29" i="90" s="1"/>
  <c r="C30" i="90"/>
  <c r="D30" i="90" s="1"/>
  <c r="C31" i="90"/>
  <c r="D31" i="90" s="1"/>
  <c r="C32" i="90"/>
  <c r="D32" i="90" s="1"/>
  <c r="C33" i="90"/>
  <c r="D33" i="90" s="1"/>
  <c r="C34" i="90"/>
  <c r="D34" i="90" s="1"/>
  <c r="C35" i="90"/>
  <c r="D35" i="90" s="1"/>
  <c r="C36" i="90"/>
  <c r="D36" i="90" s="1"/>
  <c r="C37" i="90"/>
  <c r="C38" i="90"/>
  <c r="C27" i="90"/>
  <c r="D27" i="90" s="1"/>
  <c r="C38" i="93"/>
  <c r="C37" i="93"/>
  <c r="C36" i="93"/>
  <c r="C35" i="93"/>
  <c r="C34" i="93"/>
  <c r="C33" i="93"/>
  <c r="D33" i="93" s="1"/>
  <c r="C32" i="93"/>
  <c r="D32" i="93" s="1"/>
  <c r="C31" i="93"/>
  <c r="D31" i="93" s="1"/>
  <c r="C30" i="93"/>
  <c r="D30" i="93" s="1"/>
  <c r="C29" i="93"/>
  <c r="D29" i="93" s="1"/>
  <c r="C28" i="93"/>
  <c r="C27" i="93"/>
  <c r="C28" i="87"/>
  <c r="C29" i="87"/>
  <c r="C30" i="87"/>
  <c r="D30" i="87" s="1"/>
  <c r="C31" i="87"/>
  <c r="D31" i="87" s="1"/>
  <c r="C32" i="87"/>
  <c r="D32" i="87" s="1"/>
  <c r="C33" i="87"/>
  <c r="D33" i="87" s="1"/>
  <c r="C34" i="87"/>
  <c r="C35" i="87"/>
  <c r="C36" i="87"/>
  <c r="C37" i="87"/>
  <c r="C38" i="87"/>
  <c r="C27" i="87"/>
  <c r="D27" i="87" s="1"/>
  <c r="G27" i="87" s="1"/>
  <c r="E34" i="95" l="1"/>
  <c r="G27" i="93"/>
  <c r="D27" i="92"/>
  <c r="G27" i="92" s="1"/>
  <c r="F27" i="92"/>
  <c r="F27" i="93"/>
  <c r="F27" i="91"/>
  <c r="E35" i="92"/>
  <c r="E38" i="92" l="1"/>
  <c r="E37" i="92"/>
  <c r="E36" i="92"/>
  <c r="E34" i="92"/>
  <c r="E33" i="92"/>
  <c r="E32" i="92"/>
  <c r="E31" i="92"/>
  <c r="E30" i="92"/>
  <c r="E29" i="92"/>
  <c r="E28" i="92"/>
  <c r="E27" i="92"/>
  <c r="E38" i="93" l="1"/>
  <c r="E37" i="93"/>
  <c r="E36" i="93"/>
  <c r="E35" i="93"/>
  <c r="E34" i="93"/>
  <c r="E33" i="93"/>
  <c r="E32" i="93"/>
  <c r="E31" i="93"/>
  <c r="E30" i="93"/>
  <c r="E29" i="93"/>
  <c r="E28" i="93"/>
  <c r="E27" i="93"/>
  <c r="E38" i="87" l="1"/>
  <c r="E37" i="87"/>
  <c r="E36" i="87"/>
  <c r="E35" i="87"/>
  <c r="E34" i="87"/>
  <c r="E33" i="87"/>
  <c r="E32" i="87"/>
  <c r="E31" i="87"/>
  <c r="E30" i="87"/>
  <c r="E29" i="87"/>
  <c r="E28" i="87"/>
  <c r="E27" i="87"/>
  <c r="E38" i="90"/>
  <c r="E37" i="90"/>
  <c r="E36" i="90"/>
  <c r="E35" i="90"/>
  <c r="E34" i="90"/>
  <c r="E33" i="90"/>
  <c r="E32" i="90"/>
  <c r="E31" i="90"/>
  <c r="E30" i="90"/>
  <c r="E29" i="90"/>
  <c r="E28" i="90"/>
  <c r="E27" i="90"/>
  <c r="E38" i="91"/>
  <c r="E36" i="91"/>
  <c r="E35" i="91"/>
  <c r="E34" i="91"/>
  <c r="E33" i="91"/>
  <c r="E32" i="91"/>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G27" i="90"/>
  <c r="I27" i="90" s="1"/>
  <c r="F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I27" i="95"/>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H28" i="91"/>
  <c r="H29" i="91" s="1"/>
  <c r="H30" i="91" s="1"/>
  <c r="H31" i="91" s="1"/>
  <c r="H32" i="91" s="1"/>
  <c r="H33" i="91" s="1"/>
  <c r="H34" i="91" s="1"/>
  <c r="H35" i="91" s="1"/>
  <c r="H36" i="91" s="1"/>
  <c r="H29" i="87"/>
  <c r="H30" i="87" s="1"/>
  <c r="H31" i="87" s="1"/>
  <c r="H32" i="87" s="1"/>
  <c r="H33" i="87" s="1"/>
  <c r="H34" i="87" s="1"/>
  <c r="H35" i="87" s="1"/>
  <c r="H36" i="87" s="1"/>
  <c r="H37" i="87" s="1"/>
  <c r="H38" i="87" s="1"/>
  <c r="I27" i="87"/>
  <c r="H27" i="93"/>
  <c r="H28" i="93" s="1"/>
  <c r="H33" i="62" l="1"/>
  <c r="I33" i="62"/>
  <c r="D34" i="62"/>
  <c r="D32" i="47"/>
  <c r="H31" i="47"/>
  <c r="I31" i="47"/>
  <c r="H29" i="93"/>
  <c r="H30" i="93" s="1"/>
  <c r="H31" i="93" s="1"/>
  <c r="H32" i="93" s="1"/>
  <c r="H33" i="93" s="1"/>
  <c r="H34" i="93" s="1"/>
  <c r="H35" i="93" s="1"/>
  <c r="H36" i="93" s="1"/>
  <c r="H37" i="93" s="1"/>
  <c r="I27" i="93"/>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E37" i="91"/>
  <c r="H37" i="91" l="1"/>
  <c r="H38" i="91" s="1"/>
  <c r="G27" i="9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<sst xmlns="http://schemas.openxmlformats.org/spreadsheetml/2006/main" count="1166" uniqueCount="479">
  <si>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</si>
  <si>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</si>
  <si>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</si>
  <si>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</si>
  <si>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</si>
  <si>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</si>
  <si>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</si>
  <si>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</si>
  <si>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</si>
  <si>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</si>
  <si>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</si>
  <si>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</si>
  <si>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</si>
  <si>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</si>
  <si>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</si>
  <si>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</si>
  <si>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</si>
  <si>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</si>
  <si>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</si>
  <si>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</si>
  <si>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</si>
  <si>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</si>
  <si>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</si>
  <si>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</si>
  <si>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</si>
  <si>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</si>
  <si>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</si>
  <si>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</si>
  <si>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</si>
  <si>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</si>
  <si>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</si>
  <si>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</si>
  <si>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</si>
  <si>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</si>
  <si>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</si>
  <si>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</si>
  <si>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</si>
  <si>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</si>
  <si>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</si>
  <si>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</si>
  <si>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</si>
  <si>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</si>
  <si>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</si>
  <si>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</si>
  <si>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</si>
  <si>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</si>
  <si>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</si>
  <si>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</si>
  <si>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</si>
  <si>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</si>
  <si>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</si>
  <si>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</si>
  <si>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</si>
  <si>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</si>
  <si>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</si>
  <si>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</si>
  <si>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</si>
  <si>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</si>
  <si>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</si>
  <si>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</si>
  <si>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</si>
  <si>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</si>
  <si>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</si>
  <si>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</si>
  <si>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</si>
  <si>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</si>
  <si>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</si>
  <si>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</si>
  <si>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</si>
  <si>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</si>
  <si>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</si>
  <si>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</si>
  <si>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</si>
  <si>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</si>
  <si>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</si>
  <si>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</si>
  <si>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</si>
  <si>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</si>
  <si>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</si>
  <si>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</si>
  <si>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</si>
  <si>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</si>
  <si>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</si>
  <si>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</si>
  <si>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</si>
  <si>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</si>
  <si>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</si>
  <si>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</si>
  <si>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</si>
  <si>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</si>
  <si>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</si>
  <si>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</si>
  <si>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</si>
  <si>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</si>
  <si>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</si>
  <si>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</si>
  <si>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</si>
  <si>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</si>
  <si>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</si>
  <si>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</si>
  <si>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</si>
  <si>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</si>
  <si>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</si>
  <si>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</si>
  <si>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</si>
  <si>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</si>
  <si>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</si>
  <si>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</si>
  <si>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</si>
  <si>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</si>
  <si>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</si>
  <si>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</si>
  <si>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</si>
  <si>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</si>
  <si>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</si>
  <si>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</si>
  <si>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</si>
  <si>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</si>
  <si>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</si>
  <si>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</si>
  <si>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</si>
  <si>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</si>
  <si>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</si>
  <si>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</si>
  <si>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</si>
  <si>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</si>
  <si>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</si>
  <si>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</si>
  <si>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</si>
  <si>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</si>
  <si>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</si>
  <si>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</si>
  <si>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</si>
  <si>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</si>
  <si>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</si>
  <si>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</si>
  <si>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</si>
  <si>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</si>
  <si>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</si>
  <si>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</si>
  <si>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</si>
  <si>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</si>
  <si>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</si>
  <si>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</si>
  <si>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</si>
  <si>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</si>
  <si>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</si>
  <si>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</si>
  <si>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</si>
  <si>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</si>
  <si>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</si>
  <si>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</si>
  <si>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</si>
  <si>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</si>
  <si>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</si>
  <si>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</si>
  <si>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</si>
  <si>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</si>
  <si>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</si>
  <si>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</si>
  <si>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</si>
  <si>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</si>
  <si>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</si>
  <si>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</si>
  <si>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</si>
  <si>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</si>
  <si>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</si>
  <si>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</si>
  <si>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</si>
  <si>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</si>
  <si>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</si>
  <si>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</si>
  <si>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</si>
  <si>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</si>
  <si>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</si>
  <si>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</si>
  <si>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</si>
  <si>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</si>
  <si>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</si>
  <si>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</si>
  <si>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</si>
  <si>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</si>
  <si>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</si>
  <si>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</si>
  <si>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</si>
  <si>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</si>
  <si>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</si>
  <si>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</si>
  <si>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</si>
  <si>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</si>
  <si>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</si>
  <si>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</si>
  <si>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</si>
  <si>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</si>
  <si>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</si>
  <si>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</si>
  <si>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</si>
  <si>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</si>
  <si>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</si>
  <si>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</si>
  <si>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</si>
  <si>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</si>
  <si>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</si>
  <si>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</si>
  <si>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</si>
  <si>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</si>
  <si>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</si>
  <si>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</si>
  <si>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</si>
  <si>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</si>
  <si>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</si>
  <si>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</si>
  <si>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</si>
  <si>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</si>
  <si>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</si>
  <si>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</si>
  <si>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</si>
  <si>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</si>
  <si>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</si>
  <si>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</si>
  <si>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</si>
  <si>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</si>
  <si>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</si>
  <si>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</si>
  <si>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</si>
  <si>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Fortalecer los canales de comunicación</t>
  </si>
  <si>
    <t>Meta/Actividad con territorialización</t>
  </si>
  <si>
    <t>Dependencia responsable</t>
  </si>
  <si>
    <t>Grupo Comunicaciones</t>
  </si>
  <si>
    <t>Indicador PMR</t>
  </si>
  <si>
    <t>Nombre Proyecto</t>
  </si>
  <si>
    <t>Fortalecimiento institucional de la estructura organizacional del IDPYBA Bogotá</t>
  </si>
  <si>
    <t>Código del Proyecto</t>
  </si>
  <si>
    <t>Código del proceso</t>
  </si>
  <si>
    <t>PE03</t>
  </si>
  <si>
    <t>Objetivo estratégico</t>
  </si>
  <si>
    <t>Garantizar accesibilidad a la información institucional a los grupos de valor, a través de los mecanismos y canales que disponga el Instituto</t>
  </si>
  <si>
    <t>Meta Sectorial</t>
  </si>
  <si>
    <t>Realizar el fortalecimiento institucional de la estructura orgánica y funcional de la estructura orgánica y funcional de la SDA, IDGER, JBB, E  IDPYBA</t>
  </si>
  <si>
    <t>Nombre del indicador</t>
  </si>
  <si>
    <t>Planes Estratégicos Formulados</t>
  </si>
  <si>
    <t>Tipología</t>
  </si>
  <si>
    <t>Fecha de programación</t>
  </si>
  <si>
    <t>1 de enero de 2023</t>
  </si>
  <si>
    <t>Tipo anualización</t>
  </si>
  <si>
    <t>Objetivo y descripción del Indicador</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</si>
  <si>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</si>
  <si>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Fuente u origen de Datos</t>
  </si>
  <si>
    <t>Plan de Acción</t>
  </si>
  <si>
    <t>Fórmula de Cálculo</t>
  </si>
  <si>
    <t>Actividades ejecutadas para el fortalecimiento de los canales de comunicación / Actividades programadas para el fortalecimiento de los canales de comunicación</t>
  </si>
  <si>
    <t>Unidad de medida del indicador</t>
  </si>
  <si>
    <t xml:space="preserve">Nombre de las Variables </t>
  </si>
  <si>
    <t>Magnitud Ejecutada</t>
  </si>
  <si>
    <t xml:space="preserve">Magnitud programada </t>
  </si>
  <si>
    <t>Actividades ejecutadas para el fortalecimiento de los canales de comunicación</t>
  </si>
  <si>
    <t>Actividades programadas para el fortalecimiento de los canales de comunicación</t>
  </si>
  <si>
    <t>Unidad de medida (de la variable)</t>
  </si>
  <si>
    <t>Descripción de la variable</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</si>
  <si>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</si>
  <si>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</si>
  <si>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</si>
  <si>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</si>
  <si>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</si>
  <si>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</si>
  <si>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</si>
  <si>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</si>
  <si>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</si>
  <si>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</si>
  <si>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</si>
  <si>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</si>
  <si>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</si>
  <si>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</si>
  <si>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</si>
  <si>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</si>
  <si>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</si>
  <si>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</si>
  <si>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</si>
  <si>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</si>
  <si>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</si>
  <si>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</si>
  <si>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Se mantuvo la ampliación de la base de seguidores, el fortalecimiento de la red de periodistas aliados y medios de comunicación masivos y comunitarios, asi mismo, se llevo a cabo la amplificación masiva de los productos audiovisuales y la continua divulgación de jornadas de esterilización y apertura de las jornadas de adopción, destacando el desarrollo y publicacion de todas las actividades concernientes a comunicaciones.</t>
  </si>
  <si>
    <t>Acumulado Año</t>
  </si>
  <si>
    <t>Piezas Gráficas</t>
  </si>
  <si>
    <t>Videos</t>
  </si>
  <si>
    <t>Notas y Comunicados</t>
  </si>
  <si>
    <t>Publicaciones Facebook</t>
  </si>
  <si>
    <t>Publicaciones Twitter</t>
  </si>
  <si>
    <t>Publicaciones Instagram</t>
  </si>
  <si>
    <t>Impresiones en redes</t>
  </si>
  <si>
    <t>Descripción retrasos y soluciones</t>
  </si>
  <si>
    <t>Beneficios para la Comunidad/Entidad</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</si>
  <si>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</si>
  <si>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PARTE 3. Actualización y Responsables del reporte</t>
  </si>
  <si>
    <t>Control de actualizaciones</t>
  </si>
  <si>
    <t xml:space="preserve">Fecha </t>
  </si>
  <si>
    <t>Campo modificado</t>
  </si>
  <si>
    <t>Modificación realizada.</t>
  </si>
  <si>
    <t>Responsable del Análisis</t>
  </si>
  <si>
    <t>MARTHA CATALINA GÓMEZ GONZÁLEZ</t>
  </si>
  <si>
    <t>Responsable del reporte</t>
  </si>
  <si>
    <t>Jefe de Oficina y/o Subdirector(a)</t>
  </si>
  <si>
    <t>MARTHA CATALINA GÓMEZ GONZÁLEZ - CLARA INES PARRA ROJAS</t>
  </si>
  <si>
    <t>Firma Jefe Oficina y/o Subdirector(a)</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</si>
  <si>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</si>
  <si>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</si>
  <si>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</si>
  <si>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</si>
  <si>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</si>
  <si>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</si>
  <si>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</si>
  <si>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</si>
  <si>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</si>
  <si>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</si>
  <si>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</si>
  <si>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</si>
  <si>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</si>
  <si>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</si>
  <si>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avance acumulado del 0,07 el cual corresponde al cumplimiento en los reportes de indicadores PMR, SEGPLAN, SPI, seguimiento mensual de Indicadores POA, alertas y recomendaciones y hojas de vida de los Indicadores de los Proyectos de Inversión.
Así mismo, se participa activamente en la formulación y cumplimiento de las Políticas Públicas del Distrito, cumpliendo con el  reporte y seguimiento de los Planes de Acción para los productos en corresponsabilidad del IDPYBA</t>
  </si>
  <si>
    <t>La meta presenta un nivel de cumplimiento del 0,013% con corte al mes de octubre, lo que corresponde al 104% respecto de lo programado. Se enuncian las actividades desarrolladas:
La Oficina Asesora de Planeación cumplió con los reportes a realizar en el mes de octubre de 2023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Se realizo el reporte en la plataforma SEGPLAN
* Reporte a la Secretaría Distrital de Hacienda de los Trazadores presupuestales.
Se recibió la confirmacion de la cuota  global por parte de SDH y se genero el memorando donde se solicitó a las gerencias de proyectos la actualizacion de la justificacion tecnica legal del anteproyecto de presupuesto para la videncia 2024.
Se realizo el POAI 2024 con la informacion recibida por parte de las gerencias de los proyectos.
Se realizó el memorando de solicitud de seguimiento de reporte para las áreas de PPDPYBA, según el cronograma actualizado de la SDP.</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</si>
  <si>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</si>
  <si>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</si>
  <si>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DEISI PASCAGAZA - EDGAR BARON - WILLIAM GUERRERO - MARCELA PLAZAS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</si>
  <si>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</si>
  <si>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</si>
  <si>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</si>
  <si>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</si>
  <si>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</si>
  <si>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Enero de 2023</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</si>
  <si>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</si>
  <si>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</si>
  <si>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</si>
  <si>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</si>
  <si>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</si>
  <si>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</si>
  <si>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</si>
  <si>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Para el mes de Octubre se realizó la revisión técnica de 7 documentos institucionales entre (Procedimientos, formatos, planes,guias,instructivos, programas, manuales) asociados a los procesos Salud Integral de la Fauna,Gestión Jurídica, Gestión Tecnológica Gestión Administrativa y Documental, se mantiene la actualización del Listado Maestro con los documentos vigentes.
Se realiza el  reporte del Plan de Acción General de Gobierno Abierto III Trimestre 2023 para Instituto de Protección y Bienestar Animal - IDPYBA.
Se sostuvo mesas de trabajo con la SECRETARIA GENERAL DE LA ALCALDIA MAYOR para definir temas referentes al lenguaje claro de los tramites y OPAS institucionales en el SUIT, adicional se trabajo internamente con la Subdirección de Atención a la Fauna para la propuesta de actualización de los tramites, la cual se socializó y se compartio a la secretaria general de la alcadia mayor. Reporte de datos de operación del mes de septiembre del trámite y los procedimientos administrativos, en los cuales se cargan los datos de solicitudes y peticiones, quejas y  reclamos.
Durante el mes de Octubre se cargaron evidencias para dar cumplimiento a los puntos de control de los compromisos adquiridos en la plataforma COLIBRI.
La Oficina Asesora de Planeación, acompañó y coordinó el desarrollo Comité Institucional de Gestión y Desempeño para la articulación y ejecución, a nivel institucional, de las acciones y estrategias para la correcta implementación, operación, desarrollo, evaluación y seguimiento del Modelo Integrado de Planeación y Gestión – MIPG.</t>
  </si>
  <si>
    <t>Documentos revisados, actualizados,adoptados, eliminados</t>
  </si>
  <si>
    <t>Revisados 7
Actualizados 5
Adoptados 4
Eliminados 0</t>
  </si>
  <si>
    <t>Revisados 84
Actualizados 39
Adoptados 36
Eliminados 18</t>
  </si>
  <si>
    <t>Reuniones y comunicaciones para la implementación del MIPG</t>
  </si>
  <si>
    <t>Reuniones 10
Comunicaciones 14</t>
  </si>
  <si>
    <t>Reuniones 96
Comunicaciones 185</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</si>
  <si>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</si>
  <si>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</si>
  <si>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</si>
  <si>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</si>
  <si>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</si>
  <si>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</si>
  <si>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</si>
  <si>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</si>
  <si>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</si>
  <si>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</si>
  <si>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</si>
  <si>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</si>
  <si>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</si>
  <si>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</si>
  <si>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</si>
  <si>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</si>
  <si>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</si>
  <si>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</si>
  <si>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</si>
  <si>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 xml:space="preserve">OFICINA ASESORA JURIDICA: Se elaboró un (1) informe de procesos judiciales, tutelas y conciliaciones extrajudiciales actualizado al mes de octubre de 2023. Se profirió un (1) fallo de tutela dentro de la Acción No 2023- 01170. Se fijó fecha para audiencia pública dentro de la Acción Popular No 2021-00274, para el 26 de octubre de 2023 y se asistió a la misma.  El Juzgado 40 Laboral del Circuito profirió auto de fecha 3 de octubre mediante el cual manifestó no tener competencia y ordeno reparto del proceso 2022-00375 a los Juzgados de Pequeñas Causas Laborales. Se efectuaron seguimientos semanales a los procesos judiciales vigentes en la página de la rama y se realizó la correspondiente actualización de las actuaciones judiciales en el SIPROJ. Se emiten dos (2) conceptos jurídicos sobre la custodia de animales que nacen al interior de la UCA y un alcance al concepto de animales de granja. Revisión y control de legalidad de 10 actos administrativos, de los asuntos a saber: Resolución vacancia temporal (1) , Resolución adjudicación proceso SASI-005-2023, Resolución modificación presupuesto (2), Resolución traslado indemnización de vacaciones retroactivo (1) , Resolución sobre el contrato 441 de 2022 (1), Resolución traslado prima semestral (1), Resolución pago de retroactivo para un exfuncionario (1), Resolución transporte IDPYBA (1) , Resolución baja de cuentas por cobrar (1). Se realiza la revisión a cuatro (4) procedimientos, a saber:  , Adopción de Caninos y Felinos. Programa De Esterilizaciones de Caninos y Felinos. Protocolo de Ingreso de Animales de la Secretaría Distrital de Salud a la Unidad de Cuidado Animal. Protocolo de Buenas Prácticas en Bienestar Animal para Ejemplares de Exhibición en el Distrito Capital.  Se realiza el análisis técnico jurídico de siete (7) proyectos normativos a saber:  Proyecto de Ley (PL) 002 de 2023. PL 003 de 2023. PL 005 de 2023. PL 083 de 2023 .PL 045 de 2023. Proyecto de Acuerdo (PA) 203 de 2023. PA 405 de 203.  Se realizan gestiones para dar respuesta a tres (3) solicitudes de viabilidad de conceptos de eutanasia. Desde el equipo de asuntos penales, fueron realizadas y presentadas tres (3) denuncias con base en los conceptos técnicos de maltrato animal remitidos por parte de la Subdirección de Atención. Se participó en cuatro (4) audiencias en sede de conocimiento, las cuales se discriminan en las evidencias. Durante el mes de octubre de 2023 se asistió a 112 diligencias judiciales y se elaboraron tres (3) oficios de excusa dirigidos a los Juzgados y/o autoridades competentes. Se realizaron (4) capacitaciones dirigidas a la ciudadanía: 1. El dia 04 de octubre, en la Unidad de Cuidado Animal acompañando la jornada de esterilización felina, sobre los servicios del Centro de Atención Jurídica para la Protección y Bienestar Animal, en el marco de la semana pyba. 2. El día 05 de octubre, el Politécnico Grancolombiano acompañando la jornada de adopción en el marco de la semana pyba, sobre los servicios del Centro de Atención Jurídica. 3. El día 31 de octubre en la Unidad de Cuidado Animal acompañando la jornada de esterilización, sobre los servicios del Centro de Atención Jurídica.  4. El día 26 de octubre se realizo un 1 espacio radial del programa Vete Tips en colaboración con la Universidad Politécnico Grancolombiano sobre la sentencia de familia interespecie. Se recibieron 113 solicitudes de orientación al Centro de Atención Jurídica (89 virtuales y 24 presenciales), de las cuales 53 fueron atendidas exitosamente y las 60 restantes los usuarios no asistieron al espacio agendado. De las 113 solicitudes un 14,2% fueron de la localidad de Kennedy, 13,3% Suba, 7,1% Ciudad Bolívar, 6,2% Usaquén y Engativá, 5,3% Chapinero, 4,4% San Cristóbal, Bosa, Rafael Uribe Uribe y Puente Aranda, 3,5% Fontibón, Tunjuelito y Usme, 2,7% Antonio Nariño y Teusaquillo, 0,9% Barrios Unidos y Santa fe y 11,5% de otras ciudades del país. </t>
  </si>
  <si>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</si>
  <si>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</si>
  <si>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</si>
  <si>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</si>
  <si>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</si>
  <si>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t>Contratos elaborados:</t>
  </si>
  <si>
    <t>Novedades contractuales:</t>
  </si>
  <si>
    <t>Derechos de petición respondidos, PQR, Requerimientos:</t>
  </si>
  <si>
    <t>Liquidaciones efectuadas</t>
  </si>
  <si>
    <r>
      <t>OFICINA DE CONTROL INTERNO DISCIPLINARIO:</t>
    </r>
    <r>
      <rPr>
        <sz val="10"/>
        <color rgb="FF000000"/>
        <rFont val="Arial"/>
        <family val="2"/>
      </rPr>
      <t xml:space="preserve">
Actualmente la Oficina de Control Disciplinario Interno  del IDPYBA,  tiene QUINCE (15) expedientes activos  de los cuales CUATRO  (4) son Investigaciones formales y el restante corresponden a  Indagaciones
Para el mes de OCTUBRE de 2023, la OCDI, gestionó y generó :
1. dieciocho  (18) providencias, así:
- CUATRO  (4) Autos de Archivo 
- DOS (2) Auto que ordena la Apertura de Indagacion Previa 
-CUATRO (4) Auto que fija fecha y hora para práctica de pruebas
-DOS (2) Autos de Apertura de Investigación formal
- DOS (2) Autos de Desglose
-DOS (2) Inhibitorios
- UN (1)  Auto que ordena la practica de pruebas
- UN (1) Auto de Prorroga
2. Practica de pruebas Testimoniales y documentales
3. Las comunicaciones y notificaciones  necesarias para la continuidad de las actuaciones</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</si>
  <si>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</si>
  <si>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</si>
  <si>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</si>
  <si>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</si>
  <si>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</si>
  <si>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</si>
  <si>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Clara Ines Parra Rojas - María Isabel Villegas</t>
  </si>
  <si>
    <t>Jefe de la Oficina Juridica - Subdirectora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</si>
  <si>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</si>
  <si>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</si>
  <si>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</si>
  <si>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</si>
  <si>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</si>
  <si>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1 de enero de 2022</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</si>
  <si>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</si>
  <si>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</si>
  <si>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</si>
  <si>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</si>
  <si>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r>
      <rPr>
        <b/>
        <sz val="10"/>
        <color rgb="FF000000"/>
        <rFont val="Arial"/>
        <family val="2"/>
      </rPr>
      <t xml:space="preserve">EQUIPO DE ATENCIÓN AL CIUDADANO:  </t>
    </r>
    <r>
      <rPr>
        <sz val="10"/>
        <color rgb="FF000000"/>
        <rFont val="Arial"/>
        <family val="2"/>
      </rPr>
      <t>En el periodo comprendido del 1 al 31 de octubre, se radicaron 910 peticiones a través de los canales habilitados por el IDPYBA, de la siguiente manera: Teléfono: 43; virtual: 747; Presencial: 120.
Durante el periodo se respondio extemporaneamente 1 peticion, la cual corresponde a la Oficina Jurídica.
El promedio de tiempo de respuesta en el periodo reportado fue de 10 días hábiles.
Se realizaron 47 encuestas de satisfacción, en donde el  58% de los ciudadanos se encuentran satisfechos con el servicio. Los ciudadanos que presentan observaciones y/o insatisfacción, por la falta de respuesta inmediata de las denuncias por presunto maltrato animal, dado que la expectiva del ciudadano es recibir atención inmediata cuando se denuncian los casos de maltrato animal o urgencias veterinarias. La situación más reiterativa tiene que ver con el hecho de esparar inmediatez de las respuestas a través de los correos electrónicos.
En total se atendieron a 2.581 ciudadanos, de la siguiente manera:  Presencial: 1.130, Teléfono: 1.256  y Virtual: 195 </t>
    </r>
  </si>
  <si>
    <t xml:space="preserve">PQRS recibidas: </t>
  </si>
  <si>
    <t>Satisfacción ciudadana:</t>
  </si>
  <si>
    <t>Asesorías dadas:</t>
  </si>
  <si>
    <r>
      <rPr>
        <b/>
        <sz val="9"/>
        <color rgb="FF000000"/>
        <rFont val="Arial"/>
        <family val="2"/>
      </rPr>
      <t>GESTION DE TALENTO HUMANO:</t>
    </r>
    <r>
      <rPr>
        <sz val="9"/>
        <color rgb="FF000000"/>
        <rFont val="Arial"/>
        <family val="2"/>
      </rPr>
      <t xml:space="preserve"> Para el mes de octubre de 2023 se tenían programadas 9 capacitaciones de las cuales se realizaron 9, 5 de ellas se encuentran en el PIC durante la vigencia por depender de un tercero, las cuales se realizan en el mes de octubre de 2023.
1. Capacitación registro nacional de base de datos – rnbd cuyo objetivo consiste en definir que son los registros de bases de datos conforme la ley 1581 de 2012, para publicación en el Registro Nacional de Bases de Datos - RNBD. Plataforma virtual teams
2. Capacitación gestión de incidentes (como reportar, que puedo reportar), cuyo objetivo consiste en definir cuándo es in incidente de seguridad de la información, canales para reportar. Plataforma virtual teams
3. Capacitación políticas organizacionales relacionadas con la seguridad de la información, cuyo objetivo consiste en fortalecer la cultura en seguridad de la información, a partir de las políticas de seguridad de la información que dispone el instituto para conocimiento de usuarios internos. Plataforma virtual teams
4. Capacitación PVE biomecánico- ergonómico – posturas adecuadas para el trabajo en oficina cuyo objetivo consiste en concientizar a los participantes sobre la importancia de mantener posturas adecuadas durante el trabajo para prevenir problemas musculoesqueléticos. proporcionar orientación práctica sobre ergonomía, ejercicios y técnicas de prevención para evitar lesiones relacionadas con la postura, especialmente al estar sentados durante largos períodos. Modalidad presencial sede administrativa
5. Capacitación PVE biomecánico – daños a la salud asociados al uso del computador, cuyo objetivo consiste en informar a los participantes sobre los posibles daños oculares y musculoesqueléticos relacionados con el uso prolongado del computador. proporcionar estrategias para reducir la fatiga visual, como tomar descansos regulares y ajustar la configuración del dispositivo. Educar sobre técnicas para mantener una postura adecuada durante el uso del computador y la importancia de un entorno bien iluminado y ventilado. Plataforma virtual teams
6. Capacitación PVE psicosocial – PVE cardiovascular – alimentación saludable cuyo objetivo consiste en educar a los participantes sobre los factores de riesgo cardiovascular, incluyendo hábitos de vida poco saludables y predisposiciones genéticas, proporcionando información detallada sobre cómo prevenir enfermedades del corazón a través de la adopción de un estilo de vida activo, una dieta equilibrada y medidas para reducir el estrés. Plataforma virtual teams
7. Capacitación ¿trabajo bajo presión es igual a estrés? aprendiendo del estrés, cuyo objetivo consiste en reconocer la importancia de mantener la calma en momentos de la vida laboral y personal, y tomar las situaciones de presión, como esa oportunidad para alcanzar la meta logrando tener un alto rendimiento. Plataforma virtual teams
8. Capacitación manejo de residuos peligrosos cuyo objetivo consiste en fortalecer la segregación en la fuente de residuos peligrosos y residuos ordinarios. Plataforma virtual teams
9. Capacitación practicas sostenibles – uso de servicio público, carro compartido, bicicleta y eco conducción cuyo objetivo consiste en dar a conocer las ventajas de la movilidad sostenible desde el área medico deportiva. Plataforma virtual teams
Respecto al Plan de Bienestar, se realizaron 11 actividades las cuales se ejecutaron11. Por otra parte, en el Plan de SST se tenían programadas 11 actividades de las cuales se ejecutaron 11:
1. 1. Se realiza la revisión de la política SST con el equipo de SST y se envía para revisión y actualización al área jurídica
2. Se realiza el diligenciamiento de los indicadores, según el tiempo de periodicidad de los mismos en la plataforma SIDEAP
3. Se realiza revisión de la documentación SG-SST, en conjunto con el representante del COOPAST donde se revisa conforme a la Resolución 0312 del 2019
4. Se realiza acompañamiento a reunión mensual del 26 de octubre donde se da los avances de las actividades de octubre 2023, se analiza la accidentalidad y se proyecta el plan de acción del COPASST para el mes de noviembre
5. Se envía solicitud de seguimiento y se recibe respuesta de gestión por parte del CCL
6. Se realiza seguimiento al programa de vigilancia epidemiológica en riesgo biomecánico y se evidencia el 100% de cumplimento de las actividades proyectadas hasta la fecha.
7. En el mes de octubre se reportó un (1) accidente de trabajo y se realizó una (1) investigación en los tiempos establecidos
8. Se realizo el simulacro de evacuación Distrital de las dos sedes generando constancia de participación por parte de IDIGER.
9. Se realiza seguimiento al proveedor de evaluación al Proveedor QUIRON, proveedor de los exámenes médicos y complementarios ocupacionales
10. Se realizan actividades y capacitaciones en la semana del 23 al 27 concerniente a la semana de la salud.
11. Se realiza seguimiento a programa de entrenamiento en manejo de animales con la información enviada a comunicaciones como base inicial del curso de entrenamiento</t>
    </r>
  </si>
  <si>
    <t>Capacitaciones:</t>
  </si>
  <si>
    <t>Actividades de bienestar:</t>
  </si>
  <si>
    <t>Actividades del PASST:</t>
  </si>
  <si>
    <r>
      <t xml:space="preserve">
EQUIPO DE RECURSOS FÍSICOS:
</t>
    </r>
    <r>
      <rPr>
        <sz val="10"/>
        <color rgb="FF000000"/>
        <rFont val="Arial"/>
        <family val="2"/>
      </rPr>
      <t>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cumplio con los mantenimientos programados, a los vehiculos de propiedad del Instituto y a los inmueble que se encuentra en calidad de arrendamiento.
Se realizo la entrega de bienes de consumo o activos a los contratistas o funcionarios que fueron autorizados por su jefe directo para la recepcion de los insumos.
Para el mes de octubre no se realizaron bajas.</t>
    </r>
  </si>
  <si>
    <t>Ingresos, salidas y traslados:</t>
  </si>
  <si>
    <t xml:space="preserve">
11 ingresos, 52 salidas, 1 reintegros 5 traslados,  0 compras, 0 bajas</t>
  </si>
  <si>
    <t xml:space="preserve">
77 ingresos,657 salidas, 18 reintegros 131 traslados,  8 compras,  6 bajas</t>
  </si>
  <si>
    <t>Vehículos asignados:</t>
  </si>
  <si>
    <t>Proveedores gestionados:</t>
  </si>
  <si>
    <t>Mantenimientos realizados</t>
  </si>
  <si>
    <r>
      <rPr>
        <b/>
        <sz val="10"/>
        <color rgb="FF000000"/>
        <rFont val="Arial"/>
        <family val="2"/>
      </rPr>
      <t xml:space="preserve">EQUIPO DE GESTIÓN AMBIENTAL: </t>
    </r>
    <r>
      <rPr>
        <sz val="10"/>
        <color rgb="FF000000"/>
        <rFont val="Arial"/>
        <family val="2"/>
      </rPr>
      <t xml:space="preserve">Se desarrollaron 5 actividades del plan de Acción PIGA 2023 durante el mes de octubre de 2023, se hizo la limpieza preventiva y/o correctiva al sistema de aguas lluvias y a las canaletas por parte de la empresa de aseo; se convoco a una charla sobre movilidad sostenible y capacitación sobre residuos peligrosos y separación en la fuente, se realizó convocatoria vía correo electrónico a los funcionarios y colaboradores del Instituto;  se realizó 9 entregas de residuos peligrosos (Cortopunzantes, biosanitarios, animales, residuos químicos,  envases insumos viales y medicamentos, residuos químicos),   la cantidad de residuos entregados fue de 1301.4 Kilos a la empresa ECOENTORNO; se realizó una entrega de material reciclado a la asociación de reciclaje ARCRECIFRONT de 63 Kg de la Unidad de Cuidado Animal, en cuanto a la sede Administrativa no se entregó nada, por ultimo se hizo la actualización de las bitácoras de residuos ordinarios, peligrosos infecciosos, peligrosos y reciclados. 
Se continúa con las inspecciones mensuales, verificando las condiciones sanitarias y locativas de almacenamiento de los residuos. Se realizó proceso de estudios previos – criterios ambientales de atención al ciudadano  de 2023.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los servicios de control vectorial, fumigación, control de roedores en la Unidad de Cuidado Animal parte externa, bodegas y áreas administrativas y las zonas existentes. Se hizo actividades de poda en la Unidad de Cuidado Animal. 
</t>
    </r>
  </si>
  <si>
    <t>Actividades de saneamiento (Poda y fumigación):</t>
  </si>
  <si>
    <t>Gestión de residuos peligrosos</t>
  </si>
  <si>
    <t>Gestión de residuos reciclables</t>
  </si>
  <si>
    <t>Actividades de movilidad sostenible:</t>
  </si>
  <si>
    <r>
      <rPr>
        <b/>
        <sz val="10"/>
        <color rgb="FF000000"/>
        <rFont val="Arial"/>
        <family val="2"/>
      </rPr>
      <t xml:space="preserve">EQUIPO DE GESTIÓN FINANCIERA:   </t>
    </r>
    <r>
      <rPr>
        <sz val="10"/>
        <color rgb="FF000000"/>
        <rFont val="Arial"/>
        <family val="2"/>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</si>
  <si>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</si>
  <si>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95
CDP: 35</t>
  </si>
  <si>
    <t>CRP: 787
CDP: 1149</t>
  </si>
  <si>
    <t>Giros por pospre realizados:</t>
  </si>
  <si>
    <t>616 giros</t>
  </si>
  <si>
    <t>4610 Giros efectuados</t>
  </si>
  <si>
    <t>Operaciones contables:</t>
  </si>
  <si>
    <t>543 operaciones contables</t>
  </si>
  <si>
    <t>4346 operaciones contables</t>
  </si>
  <si>
    <r>
      <rPr>
        <b/>
        <sz val="10"/>
        <color rgb="FF000000"/>
        <rFont val="Arial"/>
        <family val="2"/>
      </rPr>
      <t xml:space="preserve">EQUIPO DE GESTIÓN DOCUMENTAL: 
</t>
    </r>
    <r>
      <rPr>
        <sz val="10"/>
        <color rgb="FF000000"/>
        <rFont val="Arial"/>
        <family val="2"/>
      </rPr>
      <t>Se da cumplimiento con la recepción de las transferencias primarias documentales correspondientes al equipo de gestión ambiental con la serie: PLANES INSTITUCIONALES DE GESTION AMBIENTAL PIGA vigencias 2017, 2018, 2019 y 2020 con seis cajas y 47 expedientes. 
Por su parte la Oficina Asesora de Planeación transfirió las series:  ACTAS DE COMITÉ GESTIÓN Y DESEMPEÑO INSTITUCIONAL  ANTEPROYECTO DE PRESUPUESTO,  INSTRUMENTOS DEL SISTEMA DE GESTIÓN DE CALIDAD, PLANES ANUALES DE ADQUISICIONES de la vigencia 2020, con un total de tres cajas y seis expedientes.
Se efectúa la revisión y digitalización de la serie: Registro de Identificación de Caninos y Felinos vigencia 2018 se digitalizaron 8 cajas de la no. 50 a la 57 con un total de 4.729 imagenes.  En esta misma actividad se prestó apoyo al área contractual, con la digitalización de las actas de liquidación de los contratos de prestación de servicios de las vigencias 2018 y 2019 donde se digitalizó un total de 75 imagenes
En cuanto a capacitaciones, se llevó a cabo una reunión en generalidades de la GD con uno de los contratistas operativos del equipo. También se llevo a cabo una mesa de trabajo con el equipo de gd para destacar la importancia e la organización documental del archivo de gestión</t>
    </r>
  </si>
  <si>
    <t>Transferencias documentales realizadas</t>
  </si>
  <si>
    <t>Capacitaciones realizadas:</t>
  </si>
  <si>
    <t>Revisiones de expedientes o intervenciones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</si>
  <si>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</si>
  <si>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David Jaimes - Heidi Sierra y Laura Cabrera</t>
  </si>
  <si>
    <t>CLARA INES PARRA ROJAS</t>
  </si>
  <si>
    <t>SUBDIRECTORA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</si>
  <si>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</si>
  <si>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</si>
  <si>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</si>
  <si>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</si>
  <si>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</si>
  <si>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</si>
  <si>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</si>
  <si>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</si>
  <si>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</si>
  <si>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r>
      <rPr>
        <sz val="10"/>
        <color rgb="FF000000"/>
        <rFont val="Arial"/>
        <family val="2"/>
      </rPr>
      <t>* Dentro de los avances del área Tecnológica, se realiza sensibilización al personal del instituto sobre:                                                                                                                                   * Gestión de Incidentes                                                                                                                                                                      * Registro Nacional de Base de Datos                                                                                                                      * Políticas Organizacionales relacionadas con la Seguridad de la Información.
* Se sigue realizando la programación en la plataforma de Esterilizar Salva para los respectivos turnos de esterilización en las Jornadas Móviles y la Unidad de Cuidado Animal para caninos y felinos.
* Elaboración de Políticas de Seguridad de la información Versión 2.0 primaria y secundaria, pendiente de aprobación por parte del Comité de Gestión y Desempeño.
* Consolidación de la matriz de inventarios de los Activos de Información para su aprobación y publicación.
* Mejoras en el módulo de Urgencias Veterinarias a través de la plataforma SIPYBA donde se deshabilita el botón guardar al momento de dar clic en el diligenciamiento del formulario.                                                                                       * Mejoras en el sistema de Redes Locales, donde se realizaron cambios al formulario general, tablas de valores y actualización del tablero de control.     * Parametrización y configuración de rediseño de sede electrónica en servidor Linux ETB, para despliegue.</t>
    </r>
    <r>
      <rPr>
        <sz val="11"/>
        <color rgb="FF000000"/>
        <rFont val="Arial"/>
        <family val="2"/>
      </rPr>
      <t xml:space="preserve">   </t>
    </r>
  </si>
  <si>
    <t>AVANCE MES</t>
  </si>
  <si>
    <t>ACUMULADO AÑO</t>
  </si>
  <si>
    <t>Solicitudes gestionadas por la mesa de servicios:</t>
  </si>
  <si>
    <t>Actividades de Seguridad de la información:</t>
  </si>
  <si>
    <t>Publicaciones realizadas en sitios web:</t>
  </si>
  <si>
    <t>Se siguen presentando inconvenientes con el Gestor de Contenido del A-Z Digital en cuanto a la integración con la plataforma de Bogota te Escucha y proceso de finalización de los PQRSD, se viene realizando escalamiento a través de la Mesa de Servicios para brindar solución oportuna y a su vez pruebas con las respectivas áreas.</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</si>
  <si>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</si>
  <si>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Monica Lizeth Garzón y Jose Alfonso Perez</t>
  </si>
  <si>
    <t>SUBDIRECTORA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</si>
  <si>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</si>
  <si>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</si>
  <si>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</si>
  <si>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</si>
  <si>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</si>
  <si>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</si>
  <si>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</si>
  <si>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</si>
  <si>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</si>
  <si>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</si>
  <si>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</si>
  <si>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</si>
  <si>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</si>
  <si>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</si>
  <si>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</si>
  <si>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</si>
  <si>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</si>
  <si>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</si>
  <si>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</si>
  <si>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</si>
  <si>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</si>
  <si>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</si>
  <si>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</si>
  <si>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</si>
  <si>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</si>
  <si>
    <r>
      <t xml:space="preserve">SUBDIRECCIÓN DE GESTIÓN CORPORATIVA: GRUPO CONTRACTUAL:
</t>
    </r>
    <r>
      <rPr>
        <sz val="10"/>
        <color rgb="FF000000"/>
        <rFont val="Arial"/>
        <family val="2"/>
      </rPr>
      <t>No. DE CONTRATOS: Durante el mes de OCTUBRE  de 2023, se suscribieron 3 contratos de bienes y servicios y de prestación de servicios porfesionales y /o apoyo a la gestión. los cuales fueron tramitados  a tráves de la plataforma SECOPII
MODIFICACIONES TRAMITADAS: Durante el mes de OCTUBRE  de 2023, se realizaron 104 modificaciones y/o novedades contractuales.
RESPUESTA A REQUERIMIENTOS: Se da trámite y respuestas a 54 solicitudes de información, requerimientos de la ciudadania y entes de control así:                                               * Derechos de petición: 9                           *Certificaciones: 23                                         *     Paz y Salvo:19                           *Reportes Periodicos: 2- Sivicof - Veeduria Y demas                                                                           - Liquidaciones:1</t>
    </r>
    <r>
      <rPr>
        <b/>
        <sz val="10"/>
        <color rgb="FF000000"/>
        <rFont val="Arial"/>
        <family val="2"/>
      </rPr>
      <t xml:space="preserve">  </t>
    </r>
  </si>
  <si>
    <t>Gracias a la gestión realizada en el fortalecimiento de los canales decomunicacion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aumentando el alcance en redes a Piezas Gráficas 231,Videos 72,Notas y Comunicados 11,Publicaciones Facebook 369,Publicaciones Twitter 361,Publicaciones Instagram 466,Impresiones en redes 4675652.</t>
  </si>
  <si>
    <t>Se realiza el  reporte del Plan de Acción General de Gobierno Abierto III Trimestre 2023 para Instituto de Protección y Bienestar Animal - IDPYBA, asi mismo se cargaron evidencias para dar cumplimientoa los compromisos adquiridos en la plataforma COLIBRI.
Se realizó la revisión técnica de 7 documentos institucionales entre (Procedimientos, formatos, planes,guias,instructivos, programas) asociados a los procesos Salud Integral de la Fauna, Gestión Tecnológica, Gestion Juridica, Gestión Administrativa y Documental, se mantiene la actualización del Listado Maestro con los documentos vigentes
Adicionalmente se tiene un1acumulado Revisados 84, Actualizados 39,  Adoptados 36y  Eliminados 18</t>
  </si>
  <si>
    <t>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Se gestionó: Actos administrativos, conceptos juridicos y respuestas a derechos de petición: 16; Tutelas y demandas respondidas: 1; Diligencias judiciales atendidas:146; Orientaciones juridicas a la ciudadanía: 113; Contratos elaborados: 3; Novedades contractuales: 104; Derechos de petición respondidos, PQR, Requerimientos: 53; Liquidaciones efectuadas: 1; Autos interlocutorios: 12.</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</si>
  <si>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transversales de la gestión. </t>
  </si>
  <si>
    <t xml:space="preserve">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medio de la sede electronica y los micrositios dispuestos para la gestión misional. Dentro de las acciones mas relevantes se encuentran las actualizaciones a los sistemas de información SIPYBA, Esterilizar Salva; la reestructuración de la sede electronica en concordancia con los lineamientos ITA, entre otros.  Así mismo, se logró un fortalecimiento de las acciones relacionadas con la seguridad y privacidad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</si>
</sst>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_);_(* \(#,##0.0\);_(* &quot;-&quot;??_);_(@_)"/>
    <numFmt numFmtId="176" formatCode="0.0"/>
    <numFmt numFmtId="177" formatCode="0.000"/>
    <numFmt numFmtId="178" formatCode="_(* #,##0.000_);_(* \(#,##0.000\);_(* &quot;-&quot;_);_(@_)"/>
    <numFmt numFmtId="179" formatCode="_(* #,##0.000_);_(* \(#,##0.000\);_(* &quot;-&quot;??_);_(@_)"/>
    <numFmt numFmtId="180" formatCode="0.0000%"/>
    <numFmt numFmtId="181" formatCode="0.000%"/>
    <numFmt numFmtId="182" formatCode="_(* #,##0.0000_);_(* \(#,##0.0000\);_(* &quot;-&quot;??_);_(@_)"/>
  </numFmts>
  <fonts count="9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b/>
      <sz val="9"/>
      <color rgb="FF000000"/>
      <name val="Arial"/>
      <family val="2"/>
    </font>
    <font>
      <b/>
      <sz val="9"/>
      <color rgb="FF000000"/>
      <name val="Arial"/>
      <family val="2"/>
    </font>
    <font>
      <sz val="9"/>
      <color rgb="FF000000"/>
      <name val="Arial"/>
      <family val="2"/>
    </font>
    <font>
      <sz val="11"/>
      <color rgb="FF000000"/>
      <name val="Arial"/>
      <family val="2"/>
    </font>
    <font>
      <sz val="9"/>
      <color rgb="FF000000"/>
      <name val="Arial"/>
      <family val="2"/>
    </font>
    <font>
      <b/>
      <sz val="10"/>
      <color rgb="FF00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rgb="FFFFFFFF"/>
        <bgColor indexed="64"/>
      </patternFill>
    </fill>
  </fills>
  <borders count="1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indexed="64"/>
      </left>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auto="1"/>
      </top>
      <bottom/>
      <diagonal/>
    </border>
    <border>
      <left/>
      <right style="thin">
        <color indexed="64"/>
      </right>
      <top style="thin">
        <color auto="1"/>
      </top>
      <bottom/>
      <diagonal/>
    </border>
  </borders>
  <cellStyleXfs count="3212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898">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4" fontId="33" fillId="0" borderId="0" xfId="1251" applyFont="1"/>
    <xf numFmtId="164"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7"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59"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7" fontId="5" fillId="0" borderId="126" xfId="1496" applyNumberFormat="1" applyFont="1" applyFill="1" applyBorder="1" applyAlignment="1" applyProtection="1">
      <alignment horizontal="center" vertical="center" wrapText="1"/>
      <protection hidden="1"/>
    </xf>
    <xf numFmtId="177" fontId="9" fillId="0" borderId="126" xfId="1495" applyNumberFormat="1" applyFont="1" applyFill="1" applyBorder="1" applyAlignment="1">
      <alignment horizontal="center" vertical="center"/>
    </xf>
    <xf numFmtId="176" fontId="5" fillId="24" borderId="126" xfId="1496" applyNumberFormat="1" applyFont="1" applyFill="1" applyBorder="1" applyAlignment="1" applyProtection="1">
      <alignment horizontal="center" vertical="center" wrapText="1"/>
      <protection hidden="1"/>
    </xf>
    <xf numFmtId="176" fontId="5" fillId="24" borderId="160"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1" fontId="63" fillId="26" borderId="152" xfId="1250" applyNumberFormat="1" applyFont="1" applyFill="1" applyBorder="1" applyAlignment="1">
      <alignment horizontal="center" vertical="center"/>
    </xf>
    <xf numFmtId="165" fontId="9" fillId="26" borderId="152" xfId="1250" applyFont="1" applyFill="1" applyBorder="1" applyAlignment="1">
      <alignment horizontal="center" vertical="center"/>
    </xf>
    <xf numFmtId="171" fontId="63" fillId="60" borderId="152" xfId="1250" applyNumberFormat="1" applyFont="1" applyFill="1" applyBorder="1" applyAlignment="1">
      <alignment horizontal="center" vertical="center"/>
    </xf>
    <xf numFmtId="165"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59"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5" fontId="9" fillId="0" borderId="126" xfId="1250" applyFont="1" applyFill="1" applyBorder="1" applyAlignment="1" applyProtection="1">
      <alignment vertical="center" wrapText="1"/>
      <protection hidden="1"/>
    </xf>
    <xf numFmtId="1" fontId="9" fillId="0" borderId="160" xfId="1496" applyNumberFormat="1" applyFont="1" applyFill="1" applyBorder="1" applyAlignment="1" applyProtection="1">
      <alignment vertical="center" wrapText="1"/>
      <protection hidden="1"/>
    </xf>
    <xf numFmtId="176" fontId="5" fillId="0" borderId="126" xfId="1496" applyNumberFormat="1" applyFont="1" applyFill="1" applyBorder="1" applyAlignment="1" applyProtection="1">
      <alignment horizontal="center" vertical="center" wrapText="1"/>
      <protection hidden="1"/>
    </xf>
    <xf numFmtId="176" fontId="5" fillId="0" borderId="160" xfId="1496" applyNumberFormat="1" applyFont="1" applyFill="1" applyBorder="1" applyAlignment="1" applyProtection="1">
      <alignment vertical="center" wrapText="1"/>
      <protection hidden="1"/>
    </xf>
    <xf numFmtId="176" fontId="5" fillId="0" borderId="160"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7" fontId="5" fillId="0" borderId="126" xfId="1495" applyNumberFormat="1" applyFont="1" applyFill="1" applyBorder="1" applyAlignment="1">
      <alignment horizontal="center" vertical="center"/>
    </xf>
    <xf numFmtId="9" fontId="70" fillId="0" borderId="152" xfId="0" applyNumberFormat="1" applyFont="1" applyBorder="1"/>
    <xf numFmtId="172" fontId="5" fillId="0" borderId="126" xfId="1251" applyNumberFormat="1" applyFont="1" applyFill="1" applyBorder="1" applyAlignment="1">
      <alignment horizontal="center" vertical="center"/>
    </xf>
    <xf numFmtId="9" fontId="70" fillId="0" borderId="152" xfId="1495" applyFont="1" applyBorder="1"/>
    <xf numFmtId="178"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4" xfId="1371" applyFont="1" applyFill="1" applyBorder="1" applyAlignment="1" applyProtection="1">
      <alignment horizontal="left" vertical="center" wrapText="1"/>
      <protection locked="0"/>
    </xf>
    <xf numFmtId="0" fontId="83" fillId="65" borderId="165" xfId="0" applyFont="1" applyFill="1" applyBorder="1" applyAlignment="1">
      <alignment horizontal="center" vertical="center" wrapText="1"/>
    </xf>
    <xf numFmtId="0" fontId="83" fillId="65" borderId="166" xfId="0" applyFont="1" applyFill="1" applyBorder="1" applyAlignment="1">
      <alignment horizontal="center" vertical="center" wrapText="1"/>
    </xf>
    <xf numFmtId="0" fontId="59" fillId="50" borderId="159" xfId="1371" applyFont="1" applyFill="1" applyBorder="1" applyAlignment="1" applyProtection="1">
      <alignment horizontal="left" vertical="center" wrapText="1"/>
      <protection locked="0"/>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0" fontId="82" fillId="67" borderId="152" xfId="0" applyFont="1" applyFill="1" applyBorder="1" applyAlignment="1">
      <alignment horizontal="center" vertical="center" wrapText="1"/>
    </xf>
    <xf numFmtId="172" fontId="5" fillId="50" borderId="126" xfId="1251" applyNumberFormat="1" applyFont="1" applyFill="1" applyBorder="1" applyAlignment="1">
      <alignment horizontal="center" vertical="center"/>
    </xf>
    <xf numFmtId="178" fontId="5" fillId="50" borderId="126" xfId="1251" applyNumberFormat="1" applyFont="1" applyFill="1" applyBorder="1" applyAlignment="1">
      <alignment horizontal="center" vertical="center"/>
    </xf>
    <xf numFmtId="177" fontId="12" fillId="0" borderId="126" xfId="1495" applyNumberFormat="1" applyFont="1" applyFill="1" applyBorder="1" applyAlignment="1">
      <alignment horizontal="center" vertical="center"/>
    </xf>
    <xf numFmtId="9" fontId="59" fillId="0" borderId="152" xfId="0" applyNumberFormat="1" applyFont="1" applyBorder="1"/>
    <xf numFmtId="0" fontId="54" fillId="0" borderId="159" xfId="1371" applyFont="1" applyBorder="1" applyAlignment="1" applyProtection="1">
      <alignment vertical="center" wrapText="1"/>
      <protection locked="0" hidden="1"/>
    </xf>
    <xf numFmtId="0" fontId="82" fillId="50" borderId="152" xfId="0" applyFont="1" applyFill="1" applyBorder="1" applyAlignment="1">
      <alignment horizontal="center" vertical="center" wrapText="1"/>
    </xf>
    <xf numFmtId="0" fontId="82" fillId="65" borderId="159"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59" xfId="0" applyFont="1" applyBorder="1" applyAlignment="1">
      <alignment horizontal="center" vertical="center" wrapText="1"/>
    </xf>
    <xf numFmtId="180" fontId="59" fillId="0" borderId="0" xfId="1495" applyNumberFormat="1" applyFont="1" applyFill="1" applyBorder="1" applyAlignment="1" applyProtection="1">
      <alignment horizontal="center" vertical="center" wrapText="1"/>
      <protection hidden="1"/>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82" fillId="0" borderId="15" xfId="0" applyFont="1" applyBorder="1" applyAlignment="1">
      <alignment horizontal="center" vertical="center"/>
    </xf>
    <xf numFmtId="0" fontId="82" fillId="0" borderId="19" xfId="0" applyFont="1" applyBorder="1" applyAlignment="1">
      <alignment horizontal="center" vertical="center"/>
    </xf>
    <xf numFmtId="0" fontId="54" fillId="50" borderId="159" xfId="1371" applyFont="1" applyFill="1" applyBorder="1" applyAlignment="1" applyProtection="1">
      <alignment vertical="center" wrapText="1"/>
      <protection locked="0" hidden="1"/>
    </xf>
    <xf numFmtId="0" fontId="12" fillId="50" borderId="152" xfId="0" applyFont="1" applyFill="1" applyBorder="1" applyAlignment="1">
      <alignment horizontal="center" vertical="center" wrapText="1"/>
    </xf>
    <xf numFmtId="0" fontId="12" fillId="50" borderId="153" xfId="0" applyFont="1" applyFill="1" applyBorder="1" applyAlignment="1">
      <alignment horizontal="center" vertical="center"/>
    </xf>
    <xf numFmtId="0" fontId="82" fillId="50" borderId="19" xfId="0" applyFont="1" applyFill="1" applyBorder="1" applyAlignment="1">
      <alignment horizontal="center" vertical="center" wrapText="1"/>
    </xf>
    <xf numFmtId="164" fontId="82" fillId="0" borderId="15" xfId="1251" applyFont="1" applyBorder="1" applyAlignment="1">
      <alignment horizontal="center" vertical="center"/>
    </xf>
    <xf numFmtId="0" fontId="82" fillId="0" borderId="152" xfId="0" applyFont="1" applyBorder="1" applyAlignment="1">
      <alignment horizontal="center" vertical="center"/>
    </xf>
    <xf numFmtId="0" fontId="82" fillId="0" borderId="159" xfId="0" applyFont="1" applyBorder="1" applyAlignment="1">
      <alignment horizontal="center" vertical="center"/>
    </xf>
    <xf numFmtId="0" fontId="82" fillId="57" borderId="15" xfId="0" applyFont="1" applyFill="1" applyBorder="1" applyAlignment="1">
      <alignment horizontal="center" vertical="center" wrapText="1"/>
    </xf>
    <xf numFmtId="0" fontId="82" fillId="57" borderId="19" xfId="0" applyFont="1" applyFill="1" applyBorder="1" applyAlignment="1">
      <alignment horizontal="center" vertical="center" wrapText="1"/>
    </xf>
    <xf numFmtId="0" fontId="82" fillId="0" borderId="175" xfId="0" applyFont="1" applyBorder="1" applyAlignment="1">
      <alignment horizontal="justify" vertical="center" wrapText="1"/>
    </xf>
    <xf numFmtId="0" fontId="59" fillId="50" borderId="176" xfId="1371" applyFont="1" applyFill="1" applyBorder="1" applyAlignment="1" applyProtection="1">
      <alignment horizontal="left" vertical="center" wrapText="1"/>
      <protection locked="0"/>
    </xf>
    <xf numFmtId="2" fontId="12" fillId="57" borderId="152" xfId="1250" applyNumberFormat="1" applyFont="1" applyFill="1" applyBorder="1" applyAlignment="1" applyProtection="1">
      <alignment horizontal="center" vertical="center"/>
      <protection hidden="1"/>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70" fontId="5" fillId="50" borderId="155" xfId="0" applyNumberFormat="1" applyFont="1" applyFill="1" applyBorder="1" applyAlignment="1" applyProtection="1">
      <alignment horizontal="center" vertical="center" wrapText="1"/>
      <protection hidden="1"/>
    </xf>
    <xf numFmtId="170" fontId="5" fillId="50" borderId="175"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horizontal="center" vertical="center" wrapText="1"/>
      <protection hidden="1"/>
    </xf>
    <xf numFmtId="170" fontId="5" fillId="50" borderId="18" xfId="0" applyNumberFormat="1" applyFont="1" applyFill="1" applyBorder="1" applyAlignment="1" applyProtection="1">
      <alignment horizontal="center" vertical="center" wrapText="1"/>
      <protection hidden="1"/>
    </xf>
    <xf numFmtId="0" fontId="5" fillId="0" borderId="152" xfId="0" applyFont="1" applyBorder="1" applyAlignment="1" applyProtection="1">
      <alignment horizontal="center" vertical="center" wrapText="1"/>
      <protection hidden="1"/>
    </xf>
    <xf numFmtId="0" fontId="5" fillId="50" borderId="152" xfId="0" applyFont="1" applyFill="1" applyBorder="1" applyAlignment="1" applyProtection="1">
      <alignment horizontal="center" vertical="center" wrapText="1"/>
      <protection hidden="1"/>
    </xf>
    <xf numFmtId="170" fontId="5" fillId="50" borderId="156" xfId="0" applyNumberFormat="1" applyFont="1" applyFill="1" applyBorder="1" applyAlignment="1" applyProtection="1">
      <alignment vertical="center" wrapText="1"/>
      <protection hidden="1"/>
    </xf>
    <xf numFmtId="170" fontId="5" fillId="50" borderId="15" xfId="0" applyNumberFormat="1" applyFont="1" applyFill="1" applyBorder="1" applyAlignment="1" applyProtection="1">
      <alignment vertical="center" wrapText="1"/>
      <protection hidden="1"/>
    </xf>
    <xf numFmtId="0" fontId="15" fillId="0" borderId="152" xfId="0" applyFont="1" applyBorder="1" applyAlignment="1" applyProtection="1">
      <alignment horizontal="center" vertical="center" wrapText="1"/>
      <protection hidden="1"/>
    </xf>
    <xf numFmtId="170" fontId="15" fillId="50" borderId="156" xfId="0" applyNumberFormat="1" applyFont="1" applyFill="1" applyBorder="1" applyAlignment="1" applyProtection="1">
      <alignment vertical="center" wrapText="1"/>
      <protection hidden="1"/>
    </xf>
    <xf numFmtId="170" fontId="15" fillId="50" borderId="15" xfId="0" applyNumberFormat="1" applyFont="1" applyFill="1" applyBorder="1" applyAlignment="1" applyProtection="1">
      <alignment vertical="center" wrapText="1"/>
      <protection hidden="1"/>
    </xf>
    <xf numFmtId="170" fontId="5" fillId="0" borderId="152" xfId="0" applyNumberFormat="1" applyFont="1" applyBorder="1" applyAlignment="1" applyProtection="1">
      <alignment horizontal="center"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75"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75"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0" fontId="5" fillId="51" borderId="156" xfId="0" applyNumberFormat="1" applyFont="1" applyFill="1" applyBorder="1" applyAlignment="1" applyProtection="1">
      <alignment vertical="center" wrapText="1"/>
      <protection hidden="1"/>
    </xf>
    <xf numFmtId="170" fontId="5" fillId="51" borderId="15" xfId="0" applyNumberFormat="1" applyFont="1" applyFill="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0" fontId="15" fillId="55" borderId="156" xfId="0" applyNumberFormat="1" applyFont="1" applyFill="1" applyBorder="1" applyAlignment="1" applyProtection="1">
      <alignment horizontal="center" vertical="center" wrapText="1"/>
      <protection hidden="1"/>
    </xf>
    <xf numFmtId="170" fontId="15" fillId="55" borderId="15" xfId="0" applyNumberFormat="1" applyFont="1" applyFill="1" applyBorder="1" applyAlignment="1" applyProtection="1">
      <alignment horizontal="center" vertical="center" wrapText="1"/>
      <protection hidden="1"/>
    </xf>
    <xf numFmtId="170" fontId="70" fillId="50" borderId="155" xfId="0" applyNumberFormat="1" applyFont="1" applyFill="1" applyBorder="1" applyAlignment="1" applyProtection="1">
      <alignment horizontal="center" vertical="center" wrapText="1"/>
      <protection hidden="1"/>
    </xf>
    <xf numFmtId="170" fontId="70" fillId="50" borderId="175" xfId="0" applyNumberFormat="1" applyFont="1" applyFill="1" applyBorder="1" applyAlignment="1" applyProtection="1">
      <alignment horizontal="center" vertical="center" wrapText="1"/>
      <protection hidden="1"/>
    </xf>
    <xf numFmtId="170" fontId="70" fillId="50" borderId="17" xfId="0" applyNumberFormat="1" applyFont="1" applyFill="1" applyBorder="1" applyAlignment="1" applyProtection="1">
      <alignment horizontal="center" vertical="center" wrapText="1"/>
      <protection hidden="1"/>
    </xf>
    <xf numFmtId="170" fontId="70" fillId="50" borderId="18" xfId="0" applyNumberFormat="1" applyFont="1" applyFill="1" applyBorder="1" applyAlignment="1" applyProtection="1">
      <alignment horizontal="center" vertical="center" wrapText="1"/>
      <protection hidden="1"/>
    </xf>
    <xf numFmtId="170" fontId="71" fillId="55" borderId="156" xfId="0" applyNumberFormat="1" applyFont="1" applyFill="1" applyBorder="1" applyAlignment="1" applyProtection="1">
      <alignment horizontal="center" vertical="center" wrapText="1"/>
      <protection hidden="1"/>
    </xf>
    <xf numFmtId="170" fontId="71" fillId="55" borderId="15" xfId="0" applyNumberFormat="1" applyFont="1" applyFill="1" applyBorder="1" applyAlignment="1" applyProtection="1">
      <alignment horizontal="center" vertical="center" wrapText="1"/>
      <protection hidden="1"/>
    </xf>
    <xf numFmtId="171" fontId="15" fillId="0" borderId="156" xfId="1250" applyNumberFormat="1" applyFont="1" applyFill="1" applyBorder="1" applyAlignment="1" applyProtection="1">
      <alignment vertical="center" wrapText="1"/>
      <protection hidden="1"/>
    </xf>
    <xf numFmtId="171" fontId="15" fillId="0" borderId="15" xfId="1250" applyNumberFormat="1" applyFont="1" applyFill="1" applyBorder="1" applyAlignment="1" applyProtection="1">
      <alignment vertical="center" wrapText="1"/>
      <protection hidden="1"/>
    </xf>
    <xf numFmtId="165" fontId="5" fillId="0" borderId="156" xfId="1250" applyFont="1" applyFill="1" applyBorder="1" applyAlignment="1" applyProtection="1">
      <alignment horizontal="center" vertical="center" wrapText="1"/>
      <protection hidden="1"/>
    </xf>
    <xf numFmtId="165" fontId="5" fillId="0" borderId="15" xfId="1250"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59" xfId="0" applyFont="1" applyFill="1" applyBorder="1" applyAlignment="1" applyProtection="1">
      <alignment horizontal="center" vertical="center" wrapText="1"/>
      <protection locked="0"/>
    </xf>
    <xf numFmtId="165" fontId="15" fillId="0" borderId="156" xfId="1250" applyFont="1" applyFill="1" applyBorder="1" applyAlignment="1" applyProtection="1">
      <alignment vertical="center" wrapText="1"/>
      <protection hidden="1"/>
    </xf>
    <xf numFmtId="165" fontId="15" fillId="0" borderId="15" xfId="1250" applyFont="1" applyFill="1" applyBorder="1" applyAlignment="1" applyProtection="1">
      <alignment vertical="center" wrapText="1"/>
      <protection hidden="1"/>
    </xf>
    <xf numFmtId="165" fontId="15" fillId="50" borderId="156" xfId="1250" applyFont="1" applyFill="1" applyBorder="1" applyAlignment="1" applyProtection="1">
      <alignment vertical="center" wrapText="1"/>
      <protection hidden="1"/>
    </xf>
    <xf numFmtId="165" fontId="15" fillId="50" borderId="15" xfId="1250" applyFont="1" applyFill="1" applyBorder="1" applyAlignment="1" applyProtection="1">
      <alignment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2" fontId="15" fillId="55" borderId="156" xfId="1251" applyNumberFormat="1" applyFont="1" applyFill="1" applyBorder="1" applyAlignment="1" applyProtection="1">
      <alignment horizontal="center" vertical="center" wrapText="1"/>
      <protection hidden="1"/>
    </xf>
    <xf numFmtId="172" fontId="15" fillId="55" borderId="15" xfId="1251" applyNumberFormat="1" applyFont="1" applyFill="1" applyBorder="1" applyAlignment="1" applyProtection="1">
      <alignment horizontal="center" vertical="center" wrapText="1"/>
      <protection hidden="1"/>
    </xf>
    <xf numFmtId="0" fontId="71" fillId="0" borderId="152" xfId="0" applyFont="1" applyBorder="1" applyAlignment="1" applyProtection="1">
      <alignment horizontal="center" vertical="center" wrapText="1"/>
      <protection locked="0"/>
    </xf>
    <xf numFmtId="171" fontId="15" fillId="50" borderId="156" xfId="1250" applyNumberFormat="1" applyFont="1" applyFill="1" applyBorder="1" applyAlignment="1" applyProtection="1">
      <alignment vertical="center" wrapText="1"/>
      <protection hidden="1"/>
    </xf>
    <xf numFmtId="171" fontId="15" fillId="50" borderId="15" xfId="1250" applyNumberFormat="1" applyFont="1" applyFill="1" applyBorder="1" applyAlignment="1" applyProtection="1">
      <alignment vertical="center" wrapText="1"/>
      <protection hidden="1"/>
    </xf>
    <xf numFmtId="171" fontId="15" fillId="51" borderId="156" xfId="1250" applyNumberFormat="1" applyFont="1" applyFill="1" applyBorder="1" applyAlignment="1" applyProtection="1">
      <alignment vertical="center" wrapText="1"/>
      <protection hidden="1"/>
    </xf>
    <xf numFmtId="171" fontId="15" fillId="51"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76"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171" fontId="15" fillId="0" borderId="152" xfId="1250" applyNumberFormat="1" applyFont="1" applyFill="1" applyBorder="1" applyAlignment="1" applyProtection="1">
      <alignment vertical="center" wrapText="1"/>
      <protection hidden="1"/>
    </xf>
    <xf numFmtId="0" fontId="3" fillId="62" borderId="155" xfId="0" applyFont="1" applyFill="1" applyBorder="1" applyAlignment="1" applyProtection="1">
      <alignment horizontal="center" vertical="center" wrapText="1"/>
      <protection locked="0"/>
    </xf>
    <xf numFmtId="0" fontId="3" fillId="62" borderId="175" xfId="0" applyFont="1" applyFill="1" applyBorder="1" applyAlignment="1" applyProtection="1">
      <alignment horizontal="center" vertical="center" wrapText="1"/>
      <protection locked="0"/>
    </xf>
    <xf numFmtId="0" fontId="3" fillId="62" borderId="176" xfId="0" applyFont="1" applyFill="1" applyBorder="1" applyAlignment="1" applyProtection="1">
      <alignment horizontal="center" vertical="center" wrapText="1"/>
      <protection locked="0"/>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165" fontId="15" fillId="51" borderId="156" xfId="1250" applyFont="1" applyFill="1" applyBorder="1" applyAlignment="1" applyProtection="1">
      <alignment vertical="center" wrapText="1"/>
      <protection hidden="1"/>
    </xf>
    <xf numFmtId="165" fontId="15" fillId="51"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0" fontId="9" fillId="50" borderId="152"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76"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75" xfId="1371" applyFont="1" applyFill="1" applyBorder="1" applyAlignment="1" applyProtection="1">
      <alignment horizontal="center" vertical="center" wrapText="1"/>
      <protection locked="0"/>
    </xf>
    <xf numFmtId="0" fontId="9" fillId="24" borderId="161"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0" xfId="0" applyFont="1" applyFill="1" applyBorder="1" applyAlignment="1">
      <alignment horizontal="center" vertical="center" wrapText="1"/>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50" fillId="0" borderId="158" xfId="1371" applyFont="1" applyBorder="1" applyAlignment="1">
      <alignment horizontal="center" vertical="center"/>
    </xf>
    <xf numFmtId="0" fontId="50" fillId="0" borderId="175" xfId="1371" applyFont="1" applyBorder="1" applyAlignment="1">
      <alignment horizontal="center" vertical="center"/>
    </xf>
    <xf numFmtId="0" fontId="50" fillId="0" borderId="161"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59" xfId="1371" applyFont="1" applyFill="1" applyBorder="1" applyAlignment="1">
      <alignment horizontal="justify"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0" xfId="1371" applyFont="1" applyFill="1" applyBorder="1" applyAlignment="1">
      <alignment horizontal="center"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59" xfId="1371" applyNumberFormat="1" applyFont="1" applyFill="1" applyBorder="1" applyAlignment="1">
      <alignment horizontal="center" vertical="center" wrapText="1"/>
    </xf>
    <xf numFmtId="170" fontId="9" fillId="0" borderId="126" xfId="1496" applyNumberFormat="1" applyFont="1" applyFill="1" applyBorder="1" applyAlignment="1">
      <alignment horizontal="center" vertical="center" wrapText="1"/>
    </xf>
    <xf numFmtId="170" fontId="9" fillId="0" borderId="127" xfId="1496" applyNumberFormat="1" applyFont="1" applyFill="1" applyBorder="1" applyAlignment="1">
      <alignment horizontal="center" vertical="center" wrapText="1"/>
    </xf>
    <xf numFmtId="170" fontId="9" fillId="0" borderId="160" xfId="1496" applyNumberFormat="1" applyFont="1" applyFill="1" applyBorder="1" applyAlignment="1">
      <alignment horizontal="center" vertical="center" wrapText="1"/>
    </xf>
    <xf numFmtId="0" fontId="9" fillId="24" borderId="159"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0"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75" xfId="1371" applyFont="1" applyFill="1" applyBorder="1" applyAlignment="1">
      <alignment horizontal="center" vertical="center"/>
    </xf>
    <xf numFmtId="0" fontId="9" fillId="50" borderId="176"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3"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50" borderId="160" xfId="1371" applyFont="1" applyFill="1" applyBorder="1" applyAlignment="1">
      <alignment horizontal="center" vertical="center"/>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75" xfId="1371" applyFont="1" applyBorder="1" applyAlignment="1">
      <alignment horizontal="center" vertical="center"/>
    </xf>
    <xf numFmtId="0" fontId="57" fillId="0" borderId="161"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59" xfId="1371" applyFont="1" applyFill="1" applyBorder="1" applyAlignment="1">
      <alignment horizontal="center" vertical="center" wrapText="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59" xfId="0" applyFont="1" applyFill="1" applyBorder="1" applyAlignment="1">
      <alignment horizontal="center" vertical="center"/>
    </xf>
    <xf numFmtId="0" fontId="49" fillId="53" borderId="126" xfId="0" applyFont="1" applyFill="1" applyBorder="1" applyAlignment="1">
      <alignment horizontal="center" vertical="center" wrapText="1"/>
    </xf>
    <xf numFmtId="0" fontId="49" fillId="53" borderId="159"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59"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protection hidden="1"/>
    </xf>
    <xf numFmtId="0" fontId="5" fillId="50" borderId="175" xfId="1371" applyFont="1" applyFill="1" applyBorder="1" applyAlignment="1" applyProtection="1">
      <alignment horizontal="center" vertical="center"/>
      <protection hidden="1"/>
    </xf>
    <xf numFmtId="0" fontId="5" fillId="50" borderId="176"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0" xfId="1371" applyFont="1" applyBorder="1" applyAlignment="1" applyProtection="1">
      <alignment horizontal="center" vertical="center" wrapText="1"/>
      <protection hidden="1"/>
    </xf>
    <xf numFmtId="165" fontId="87" fillId="50" borderId="156" xfId="1250" applyFont="1" applyFill="1" applyBorder="1" applyAlignment="1" applyProtection="1">
      <alignment horizontal="center" vertical="center" wrapText="1"/>
      <protection hidden="1"/>
    </xf>
    <xf numFmtId="165" fontId="87" fillId="50" borderId="23" xfId="1250" applyFont="1" applyFill="1" applyBorder="1" applyAlignment="1" applyProtection="1">
      <alignment horizontal="center" vertical="center" wrapText="1"/>
      <protection hidden="1"/>
    </xf>
    <xf numFmtId="165" fontId="87" fillId="50" borderId="15" xfId="1250" applyFont="1" applyFill="1" applyBorder="1" applyAlignment="1" applyProtection="1">
      <alignment horizontal="center" vertical="center" wrapText="1"/>
      <protection hidden="1"/>
    </xf>
    <xf numFmtId="179" fontId="87" fillId="50" borderId="156" xfId="1250" applyNumberFormat="1" applyFont="1" applyFill="1" applyBorder="1" applyAlignment="1" applyProtection="1">
      <alignment horizontal="center" vertical="center" wrapText="1"/>
      <protection hidden="1"/>
    </xf>
    <xf numFmtId="179" fontId="87" fillId="50" borderId="23" xfId="1250" applyNumberFormat="1" applyFont="1" applyFill="1" applyBorder="1" applyAlignment="1" applyProtection="1">
      <alignment horizontal="center" vertical="center" wrapText="1"/>
      <protection hidden="1"/>
    </xf>
    <xf numFmtId="179"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0" fontId="70" fillId="50" borderId="126" xfId="1371" applyFont="1" applyFill="1" applyBorder="1" applyAlignment="1" applyProtection="1">
      <alignment horizontal="justify" vertical="center" wrapText="1"/>
      <protection locked="0" hidden="1"/>
    </xf>
    <xf numFmtId="0" fontId="70" fillId="50" borderId="127" xfId="1371" applyFont="1" applyFill="1" applyBorder="1" applyAlignment="1" applyProtection="1">
      <alignment horizontal="justify" vertical="center" wrapText="1"/>
      <protection locked="0" hidden="1"/>
    </xf>
    <xf numFmtId="0" fontId="70" fillId="50" borderId="160" xfId="1371" applyFont="1" applyFill="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75" xfId="1371" applyFont="1" applyBorder="1" applyAlignment="1" applyProtection="1">
      <alignment horizontal="center" vertical="center"/>
      <protection hidden="1"/>
    </xf>
    <xf numFmtId="0" fontId="50" fillId="0" borderId="161"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55" xfId="0" applyFont="1" applyFill="1" applyBorder="1" applyAlignment="1">
      <alignment horizontal="center" vertical="center" wrapText="1"/>
    </xf>
    <xf numFmtId="0" fontId="81" fillId="65" borderId="175" xfId="0" applyFont="1" applyFill="1" applyBorder="1" applyAlignment="1">
      <alignment horizontal="center" vertical="center" wrapText="1"/>
    </xf>
    <xf numFmtId="0" fontId="81" fillId="65" borderId="174"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67" xfId="0" applyFont="1" applyFill="1" applyBorder="1" applyAlignment="1">
      <alignment horizontal="center" vertical="center" wrapText="1"/>
    </xf>
    <xf numFmtId="0" fontId="81" fillId="65" borderId="170" xfId="0" applyFont="1" applyFill="1" applyBorder="1" applyAlignment="1">
      <alignment horizontal="center" vertical="center" wrapText="1"/>
    </xf>
    <xf numFmtId="0" fontId="81" fillId="65" borderId="171" xfId="0" applyFont="1" applyFill="1" applyBorder="1" applyAlignment="1">
      <alignment horizontal="center" vertical="center" wrapText="1"/>
    </xf>
    <xf numFmtId="0" fontId="81" fillId="65" borderId="172" xfId="0" applyFont="1" applyFill="1" applyBorder="1" applyAlignment="1">
      <alignment horizontal="center" vertical="center" wrapText="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0" xfId="1496" applyNumberFormat="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59"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59" xfId="1371"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0" fontId="12" fillId="65" borderId="126" xfId="0" applyFont="1" applyFill="1" applyBorder="1" applyAlignment="1">
      <alignment wrapText="1"/>
    </xf>
    <xf numFmtId="0" fontId="12" fillId="65" borderId="127" xfId="0" applyFont="1" applyFill="1" applyBorder="1" applyAlignment="1">
      <alignment wrapText="1"/>
    </xf>
    <xf numFmtId="0" fontId="12" fillId="65" borderId="173" xfId="0" applyFont="1" applyFill="1" applyBorder="1" applyAlignment="1">
      <alignment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59"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0"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0" fontId="5" fillId="50" borderId="155" xfId="1371" applyFont="1" applyFill="1" applyBorder="1" applyAlignment="1" applyProtection="1">
      <alignment horizontal="center" vertical="center" wrapText="1"/>
      <protection hidden="1"/>
    </xf>
    <xf numFmtId="0" fontId="5" fillId="50" borderId="175" xfId="1371" applyFont="1" applyFill="1" applyBorder="1" applyAlignment="1" applyProtection="1">
      <alignment horizontal="center" vertical="center" wrapText="1"/>
      <protection hidden="1"/>
    </xf>
    <xf numFmtId="0" fontId="5" fillId="50" borderId="176" xfId="1371" applyFont="1" applyFill="1" applyBorder="1" applyAlignment="1" applyProtection="1">
      <alignment horizontal="center" vertical="center" wrapText="1"/>
      <protection hidden="1"/>
    </xf>
    <xf numFmtId="179" fontId="5" fillId="50" borderId="156" xfId="1250" applyNumberFormat="1" applyFont="1" applyFill="1" applyBorder="1" applyAlignment="1" applyProtection="1">
      <alignment horizontal="center" vertical="center" wrapText="1"/>
      <protection locked="0" hidden="1"/>
    </xf>
    <xf numFmtId="179" fontId="5" fillId="50" borderId="23" xfId="1250" applyNumberFormat="1" applyFont="1" applyFill="1" applyBorder="1" applyAlignment="1" applyProtection="1">
      <alignment horizontal="center" vertical="center" wrapText="1"/>
      <protection locked="0" hidden="1"/>
    </xf>
    <xf numFmtId="179"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59" xfId="1371" applyFont="1" applyFill="1" applyBorder="1" applyAlignment="1" applyProtection="1">
      <alignment horizontal="justify" vertical="center" wrapText="1"/>
      <protection locked="0"/>
    </xf>
    <xf numFmtId="14" fontId="5" fillId="0" borderId="126" xfId="1371" applyNumberFormat="1" applyFont="1" applyBorder="1" applyAlignment="1" applyProtection="1">
      <alignment horizontal="center" vertical="center" wrapText="1"/>
      <protection hidden="1"/>
    </xf>
    <xf numFmtId="0" fontId="5" fillId="0" borderId="159" xfId="1371" applyFont="1" applyBorder="1" applyAlignment="1" applyProtection="1">
      <alignment horizontal="center" vertical="center" wrapText="1"/>
      <protection hidden="1"/>
    </xf>
    <xf numFmtId="175" fontId="5" fillId="24" borderId="126" xfId="1250" applyNumberFormat="1" applyFont="1" applyFill="1" applyBorder="1" applyAlignment="1" applyProtection="1">
      <alignment horizontal="center" vertical="center" wrapText="1"/>
      <protection hidden="1"/>
    </xf>
    <xf numFmtId="175" fontId="5" fillId="24" borderId="127" xfId="1250" applyNumberFormat="1" applyFont="1" applyFill="1" applyBorder="1" applyAlignment="1" applyProtection="1">
      <alignment horizontal="center" vertical="center" wrapText="1"/>
      <protection hidden="1"/>
    </xf>
    <xf numFmtId="175" fontId="5" fillId="24" borderId="160"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59" xfId="1371" applyFont="1" applyBorder="1" applyAlignment="1" applyProtection="1">
      <alignment horizontal="justify"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59" xfId="1371" applyNumberFormat="1" applyFont="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9" fontId="5" fillId="0" borderId="152" xfId="1496" applyFont="1" applyFill="1" applyBorder="1" applyAlignment="1" applyProtection="1">
      <alignment horizontal="center" vertical="center" wrapText="1"/>
      <protection hidden="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80" fillId="0" borderId="175" xfId="0" applyFont="1" applyBorder="1" applyAlignment="1">
      <alignment wrapText="1"/>
    </xf>
    <xf numFmtId="0" fontId="80" fillId="0" borderId="174" xfId="0" applyFont="1" applyBorder="1" applyAlignment="1">
      <alignment wrapText="1"/>
    </xf>
    <xf numFmtId="0" fontId="80" fillId="0" borderId="0" xfId="0" applyFont="1" applyAlignment="1">
      <alignment wrapText="1"/>
    </xf>
    <xf numFmtId="0" fontId="80" fillId="0" borderId="167" xfId="0" applyFont="1" applyBorder="1" applyAlignment="1">
      <alignment wrapText="1"/>
    </xf>
    <xf numFmtId="0" fontId="80" fillId="0" borderId="171" xfId="0" applyFont="1" applyBorder="1" applyAlignment="1">
      <alignment wrapText="1"/>
    </xf>
    <xf numFmtId="0" fontId="80" fillId="0" borderId="172" xfId="0" applyFont="1" applyBorder="1" applyAlignment="1">
      <alignment wrapText="1"/>
    </xf>
    <xf numFmtId="0" fontId="9" fillId="50" borderId="152" xfId="1371" applyFont="1" applyFill="1" applyBorder="1" applyAlignment="1" applyProtection="1">
      <alignment horizontal="center" vertical="center" wrapText="1"/>
      <protection locked="0" hidden="1"/>
    </xf>
    <xf numFmtId="0" fontId="9" fillId="50" borderId="153" xfId="137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0"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0" xfId="1371" applyFont="1" applyBorder="1" applyAlignment="1" applyProtection="1">
      <alignment horizontal="center" vertical="center" wrapText="1"/>
      <protection locked="0" hidden="1"/>
    </xf>
    <xf numFmtId="0" fontId="9" fillId="50" borderId="126" xfId="1371" applyFont="1" applyFill="1" applyBorder="1" applyAlignment="1" applyProtection="1">
      <alignment horizontal="left" vertical="center" wrapText="1"/>
      <protection locked="0" hidden="1"/>
    </xf>
    <xf numFmtId="0" fontId="9" fillId="50" borderId="127" xfId="1371" applyFont="1" applyFill="1" applyBorder="1" applyAlignment="1" applyProtection="1">
      <alignment horizontal="left" vertical="center" wrapText="1"/>
      <protection locked="0" hidden="1"/>
    </xf>
    <xf numFmtId="0" fontId="9" fillId="50" borderId="160" xfId="1371" applyFont="1" applyFill="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75" xfId="1371" applyFont="1" applyFill="1" applyBorder="1" applyAlignment="1" applyProtection="1">
      <alignment horizontal="center" vertical="center"/>
      <protection hidden="1"/>
    </xf>
    <xf numFmtId="0" fontId="9" fillId="50" borderId="176" xfId="1371" applyFont="1" applyFill="1" applyBorder="1" applyAlignment="1" applyProtection="1">
      <alignment horizontal="center" vertical="center"/>
      <protection hidden="1"/>
    </xf>
    <xf numFmtId="0" fontId="9" fillId="0" borderId="126" xfId="137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60" xfId="1371" applyFont="1" applyBorder="1" applyAlignment="1" applyProtection="1">
      <alignment horizontal="center" vertical="center" wrapText="1"/>
      <protection hidden="1"/>
    </xf>
    <xf numFmtId="170" fontId="4" fillId="50" borderId="156" xfId="1495" applyNumberFormat="1" applyFont="1" applyFill="1" applyBorder="1" applyAlignment="1" applyProtection="1">
      <alignment horizontal="center" vertical="center" wrapText="1"/>
      <protection locked="0" hidden="1"/>
    </xf>
    <xf numFmtId="170" fontId="4" fillId="50" borderId="23" xfId="1495" applyNumberFormat="1" applyFont="1" applyFill="1" applyBorder="1" applyAlignment="1" applyProtection="1">
      <alignment horizontal="center" vertical="center" wrapText="1"/>
      <protection locked="0" hidden="1"/>
    </xf>
    <xf numFmtId="170" fontId="4" fillId="50" borderId="15" xfId="1495" applyNumberFormat="1" applyFont="1" applyFill="1" applyBorder="1" applyAlignment="1" applyProtection="1">
      <alignment horizontal="center" vertical="center" wrapText="1"/>
      <protection locked="0" hidden="1"/>
    </xf>
    <xf numFmtId="181" fontId="4" fillId="50" borderId="156" xfId="1495" applyNumberFormat="1" applyFont="1" applyFill="1" applyBorder="1" applyAlignment="1" applyProtection="1">
      <alignment horizontal="center" vertical="center" wrapText="1"/>
      <protection locked="0" hidden="1"/>
    </xf>
    <xf numFmtId="181" fontId="4" fillId="50" borderId="23" xfId="1495" applyNumberFormat="1" applyFont="1" applyFill="1" applyBorder="1" applyAlignment="1" applyProtection="1">
      <alignment horizontal="center" vertical="center" wrapText="1"/>
      <protection locked="0" hidden="1"/>
    </xf>
    <xf numFmtId="181" fontId="4" fillId="50" borderId="15" xfId="1495" applyNumberFormat="1" applyFont="1" applyFill="1" applyBorder="1" applyAlignment="1" applyProtection="1">
      <alignment horizontal="center" vertical="center" wrapText="1"/>
      <protection locked="0" hidden="1"/>
    </xf>
    <xf numFmtId="165" fontId="4" fillId="50" borderId="154" xfId="1250" applyFont="1" applyFill="1" applyBorder="1" applyAlignment="1" applyProtection="1">
      <alignment horizontal="center" vertical="center" wrapText="1"/>
      <protection locked="0" hidden="1"/>
    </xf>
    <xf numFmtId="165" fontId="4" fillId="50" borderId="47" xfId="1250" applyFont="1" applyFill="1" applyBorder="1" applyAlignment="1" applyProtection="1">
      <alignment horizontal="center" vertical="center" wrapText="1"/>
      <protection locked="0" hidden="1"/>
    </xf>
    <xf numFmtId="165" fontId="4" fillId="50" borderId="48" xfId="1250" applyFont="1" applyFill="1" applyBorder="1" applyAlignment="1" applyProtection="1">
      <alignment horizontal="center" vertical="center" wrapText="1"/>
      <protection locked="0" hidden="1"/>
    </xf>
    <xf numFmtId="14" fontId="9" fillId="0" borderId="126" xfId="1371" applyNumberFormat="1" applyFont="1" applyBorder="1" applyAlignment="1" applyProtection="1">
      <alignment horizontal="center" vertical="center" wrapText="1"/>
      <protection hidden="1"/>
    </xf>
    <xf numFmtId="0" fontId="9" fillId="0" borderId="159"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0" xfId="1495" applyFont="1" applyFill="1" applyBorder="1" applyAlignment="1" applyProtection="1">
      <alignment horizontal="center" vertical="center" wrapText="1"/>
      <protection hidden="1"/>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59"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59" xfId="1371" applyFont="1" applyBorder="1" applyAlignment="1" applyProtection="1">
      <alignment horizontal="justify"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59" xfId="1371" applyNumberFormat="1" applyFont="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0" fontId="86" fillId="65" borderId="155" xfId="0" applyFont="1" applyFill="1" applyBorder="1" applyAlignment="1">
      <alignment wrapText="1"/>
    </xf>
    <xf numFmtId="0" fontId="86" fillId="65" borderId="175" xfId="0" applyFont="1" applyFill="1" applyBorder="1" applyAlignment="1">
      <alignment wrapText="1"/>
    </xf>
    <xf numFmtId="0" fontId="86" fillId="65" borderId="174" xfId="0" applyFont="1" applyFill="1" applyBorder="1" applyAlignment="1">
      <alignment wrapText="1"/>
    </xf>
    <xf numFmtId="0" fontId="86" fillId="65" borderId="113" xfId="0" applyFont="1" applyFill="1" applyBorder="1" applyAlignment="1">
      <alignment wrapText="1"/>
    </xf>
    <xf numFmtId="0" fontId="86" fillId="65" borderId="0" xfId="0" applyFont="1" applyFill="1" applyAlignment="1">
      <alignment wrapText="1"/>
    </xf>
    <xf numFmtId="0" fontId="86" fillId="65" borderId="167" xfId="0" applyFont="1" applyFill="1" applyBorder="1" applyAlignment="1">
      <alignment wrapText="1"/>
    </xf>
    <xf numFmtId="0" fontId="86" fillId="65" borderId="170" xfId="0" applyFont="1" applyFill="1" applyBorder="1" applyAlignment="1">
      <alignment wrapText="1"/>
    </xf>
    <xf numFmtId="0" fontId="86" fillId="65" borderId="171" xfId="0" applyFont="1" applyFill="1" applyBorder="1" applyAlignment="1">
      <alignment wrapText="1"/>
    </xf>
    <xf numFmtId="0" fontId="86" fillId="65" borderId="172" xfId="0" applyFont="1" applyFill="1" applyBorder="1" applyAlignment="1">
      <alignment wrapText="1"/>
    </xf>
    <xf numFmtId="0" fontId="92" fillId="65" borderId="155" xfId="0" applyFont="1" applyFill="1" applyBorder="1" applyAlignment="1">
      <alignment wrapText="1"/>
    </xf>
    <xf numFmtId="0" fontId="92" fillId="65" borderId="175" xfId="0" applyFont="1" applyFill="1" applyBorder="1" applyAlignment="1">
      <alignment wrapText="1"/>
    </xf>
    <xf numFmtId="0" fontId="92" fillId="65" borderId="174" xfId="0" applyFont="1" applyFill="1" applyBorder="1" applyAlignment="1">
      <alignment wrapText="1"/>
    </xf>
    <xf numFmtId="0" fontId="92" fillId="65" borderId="113" xfId="0" applyFont="1" applyFill="1" applyBorder="1" applyAlignment="1">
      <alignment wrapText="1"/>
    </xf>
    <xf numFmtId="0" fontId="92" fillId="65" borderId="0" xfId="0" applyFont="1" applyFill="1" applyAlignment="1">
      <alignment wrapText="1"/>
    </xf>
    <xf numFmtId="0" fontId="92" fillId="65" borderId="167" xfId="0" applyFont="1" applyFill="1" applyBorder="1" applyAlignment="1">
      <alignment wrapText="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93" fillId="50" borderId="155" xfId="0" applyFont="1" applyFill="1" applyBorder="1" applyAlignment="1">
      <alignment vertical="center" wrapText="1"/>
    </xf>
    <xf numFmtId="0" fontId="86" fillId="50" borderId="175" xfId="0" applyFont="1" applyFill="1" applyBorder="1" applyAlignment="1">
      <alignment vertical="center" wrapText="1"/>
    </xf>
    <xf numFmtId="0" fontId="86" fillId="50" borderId="174" xfId="0" applyFont="1" applyFill="1" applyBorder="1" applyAlignment="1">
      <alignment vertical="center" wrapText="1"/>
    </xf>
    <xf numFmtId="0" fontId="86" fillId="50" borderId="113" xfId="0" applyFont="1" applyFill="1" applyBorder="1" applyAlignment="1">
      <alignment vertical="center" wrapText="1"/>
    </xf>
    <xf numFmtId="0" fontId="86" fillId="50" borderId="0" xfId="0" applyFont="1" applyFill="1" applyAlignment="1">
      <alignment vertical="center" wrapText="1"/>
    </xf>
    <xf numFmtId="0" fontId="86" fillId="50" borderId="167" xfId="0" applyFont="1" applyFill="1" applyBorder="1" applyAlignment="1">
      <alignment vertical="center" wrapText="1"/>
    </xf>
    <xf numFmtId="0" fontId="86" fillId="50" borderId="170" xfId="0" applyFont="1" applyFill="1" applyBorder="1" applyAlignment="1">
      <alignment vertical="center" wrapText="1"/>
    </xf>
    <xf numFmtId="0" fontId="86" fillId="50" borderId="171" xfId="0" applyFont="1" applyFill="1" applyBorder="1" applyAlignment="1">
      <alignment vertical="center" wrapText="1"/>
    </xf>
    <xf numFmtId="0" fontId="86" fillId="50" borderId="172" xfId="0" applyFont="1" applyFill="1" applyBorder="1" applyAlignment="1">
      <alignment vertical="center" wrapText="1"/>
    </xf>
    <xf numFmtId="0" fontId="5" fillId="0" borderId="155" xfId="1371" applyFont="1" applyBorder="1" applyAlignment="1" applyProtection="1">
      <alignment horizontal="center" vertical="center"/>
      <protection hidden="1"/>
    </xf>
    <xf numFmtId="0" fontId="5" fillId="0" borderId="175" xfId="1371" applyFont="1" applyBorder="1" applyAlignment="1" applyProtection="1">
      <alignment horizontal="center" vertical="center"/>
      <protection hidden="1"/>
    </xf>
    <xf numFmtId="0" fontId="5" fillId="0" borderId="176" xfId="1371" applyFont="1" applyBorder="1" applyAlignment="1" applyProtection="1">
      <alignment horizontal="center" vertical="center"/>
      <protection hidden="1"/>
    </xf>
    <xf numFmtId="0" fontId="59" fillId="50" borderId="126" xfId="1371" applyFont="1" applyFill="1" applyBorder="1" applyAlignment="1" applyProtection="1">
      <alignment horizontal="justify" vertical="center" wrapText="1"/>
      <protection locked="0" hidden="1"/>
    </xf>
    <xf numFmtId="0" fontId="59" fillId="50" borderId="127" xfId="1371" applyFont="1" applyFill="1" applyBorder="1" applyAlignment="1" applyProtection="1">
      <alignment horizontal="justify" vertical="center" wrapText="1"/>
      <protection locked="0" hidden="1"/>
    </xf>
    <xf numFmtId="0" fontId="59" fillId="50" borderId="160" xfId="1371" applyFont="1" applyFill="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0"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59"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0" xfId="1371" applyBorder="1" applyAlignment="1" applyProtection="1">
      <alignment horizontal="left" vertical="center" wrapText="1"/>
      <protection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0" fontId="59" fillId="50" borderId="152" xfId="1371" applyFont="1" applyFill="1" applyBorder="1" applyAlignment="1" applyProtection="1">
      <alignment horizontal="justify" vertical="center" wrapText="1"/>
      <protection locked="0" hidden="1"/>
    </xf>
    <xf numFmtId="0" fontId="59" fillId="50" borderId="153" xfId="1371" applyFont="1" applyFill="1" applyBorder="1" applyAlignment="1" applyProtection="1">
      <alignment horizontal="justify" vertical="center" wrapText="1"/>
      <protection locked="0" hidden="1"/>
    </xf>
    <xf numFmtId="179" fontId="12" fillId="50" borderId="156" xfId="1250" applyNumberFormat="1" applyFont="1" applyFill="1" applyBorder="1" applyAlignment="1" applyProtection="1">
      <alignment horizontal="center" vertical="center" wrapText="1"/>
      <protection locked="0" hidden="1"/>
    </xf>
    <xf numFmtId="179" fontId="12" fillId="50" borderId="23" xfId="1250" applyNumberFormat="1" applyFont="1" applyFill="1" applyBorder="1" applyAlignment="1" applyProtection="1">
      <alignment horizontal="center" vertical="center" wrapText="1"/>
      <protection locked="0" hidden="1"/>
    </xf>
    <xf numFmtId="179" fontId="12" fillId="50" borderId="15" xfId="1250" applyNumberFormat="1" applyFont="1" applyFill="1" applyBorder="1" applyAlignment="1" applyProtection="1">
      <alignment horizontal="center" vertical="center" wrapText="1"/>
      <protection locked="0" hidden="1"/>
    </xf>
    <xf numFmtId="182" fontId="12" fillId="50" borderId="156" xfId="1250" applyNumberFormat="1" applyFont="1" applyFill="1" applyBorder="1" applyAlignment="1" applyProtection="1">
      <alignment horizontal="center" vertical="center" wrapText="1"/>
      <protection locked="0" hidden="1"/>
    </xf>
    <xf numFmtId="182" fontId="12" fillId="50" borderId="23" xfId="1250" applyNumberFormat="1" applyFont="1" applyFill="1" applyBorder="1" applyAlignment="1" applyProtection="1">
      <alignment horizontal="center" vertical="center" wrapText="1"/>
      <protection locked="0" hidden="1"/>
    </xf>
    <xf numFmtId="182" fontId="12" fillId="50" borderId="15" xfId="1250" applyNumberFormat="1" applyFont="1" applyFill="1" applyBorder="1" applyAlignment="1" applyProtection="1">
      <alignment horizontal="center" vertical="center" wrapText="1"/>
      <protection locked="0" hidden="1"/>
    </xf>
    <xf numFmtId="165" fontId="12" fillId="50" borderId="154" xfId="1250" applyFont="1" applyFill="1" applyBorder="1" applyAlignment="1" applyProtection="1">
      <alignment horizontal="center" vertical="center" wrapText="1"/>
      <protection locked="0" hidden="1"/>
    </xf>
    <xf numFmtId="165" fontId="12" fillId="50" borderId="47" xfId="1250" applyFont="1" applyFill="1" applyBorder="1" applyAlignment="1" applyProtection="1">
      <alignment horizontal="center" vertical="center" wrapText="1"/>
      <protection locked="0" hidden="1"/>
    </xf>
    <xf numFmtId="165" fontId="12" fillId="50" borderId="48" xfId="1250" applyFont="1" applyFill="1" applyBorder="1" applyAlignment="1" applyProtection="1">
      <alignment horizontal="center" vertical="center" wrapText="1"/>
      <protection locked="0"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0" xfId="1496" applyNumberFormat="1" applyFont="1" applyFill="1" applyBorder="1" applyAlignment="1" applyProtection="1">
      <alignment horizontal="center" vertical="center" wrapText="1"/>
      <protection hidden="1"/>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75" xfId="0" applyFont="1" applyFill="1" applyBorder="1" applyAlignment="1">
      <alignment horizontal="justify" vertical="center" wrapText="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0"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93" fillId="65" borderId="155" xfId="0" applyFont="1" applyFill="1" applyBorder="1" applyAlignment="1">
      <alignment wrapText="1"/>
    </xf>
    <xf numFmtId="0" fontId="89" fillId="0" borderId="155" xfId="0" applyFont="1" applyBorder="1" applyAlignment="1">
      <alignment wrapText="1"/>
    </xf>
    <xf numFmtId="0" fontId="88" fillId="0" borderId="175" xfId="0" applyFont="1" applyBorder="1" applyAlignment="1">
      <alignment wrapText="1"/>
    </xf>
    <xf numFmtId="0" fontId="88" fillId="0" borderId="174" xfId="0" applyFont="1" applyBorder="1" applyAlignment="1">
      <alignment wrapText="1"/>
    </xf>
    <xf numFmtId="0" fontId="88" fillId="0" borderId="113" xfId="0" applyFont="1" applyBorder="1" applyAlignment="1">
      <alignment wrapText="1"/>
    </xf>
    <xf numFmtId="0" fontId="88" fillId="0" borderId="0" xfId="0" applyFont="1" applyAlignment="1">
      <alignment wrapText="1"/>
    </xf>
    <xf numFmtId="0" fontId="88" fillId="0" borderId="167" xfId="0" applyFont="1" applyBorder="1" applyAlignment="1">
      <alignment wrapText="1"/>
    </xf>
    <xf numFmtId="0" fontId="93" fillId="50" borderId="155" xfId="0" applyFont="1" applyFill="1" applyBorder="1" applyAlignment="1">
      <alignment horizontal="justify" vertical="top" wrapText="1"/>
    </xf>
    <xf numFmtId="0" fontId="3" fillId="50" borderId="175" xfId="0" applyFont="1" applyFill="1" applyBorder="1" applyAlignment="1">
      <alignment horizontal="justify" vertical="top" wrapText="1"/>
    </xf>
    <xf numFmtId="0" fontId="3" fillId="50" borderId="176" xfId="0" applyFont="1" applyFill="1" applyBorder="1" applyAlignment="1">
      <alignment horizontal="justify" vertical="top" wrapText="1"/>
    </xf>
    <xf numFmtId="0" fontId="3" fillId="50" borderId="113" xfId="0" applyFont="1" applyFill="1" applyBorder="1" applyAlignment="1">
      <alignment horizontal="justify" vertical="top" wrapText="1"/>
    </xf>
    <xf numFmtId="0" fontId="3" fillId="50" borderId="0" xfId="0" applyFont="1" applyFill="1" applyAlignment="1">
      <alignment horizontal="justify" vertical="top" wrapText="1"/>
    </xf>
    <xf numFmtId="0" fontId="3" fillId="50" borderId="16" xfId="0" applyFont="1" applyFill="1" applyBorder="1" applyAlignment="1">
      <alignment horizontal="justify" vertical="top" wrapText="1"/>
    </xf>
    <xf numFmtId="0" fontId="86" fillId="50" borderId="169" xfId="0" applyFont="1" applyFill="1" applyBorder="1" applyAlignment="1">
      <alignment horizontal="left" vertical="center" wrapText="1"/>
    </xf>
    <xf numFmtId="0" fontId="86" fillId="50" borderId="155" xfId="0" applyFont="1" applyFill="1" applyBorder="1" applyAlignment="1">
      <alignment horizontal="left" vertical="center" wrapText="1"/>
    </xf>
    <xf numFmtId="0" fontId="86" fillId="50" borderId="175" xfId="0" applyFont="1" applyFill="1" applyBorder="1" applyAlignment="1">
      <alignment horizontal="left" vertical="center" wrapText="1"/>
    </xf>
    <xf numFmtId="0" fontId="86" fillId="50" borderId="176" xfId="0" applyFont="1" applyFill="1" applyBorder="1" applyAlignment="1">
      <alignment horizontal="left" vertical="center" wrapText="1"/>
    </xf>
    <xf numFmtId="0" fontId="86" fillId="50" borderId="113" xfId="0" applyFont="1" applyFill="1" applyBorder="1" applyAlignment="1">
      <alignment horizontal="left" vertical="center" wrapText="1"/>
    </xf>
    <xf numFmtId="0" fontId="86" fillId="50" borderId="0" xfId="0" applyFont="1" applyFill="1" applyAlignment="1">
      <alignment horizontal="left" vertical="center" wrapText="1"/>
    </xf>
    <xf numFmtId="0" fontId="86" fillId="50" borderId="16" xfId="0" applyFont="1" applyFill="1" applyBorder="1" applyAlignment="1">
      <alignment horizontal="left" vertical="center" wrapText="1"/>
    </xf>
    <xf numFmtId="0" fontId="86" fillId="50" borderId="17" xfId="0" applyFont="1" applyFill="1" applyBorder="1" applyAlignment="1">
      <alignment horizontal="left" vertical="center" wrapText="1"/>
    </xf>
    <xf numFmtId="0" fontId="86" fillId="50" borderId="18" xfId="0" applyFont="1" applyFill="1" applyBorder="1" applyAlignment="1">
      <alignment horizontal="left" vertical="center" wrapText="1"/>
    </xf>
    <xf numFmtId="0" fontId="86" fillId="50" borderId="19" xfId="0" applyFont="1" applyFill="1" applyBorder="1" applyAlignment="1">
      <alignment horizontal="left" vertical="center" wrapText="1"/>
    </xf>
    <xf numFmtId="0" fontId="93" fillId="50" borderId="113" xfId="0" applyFont="1" applyFill="1" applyBorder="1" applyAlignment="1">
      <alignment horizontal="left" vertical="top" wrapText="1"/>
    </xf>
    <xf numFmtId="0" fontId="3" fillId="50" borderId="0" xfId="0" applyFont="1" applyFill="1" applyAlignment="1">
      <alignment horizontal="left" vertical="top" wrapText="1"/>
    </xf>
    <xf numFmtId="0" fontId="3" fillId="50" borderId="16" xfId="0" applyFont="1" applyFill="1" applyBorder="1" applyAlignment="1">
      <alignment horizontal="left" vertical="top" wrapText="1"/>
    </xf>
    <xf numFmtId="0" fontId="3" fillId="50" borderId="113" xfId="0" applyFont="1" applyFill="1" applyBorder="1" applyAlignment="1">
      <alignment horizontal="left" vertical="top" wrapText="1"/>
    </xf>
    <xf numFmtId="0" fontId="3" fillId="50" borderId="17" xfId="0" applyFont="1" applyFill="1" applyBorder="1" applyAlignment="1">
      <alignment horizontal="left" vertical="top" wrapText="1"/>
    </xf>
    <xf numFmtId="0" fontId="3" fillId="50" borderId="18" xfId="0" applyFont="1" applyFill="1" applyBorder="1" applyAlignment="1">
      <alignment horizontal="left" vertical="top" wrapText="1"/>
    </xf>
    <xf numFmtId="0" fontId="3" fillId="50" borderId="19" xfId="0" applyFont="1" applyFill="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0"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0"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91" fillId="0" borderId="168" xfId="0" applyFont="1" applyBorder="1" applyAlignment="1">
      <alignment wrapText="1"/>
    </xf>
    <xf numFmtId="0" fontId="82" fillId="0" borderId="162" xfId="0" applyFont="1" applyBorder="1" applyAlignment="1">
      <alignment wrapText="1"/>
    </xf>
    <xf numFmtId="0" fontId="82" fillId="0" borderId="163" xfId="0" applyFont="1" applyBorder="1" applyAlignment="1">
      <alignment wrapText="1"/>
    </xf>
    <xf numFmtId="0" fontId="82" fillId="0" borderId="113" xfId="0" applyFont="1" applyBorder="1" applyAlignment="1">
      <alignment wrapText="1"/>
    </xf>
    <xf numFmtId="0" fontId="82" fillId="0" borderId="0" xfId="0" applyFont="1" applyAlignment="1">
      <alignment wrapText="1"/>
    </xf>
    <xf numFmtId="0" fontId="82" fillId="0" borderId="167" xfId="0" applyFont="1" applyBorder="1" applyAlignment="1">
      <alignment wrapText="1"/>
    </xf>
    <xf numFmtId="0" fontId="82" fillId="0" borderId="170" xfId="0" applyFont="1" applyBorder="1" applyAlignment="1">
      <alignment wrapText="1"/>
    </xf>
    <xf numFmtId="0" fontId="82" fillId="0" borderId="171" xfId="0" applyFont="1" applyBorder="1" applyAlignment="1">
      <alignment wrapText="1"/>
    </xf>
    <xf numFmtId="0" fontId="82" fillId="0" borderId="172" xfId="0" applyFont="1" applyBorder="1" applyAlignment="1">
      <alignment wrapText="1"/>
    </xf>
    <xf numFmtId="0" fontId="8" fillId="50" borderId="126" xfId="1496" applyNumberFormat="1" applyFont="1" applyFill="1" applyBorder="1" applyAlignment="1">
      <alignment horizontal="center" vertical="center" wrapText="1"/>
    </xf>
    <xf numFmtId="0" fontId="8" fillId="50" borderId="160" xfId="1496" applyNumberFormat="1" applyFont="1" applyFill="1" applyBorder="1" applyAlignment="1">
      <alignment horizontal="center" vertical="center" wrapText="1"/>
    </xf>
    <xf numFmtId="0" fontId="9" fillId="50" borderId="159" xfId="1371" applyFont="1" applyFill="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0" xfId="1371" applyFont="1" applyFill="1" applyBorder="1" applyAlignment="1">
      <alignment horizontal="left"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0" xfId="1371" applyFont="1" applyBorder="1" applyAlignment="1">
      <alignment horizontal="center"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0" xfId="1371" applyFont="1" applyFill="1" applyBorder="1" applyAlignment="1">
      <alignment horizontal="center" vertical="center"/>
    </xf>
    <xf numFmtId="0" fontId="9" fillId="0" borderId="159" xfId="1371" applyFont="1" applyBorder="1" applyAlignment="1">
      <alignment horizontal="center" vertical="center" wrapText="1"/>
    </xf>
    <xf numFmtId="0" fontId="9" fillId="50" borderId="159"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59" xfId="1371" applyFont="1" applyBorder="1" applyAlignment="1">
      <alignment horizontal="justify"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0" xfId="1495" applyNumberFormat="1" applyFont="1" applyFill="1" applyBorder="1" applyAlignment="1">
      <alignment horizontal="center" vertical="center" wrapText="1"/>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59"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0" xfId="0" applyFont="1" applyFill="1" applyBorder="1" applyAlignment="1">
      <alignment horizontal="justify" vertical="center" wrapText="1"/>
    </xf>
    <xf numFmtId="0" fontId="9" fillId="50" borderId="126" xfId="1371" applyFont="1" applyFill="1" applyBorder="1" applyAlignment="1" applyProtection="1">
      <alignment horizontal="center" vertical="center" wrapText="1"/>
      <protection locked="0"/>
    </xf>
    <xf numFmtId="0" fontId="9" fillId="50" borderId="159" xfId="1371" applyFont="1" applyFill="1" applyBorder="1" applyAlignment="1" applyProtection="1">
      <alignment horizontal="center" vertical="center" wrapText="1"/>
      <protection locked="0"/>
    </xf>
    <xf numFmtId="0" fontId="49" fillId="56" borderId="126" xfId="0" applyFont="1" applyFill="1" applyBorder="1" applyAlignment="1">
      <alignment horizontal="center" vertical="center" wrapText="1"/>
    </xf>
    <xf numFmtId="0" fontId="49" fillId="56" borderId="159"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59"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5">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xfId="788" builtinId="23" customBuiltin="1"/>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xfId="827" builtinId="24" customBuiltin="1"/>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oma 2" xfId="866" xr:uid="{00000000-0005-0000-0000-00003A190000}"/>
    <cellStyle name="Coma 2 2" xfId="867" xr:uid="{00000000-0005-0000-0000-00003B190000}"/>
    <cellStyle name="Encabezado 4" xfId="868" builtinId="19" customBuiltin="1"/>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xfId="907" builtinId="29" customBuiltin="1"/>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xfId="946" builtinId="33" customBuiltin="1"/>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xfId="985" builtinId="37" customBuiltin="1"/>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xfId="1024" builtinId="41" customBuiltin="1"/>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xfId="1063" builtinId="45" customBuiltin="1"/>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xfId="1102" builtinId="49" customBuiltin="1"/>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xfId="1141" builtinId="20" customBuiltin="1"/>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Hipervínculo 2" xfId="1209" xr:uid="{00000000-0005-0000-0000-00006A300000}"/>
    <cellStyle name="Hipervínculo 31" xfId="1210" xr:uid="{00000000-0005-0000-0000-00006B300000}"/>
    <cellStyle name="Incorrecto" xfId="1211" builtinId="27" customBuiltin="1"/>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Millares" xfId="1250" builtinId="3"/>
    <cellStyle name="Millares [0]" xfId="1251" builtinId="6"/>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19"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8"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2" xfId="32120"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3"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Porcentaje" xfId="1495" builtinId="5"/>
    <cellStyle name="Porcentaje 2" xfId="1493" xr:uid="{00000000-0005-0000-0000-000054510000}"/>
    <cellStyle name="Porcentaje 2 2" xfId="32122" xr:uid="{00000000-0005-0000-0000-000055510000}"/>
    <cellStyle name="Porcentaje 2 3" xfId="32124" xr:uid="{00000000-0005-0000-0000-000056510000}"/>
    <cellStyle name="Porcentaje 3" xfId="1494" xr:uid="{00000000-0005-0000-0000-000057510000}"/>
    <cellStyle name="Porcentaje 4" xfId="32121"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xfId="1501" builtinId="21" customBuiltin="1"/>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xfId="1540" builtinId="11" customBuiltin="1"/>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xfId="1579" builtinId="53" customBuiltin="1"/>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xfId="1687" builtinId="17" customBuiltin="1"/>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xfId="1728" builtinId="18" customBuiltin="1"/>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750420850042186"/>
          <c:h val="0.8072774349152301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pt idx="10">
                  <c:v>1.2499999999999995E-2</c:v>
                </c:pt>
                <c:pt idx="11">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12"/>
                <c:pt idx="0">
                  <c:v>1.2499999999999995E-2</c:v>
                </c:pt>
                <c:pt idx="1">
                  <c:v>1.2499999999999995E-2</c:v>
                </c:pt>
                <c:pt idx="2">
                  <c:v>1.2499999999999995E-2</c:v>
                </c:pt>
                <c:pt idx="3">
                  <c:v>1.2499999999999995E-2</c:v>
                </c:pt>
                <c:pt idx="4">
                  <c:v>1.2499999999999995E-2</c:v>
                </c:pt>
                <c:pt idx="5">
                  <c:v>1.2499999999999995E-2</c:v>
                </c:pt>
                <c:pt idx="6">
                  <c:v>1.2499999999999995E-2</c:v>
                </c:pt>
                <c:pt idx="7">
                  <c:v>1.2499999999999995E-2</c:v>
                </c:pt>
                <c:pt idx="8">
                  <c:v>1.2499999999999995E-2</c:v>
                </c:pt>
                <c:pt idx="9">
                  <c:v>1.2499999999999995E-2</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0.58333333333333315</c:v>
                </c:pt>
                <c:pt idx="7">
                  <c:v>0.66666666666666641</c:v>
                </c:pt>
                <c:pt idx="8">
                  <c:v>0.74999999999999967</c:v>
                </c:pt>
                <c:pt idx="9">
                  <c:v>0.83333333333333293</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9.2540000000000001E-3</c:v>
                </c:pt>
                <c:pt idx="1">
                  <c:v>4.9979999999999998E-3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pt idx="10">
                  <c:v>7.4980000000000012E-3</c:v>
                </c:pt>
                <c:pt idx="11">
                  <c:v>9.5160000000000002E-3</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9.2540000000000001E-3</c:v>
                </c:pt>
                <c:pt idx="1">
                  <c:v>5.000000000000001E-3</c:v>
                </c:pt>
                <c:pt idx="2" formatCode="_(* #,##0.000_);_(* \(#,##0.000\);_(* &quot;-&quot;_);_(@_)">
                  <c:v>4.9979999999999998E-3</c:v>
                </c:pt>
                <c:pt idx="3">
                  <c:v>8.7480000000000006E-3</c:v>
                </c:pt>
                <c:pt idx="4">
                  <c:v>4.9979999999999998E-3</c:v>
                </c:pt>
                <c:pt idx="5">
                  <c:v>9.4979999999999995E-3</c:v>
                </c:pt>
                <c:pt idx="6">
                  <c:v>1.1248000000000001E-2</c:v>
                </c:pt>
                <c:pt idx="7">
                  <c:v>8.9980000000000008E-3</c:v>
                </c:pt>
                <c:pt idx="8">
                  <c:v>7.4980000000000012E-3</c:v>
                </c:pt>
                <c:pt idx="9">
                  <c:v>1.2748000000000002E-2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c:formatCode>
                <c:ptCount val="12"/>
                <c:pt idx="0">
                  <c:v>9.2539999999999997E-2</c:v>
                </c:pt>
                <c:pt idx="1">
                  <c:v>0.14254</c:v>
                </c:pt>
                <c:pt idx="2">
                  <c:v>0.19252</c:v>
                </c:pt>
                <c:pt idx="3">
                  <c:v>0.28000000000000003</c:v>
                </c:pt>
                <c:pt idx="4">
                  <c:v>0.32998000000000005</c:v>
                </c:pt>
                <c:pt idx="5">
                  <c:v>0.42496000000000006</c:v>
                </c:pt>
                <c:pt idx="6">
                  <c:v>0.53744000000000003</c:v>
                </c:pt>
                <c:pt idx="7">
                  <c:v>0.62742000000000009</c:v>
                </c:pt>
                <c:pt idx="8">
                  <c:v>0.70240000000000014</c:v>
                </c:pt>
                <c:pt idx="9">
                  <c:v>0.82988000000000017</c:v>
                </c:pt>
                <c:pt idx="10">
                  <c:v>0</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pt idx="10">
                  <c:v>4.4999999999999997E-3</c:v>
                </c:pt>
                <c:pt idx="11">
                  <c:v>0.03</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0.00%</c:formatCode>
                <c:ptCount val="12"/>
                <c:pt idx="0">
                  <c:v>1.2E-2</c:v>
                </c:pt>
                <c:pt idx="1">
                  <c:v>0</c:v>
                </c:pt>
                <c:pt idx="2">
                  <c:v>0</c:v>
                </c:pt>
                <c:pt idx="3">
                  <c:v>0</c:v>
                </c:pt>
                <c:pt idx="4">
                  <c:v>4.4999999999999998E-2</c:v>
                </c:pt>
                <c:pt idx="5">
                  <c:v>2.2499999999999999E-2</c:v>
                </c:pt>
                <c:pt idx="6">
                  <c:v>4.4999999999999997E-3</c:v>
                </c:pt>
                <c:pt idx="7">
                  <c:v>4.4999999999999997E-3</c:v>
                </c:pt>
                <c:pt idx="8">
                  <c:v>2.2499999999999999E-2</c:v>
                </c:pt>
                <c:pt idx="9">
                  <c:v>4.4999999999999997E-3</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c:formatCode>
                <c:ptCount val="12"/>
                <c:pt idx="0">
                  <c:v>0.08</c:v>
                </c:pt>
                <c:pt idx="1">
                  <c:v>0.08</c:v>
                </c:pt>
                <c:pt idx="2">
                  <c:v>0.08</c:v>
                </c:pt>
                <c:pt idx="3">
                  <c:v>0.08</c:v>
                </c:pt>
                <c:pt idx="4">
                  <c:v>0.38</c:v>
                </c:pt>
                <c:pt idx="5">
                  <c:v>0.53</c:v>
                </c:pt>
                <c:pt idx="6">
                  <c:v>0.56000000000000005</c:v>
                </c:pt>
                <c:pt idx="7">
                  <c:v>0.59000000000000008</c:v>
                </c:pt>
                <c:pt idx="8">
                  <c:v>0.7400000000000001</c:v>
                </c:pt>
                <c:pt idx="9">
                  <c:v>0.77000000000000013</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0.000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0.74999999999999944</c:v>
                </c:pt>
                <c:pt idx="9">
                  <c:v>0.8333333333333327</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pt idx="10">
                  <c:v>1.6666666666666659E-2</c:v>
                </c:pt>
                <c:pt idx="11">
                  <c:v>1.6666666666666659E-2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0.00</c:formatCode>
                <c:ptCount val="12"/>
                <c:pt idx="0">
                  <c:v>1.6666666666666659E-2</c:v>
                </c:pt>
                <c:pt idx="1">
                  <c:v>1.6666666666666659E-2</c:v>
                </c:pt>
                <c:pt idx="2">
                  <c:v>1.6666666666666659E-2</c:v>
                </c:pt>
                <c:pt idx="3">
                  <c:v>1.6666666666666659E-2</c:v>
                </c:pt>
                <c:pt idx="4">
                  <c:v>1.6666666666666659E-2</c:v>
                </c:pt>
                <c:pt idx="5">
                  <c:v>1.6666666666666659E-2</c:v>
                </c:pt>
                <c:pt idx="6">
                  <c:v>1.6666666666666659E-2</c:v>
                </c:pt>
                <c:pt idx="7">
                  <c:v>1.6666666666666659E-2</c:v>
                </c:pt>
                <c:pt idx="8">
                  <c:v>1.6666666666666659E-2</c:v>
                </c:pt>
                <c:pt idx="9">
                  <c:v>1.6666666666666659E-2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c:formatCode>
                <c:ptCount val="12"/>
                <c:pt idx="0">
                  <c:v>8.3333333333333287E-2</c:v>
                </c:pt>
                <c:pt idx="1">
                  <c:v>0.16666666666666657</c:v>
                </c:pt>
                <c:pt idx="2">
                  <c:v>0.24999999999999986</c:v>
                </c:pt>
                <c:pt idx="3">
                  <c:v>0.33333333333333315</c:v>
                </c:pt>
                <c:pt idx="4">
                  <c:v>0.41666666666666641</c:v>
                </c:pt>
                <c:pt idx="5">
                  <c:v>0.49999999999999967</c:v>
                </c:pt>
                <c:pt idx="6">
                  <c:v>0.58333333333333293</c:v>
                </c:pt>
                <c:pt idx="7">
                  <c:v>0.66666666666666619</c:v>
                </c:pt>
                <c:pt idx="8">
                  <c:v>0.74999999999999944</c:v>
                </c:pt>
                <c:pt idx="9">
                  <c:v>0.8333333333333327</c:v>
                </c:pt>
                <c:pt idx="10">
                  <c:v>0</c:v>
                </c:pt>
                <c:pt idx="11">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6.6666666666666645E-3</c:v>
                </c:pt>
                <c:pt idx="7">
                  <c:v>6.6666666666666645E-3</c:v>
                </c:pt>
                <c:pt idx="8">
                  <c:v>6.6666666666666645E-3</c:v>
                </c:pt>
                <c:pt idx="9">
                  <c:v>6.6666666666666645E-3</c:v>
                </c:pt>
                <c:pt idx="10">
                  <c:v>6.6666666666666645E-3</c:v>
                </c:pt>
                <c:pt idx="11">
                  <c:v>6.6666666666666645E-3</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6.6666666666666645E-3</c:v>
                </c:pt>
                <c:pt idx="1">
                  <c:v>6.6666666666666645E-3</c:v>
                </c:pt>
                <c:pt idx="2">
                  <c:v>6.6666666666666645E-3</c:v>
                </c:pt>
                <c:pt idx="3">
                  <c:v>6.6666666666666645E-3</c:v>
                </c:pt>
                <c:pt idx="4">
                  <c:v>6.6666666666666645E-3</c:v>
                </c:pt>
                <c:pt idx="5">
                  <c:v>6.6666666666666645E-3</c:v>
                </c:pt>
                <c:pt idx="6">
                  <c:v>4.6666666666667078E-3</c:v>
                </c:pt>
                <c:pt idx="7">
                  <c:v>6.6666666666666645E-3</c:v>
                </c:pt>
                <c:pt idx="8">
                  <c:v>6.6666666666666645E-3</c:v>
                </c:pt>
                <c:pt idx="9">
                  <c:v>6.6666666666666645E-3</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c:formatCode>
                <c:ptCount val="12"/>
                <c:pt idx="0">
                  <c:v>8.3333333333333301E-2</c:v>
                </c:pt>
                <c:pt idx="1">
                  <c:v>0.1666666666666666</c:v>
                </c:pt>
                <c:pt idx="2">
                  <c:v>0.24999999999999989</c:v>
                </c:pt>
                <c:pt idx="3">
                  <c:v>0.3333333333333332</c:v>
                </c:pt>
                <c:pt idx="4">
                  <c:v>0.41666666666666652</c:v>
                </c:pt>
                <c:pt idx="5">
                  <c:v>0.49999999999999983</c:v>
                </c:pt>
                <c:pt idx="6">
                  <c:v>0.55833333333333368</c:v>
                </c:pt>
                <c:pt idx="7">
                  <c:v>0.64166666666666694</c:v>
                </c:pt>
                <c:pt idx="8">
                  <c:v>0.7250000000000002</c:v>
                </c:pt>
                <c:pt idx="9">
                  <c:v>0.80833333333333346</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28575</xdr:colOff>
          <xdr:row>1</xdr:row>
          <xdr:rowOff>28575</xdr:rowOff>
        </xdr:from>
        <xdr:to>
          <xdr:col>8</xdr:col>
          <xdr:colOff>1714500</xdr:colOff>
          <xdr:row>2</xdr:row>
          <xdr:rowOff>66675</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3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4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5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6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0</xdr:colOff>
      <xdr:row>45</xdr:row>
      <xdr:rowOff>10885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7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66675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8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7109375" defaultRowHeight="15" x14ac:dyDescent="0.25"/>
  <cols>
    <col min="1" max="1" width="15.7109375" style="52" customWidth="1"/>
    <col min="2" max="2" width="23.140625" style="52" customWidth="1"/>
    <col min="3" max="3" width="16.140625" style="52" customWidth="1"/>
    <col min="4" max="4" width="16.42578125" style="53" customWidth="1"/>
    <col min="5" max="5" width="17.42578125" style="52" customWidth="1"/>
    <col min="6" max="6" width="23.42578125" style="52" customWidth="1"/>
    <col min="7" max="7" width="17.140625" style="52" customWidth="1"/>
    <col min="8" max="8" width="16.42578125" style="52" customWidth="1"/>
    <col min="9" max="9" width="18.140625" style="52" customWidth="1"/>
    <col min="10" max="10" width="13.7109375" style="52" customWidth="1"/>
    <col min="11" max="11" width="13.7109375" style="60" customWidth="1"/>
    <col min="12" max="17" width="13.7109375" style="52" customWidth="1"/>
    <col min="18" max="18" width="11.7109375" style="52" customWidth="1"/>
    <col min="19" max="19" width="9.7109375" style="52" customWidth="1"/>
    <col min="20" max="20" width="10.28515625" style="52" customWidth="1"/>
    <col min="21" max="21" width="14.140625" style="52" customWidth="1"/>
    <col min="22" max="22" width="11.7109375" style="52" customWidth="1"/>
    <col min="23" max="23" width="12.42578125" style="52" customWidth="1"/>
    <col min="24" max="26" width="14.7109375" style="52" customWidth="1"/>
    <col min="27" max="27" width="16.42578125" style="67" customWidth="1"/>
    <col min="28" max="28" width="14.7109375" style="52" customWidth="1"/>
    <col min="29" max="29" width="14.42578125" style="52" customWidth="1"/>
    <col min="30" max="30" width="89.7109375" style="52" customWidth="1"/>
    <col min="31" max="31" width="79.42578125" style="52" customWidth="1"/>
    <col min="32" max="32" width="87.42578125" style="52" customWidth="1"/>
    <col min="33" max="16384" width="10.7109375" style="52"/>
  </cols>
  <sheetData>
    <row r="2" spans="1:67" s="69" customFormat="1" ht="45.75" customHeight="1" x14ac:dyDescent="0.25">
      <c r="A2" s="381"/>
      <c r="B2" s="381"/>
      <c r="C2" s="366" t="s">
        <v>0</v>
      </c>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73"/>
    </row>
    <row r="3" spans="1:67" s="69" customFormat="1" ht="45.75" customHeight="1" x14ac:dyDescent="0.25">
      <c r="A3" s="381"/>
      <c r="B3" s="381"/>
      <c r="C3" s="366" t="s">
        <v>1</v>
      </c>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74"/>
    </row>
    <row r="4" spans="1:67" s="69" customFormat="1" ht="45.75" customHeight="1" x14ac:dyDescent="0.25">
      <c r="A4" s="381"/>
      <c r="B4" s="381"/>
      <c r="C4" s="366" t="s">
        <v>2</v>
      </c>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74"/>
    </row>
    <row r="5" spans="1:67" s="69" customFormat="1" ht="45.75" customHeight="1" x14ac:dyDescent="0.25">
      <c r="A5" s="381"/>
      <c r="B5" s="381"/>
      <c r="C5" s="384" t="s">
        <v>3</v>
      </c>
      <c r="D5" s="384"/>
      <c r="E5" s="384"/>
      <c r="F5" s="384"/>
      <c r="G5" s="384"/>
      <c r="H5" s="384"/>
      <c r="I5" s="384"/>
      <c r="J5" s="384"/>
      <c r="K5" s="384"/>
      <c r="L5" s="384"/>
      <c r="M5" s="384"/>
      <c r="N5" s="384"/>
      <c r="O5" s="384"/>
      <c r="P5" s="384"/>
      <c r="Q5" s="384"/>
      <c r="R5" s="371" t="s">
        <v>4</v>
      </c>
      <c r="S5" s="371"/>
      <c r="T5" s="371"/>
      <c r="U5" s="371"/>
      <c r="V5" s="371"/>
      <c r="W5" s="371"/>
      <c r="X5" s="371"/>
      <c r="Y5" s="371"/>
      <c r="Z5" s="371"/>
      <c r="AA5" s="371"/>
      <c r="AB5" s="371"/>
      <c r="AC5" s="371"/>
      <c r="AD5" s="371"/>
      <c r="AE5" s="371"/>
      <c r="AF5" s="375"/>
    </row>
    <row r="6" spans="1:67" s="70" customFormat="1" ht="30.75" customHeight="1" x14ac:dyDescent="0.25">
      <c r="D6" s="71"/>
      <c r="K6" s="69"/>
      <c r="AA6" s="72"/>
    </row>
    <row r="7" spans="1:67" s="70" customFormat="1" ht="42" customHeight="1" x14ac:dyDescent="0.25">
      <c r="B7" s="157" t="s">
        <v>5</v>
      </c>
      <c r="C7" s="380" t="e">
        <f>+#REF!</f>
        <v>#REF!</v>
      </c>
      <c r="D7" s="380"/>
      <c r="E7" s="380"/>
      <c r="F7" s="380"/>
      <c r="G7" s="380"/>
      <c r="K7" s="69"/>
      <c r="AA7" s="72"/>
    </row>
    <row r="8" spans="1:67" s="70" customFormat="1" ht="42" customHeight="1" x14ac:dyDescent="0.25">
      <c r="B8" s="157" t="s">
        <v>6</v>
      </c>
      <c r="C8" s="380" t="e">
        <f>+#REF!</f>
        <v>#REF!</v>
      </c>
      <c r="D8" s="380"/>
      <c r="E8" s="380"/>
      <c r="F8" s="380"/>
      <c r="G8" s="380"/>
      <c r="K8" s="69"/>
      <c r="AA8" s="72"/>
    </row>
    <row r="9" spans="1:67" s="70" customFormat="1" ht="42" customHeight="1" x14ac:dyDescent="0.25">
      <c r="B9" s="158" t="s">
        <v>7</v>
      </c>
      <c r="C9" s="380" t="e">
        <f>+#REF!</f>
        <v>#REF!</v>
      </c>
      <c r="D9" s="380"/>
      <c r="E9" s="380"/>
      <c r="F9" s="380"/>
      <c r="G9" s="380"/>
      <c r="K9" s="69"/>
      <c r="Q9" s="73"/>
      <c r="R9" s="74"/>
      <c r="AA9" s="72"/>
    </row>
    <row r="10" spans="1:67" s="56" customFormat="1" ht="24.75" customHeight="1" x14ac:dyDescent="0.2">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2">
      <c r="A11" s="355" t="s">
        <v>8</v>
      </c>
      <c r="B11" s="356"/>
      <c r="C11" s="356"/>
      <c r="D11" s="356"/>
      <c r="E11" s="356"/>
      <c r="F11" s="356"/>
      <c r="G11" s="356"/>
      <c r="H11" s="357"/>
      <c r="I11" s="377" t="s">
        <v>9</v>
      </c>
      <c r="J11" s="378"/>
      <c r="K11" s="378"/>
      <c r="L11" s="378"/>
      <c r="M11" s="378"/>
      <c r="N11" s="379"/>
      <c r="O11" s="372" t="s">
        <v>10</v>
      </c>
      <c r="P11" s="372"/>
      <c r="Q11" s="372"/>
      <c r="R11" s="372"/>
      <c r="S11" s="372"/>
      <c r="T11" s="372"/>
      <c r="U11" s="372"/>
      <c r="V11" s="372"/>
      <c r="W11" s="372"/>
      <c r="X11" s="372"/>
      <c r="Y11" s="372"/>
      <c r="Z11" s="372"/>
      <c r="AA11" s="372"/>
      <c r="AB11" s="372"/>
      <c r="AC11" s="372"/>
      <c r="AD11" s="355" t="s">
        <v>11</v>
      </c>
      <c r="AE11" s="356"/>
      <c r="AF11" s="357"/>
    </row>
    <row r="12" spans="1:67" s="57" customFormat="1" ht="56.25" customHeight="1" x14ac:dyDescent="0.2">
      <c r="A12" s="159" t="s">
        <v>12</v>
      </c>
      <c r="B12" s="159" t="s">
        <v>13</v>
      </c>
      <c r="C12" s="159" t="s">
        <v>14</v>
      </c>
      <c r="D12" s="159" t="s">
        <v>15</v>
      </c>
      <c r="E12" s="159" t="s">
        <v>16</v>
      </c>
      <c r="F12" s="159" t="s">
        <v>17</v>
      </c>
      <c r="G12" s="159" t="s">
        <v>18</v>
      </c>
      <c r="H12" s="159" t="s">
        <v>19</v>
      </c>
      <c r="I12" s="160" t="s">
        <v>20</v>
      </c>
      <c r="J12" s="160">
        <v>2016</v>
      </c>
      <c r="K12" s="160">
        <v>2017</v>
      </c>
      <c r="L12" s="160">
        <v>2018</v>
      </c>
      <c r="M12" s="160">
        <v>2019</v>
      </c>
      <c r="N12" s="160">
        <v>2020</v>
      </c>
      <c r="O12" s="161" t="s">
        <v>21</v>
      </c>
      <c r="P12" s="161" t="s">
        <v>22</v>
      </c>
      <c r="Q12" s="161" t="s">
        <v>23</v>
      </c>
      <c r="R12" s="161" t="s">
        <v>24</v>
      </c>
      <c r="S12" s="161" t="s">
        <v>25</v>
      </c>
      <c r="T12" s="161" t="s">
        <v>26</v>
      </c>
      <c r="U12" s="161" t="s">
        <v>27</v>
      </c>
      <c r="V12" s="161" t="s">
        <v>28</v>
      </c>
      <c r="W12" s="161" t="s">
        <v>29</v>
      </c>
      <c r="X12" s="161" t="s">
        <v>30</v>
      </c>
      <c r="Y12" s="161" t="s">
        <v>31</v>
      </c>
      <c r="Z12" s="161" t="s">
        <v>32</v>
      </c>
      <c r="AA12" s="161" t="s">
        <v>33</v>
      </c>
      <c r="AB12" s="162" t="s">
        <v>34</v>
      </c>
      <c r="AC12" s="161" t="s">
        <v>35</v>
      </c>
      <c r="AD12" s="163" t="s">
        <v>36</v>
      </c>
      <c r="AE12" s="163" t="s">
        <v>37</v>
      </c>
      <c r="AF12" s="163" t="s">
        <v>38</v>
      </c>
    </row>
    <row r="13" spans="1:67" s="59" customFormat="1" ht="84.75" customHeight="1" x14ac:dyDescent="0.25">
      <c r="A13" s="321" t="s">
        <v>39</v>
      </c>
      <c r="B13" s="321" t="s">
        <v>40</v>
      </c>
      <c r="C13" s="321">
        <v>224</v>
      </c>
      <c r="D13" s="321" t="s">
        <v>41</v>
      </c>
      <c r="E13" s="321">
        <v>171</v>
      </c>
      <c r="F13" s="325" t="s">
        <v>42</v>
      </c>
      <c r="G13" s="321" t="s">
        <v>43</v>
      </c>
      <c r="H13" s="321" t="s">
        <v>44</v>
      </c>
      <c r="I13" s="376" t="e">
        <f>SUM(J13:N14)</f>
        <v>#REF!</v>
      </c>
      <c r="J13" s="358" t="e">
        <f>+#REF!</f>
        <v>#REF!</v>
      </c>
      <c r="K13" s="360" t="e">
        <f>+#REF!</f>
        <v>#REF!</v>
      </c>
      <c r="L13" s="382" t="e">
        <f>+#REF!</f>
        <v>#REF!</v>
      </c>
      <c r="M13" s="358" t="e">
        <f>+#REF!</f>
        <v>#REF!</v>
      </c>
      <c r="N13" s="358" t="e">
        <f>+#REF!</f>
        <v>#REF!</v>
      </c>
      <c r="O13" s="353" t="e">
        <f>+#REF!</f>
        <v>#REF!</v>
      </c>
      <c r="P13" s="353">
        <v>6.45</v>
      </c>
      <c r="Q13" s="353">
        <v>31.03</v>
      </c>
      <c r="R13" s="353"/>
      <c r="S13" s="353" t="e">
        <f>+#REF!</f>
        <v>#REF!</v>
      </c>
      <c r="T13" s="353" t="e">
        <f>+#REF!</f>
        <v>#REF!</v>
      </c>
      <c r="U13" s="353" t="e">
        <f>+#REF!</f>
        <v>#REF!</v>
      </c>
      <c r="V13" s="353" t="e">
        <f>+#REF!</f>
        <v>#REF!</v>
      </c>
      <c r="W13" s="353" t="e">
        <f>+#REF!</f>
        <v>#REF!</v>
      </c>
      <c r="X13" s="353" t="e">
        <f>+#REF!</f>
        <v>#REF!</v>
      </c>
      <c r="Y13" s="353" t="e">
        <f>+#REF!</f>
        <v>#REF!</v>
      </c>
      <c r="Z13" s="353" t="e">
        <f>+#REF!</f>
        <v>#REF!</v>
      </c>
      <c r="AA13" s="364" t="e">
        <f>SUM(O13:Z14)</f>
        <v>#REF!</v>
      </c>
      <c r="AB13" s="328" t="e">
        <f>+AA13/K13</f>
        <v>#REF!</v>
      </c>
      <c r="AC13" s="328" t="e">
        <f>+(J13+AA13)/I13</f>
        <v>#REF!</v>
      </c>
      <c r="AD13" s="362" t="s">
        <v>45</v>
      </c>
      <c r="AE13" s="315" t="s">
        <v>46</v>
      </c>
      <c r="AF13" s="362"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25">
      <c r="A14" s="321"/>
      <c r="B14" s="321"/>
      <c r="C14" s="321"/>
      <c r="D14" s="321"/>
      <c r="E14" s="321"/>
      <c r="F14" s="325"/>
      <c r="G14" s="321"/>
      <c r="H14" s="321"/>
      <c r="I14" s="376"/>
      <c r="J14" s="359"/>
      <c r="K14" s="361"/>
      <c r="L14" s="383"/>
      <c r="M14" s="359"/>
      <c r="N14" s="359"/>
      <c r="O14" s="354"/>
      <c r="P14" s="354"/>
      <c r="Q14" s="354"/>
      <c r="R14" s="354"/>
      <c r="S14" s="354"/>
      <c r="T14" s="354"/>
      <c r="U14" s="354"/>
      <c r="V14" s="354"/>
      <c r="W14" s="354"/>
      <c r="X14" s="354"/>
      <c r="Y14" s="354"/>
      <c r="Z14" s="354"/>
      <c r="AA14" s="365"/>
      <c r="AB14" s="328"/>
      <c r="AC14" s="328"/>
      <c r="AD14" s="363"/>
      <c r="AE14" s="316"/>
      <c r="AF14" s="363"/>
    </row>
    <row r="15" spans="1:67" ht="89.25" customHeight="1" x14ac:dyDescent="0.25">
      <c r="A15" s="321" t="s">
        <v>39</v>
      </c>
      <c r="B15" s="321" t="s">
        <v>48</v>
      </c>
      <c r="C15" s="321">
        <v>223</v>
      </c>
      <c r="D15" s="321" t="s">
        <v>49</v>
      </c>
      <c r="E15" s="321">
        <v>170</v>
      </c>
      <c r="F15" s="325" t="s">
        <v>50</v>
      </c>
      <c r="G15" s="321" t="s">
        <v>43</v>
      </c>
      <c r="H15" s="321" t="s">
        <v>44</v>
      </c>
      <c r="I15" s="376" t="e">
        <f>SUM(J15:N16)</f>
        <v>#REF!</v>
      </c>
      <c r="J15" s="351" t="e">
        <f>+#REF!</f>
        <v>#REF!</v>
      </c>
      <c r="K15" s="367" t="e">
        <f>+#REF!</f>
        <v>#REF!</v>
      </c>
      <c r="L15" s="369" t="e">
        <f>+#REF!</f>
        <v>#REF!</v>
      </c>
      <c r="M15" s="351" t="e">
        <f>+#REF!</f>
        <v>#REF!</v>
      </c>
      <c r="N15" s="351" t="e">
        <f>+#REF!</f>
        <v>#REF!</v>
      </c>
      <c r="O15" s="353">
        <v>53</v>
      </c>
      <c r="P15" s="353">
        <v>712</v>
      </c>
      <c r="Q15" s="353">
        <v>881</v>
      </c>
      <c r="R15" s="353"/>
      <c r="S15" s="353" t="e">
        <f>+#REF!</f>
        <v>#REF!</v>
      </c>
      <c r="T15" s="353" t="e">
        <f>+#REF!</f>
        <v>#REF!</v>
      </c>
      <c r="U15" s="353" t="e">
        <f>+#REF!</f>
        <v>#REF!</v>
      </c>
      <c r="V15" s="353" t="e">
        <f>+#REF!</f>
        <v>#REF!</v>
      </c>
      <c r="W15" s="353" t="e">
        <f>+#REF!</f>
        <v>#REF!</v>
      </c>
      <c r="X15" s="353" t="e">
        <f>+#REF!</f>
        <v>#REF!</v>
      </c>
      <c r="Y15" s="353" t="e">
        <f>+#REF!</f>
        <v>#REF!</v>
      </c>
      <c r="Z15" s="353" t="e">
        <f>+#REF!</f>
        <v>#REF!</v>
      </c>
      <c r="AA15" s="364" t="e">
        <f>SUM(O15:Z16)</f>
        <v>#REF!</v>
      </c>
      <c r="AB15" s="328" t="e">
        <f>+AA15/K15</f>
        <v>#REF!</v>
      </c>
      <c r="AC15" s="328" t="e">
        <f>+(J15+AA15)/I15</f>
        <v>#REF!</v>
      </c>
      <c r="AD15" s="362" t="s">
        <v>51</v>
      </c>
      <c r="AE15" s="315" t="s">
        <v>46</v>
      </c>
      <c r="AF15" s="362" t="s">
        <v>52</v>
      </c>
    </row>
    <row r="16" spans="1:67" ht="140.25" customHeight="1" x14ac:dyDescent="0.25">
      <c r="A16" s="321"/>
      <c r="B16" s="321"/>
      <c r="C16" s="321"/>
      <c r="D16" s="321"/>
      <c r="E16" s="321"/>
      <c r="F16" s="325"/>
      <c r="G16" s="321"/>
      <c r="H16" s="321"/>
      <c r="I16" s="376"/>
      <c r="J16" s="352"/>
      <c r="K16" s="368"/>
      <c r="L16" s="370"/>
      <c r="M16" s="352"/>
      <c r="N16" s="352"/>
      <c r="O16" s="354"/>
      <c r="P16" s="354"/>
      <c r="Q16" s="354"/>
      <c r="R16" s="354"/>
      <c r="S16" s="354"/>
      <c r="T16" s="354"/>
      <c r="U16" s="354"/>
      <c r="V16" s="354"/>
      <c r="W16" s="354"/>
      <c r="X16" s="354"/>
      <c r="Y16" s="354"/>
      <c r="Z16" s="354"/>
      <c r="AA16" s="365"/>
      <c r="AB16" s="328"/>
      <c r="AC16" s="328"/>
      <c r="AD16" s="363"/>
      <c r="AE16" s="316"/>
      <c r="AF16" s="363"/>
    </row>
    <row r="17" spans="1:32" ht="62.25" customHeight="1" x14ac:dyDescent="0.25">
      <c r="A17" s="321" t="s">
        <v>39</v>
      </c>
      <c r="B17" s="322" t="s">
        <v>53</v>
      </c>
      <c r="C17" s="321">
        <v>231</v>
      </c>
      <c r="D17" s="321" t="s">
        <v>54</v>
      </c>
      <c r="E17" s="321">
        <v>178</v>
      </c>
      <c r="F17" s="325" t="s">
        <v>55</v>
      </c>
      <c r="G17" s="321" t="s">
        <v>56</v>
      </c>
      <c r="H17" s="321" t="s">
        <v>44</v>
      </c>
      <c r="I17" s="329">
        <f>SUM(J17:N18)</f>
        <v>1</v>
      </c>
      <c r="J17" s="326">
        <v>0.05</v>
      </c>
      <c r="K17" s="323">
        <v>0.28999999999999998</v>
      </c>
      <c r="L17" s="339">
        <v>0.25</v>
      </c>
      <c r="M17" s="323">
        <v>0.4</v>
      </c>
      <c r="N17" s="323">
        <v>0.01</v>
      </c>
      <c r="O17" s="331">
        <v>0.19</v>
      </c>
      <c r="P17" s="332"/>
      <c r="Q17" s="332"/>
      <c r="R17" s="335">
        <v>0</v>
      </c>
      <c r="S17" s="336"/>
      <c r="T17" s="336"/>
      <c r="U17" s="345">
        <v>0</v>
      </c>
      <c r="V17" s="346"/>
      <c r="W17" s="346"/>
      <c r="X17" s="345">
        <v>0</v>
      </c>
      <c r="Y17" s="346"/>
      <c r="Z17" s="346"/>
      <c r="AA17" s="349">
        <f>+R17+O17+U17+X17</f>
        <v>0.19</v>
      </c>
      <c r="AB17" s="328">
        <f>+AA17/K17</f>
        <v>0.65517241379310354</v>
      </c>
      <c r="AC17" s="328">
        <f>+(J17+AA17)/I17</f>
        <v>0.24</v>
      </c>
      <c r="AD17" s="341" t="s">
        <v>57</v>
      </c>
      <c r="AE17" s="315" t="s">
        <v>46</v>
      </c>
      <c r="AF17" s="341" t="s">
        <v>58</v>
      </c>
    </row>
    <row r="18" spans="1:32" ht="200.25" customHeight="1" x14ac:dyDescent="0.25">
      <c r="A18" s="321"/>
      <c r="B18" s="322"/>
      <c r="C18" s="321"/>
      <c r="D18" s="321"/>
      <c r="E18" s="321"/>
      <c r="F18" s="325"/>
      <c r="G18" s="321"/>
      <c r="H18" s="321"/>
      <c r="I18" s="330"/>
      <c r="J18" s="327"/>
      <c r="K18" s="324"/>
      <c r="L18" s="340"/>
      <c r="M18" s="324"/>
      <c r="N18" s="324"/>
      <c r="O18" s="333"/>
      <c r="P18" s="334"/>
      <c r="Q18" s="334"/>
      <c r="R18" s="337"/>
      <c r="S18" s="338"/>
      <c r="T18" s="338"/>
      <c r="U18" s="347"/>
      <c r="V18" s="348"/>
      <c r="W18" s="348"/>
      <c r="X18" s="347"/>
      <c r="Y18" s="348"/>
      <c r="Z18" s="348"/>
      <c r="AA18" s="350"/>
      <c r="AB18" s="328"/>
      <c r="AC18" s="328"/>
      <c r="AD18" s="342"/>
      <c r="AE18" s="316"/>
      <c r="AF18" s="342"/>
    </row>
    <row r="19" spans="1:32" ht="62.25" customHeight="1" x14ac:dyDescent="0.25">
      <c r="A19" s="321" t="s">
        <v>39</v>
      </c>
      <c r="B19" s="322" t="s">
        <v>59</v>
      </c>
      <c r="C19" s="321">
        <v>232</v>
      </c>
      <c r="D19" s="321" t="s">
        <v>60</v>
      </c>
      <c r="E19" s="321">
        <v>179</v>
      </c>
      <c r="F19" s="325" t="s">
        <v>61</v>
      </c>
      <c r="G19" s="321" t="s">
        <v>56</v>
      </c>
      <c r="H19" s="321" t="s">
        <v>44</v>
      </c>
      <c r="I19" s="329">
        <f>SUM(J19:N20)</f>
        <v>1</v>
      </c>
      <c r="J19" s="326">
        <v>0.01</v>
      </c>
      <c r="K19" s="323">
        <v>0.15</v>
      </c>
      <c r="L19" s="339">
        <v>0.42</v>
      </c>
      <c r="M19" s="323">
        <v>0.42</v>
      </c>
      <c r="N19" s="323">
        <v>0</v>
      </c>
      <c r="O19" s="317">
        <v>0.35</v>
      </c>
      <c r="P19" s="318"/>
      <c r="Q19" s="318"/>
      <c r="R19" s="331">
        <v>0</v>
      </c>
      <c r="S19" s="332"/>
      <c r="T19" s="332"/>
      <c r="U19" s="317">
        <v>0</v>
      </c>
      <c r="V19" s="318"/>
      <c r="W19" s="318"/>
      <c r="X19" s="317">
        <v>0</v>
      </c>
      <c r="Y19" s="318"/>
      <c r="Z19" s="318"/>
      <c r="AA19" s="343">
        <f>+R19+O19+U19+X19</f>
        <v>0.35</v>
      </c>
      <c r="AB19" s="328">
        <f>+AA19/K19</f>
        <v>2.3333333333333335</v>
      </c>
      <c r="AC19" s="328">
        <f>+(J19+AA19)/I19</f>
        <v>0.36</v>
      </c>
      <c r="AD19" s="341" t="s">
        <v>62</v>
      </c>
      <c r="AE19" s="315" t="s">
        <v>46</v>
      </c>
      <c r="AF19" s="341" t="s">
        <v>58</v>
      </c>
    </row>
    <row r="20" spans="1:32" ht="298.5" customHeight="1" x14ac:dyDescent="0.25">
      <c r="A20" s="321"/>
      <c r="B20" s="322"/>
      <c r="C20" s="321"/>
      <c r="D20" s="321"/>
      <c r="E20" s="321"/>
      <c r="F20" s="325"/>
      <c r="G20" s="321"/>
      <c r="H20" s="321"/>
      <c r="I20" s="330"/>
      <c r="J20" s="327"/>
      <c r="K20" s="324"/>
      <c r="L20" s="340"/>
      <c r="M20" s="324"/>
      <c r="N20" s="324"/>
      <c r="O20" s="319"/>
      <c r="P20" s="320"/>
      <c r="Q20" s="320"/>
      <c r="R20" s="333"/>
      <c r="S20" s="334"/>
      <c r="T20" s="334"/>
      <c r="U20" s="319"/>
      <c r="V20" s="320"/>
      <c r="W20" s="320"/>
      <c r="X20" s="319"/>
      <c r="Y20" s="320"/>
      <c r="Z20" s="320"/>
      <c r="AA20" s="344"/>
      <c r="AB20" s="328"/>
      <c r="AC20" s="328"/>
      <c r="AD20" s="342"/>
      <c r="AE20" s="316"/>
      <c r="AF20" s="342"/>
    </row>
    <row r="21" spans="1:32" ht="62.25" customHeight="1" x14ac:dyDescent="0.25">
      <c r="A21" s="321" t="s">
        <v>39</v>
      </c>
      <c r="B21" s="322" t="s">
        <v>63</v>
      </c>
      <c r="C21" s="321">
        <v>233</v>
      </c>
      <c r="D21" s="321" t="s">
        <v>64</v>
      </c>
      <c r="E21" s="321">
        <v>180</v>
      </c>
      <c r="F21" s="325" t="s">
        <v>65</v>
      </c>
      <c r="G21" s="321" t="s">
        <v>56</v>
      </c>
      <c r="H21" s="321" t="s">
        <v>44</v>
      </c>
      <c r="I21" s="329">
        <f>SUM(J21:N22)</f>
        <v>1</v>
      </c>
      <c r="J21" s="326">
        <v>0.01</v>
      </c>
      <c r="K21" s="323">
        <v>0.1</v>
      </c>
      <c r="L21" s="339">
        <v>0.3</v>
      </c>
      <c r="M21" s="323">
        <v>0.55000000000000004</v>
      </c>
      <c r="N21" s="323">
        <v>0.04</v>
      </c>
      <c r="O21" s="317">
        <v>4.4999999999999998E-2</v>
      </c>
      <c r="P21" s="318"/>
      <c r="Q21" s="318"/>
      <c r="R21" s="317">
        <v>0</v>
      </c>
      <c r="S21" s="318"/>
      <c r="T21" s="318"/>
      <c r="U21" s="317">
        <v>0</v>
      </c>
      <c r="V21" s="318"/>
      <c r="W21" s="318"/>
      <c r="X21" s="317">
        <v>0</v>
      </c>
      <c r="Y21" s="318"/>
      <c r="Z21" s="318"/>
      <c r="AA21" s="343">
        <f>+R21+O21+U21+X21</f>
        <v>4.4999999999999998E-2</v>
      </c>
      <c r="AB21" s="328">
        <f>+AA21/K21</f>
        <v>0.44999999999999996</v>
      </c>
      <c r="AC21" s="328">
        <f>+(J21+AA21)/I21</f>
        <v>5.5E-2</v>
      </c>
      <c r="AD21" s="341" t="s">
        <v>66</v>
      </c>
      <c r="AE21" s="315" t="s">
        <v>46</v>
      </c>
      <c r="AF21" s="341" t="s">
        <v>58</v>
      </c>
    </row>
    <row r="22" spans="1:32" ht="124.5" customHeight="1" x14ac:dyDescent="0.25">
      <c r="A22" s="321"/>
      <c r="B22" s="322"/>
      <c r="C22" s="321"/>
      <c r="D22" s="321"/>
      <c r="E22" s="321"/>
      <c r="F22" s="325"/>
      <c r="G22" s="321"/>
      <c r="H22" s="321"/>
      <c r="I22" s="330"/>
      <c r="J22" s="327"/>
      <c r="K22" s="324"/>
      <c r="L22" s="340"/>
      <c r="M22" s="324"/>
      <c r="N22" s="324"/>
      <c r="O22" s="319"/>
      <c r="P22" s="320"/>
      <c r="Q22" s="320"/>
      <c r="R22" s="319"/>
      <c r="S22" s="320"/>
      <c r="T22" s="320"/>
      <c r="U22" s="319"/>
      <c r="V22" s="320"/>
      <c r="W22" s="320"/>
      <c r="X22" s="319"/>
      <c r="Y22" s="320"/>
      <c r="Z22" s="320"/>
      <c r="AA22" s="344"/>
      <c r="AB22" s="328"/>
      <c r="AC22" s="328"/>
      <c r="AD22" s="342"/>
      <c r="AE22" s="316"/>
      <c r="AF22" s="34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71093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7109375" style="3"/>
    <col min="25" max="16384" width="10.7109375" style="7"/>
  </cols>
  <sheetData>
    <row r="1" spans="2:14" ht="6" customHeight="1" thickBot="1" x14ac:dyDescent="0.25"/>
    <row r="2" spans="2:14" ht="25.5" customHeight="1" x14ac:dyDescent="0.2">
      <c r="B2" s="481"/>
      <c r="C2" s="479" t="s">
        <v>0</v>
      </c>
      <c r="D2" s="479"/>
      <c r="E2" s="479"/>
      <c r="F2" s="479"/>
      <c r="G2" s="479"/>
      <c r="H2" s="479"/>
      <c r="I2" s="483"/>
      <c r="J2" s="10"/>
      <c r="K2" s="10"/>
      <c r="M2" s="11" t="s">
        <v>67</v>
      </c>
    </row>
    <row r="3" spans="2:14" ht="25.5" customHeight="1" x14ac:dyDescent="0.2">
      <c r="B3" s="482"/>
      <c r="C3" s="480" t="s">
        <v>1</v>
      </c>
      <c r="D3" s="480"/>
      <c r="E3" s="480"/>
      <c r="F3" s="480"/>
      <c r="G3" s="480"/>
      <c r="H3" s="480"/>
      <c r="I3" s="484"/>
      <c r="J3" s="10"/>
      <c r="K3" s="10"/>
      <c r="M3" s="11" t="s">
        <v>68</v>
      </c>
    </row>
    <row r="4" spans="2:14" ht="25.5" customHeight="1" x14ac:dyDescent="0.2">
      <c r="B4" s="482"/>
      <c r="C4" s="480" t="s">
        <v>69</v>
      </c>
      <c r="D4" s="480"/>
      <c r="E4" s="480"/>
      <c r="F4" s="480"/>
      <c r="G4" s="480"/>
      <c r="H4" s="480"/>
      <c r="I4" s="484"/>
      <c r="J4" s="10"/>
      <c r="K4" s="10"/>
      <c r="M4" s="11" t="s">
        <v>70</v>
      </c>
    </row>
    <row r="5" spans="2:14" ht="25.5" customHeight="1" x14ac:dyDescent="0.2">
      <c r="B5" s="482"/>
      <c r="C5" s="480" t="s">
        <v>71</v>
      </c>
      <c r="D5" s="480"/>
      <c r="E5" s="480"/>
      <c r="F5" s="480"/>
      <c r="G5" s="485" t="s">
        <v>72</v>
      </c>
      <c r="H5" s="485"/>
      <c r="I5" s="484"/>
      <c r="J5" s="10"/>
      <c r="K5" s="10"/>
      <c r="M5" s="11" t="s">
        <v>73</v>
      </c>
    </row>
    <row r="6" spans="2:14" ht="23.25" customHeight="1" x14ac:dyDescent="0.2">
      <c r="B6" s="464" t="s">
        <v>74</v>
      </c>
      <c r="C6" s="465"/>
      <c r="D6" s="465"/>
      <c r="E6" s="465"/>
      <c r="F6" s="465"/>
      <c r="G6" s="465"/>
      <c r="H6" s="465"/>
      <c r="I6" s="466"/>
      <c r="J6" s="12"/>
      <c r="K6" s="12"/>
    </row>
    <row r="7" spans="2:14" ht="24" customHeight="1" x14ac:dyDescent="0.2">
      <c r="B7" s="467" t="s">
        <v>75</v>
      </c>
      <c r="C7" s="468"/>
      <c r="D7" s="468"/>
      <c r="E7" s="468"/>
      <c r="F7" s="468"/>
      <c r="G7" s="468"/>
      <c r="H7" s="468"/>
      <c r="I7" s="469"/>
      <c r="J7" s="13"/>
      <c r="K7" s="13"/>
    </row>
    <row r="8" spans="2:14" ht="24" customHeight="1" x14ac:dyDescent="0.2">
      <c r="B8" s="470" t="s">
        <v>76</v>
      </c>
      <c r="C8" s="471"/>
      <c r="D8" s="471"/>
      <c r="E8" s="471"/>
      <c r="F8" s="471"/>
      <c r="G8" s="471"/>
      <c r="H8" s="471"/>
      <c r="I8" s="472"/>
      <c r="J8" s="40"/>
      <c r="K8" s="40"/>
      <c r="N8" s="6" t="s">
        <v>77</v>
      </c>
    </row>
    <row r="9" spans="2:14" ht="30.75" customHeight="1" x14ac:dyDescent="0.2">
      <c r="B9" s="62" t="s">
        <v>78</v>
      </c>
      <c r="C9" s="41">
        <v>231</v>
      </c>
      <c r="D9" s="476" t="s">
        <v>79</v>
      </c>
      <c r="E9" s="476"/>
      <c r="F9" s="427" t="s">
        <v>80</v>
      </c>
      <c r="G9" s="428"/>
      <c r="H9" s="428"/>
      <c r="I9" s="429"/>
      <c r="J9" s="14"/>
      <c r="K9" s="14"/>
      <c r="M9" s="11" t="s">
        <v>81</v>
      </c>
      <c r="N9" s="6" t="s">
        <v>82</v>
      </c>
    </row>
    <row r="10" spans="2:14" ht="30.75" customHeight="1" x14ac:dyDescent="0.2">
      <c r="B10" s="164" t="s">
        <v>83</v>
      </c>
      <c r="C10" s="165" t="s">
        <v>84</v>
      </c>
      <c r="D10" s="477" t="s">
        <v>85</v>
      </c>
      <c r="E10" s="478"/>
      <c r="F10" s="461" t="s">
        <v>86</v>
      </c>
      <c r="G10" s="462"/>
      <c r="H10" s="166" t="s">
        <v>87</v>
      </c>
      <c r="I10" s="167" t="s">
        <v>84</v>
      </c>
      <c r="J10" s="15"/>
      <c r="K10" s="15"/>
      <c r="M10" s="11" t="s">
        <v>88</v>
      </c>
      <c r="N10" s="6" t="s">
        <v>89</v>
      </c>
    </row>
    <row r="11" spans="2:14" ht="30.75" customHeight="1" x14ac:dyDescent="0.2">
      <c r="B11" s="164" t="s">
        <v>90</v>
      </c>
      <c r="C11" s="473" t="s">
        <v>91</v>
      </c>
      <c r="D11" s="473"/>
      <c r="E11" s="473"/>
      <c r="F11" s="473"/>
      <c r="G11" s="166" t="s">
        <v>92</v>
      </c>
      <c r="H11" s="474">
        <v>1032</v>
      </c>
      <c r="I11" s="475"/>
      <c r="J11" s="16"/>
      <c r="K11" s="16"/>
      <c r="M11" s="11" t="s">
        <v>93</v>
      </c>
      <c r="N11" s="6" t="s">
        <v>44</v>
      </c>
    </row>
    <row r="12" spans="2:14" ht="30.75" customHeight="1" x14ac:dyDescent="0.2">
      <c r="B12" s="164" t="s">
        <v>94</v>
      </c>
      <c r="C12" s="458" t="s">
        <v>88</v>
      </c>
      <c r="D12" s="458"/>
      <c r="E12" s="458"/>
      <c r="F12" s="458"/>
      <c r="G12" s="166" t="s">
        <v>95</v>
      </c>
      <c r="H12" s="459" t="s">
        <v>96</v>
      </c>
      <c r="I12" s="460"/>
      <c r="J12" s="17"/>
      <c r="K12" s="17"/>
      <c r="M12" s="18" t="s">
        <v>97</v>
      </c>
    </row>
    <row r="13" spans="2:14" ht="30.75" customHeight="1" x14ac:dyDescent="0.2">
      <c r="B13" s="164" t="s">
        <v>98</v>
      </c>
      <c r="C13" s="454" t="s">
        <v>99</v>
      </c>
      <c r="D13" s="454"/>
      <c r="E13" s="454"/>
      <c r="F13" s="454"/>
      <c r="G13" s="454"/>
      <c r="H13" s="454"/>
      <c r="I13" s="455"/>
      <c r="J13" s="19"/>
      <c r="K13" s="19"/>
      <c r="M13" s="18"/>
    </row>
    <row r="14" spans="2:14" ht="30.75" customHeight="1" x14ac:dyDescent="0.2">
      <c r="B14" s="164" t="s">
        <v>100</v>
      </c>
      <c r="C14" s="461" t="s">
        <v>101</v>
      </c>
      <c r="D14" s="462"/>
      <c r="E14" s="462"/>
      <c r="F14" s="462"/>
      <c r="G14" s="462"/>
      <c r="H14" s="462"/>
      <c r="I14" s="463"/>
      <c r="J14" s="15"/>
      <c r="K14" s="15"/>
      <c r="M14" s="18"/>
      <c r="N14" s="6" t="s">
        <v>102</v>
      </c>
    </row>
    <row r="15" spans="2:14" ht="30.75" customHeight="1" x14ac:dyDescent="0.2">
      <c r="B15" s="164" t="s">
        <v>103</v>
      </c>
      <c r="C15" s="448" t="s">
        <v>104</v>
      </c>
      <c r="D15" s="448"/>
      <c r="E15" s="448"/>
      <c r="F15" s="448"/>
      <c r="G15" s="166" t="s">
        <v>105</v>
      </c>
      <c r="H15" s="450" t="s">
        <v>106</v>
      </c>
      <c r="I15" s="451"/>
      <c r="J15" s="15"/>
      <c r="K15" s="15"/>
      <c r="M15" s="18" t="s">
        <v>107</v>
      </c>
      <c r="N15" s="6" t="s">
        <v>84</v>
      </c>
    </row>
    <row r="16" spans="2:14" ht="30.75" customHeight="1" x14ac:dyDescent="0.2">
      <c r="B16" s="164" t="s">
        <v>108</v>
      </c>
      <c r="C16" s="452" t="s">
        <v>109</v>
      </c>
      <c r="D16" s="453"/>
      <c r="E16" s="453"/>
      <c r="F16" s="453"/>
      <c r="G16" s="166" t="s">
        <v>110</v>
      </c>
      <c r="H16" s="450" t="s">
        <v>44</v>
      </c>
      <c r="I16" s="451"/>
      <c r="J16" s="15"/>
      <c r="K16" s="15"/>
      <c r="M16" s="18" t="s">
        <v>111</v>
      </c>
    </row>
    <row r="17" spans="2:14" ht="36" customHeight="1" x14ac:dyDescent="0.2">
      <c r="B17" s="164" t="s">
        <v>112</v>
      </c>
      <c r="C17" s="454" t="s">
        <v>113</v>
      </c>
      <c r="D17" s="454"/>
      <c r="E17" s="454"/>
      <c r="F17" s="454"/>
      <c r="G17" s="454"/>
      <c r="H17" s="454"/>
      <c r="I17" s="455"/>
      <c r="J17" s="19"/>
      <c r="K17" s="19"/>
      <c r="M17" s="18" t="s">
        <v>114</v>
      </c>
      <c r="N17" s="6" t="s">
        <v>115</v>
      </c>
    </row>
    <row r="18" spans="2:14" ht="30.75" customHeight="1" x14ac:dyDescent="0.2">
      <c r="B18" s="164" t="s">
        <v>116</v>
      </c>
      <c r="C18" s="448" t="s">
        <v>117</v>
      </c>
      <c r="D18" s="448"/>
      <c r="E18" s="448"/>
      <c r="F18" s="448"/>
      <c r="G18" s="448"/>
      <c r="H18" s="448"/>
      <c r="I18" s="449"/>
      <c r="J18" s="20"/>
      <c r="K18" s="20"/>
      <c r="M18" s="18" t="s">
        <v>118</v>
      </c>
      <c r="N18" s="6" t="s">
        <v>119</v>
      </c>
    </row>
    <row r="19" spans="2:14" ht="30.75" customHeight="1" x14ac:dyDescent="0.2">
      <c r="B19" s="164" t="s">
        <v>120</v>
      </c>
      <c r="C19" s="448" t="s">
        <v>121</v>
      </c>
      <c r="D19" s="448"/>
      <c r="E19" s="448"/>
      <c r="F19" s="448"/>
      <c r="G19" s="448"/>
      <c r="H19" s="448"/>
      <c r="I19" s="449"/>
      <c r="J19" s="21"/>
      <c r="K19" s="21"/>
      <c r="M19" s="18"/>
      <c r="N19" s="6" t="s">
        <v>122</v>
      </c>
    </row>
    <row r="20" spans="2:14" ht="30.75" customHeight="1" x14ac:dyDescent="0.2">
      <c r="B20" s="164" t="s">
        <v>123</v>
      </c>
      <c r="C20" s="456" t="s">
        <v>56</v>
      </c>
      <c r="D20" s="456"/>
      <c r="E20" s="456"/>
      <c r="F20" s="456"/>
      <c r="G20" s="456"/>
      <c r="H20" s="456"/>
      <c r="I20" s="457"/>
      <c r="J20" s="22"/>
      <c r="K20" s="22"/>
      <c r="M20" s="18" t="s">
        <v>106</v>
      </c>
      <c r="N20" s="6" t="s">
        <v>124</v>
      </c>
    </row>
    <row r="21" spans="2:14" ht="27.75" customHeight="1" x14ac:dyDescent="0.2">
      <c r="B21" s="443" t="s">
        <v>125</v>
      </c>
      <c r="C21" s="445" t="s">
        <v>126</v>
      </c>
      <c r="D21" s="445"/>
      <c r="E21" s="445"/>
      <c r="F21" s="446" t="s">
        <v>127</v>
      </c>
      <c r="G21" s="446"/>
      <c r="H21" s="446"/>
      <c r="I21" s="447"/>
      <c r="J21" s="23"/>
      <c r="K21" s="23"/>
      <c r="M21" s="18" t="s">
        <v>128</v>
      </c>
      <c r="N21" s="6" t="s">
        <v>129</v>
      </c>
    </row>
    <row r="22" spans="2:14" ht="27" customHeight="1" x14ac:dyDescent="0.2">
      <c r="B22" s="444"/>
      <c r="C22" s="448" t="s">
        <v>130</v>
      </c>
      <c r="D22" s="448"/>
      <c r="E22" s="448"/>
      <c r="F22" s="448" t="s">
        <v>131</v>
      </c>
      <c r="G22" s="448"/>
      <c r="H22" s="448"/>
      <c r="I22" s="449"/>
      <c r="J22" s="21"/>
      <c r="K22" s="21"/>
      <c r="M22" s="18" t="s">
        <v>132</v>
      </c>
      <c r="N22" s="6" t="s">
        <v>133</v>
      </c>
    </row>
    <row r="23" spans="2:14" ht="39.75" customHeight="1" x14ac:dyDescent="0.2">
      <c r="B23" s="164" t="s">
        <v>134</v>
      </c>
      <c r="C23" s="450" t="s">
        <v>56</v>
      </c>
      <c r="D23" s="450"/>
      <c r="E23" s="450"/>
      <c r="F23" s="450" t="s">
        <v>56</v>
      </c>
      <c r="G23" s="450"/>
      <c r="H23" s="450"/>
      <c r="I23" s="451"/>
      <c r="J23" s="15"/>
      <c r="K23" s="15"/>
      <c r="M23" s="18"/>
      <c r="N23" s="6" t="s">
        <v>99</v>
      </c>
    </row>
    <row r="24" spans="2:14" ht="44.25" customHeight="1" x14ac:dyDescent="0.2">
      <c r="B24" s="164" t="s">
        <v>135</v>
      </c>
      <c r="C24" s="424" t="s">
        <v>136</v>
      </c>
      <c r="D24" s="425"/>
      <c r="E24" s="426"/>
      <c r="F24" s="427" t="s">
        <v>137</v>
      </c>
      <c r="G24" s="428"/>
      <c r="H24" s="428"/>
      <c r="I24" s="429"/>
      <c r="J24" s="20"/>
      <c r="K24" s="20"/>
      <c r="M24" s="24"/>
      <c r="N24" s="6" t="s">
        <v>138</v>
      </c>
    </row>
    <row r="25" spans="2:14" ht="29.25" customHeight="1" x14ac:dyDescent="0.2">
      <c r="B25" s="164" t="s">
        <v>139</v>
      </c>
      <c r="C25" s="430" t="s">
        <v>109</v>
      </c>
      <c r="D25" s="431"/>
      <c r="E25" s="432"/>
      <c r="F25" s="166" t="s">
        <v>140</v>
      </c>
      <c r="G25" s="433">
        <v>0.3</v>
      </c>
      <c r="H25" s="434"/>
      <c r="I25" s="435"/>
      <c r="J25" s="25"/>
      <c r="K25" s="25"/>
      <c r="M25" s="24"/>
    </row>
    <row r="26" spans="2:14" ht="27" customHeight="1" x14ac:dyDescent="0.2">
      <c r="B26" s="164" t="s">
        <v>141</v>
      </c>
      <c r="C26" s="427" t="s">
        <v>142</v>
      </c>
      <c r="D26" s="428"/>
      <c r="E26" s="436"/>
      <c r="F26" s="166" t="s">
        <v>143</v>
      </c>
      <c r="G26" s="437">
        <v>0.3</v>
      </c>
      <c r="H26" s="438"/>
      <c r="I26" s="439"/>
      <c r="J26" s="26"/>
      <c r="K26" s="26"/>
      <c r="M26" s="24"/>
    </row>
    <row r="27" spans="2:14" ht="47.25" customHeight="1" x14ac:dyDescent="0.2">
      <c r="B27" s="168" t="s">
        <v>144</v>
      </c>
      <c r="C27" s="440" t="s">
        <v>114</v>
      </c>
      <c r="D27" s="441"/>
      <c r="E27" s="442"/>
      <c r="F27" s="169" t="s">
        <v>145</v>
      </c>
      <c r="G27" s="437" t="s">
        <v>146</v>
      </c>
      <c r="H27" s="438"/>
      <c r="I27" s="439"/>
      <c r="J27" s="23"/>
      <c r="K27" s="23"/>
      <c r="M27" s="24"/>
    </row>
    <row r="28" spans="2:14" ht="30" customHeight="1" x14ac:dyDescent="0.2">
      <c r="B28" s="407" t="s">
        <v>147</v>
      </c>
      <c r="C28" s="408"/>
      <c r="D28" s="408"/>
      <c r="E28" s="408"/>
      <c r="F28" s="408"/>
      <c r="G28" s="408"/>
      <c r="H28" s="408"/>
      <c r="I28" s="409"/>
      <c r="J28" s="40"/>
      <c r="K28" s="40"/>
      <c r="M28" s="24"/>
    </row>
    <row r="29" spans="2:14" ht="56.25" customHeight="1" x14ac:dyDescent="0.2">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2">
      <c r="B30" s="174" t="s">
        <v>157</v>
      </c>
      <c r="C30" s="175">
        <v>0</v>
      </c>
      <c r="D30" s="176">
        <f>+C30</f>
        <v>0</v>
      </c>
      <c r="E30" s="177">
        <v>0</v>
      </c>
      <c r="F30" s="178">
        <f>+E30</f>
        <v>0</v>
      </c>
      <c r="G30" s="179" t="e">
        <f>+C30/E30</f>
        <v>#DIV/0!</v>
      </c>
      <c r="H30" s="180" t="e">
        <f>+D30/F30</f>
        <v>#DIV/0!</v>
      </c>
      <c r="I30" s="181">
        <f>+D30/$G$26</f>
        <v>0</v>
      </c>
      <c r="J30" s="50">
        <v>0.99</v>
      </c>
      <c r="K30" s="27"/>
      <c r="M30" s="24"/>
    </row>
    <row r="31" spans="2:14" ht="19.5" customHeight="1" x14ac:dyDescent="0.2">
      <c r="B31" s="174" t="s">
        <v>158</v>
      </c>
      <c r="C31" s="175">
        <v>0</v>
      </c>
      <c r="D31" s="176">
        <f>+D30+C31</f>
        <v>0</v>
      </c>
      <c r="E31" s="177">
        <v>0</v>
      </c>
      <c r="F31" s="178">
        <f>+F30+E31</f>
        <v>0</v>
      </c>
      <c r="G31" s="179" t="e">
        <f t="shared" ref="G31:H40" si="0">+C31/E31</f>
        <v>#DIV/0!</v>
      </c>
      <c r="H31" s="180" t="e">
        <f t="shared" si="0"/>
        <v>#DIV/0!</v>
      </c>
      <c r="I31" s="181">
        <f t="shared" ref="I31:I41" si="1">+D31/$G$26</f>
        <v>0</v>
      </c>
      <c r="J31" s="50">
        <v>0.99</v>
      </c>
      <c r="K31" s="27"/>
      <c r="M31" s="24"/>
    </row>
    <row r="32" spans="2:14" ht="19.5" customHeight="1" x14ac:dyDescent="0.2">
      <c r="B32" s="174" t="s">
        <v>159</v>
      </c>
      <c r="C32" s="175">
        <v>0</v>
      </c>
      <c r="D32" s="176">
        <f t="shared" ref="D32:D40" si="2">+D31+C32</f>
        <v>0</v>
      </c>
      <c r="E32" s="177">
        <v>0.19</v>
      </c>
      <c r="F32" s="178">
        <f t="shared" ref="F32:F41" si="3">+F31+E32</f>
        <v>0.19</v>
      </c>
      <c r="G32" s="179">
        <f t="shared" si="0"/>
        <v>0</v>
      </c>
      <c r="H32" s="180">
        <f t="shared" si="0"/>
        <v>0</v>
      </c>
      <c r="I32" s="181">
        <f t="shared" si="1"/>
        <v>0</v>
      </c>
      <c r="J32" s="50">
        <v>0.99</v>
      </c>
      <c r="K32" s="27"/>
      <c r="M32" s="24"/>
    </row>
    <row r="33" spans="2:11" ht="19.5" customHeight="1" x14ac:dyDescent="0.2">
      <c r="B33" s="174" t="s">
        <v>160</v>
      </c>
      <c r="C33" s="175">
        <v>0</v>
      </c>
      <c r="D33" s="176">
        <f t="shared" si="2"/>
        <v>0</v>
      </c>
      <c r="E33" s="177">
        <v>0</v>
      </c>
      <c r="F33" s="178">
        <f t="shared" si="3"/>
        <v>0.19</v>
      </c>
      <c r="G33" s="179" t="e">
        <f t="shared" si="0"/>
        <v>#DIV/0!</v>
      </c>
      <c r="H33" s="180">
        <f t="shared" si="0"/>
        <v>0</v>
      </c>
      <c r="I33" s="181">
        <f t="shared" si="1"/>
        <v>0</v>
      </c>
      <c r="J33" s="50">
        <v>0.99</v>
      </c>
      <c r="K33" s="27"/>
    </row>
    <row r="34" spans="2:11" ht="19.5" customHeight="1" x14ac:dyDescent="0.2">
      <c r="B34" s="174" t="s">
        <v>161</v>
      </c>
      <c r="C34" s="175">
        <v>0</v>
      </c>
      <c r="D34" s="176">
        <f t="shared" si="2"/>
        <v>0</v>
      </c>
      <c r="E34" s="177">
        <v>0</v>
      </c>
      <c r="F34" s="178">
        <f t="shared" si="3"/>
        <v>0.19</v>
      </c>
      <c r="G34" s="179" t="e">
        <f t="shared" si="0"/>
        <v>#DIV/0!</v>
      </c>
      <c r="H34" s="180">
        <f t="shared" si="0"/>
        <v>0</v>
      </c>
      <c r="I34" s="181">
        <f t="shared" si="1"/>
        <v>0</v>
      </c>
      <c r="J34" s="50">
        <v>0.99</v>
      </c>
      <c r="K34" s="27"/>
    </row>
    <row r="35" spans="2:11" ht="19.5" customHeight="1" x14ac:dyDescent="0.2">
      <c r="B35" s="174" t="s">
        <v>162</v>
      </c>
      <c r="C35" s="175">
        <v>0</v>
      </c>
      <c r="D35" s="176">
        <f t="shared" si="2"/>
        <v>0</v>
      </c>
      <c r="E35" s="177">
        <v>0</v>
      </c>
      <c r="F35" s="178">
        <f t="shared" si="3"/>
        <v>0.19</v>
      </c>
      <c r="G35" s="179" t="e">
        <f t="shared" si="0"/>
        <v>#DIV/0!</v>
      </c>
      <c r="H35" s="180">
        <f t="shared" si="0"/>
        <v>0</v>
      </c>
      <c r="I35" s="181">
        <f t="shared" si="1"/>
        <v>0</v>
      </c>
      <c r="J35" s="50">
        <v>0.99</v>
      </c>
      <c r="K35" s="27"/>
    </row>
    <row r="36" spans="2:11" ht="19.5" customHeight="1" x14ac:dyDescent="0.2">
      <c r="B36" s="174" t="s">
        <v>163</v>
      </c>
      <c r="C36" s="175">
        <v>0</v>
      </c>
      <c r="D36" s="176">
        <f t="shared" si="2"/>
        <v>0</v>
      </c>
      <c r="E36" s="177">
        <v>0</v>
      </c>
      <c r="F36" s="178">
        <f t="shared" si="3"/>
        <v>0.19</v>
      </c>
      <c r="G36" s="179" t="e">
        <f t="shared" si="0"/>
        <v>#DIV/0!</v>
      </c>
      <c r="H36" s="180">
        <f t="shared" si="0"/>
        <v>0</v>
      </c>
      <c r="I36" s="181">
        <f t="shared" si="1"/>
        <v>0</v>
      </c>
      <c r="J36" s="50">
        <v>0.99</v>
      </c>
      <c r="K36" s="27"/>
    </row>
    <row r="37" spans="2:11" ht="19.5" customHeight="1" x14ac:dyDescent="0.2">
      <c r="B37" s="174" t="s">
        <v>164</v>
      </c>
      <c r="C37" s="175">
        <v>0</v>
      </c>
      <c r="D37" s="176">
        <f t="shared" si="2"/>
        <v>0</v>
      </c>
      <c r="E37" s="177">
        <v>0</v>
      </c>
      <c r="F37" s="178">
        <f t="shared" si="3"/>
        <v>0.19</v>
      </c>
      <c r="G37" s="179" t="e">
        <f t="shared" si="0"/>
        <v>#DIV/0!</v>
      </c>
      <c r="H37" s="180">
        <f t="shared" si="0"/>
        <v>0</v>
      </c>
      <c r="I37" s="181">
        <f t="shared" si="1"/>
        <v>0</v>
      </c>
      <c r="J37" s="50">
        <v>0.99</v>
      </c>
      <c r="K37" s="27"/>
    </row>
    <row r="38" spans="2:11" ht="19.5" customHeight="1" x14ac:dyDescent="0.2">
      <c r="B38" s="174" t="s">
        <v>165</v>
      </c>
      <c r="C38" s="175">
        <v>0</v>
      </c>
      <c r="D38" s="176">
        <f t="shared" si="2"/>
        <v>0</v>
      </c>
      <c r="E38" s="177">
        <v>0.02</v>
      </c>
      <c r="F38" s="178">
        <f t="shared" si="3"/>
        <v>0.21</v>
      </c>
      <c r="G38" s="179">
        <f t="shared" si="0"/>
        <v>0</v>
      </c>
      <c r="H38" s="180">
        <f t="shared" si="0"/>
        <v>0</v>
      </c>
      <c r="I38" s="181">
        <f t="shared" si="1"/>
        <v>0</v>
      </c>
      <c r="J38" s="50">
        <v>0.99</v>
      </c>
      <c r="K38" s="27"/>
    </row>
    <row r="39" spans="2:11" ht="19.5" customHeight="1" x14ac:dyDescent="0.2">
      <c r="B39" s="174" t="s">
        <v>166</v>
      </c>
      <c r="C39" s="175">
        <v>0</v>
      </c>
      <c r="D39" s="176">
        <f t="shared" si="2"/>
        <v>0</v>
      </c>
      <c r="E39" s="177">
        <v>0</v>
      </c>
      <c r="F39" s="178">
        <f t="shared" si="3"/>
        <v>0.21</v>
      </c>
      <c r="G39" s="179" t="e">
        <f t="shared" si="0"/>
        <v>#DIV/0!</v>
      </c>
      <c r="H39" s="180">
        <f t="shared" si="0"/>
        <v>0</v>
      </c>
      <c r="I39" s="181">
        <f t="shared" si="1"/>
        <v>0</v>
      </c>
      <c r="J39" s="50">
        <v>0.99</v>
      </c>
      <c r="K39" s="27"/>
    </row>
    <row r="40" spans="2:11" ht="19.5" customHeight="1" x14ac:dyDescent="0.2">
      <c r="B40" s="174" t="s">
        <v>167</v>
      </c>
      <c r="C40" s="175">
        <v>0</v>
      </c>
      <c r="D40" s="176">
        <f t="shared" si="2"/>
        <v>0</v>
      </c>
      <c r="E40" s="177">
        <v>0</v>
      </c>
      <c r="F40" s="178">
        <f t="shared" si="3"/>
        <v>0.21</v>
      </c>
      <c r="G40" s="179" t="e">
        <f t="shared" si="0"/>
        <v>#DIV/0!</v>
      </c>
      <c r="H40" s="180">
        <f t="shared" si="0"/>
        <v>0</v>
      </c>
      <c r="I40" s="181">
        <f t="shared" si="1"/>
        <v>0</v>
      </c>
      <c r="J40" s="50">
        <v>0.99</v>
      </c>
      <c r="K40" s="27"/>
    </row>
    <row r="41" spans="2:11" ht="19.5" customHeight="1" x14ac:dyDescent="0.2">
      <c r="B41" s="174" t="s">
        <v>168</v>
      </c>
      <c r="C41" s="175">
        <v>0</v>
      </c>
      <c r="D41" s="176">
        <f>+D40+C41</f>
        <v>0</v>
      </c>
      <c r="E41" s="177">
        <v>0.04</v>
      </c>
      <c r="F41" s="178">
        <f t="shared" si="3"/>
        <v>0.25</v>
      </c>
      <c r="G41" s="179">
        <f>+C41/E41</f>
        <v>0</v>
      </c>
      <c r="H41" s="180">
        <f>+D41/F41</f>
        <v>0</v>
      </c>
      <c r="I41" s="181">
        <f t="shared" si="1"/>
        <v>0</v>
      </c>
      <c r="J41" s="50">
        <v>0.99</v>
      </c>
      <c r="K41" s="27"/>
    </row>
    <row r="42" spans="2:11" ht="54.75" customHeight="1" x14ac:dyDescent="0.2">
      <c r="B42" s="182" t="s">
        <v>169</v>
      </c>
      <c r="C42" s="401" t="s">
        <v>57</v>
      </c>
      <c r="D42" s="401"/>
      <c r="E42" s="401"/>
      <c r="F42" s="401"/>
      <c r="G42" s="401"/>
      <c r="H42" s="401"/>
      <c r="I42" s="402"/>
      <c r="J42" s="28"/>
      <c r="K42" s="28"/>
    </row>
    <row r="43" spans="2:11" ht="29.25" customHeight="1" x14ac:dyDescent="0.2">
      <c r="B43" s="407" t="s">
        <v>170</v>
      </c>
      <c r="C43" s="408"/>
      <c r="D43" s="408"/>
      <c r="E43" s="408"/>
      <c r="F43" s="408"/>
      <c r="G43" s="408"/>
      <c r="H43" s="408"/>
      <c r="I43" s="409"/>
      <c r="J43" s="40"/>
      <c r="K43" s="40"/>
    </row>
    <row r="44" spans="2:11" ht="32.25" customHeight="1" x14ac:dyDescent="0.2">
      <c r="B44" s="415"/>
      <c r="C44" s="416"/>
      <c r="D44" s="416"/>
      <c r="E44" s="416"/>
      <c r="F44" s="416"/>
      <c r="G44" s="416"/>
      <c r="H44" s="416"/>
      <c r="I44" s="417"/>
      <c r="J44" s="40"/>
      <c r="K44" s="40"/>
    </row>
    <row r="45" spans="2:11" ht="32.25" customHeight="1" x14ac:dyDescent="0.2">
      <c r="B45" s="418"/>
      <c r="C45" s="419"/>
      <c r="D45" s="419"/>
      <c r="E45" s="419"/>
      <c r="F45" s="419"/>
      <c r="G45" s="419"/>
      <c r="H45" s="419"/>
      <c r="I45" s="420"/>
      <c r="J45" s="28"/>
      <c r="K45" s="28"/>
    </row>
    <row r="46" spans="2:11" ht="32.25" customHeight="1" x14ac:dyDescent="0.2">
      <c r="B46" s="418"/>
      <c r="C46" s="419"/>
      <c r="D46" s="419"/>
      <c r="E46" s="419"/>
      <c r="F46" s="419"/>
      <c r="G46" s="419"/>
      <c r="H46" s="419"/>
      <c r="I46" s="420"/>
      <c r="J46" s="28"/>
      <c r="K46" s="28"/>
    </row>
    <row r="47" spans="2:11" ht="32.25" customHeight="1" x14ac:dyDescent="0.2">
      <c r="B47" s="418"/>
      <c r="C47" s="419"/>
      <c r="D47" s="419"/>
      <c r="E47" s="419"/>
      <c r="F47" s="419"/>
      <c r="G47" s="419"/>
      <c r="H47" s="419"/>
      <c r="I47" s="420"/>
      <c r="J47" s="28"/>
      <c r="K47" s="28"/>
    </row>
    <row r="48" spans="2:11" ht="32.25" customHeight="1" x14ac:dyDescent="0.2">
      <c r="B48" s="421"/>
      <c r="C48" s="422"/>
      <c r="D48" s="422"/>
      <c r="E48" s="422"/>
      <c r="F48" s="422"/>
      <c r="G48" s="422"/>
      <c r="H48" s="422"/>
      <c r="I48" s="423"/>
      <c r="J48" s="12"/>
      <c r="K48" s="12"/>
    </row>
    <row r="49" spans="2:11" ht="83.25" customHeight="1" x14ac:dyDescent="0.2">
      <c r="B49" s="164" t="s">
        <v>171</v>
      </c>
      <c r="C49" s="401" t="s">
        <v>57</v>
      </c>
      <c r="D49" s="401"/>
      <c r="E49" s="401"/>
      <c r="F49" s="401"/>
      <c r="G49" s="401"/>
      <c r="H49" s="401"/>
      <c r="I49" s="402"/>
      <c r="J49" s="29"/>
      <c r="K49" s="29"/>
    </row>
    <row r="50" spans="2:11" ht="34.5" customHeight="1" x14ac:dyDescent="0.2">
      <c r="B50" s="164" t="s">
        <v>172</v>
      </c>
      <c r="C50" s="385" t="s">
        <v>146</v>
      </c>
      <c r="D50" s="385"/>
      <c r="E50" s="385"/>
      <c r="F50" s="385"/>
      <c r="G50" s="385"/>
      <c r="H50" s="385"/>
      <c r="I50" s="403"/>
      <c r="J50" s="29"/>
      <c r="K50" s="29"/>
    </row>
    <row r="51" spans="2:11" ht="34.5" customHeight="1" x14ac:dyDescent="0.2">
      <c r="B51" s="183" t="s">
        <v>173</v>
      </c>
      <c r="C51" s="404" t="s">
        <v>58</v>
      </c>
      <c r="D51" s="405"/>
      <c r="E51" s="405"/>
      <c r="F51" s="405"/>
      <c r="G51" s="405"/>
      <c r="H51" s="405"/>
      <c r="I51" s="406"/>
      <c r="J51" s="29"/>
      <c r="K51" s="29"/>
    </row>
    <row r="52" spans="2:11" ht="29.25" customHeight="1" x14ac:dyDescent="0.2">
      <c r="B52" s="407" t="s">
        <v>174</v>
      </c>
      <c r="C52" s="408"/>
      <c r="D52" s="408"/>
      <c r="E52" s="408"/>
      <c r="F52" s="408"/>
      <c r="G52" s="408"/>
      <c r="H52" s="408"/>
      <c r="I52" s="409"/>
      <c r="J52" s="29"/>
      <c r="K52" s="29"/>
    </row>
    <row r="53" spans="2:11" ht="33" customHeight="1" x14ac:dyDescent="0.2">
      <c r="B53" s="410" t="s">
        <v>175</v>
      </c>
      <c r="C53" s="184" t="s">
        <v>176</v>
      </c>
      <c r="D53" s="411" t="s">
        <v>177</v>
      </c>
      <c r="E53" s="411"/>
      <c r="F53" s="411"/>
      <c r="G53" s="411" t="s">
        <v>178</v>
      </c>
      <c r="H53" s="411"/>
      <c r="I53" s="412"/>
      <c r="J53" s="30"/>
      <c r="K53" s="30"/>
    </row>
    <row r="54" spans="2:11" ht="31.5" customHeight="1" x14ac:dyDescent="0.2">
      <c r="B54" s="410"/>
      <c r="C54" s="185"/>
      <c r="D54" s="385"/>
      <c r="E54" s="385"/>
      <c r="F54" s="385"/>
      <c r="G54" s="413"/>
      <c r="H54" s="413"/>
      <c r="I54" s="414"/>
      <c r="J54" s="30"/>
      <c r="K54" s="30"/>
    </row>
    <row r="55" spans="2:11" ht="31.5" customHeight="1" x14ac:dyDescent="0.2">
      <c r="B55" s="183" t="s">
        <v>179</v>
      </c>
      <c r="C55" s="397" t="s">
        <v>180</v>
      </c>
      <c r="D55" s="397"/>
      <c r="E55" s="398" t="s">
        <v>181</v>
      </c>
      <c r="F55" s="398"/>
      <c r="G55" s="397" t="s">
        <v>182</v>
      </c>
      <c r="H55" s="397"/>
      <c r="I55" s="399"/>
      <c r="J55" s="31"/>
      <c r="K55" s="31"/>
    </row>
    <row r="56" spans="2:11" ht="31.5" customHeight="1" x14ac:dyDescent="0.2">
      <c r="B56" s="183" t="s">
        <v>183</v>
      </c>
      <c r="C56" s="385" t="s">
        <v>184</v>
      </c>
      <c r="D56" s="385"/>
      <c r="E56" s="400" t="s">
        <v>185</v>
      </c>
      <c r="F56" s="400"/>
      <c r="G56" s="397" t="s">
        <v>186</v>
      </c>
      <c r="H56" s="397"/>
      <c r="I56" s="399"/>
      <c r="J56" s="31"/>
      <c r="K56" s="31"/>
    </row>
    <row r="57" spans="2:11" ht="31.5" customHeight="1" x14ac:dyDescent="0.2">
      <c r="B57" s="183" t="s">
        <v>187</v>
      </c>
      <c r="C57" s="385"/>
      <c r="D57" s="385"/>
      <c r="E57" s="386" t="s">
        <v>188</v>
      </c>
      <c r="F57" s="387"/>
      <c r="G57" s="390"/>
      <c r="H57" s="391"/>
      <c r="I57" s="392"/>
      <c r="J57" s="32"/>
      <c r="K57" s="32"/>
    </row>
    <row r="58" spans="2:11" ht="31.5" customHeight="1" thickBot="1" x14ac:dyDescent="0.25">
      <c r="B58" s="186" t="s">
        <v>189</v>
      </c>
      <c r="C58" s="396"/>
      <c r="D58" s="396"/>
      <c r="E58" s="388"/>
      <c r="F58" s="389"/>
      <c r="G58" s="393"/>
      <c r="H58" s="394"/>
      <c r="I58" s="395"/>
      <c r="J58" s="32"/>
      <c r="K58" s="32"/>
    </row>
    <row r="59" spans="2:11" hidden="1" x14ac:dyDescent="0.2">
      <c r="B59" s="3"/>
      <c r="C59" s="3"/>
      <c r="D59" s="5"/>
      <c r="E59" s="5"/>
      <c r="F59" s="5"/>
      <c r="G59" s="5"/>
      <c r="H59" s="5"/>
      <c r="I59" s="42"/>
      <c r="J59" s="33"/>
      <c r="K59" s="33"/>
    </row>
    <row r="60" spans="2:11" hidden="1" x14ac:dyDescent="0.2">
      <c r="B60" s="43"/>
      <c r="C60" s="44"/>
      <c r="D60" s="44"/>
      <c r="E60" s="45"/>
      <c r="F60" s="45"/>
      <c r="G60" s="46"/>
      <c r="H60" s="47"/>
      <c r="I60" s="44"/>
      <c r="J60" s="34"/>
      <c r="K60" s="34"/>
    </row>
    <row r="61" spans="2:11" hidden="1" x14ac:dyDescent="0.2">
      <c r="B61" s="43"/>
      <c r="C61" s="44"/>
      <c r="D61" s="44"/>
      <c r="E61" s="45"/>
      <c r="F61" s="45"/>
      <c r="G61" s="46"/>
      <c r="H61" s="47"/>
      <c r="I61" s="44"/>
      <c r="J61" s="34"/>
      <c r="K61" s="34"/>
    </row>
    <row r="62" spans="2:11" hidden="1" x14ac:dyDescent="0.2">
      <c r="B62" s="43"/>
      <c r="C62" s="44"/>
      <c r="D62" s="44"/>
      <c r="E62" s="45"/>
      <c r="F62" s="45"/>
      <c r="G62" s="46"/>
      <c r="H62" s="47"/>
      <c r="I62" s="44"/>
      <c r="J62" s="34"/>
      <c r="K62" s="34"/>
    </row>
    <row r="63" spans="2:11" hidden="1" x14ac:dyDescent="0.2">
      <c r="B63" s="43"/>
      <c r="C63" s="44"/>
      <c r="D63" s="44"/>
      <c r="E63" s="45"/>
      <c r="F63" s="45"/>
      <c r="G63" s="46"/>
      <c r="H63" s="47"/>
      <c r="I63" s="44"/>
      <c r="J63" s="34"/>
      <c r="K63" s="34"/>
    </row>
    <row r="64" spans="2:11" hidden="1" x14ac:dyDescent="0.2">
      <c r="B64" s="43"/>
      <c r="C64" s="44"/>
      <c r="D64" s="44"/>
      <c r="E64" s="45"/>
      <c r="F64" s="45"/>
      <c r="G64" s="46"/>
      <c r="H64" s="47"/>
      <c r="I64" s="44"/>
      <c r="J64" s="34"/>
      <c r="K64" s="34"/>
    </row>
    <row r="65" spans="2:11" hidden="1" x14ac:dyDescent="0.2">
      <c r="B65" s="43"/>
      <c r="C65" s="44"/>
      <c r="D65" s="44"/>
      <c r="E65" s="45"/>
      <c r="F65" s="45"/>
      <c r="G65" s="46"/>
      <c r="H65" s="47"/>
      <c r="I65" s="44"/>
      <c r="J65" s="34"/>
      <c r="K65" s="34"/>
    </row>
    <row r="66" spans="2:11" hidden="1" x14ac:dyDescent="0.2">
      <c r="B66" s="43"/>
      <c r="C66" s="44"/>
      <c r="D66" s="44"/>
      <c r="E66" s="45"/>
      <c r="F66" s="45"/>
      <c r="G66" s="46"/>
      <c r="H66" s="47"/>
      <c r="I66" s="44"/>
      <c r="J66" s="34"/>
      <c r="K66" s="34"/>
    </row>
    <row r="67" spans="2:11" hidden="1" x14ac:dyDescent="0.2">
      <c r="B67" s="43"/>
      <c r="C67" s="44"/>
      <c r="D67" s="44"/>
      <c r="E67" s="45"/>
      <c r="F67" s="45"/>
      <c r="G67" s="46"/>
      <c r="H67" s="47"/>
      <c r="I67" s="44"/>
      <c r="J67" s="34"/>
      <c r="K67" s="34"/>
    </row>
    <row r="68" spans="2:11" x14ac:dyDescent="0.2">
      <c r="B68" s="48"/>
      <c r="C68" s="3"/>
      <c r="D68" s="3"/>
      <c r="E68" s="3"/>
      <c r="F68" s="3"/>
      <c r="G68" s="49"/>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42578125" defaultRowHeight="15" x14ac:dyDescent="0.25"/>
  <cols>
    <col min="1" max="1" width="1.28515625" customWidth="1"/>
    <col min="2" max="2" width="20.140625" style="38"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7109375" bestFit="1" customWidth="1"/>
    <col min="108" max="108" width="11.42578125" customWidth="1"/>
    <col min="198" max="198" width="1.42578125" customWidth="1"/>
  </cols>
  <sheetData>
    <row r="1" spans="2:13" ht="18" customHeight="1" thickBot="1" x14ac:dyDescent="0.3">
      <c r="B1" s="502"/>
      <c r="C1" s="505" t="s">
        <v>0</v>
      </c>
      <c r="D1" s="506"/>
      <c r="E1" s="506"/>
      <c r="F1" s="506"/>
      <c r="G1" s="506"/>
      <c r="H1" s="507"/>
      <c r="I1" s="508"/>
      <c r="J1" s="509"/>
    </row>
    <row r="2" spans="2:13" ht="18" customHeight="1" thickBot="1" x14ac:dyDescent="0.3">
      <c r="B2" s="503"/>
      <c r="C2" s="505" t="s">
        <v>1</v>
      </c>
      <c r="D2" s="506"/>
      <c r="E2" s="506"/>
      <c r="F2" s="506"/>
      <c r="G2" s="506"/>
      <c r="H2" s="507"/>
      <c r="I2" s="510"/>
      <c r="J2" s="511"/>
    </row>
    <row r="3" spans="2:13" ht="18" customHeight="1" thickBot="1" x14ac:dyDescent="0.3">
      <c r="B3" s="503"/>
      <c r="C3" s="505" t="s">
        <v>190</v>
      </c>
      <c r="D3" s="506"/>
      <c r="E3" s="506"/>
      <c r="F3" s="506"/>
      <c r="G3" s="506"/>
      <c r="H3" s="507"/>
      <c r="I3" s="510"/>
      <c r="J3" s="511"/>
    </row>
    <row r="4" spans="2:13" ht="18" customHeight="1" thickBot="1" x14ac:dyDescent="0.3">
      <c r="B4" s="504"/>
      <c r="C4" s="505" t="s">
        <v>191</v>
      </c>
      <c r="D4" s="506"/>
      <c r="E4" s="506"/>
      <c r="F4" s="507"/>
      <c r="G4" s="514" t="s">
        <v>192</v>
      </c>
      <c r="H4" s="515"/>
      <c r="I4" s="512"/>
      <c r="J4" s="513"/>
    </row>
    <row r="5" spans="2:13" ht="18" customHeight="1" thickBot="1" x14ac:dyDescent="0.3">
      <c r="B5" s="35"/>
      <c r="C5" s="10"/>
      <c r="D5" s="10"/>
      <c r="E5" s="10"/>
      <c r="F5" s="10"/>
      <c r="G5" s="10"/>
      <c r="H5" s="10"/>
      <c r="I5" s="10"/>
      <c r="J5" s="36"/>
    </row>
    <row r="6" spans="2:13" ht="51.75" customHeight="1" thickBot="1" x14ac:dyDescent="0.3">
      <c r="B6" s="1" t="s">
        <v>193</v>
      </c>
      <c r="C6" s="516" t="s">
        <v>39</v>
      </c>
      <c r="D6" s="517"/>
      <c r="E6" s="518"/>
      <c r="F6" s="37"/>
      <c r="G6" s="10"/>
      <c r="H6" s="10"/>
      <c r="I6" s="10"/>
      <c r="J6" s="36"/>
    </row>
    <row r="7" spans="2:13" ht="32.25" customHeight="1" thickBot="1" x14ac:dyDescent="0.3">
      <c r="B7" s="2" t="s">
        <v>194</v>
      </c>
      <c r="C7" s="516" t="s">
        <v>86</v>
      </c>
      <c r="D7" s="517"/>
      <c r="E7" s="518"/>
      <c r="F7" s="37"/>
      <c r="G7" s="10"/>
      <c r="H7" s="10"/>
      <c r="I7" s="10"/>
      <c r="J7" s="36"/>
    </row>
    <row r="8" spans="2:13" ht="32.25" customHeight="1" thickBot="1" x14ac:dyDescent="0.3">
      <c r="B8" s="2" t="s">
        <v>195</v>
      </c>
      <c r="C8" s="516" t="s">
        <v>196</v>
      </c>
      <c r="D8" s="517"/>
      <c r="E8" s="518"/>
      <c r="F8" s="4"/>
      <c r="G8" s="10"/>
      <c r="H8" s="10"/>
      <c r="I8" s="10"/>
      <c r="J8" s="36"/>
    </row>
    <row r="9" spans="2:13" ht="33.75" customHeight="1" thickBot="1" x14ac:dyDescent="0.3">
      <c r="B9" s="2" t="s">
        <v>197</v>
      </c>
      <c r="C9" s="516" t="s">
        <v>186</v>
      </c>
      <c r="D9" s="517"/>
      <c r="E9" s="518"/>
      <c r="F9" s="37"/>
      <c r="G9" s="10"/>
      <c r="H9" s="10"/>
      <c r="I9" s="10"/>
      <c r="J9" s="36"/>
    </row>
    <row r="10" spans="2:13" ht="32.25" customHeight="1" thickBot="1" x14ac:dyDescent="0.3">
      <c r="B10" s="2" t="s">
        <v>198</v>
      </c>
      <c r="C10" s="516" t="s">
        <v>101</v>
      </c>
      <c r="D10" s="517"/>
      <c r="E10" s="518"/>
    </row>
    <row r="12" spans="2:13" x14ac:dyDescent="0.25">
      <c r="B12" s="495" t="s">
        <v>199</v>
      </c>
      <c r="C12" s="496"/>
      <c r="D12" s="496"/>
      <c r="E12" s="496"/>
      <c r="F12" s="496"/>
      <c r="G12" s="496"/>
      <c r="H12" s="497"/>
      <c r="I12" s="487" t="s">
        <v>200</v>
      </c>
      <c r="J12" s="488"/>
      <c r="K12" s="488"/>
    </row>
    <row r="13" spans="2:13" s="39" customFormat="1" ht="30" customHeight="1" x14ac:dyDescent="0.25">
      <c r="B13" s="489" t="s">
        <v>201</v>
      </c>
      <c r="C13" s="489" t="s">
        <v>202</v>
      </c>
      <c r="D13" s="489" t="s">
        <v>203</v>
      </c>
      <c r="E13" s="489" t="s">
        <v>204</v>
      </c>
      <c r="F13" s="489" t="s">
        <v>205</v>
      </c>
      <c r="G13" s="489" t="s">
        <v>206</v>
      </c>
      <c r="H13" s="489" t="s">
        <v>207</v>
      </c>
      <c r="I13" s="491" t="s">
        <v>208</v>
      </c>
      <c r="J13" s="493" t="s">
        <v>209</v>
      </c>
      <c r="K13" s="486" t="s">
        <v>210</v>
      </c>
    </row>
    <row r="14" spans="2:13" s="39" customFormat="1" x14ac:dyDescent="0.25">
      <c r="B14" s="490"/>
      <c r="C14" s="490"/>
      <c r="D14" s="490"/>
      <c r="E14" s="490"/>
      <c r="F14" s="490"/>
      <c r="G14" s="490"/>
      <c r="H14" s="490"/>
      <c r="I14" s="492"/>
      <c r="J14" s="494"/>
      <c r="K14" s="486"/>
    </row>
    <row r="15" spans="2:13" s="39" customFormat="1" ht="105" x14ac:dyDescent="0.25">
      <c r="B15" s="61">
        <v>1</v>
      </c>
      <c r="C15" s="187" t="s">
        <v>211</v>
      </c>
      <c r="D15" s="188">
        <v>0.19</v>
      </c>
      <c r="E15" s="189"/>
      <c r="F15" s="190" t="s">
        <v>212</v>
      </c>
      <c r="G15" s="191">
        <v>0.19</v>
      </c>
      <c r="H15" s="192">
        <v>43160</v>
      </c>
      <c r="I15" s="193">
        <v>0.19</v>
      </c>
      <c r="J15" s="194">
        <v>43132</v>
      </c>
      <c r="K15" s="195"/>
      <c r="M15" s="65"/>
    </row>
    <row r="16" spans="2:13" ht="60" x14ac:dyDescent="0.25">
      <c r="B16" s="196">
        <v>2</v>
      </c>
      <c r="C16" s="197" t="s">
        <v>213</v>
      </c>
      <c r="D16" s="188">
        <v>0.02</v>
      </c>
      <c r="E16" s="189"/>
      <c r="F16" s="190" t="s">
        <v>214</v>
      </c>
      <c r="G16" s="191">
        <v>0.02</v>
      </c>
      <c r="H16" s="192">
        <v>43344</v>
      </c>
      <c r="I16" s="193"/>
      <c r="J16" s="194"/>
      <c r="K16" s="195"/>
      <c r="M16" s="66"/>
    </row>
    <row r="17" spans="2:11" ht="75" x14ac:dyDescent="0.25">
      <c r="B17" s="198">
        <v>3</v>
      </c>
      <c r="C17" s="199" t="s">
        <v>215</v>
      </c>
      <c r="D17" s="188">
        <v>0.04</v>
      </c>
      <c r="E17" s="189"/>
      <c r="F17" s="190" t="s">
        <v>216</v>
      </c>
      <c r="G17" s="191">
        <v>0.04</v>
      </c>
      <c r="H17" s="192">
        <v>43435</v>
      </c>
      <c r="I17" s="193"/>
      <c r="J17" s="194"/>
      <c r="K17" s="195"/>
    </row>
    <row r="18" spans="2:11" x14ac:dyDescent="0.25">
      <c r="B18" s="498" t="s">
        <v>217</v>
      </c>
      <c r="C18" s="499"/>
      <c r="D18" s="200">
        <f>SUM(D15:D17)</f>
        <v>0.25</v>
      </c>
      <c r="E18" s="500" t="s">
        <v>217</v>
      </c>
      <c r="F18" s="501"/>
      <c r="G18" s="200">
        <f>SUM(G15:G17)</f>
        <v>0.25</v>
      </c>
      <c r="H18" s="201"/>
      <c r="I18" s="202">
        <f>SUM(I15:I17)</f>
        <v>0.19</v>
      </c>
      <c r="J18" s="203"/>
      <c r="K18" s="2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7"/>
  <sheetViews>
    <sheetView view="pageBreakPreview" topLeftCell="C46" zoomScale="80" zoomScaleNormal="70" zoomScaleSheetLayoutView="80" zoomScalePageLayoutView="85" workbookViewId="0">
      <selection activeCell="C39" sqref="C39:I39"/>
    </sheetView>
  </sheetViews>
  <sheetFormatPr baseColWidth="10" defaultColWidth="10.7109375" defaultRowHeight="12.75" x14ac:dyDescent="0.2"/>
  <cols>
    <col min="1" max="1" width="1" style="83" customWidth="1"/>
    <col min="2" max="2" width="25.42578125" style="114" customWidth="1"/>
    <col min="3" max="5" width="25.7109375" style="83" customWidth="1"/>
    <col min="6" max="6" width="25" style="83" customWidth="1"/>
    <col min="7" max="7" width="22" style="114" customWidth="1"/>
    <col min="8" max="8" width="20.42578125" style="83" customWidth="1"/>
    <col min="9" max="9" width="25.28515625" style="83" customWidth="1"/>
    <col min="10" max="11" width="22.42578125" style="83" customWidth="1"/>
    <col min="12" max="24" width="10.7109375" style="81"/>
    <col min="25" max="16384" width="10.7109375" style="83"/>
  </cols>
  <sheetData>
    <row r="1" spans="2:14" ht="37.5" customHeight="1" x14ac:dyDescent="0.2">
      <c r="B1" s="611"/>
      <c r="C1" s="614" t="s">
        <v>1</v>
      </c>
      <c r="D1" s="614"/>
      <c r="E1" s="614"/>
      <c r="F1" s="614"/>
      <c r="G1" s="614"/>
      <c r="H1" s="614"/>
      <c r="I1" s="615"/>
      <c r="J1" s="80"/>
      <c r="K1" s="80"/>
      <c r="M1" s="82" t="s">
        <v>67</v>
      </c>
    </row>
    <row r="2" spans="2:14" ht="37.5" customHeight="1" x14ac:dyDescent="0.2">
      <c r="B2" s="612"/>
      <c r="C2" s="618" t="s">
        <v>218</v>
      </c>
      <c r="D2" s="618"/>
      <c r="E2" s="618"/>
      <c r="F2" s="618"/>
      <c r="G2" s="618"/>
      <c r="H2" s="618"/>
      <c r="I2" s="616"/>
      <c r="J2" s="80"/>
      <c r="K2" s="80"/>
      <c r="M2" s="82" t="s">
        <v>68</v>
      </c>
    </row>
    <row r="3" spans="2:14" ht="37.5" customHeight="1" thickBot="1" x14ac:dyDescent="0.25">
      <c r="B3" s="613"/>
      <c r="C3" s="619" t="s">
        <v>219</v>
      </c>
      <c r="D3" s="619"/>
      <c r="E3" s="619"/>
      <c r="F3" s="619" t="s">
        <v>220</v>
      </c>
      <c r="G3" s="619"/>
      <c r="H3" s="619"/>
      <c r="I3" s="617"/>
      <c r="J3" s="80"/>
      <c r="K3" s="80"/>
      <c r="M3" s="82" t="s">
        <v>70</v>
      </c>
    </row>
    <row r="4" spans="2:14" ht="23.25" customHeight="1" x14ac:dyDescent="0.2">
      <c r="B4" s="607" t="s">
        <v>221</v>
      </c>
      <c r="C4" s="608"/>
      <c r="D4" s="608"/>
      <c r="E4" s="608"/>
      <c r="F4" s="608"/>
      <c r="G4" s="608"/>
      <c r="H4" s="608"/>
      <c r="I4" s="609"/>
      <c r="J4" s="84"/>
      <c r="K4" s="84"/>
    </row>
    <row r="5" spans="2:14" ht="24" customHeight="1" x14ac:dyDescent="0.2">
      <c r="B5" s="525" t="s">
        <v>222</v>
      </c>
      <c r="C5" s="526"/>
      <c r="D5" s="526"/>
      <c r="E5" s="526"/>
      <c r="F5" s="526"/>
      <c r="G5" s="526"/>
      <c r="H5" s="526"/>
      <c r="I5" s="527"/>
      <c r="J5" s="85"/>
      <c r="K5" s="85"/>
      <c r="N5" s="86"/>
    </row>
    <row r="6" spans="2:14" ht="30.75" customHeight="1" x14ac:dyDescent="0.2">
      <c r="B6" s="118" t="s">
        <v>223</v>
      </c>
      <c r="C6" s="130">
        <v>2</v>
      </c>
      <c r="D6" s="610" t="s">
        <v>224</v>
      </c>
      <c r="E6" s="610"/>
      <c r="F6" s="577" t="s">
        <v>225</v>
      </c>
      <c r="G6" s="577"/>
      <c r="H6" s="577"/>
      <c r="I6" s="578"/>
      <c r="J6" s="87"/>
      <c r="K6" s="87"/>
      <c r="M6" s="82" t="s">
        <v>81</v>
      </c>
      <c r="N6" s="86"/>
    </row>
    <row r="7" spans="2:14" ht="30.75" customHeight="1" x14ac:dyDescent="0.2">
      <c r="B7" s="118" t="s">
        <v>226</v>
      </c>
      <c r="C7" s="130" t="s">
        <v>84</v>
      </c>
      <c r="D7" s="610" t="s">
        <v>227</v>
      </c>
      <c r="E7" s="610"/>
      <c r="F7" s="579" t="s">
        <v>228</v>
      </c>
      <c r="G7" s="579"/>
      <c r="H7" s="131" t="s">
        <v>229</v>
      </c>
      <c r="I7" s="132" t="s">
        <v>84</v>
      </c>
      <c r="J7" s="88"/>
      <c r="K7" s="88"/>
      <c r="M7" s="82" t="s">
        <v>88</v>
      </c>
      <c r="N7" s="86"/>
    </row>
    <row r="8" spans="2:14" ht="30.75" customHeight="1" x14ac:dyDescent="0.2">
      <c r="B8" s="118" t="s">
        <v>230</v>
      </c>
      <c r="C8" s="577" t="s">
        <v>231</v>
      </c>
      <c r="D8" s="577"/>
      <c r="E8" s="577"/>
      <c r="F8" s="577"/>
      <c r="G8" s="131" t="s">
        <v>232</v>
      </c>
      <c r="H8" s="600">
        <v>7550</v>
      </c>
      <c r="I8" s="601"/>
      <c r="J8" s="89"/>
      <c r="K8" s="89"/>
      <c r="M8" s="82" t="s">
        <v>93</v>
      </c>
      <c r="N8" s="86"/>
    </row>
    <row r="9" spans="2:14" ht="30.75" customHeight="1" x14ac:dyDescent="0.2">
      <c r="B9" s="118" t="s">
        <v>68</v>
      </c>
      <c r="C9" s="602" t="s">
        <v>81</v>
      </c>
      <c r="D9" s="602"/>
      <c r="E9" s="602"/>
      <c r="F9" s="602"/>
      <c r="G9" s="131" t="s">
        <v>233</v>
      </c>
      <c r="H9" s="603" t="s">
        <v>234</v>
      </c>
      <c r="I9" s="604"/>
      <c r="J9" s="90"/>
      <c r="K9" s="90"/>
      <c r="M9" s="91" t="s">
        <v>97</v>
      </c>
    </row>
    <row r="10" spans="2:14" ht="54" customHeight="1" x14ac:dyDescent="0.2">
      <c r="B10" s="118" t="s">
        <v>235</v>
      </c>
      <c r="C10" s="577" t="s">
        <v>236</v>
      </c>
      <c r="D10" s="577"/>
      <c r="E10" s="577"/>
      <c r="F10" s="577"/>
      <c r="G10" s="577"/>
      <c r="H10" s="577"/>
      <c r="I10" s="578"/>
      <c r="J10" s="92"/>
      <c r="K10" s="92"/>
      <c r="M10" s="91"/>
    </row>
    <row r="11" spans="2:14" ht="30.75" customHeight="1" x14ac:dyDescent="0.2">
      <c r="B11" s="118" t="s">
        <v>237</v>
      </c>
      <c r="C11" s="577" t="s">
        <v>238</v>
      </c>
      <c r="D11" s="577"/>
      <c r="E11" s="577"/>
      <c r="F11" s="577"/>
      <c r="G11" s="577"/>
      <c r="H11" s="577"/>
      <c r="I11" s="578"/>
      <c r="J11" s="88"/>
      <c r="K11" s="88"/>
      <c r="M11" s="91"/>
      <c r="N11" s="86"/>
    </row>
    <row r="12" spans="2:14" ht="30.75" customHeight="1" x14ac:dyDescent="0.2">
      <c r="B12" s="118" t="s">
        <v>239</v>
      </c>
      <c r="C12" s="598" t="s">
        <v>240</v>
      </c>
      <c r="D12" s="598"/>
      <c r="E12" s="598"/>
      <c r="F12" s="598"/>
      <c r="G12" s="131" t="s">
        <v>241</v>
      </c>
      <c r="H12" s="579" t="s">
        <v>106</v>
      </c>
      <c r="I12" s="605"/>
      <c r="J12" s="88"/>
      <c r="K12" s="88"/>
      <c r="M12" s="91" t="s">
        <v>107</v>
      </c>
      <c r="N12" s="86"/>
    </row>
    <row r="13" spans="2:14" ht="30.75" customHeight="1" x14ac:dyDescent="0.2">
      <c r="B13" s="118" t="s">
        <v>242</v>
      </c>
      <c r="C13" s="606" t="s">
        <v>243</v>
      </c>
      <c r="D13" s="606"/>
      <c r="E13" s="606"/>
      <c r="F13" s="606"/>
      <c r="G13" s="134" t="s">
        <v>244</v>
      </c>
      <c r="H13" s="579" t="s">
        <v>82</v>
      </c>
      <c r="I13" s="605"/>
      <c r="J13" s="88"/>
      <c r="K13" s="88"/>
      <c r="M13" s="91" t="s">
        <v>111</v>
      </c>
    </row>
    <row r="14" spans="2:14" ht="64.5" customHeight="1" x14ac:dyDescent="0.2">
      <c r="B14" s="118" t="s">
        <v>245</v>
      </c>
      <c r="C14" s="598" t="s">
        <v>246</v>
      </c>
      <c r="D14" s="598"/>
      <c r="E14" s="598"/>
      <c r="F14" s="598"/>
      <c r="G14" s="598"/>
      <c r="H14" s="598"/>
      <c r="I14" s="599"/>
      <c r="J14" s="92"/>
      <c r="K14" s="92"/>
      <c r="M14" s="91" t="s">
        <v>114</v>
      </c>
      <c r="N14" s="86"/>
    </row>
    <row r="15" spans="2:14" ht="30.75" customHeight="1" x14ac:dyDescent="0.2">
      <c r="B15" s="118" t="s">
        <v>247</v>
      </c>
      <c r="C15" s="598" t="s">
        <v>248</v>
      </c>
      <c r="D15" s="598"/>
      <c r="E15" s="598"/>
      <c r="F15" s="598"/>
      <c r="G15" s="598"/>
      <c r="H15" s="598"/>
      <c r="I15" s="599"/>
      <c r="J15" s="93"/>
      <c r="K15" s="93"/>
      <c r="M15" s="91" t="s">
        <v>118</v>
      </c>
      <c r="N15" s="86"/>
    </row>
    <row r="16" spans="2:14" ht="35.85" customHeight="1" x14ac:dyDescent="0.2">
      <c r="B16" s="118" t="s">
        <v>249</v>
      </c>
      <c r="C16" s="577" t="s">
        <v>250</v>
      </c>
      <c r="D16" s="577"/>
      <c r="E16" s="577"/>
      <c r="F16" s="577"/>
      <c r="G16" s="577"/>
      <c r="H16" s="577"/>
      <c r="I16" s="578"/>
      <c r="J16" s="94"/>
      <c r="K16" s="94"/>
      <c r="M16" s="91"/>
      <c r="N16" s="86"/>
    </row>
    <row r="17" spans="2:14" ht="30.75" customHeight="1" x14ac:dyDescent="0.2">
      <c r="B17" s="118" t="s">
        <v>251</v>
      </c>
      <c r="C17" s="579" t="s">
        <v>43</v>
      </c>
      <c r="D17" s="580"/>
      <c r="E17" s="580"/>
      <c r="F17" s="580"/>
      <c r="G17" s="580"/>
      <c r="H17" s="580"/>
      <c r="I17" s="581"/>
      <c r="J17" s="95"/>
      <c r="K17" s="95"/>
      <c r="M17" s="91" t="s">
        <v>106</v>
      </c>
      <c r="N17" s="86"/>
    </row>
    <row r="18" spans="2:14" ht="18" customHeight="1" x14ac:dyDescent="0.2">
      <c r="B18" s="582" t="s">
        <v>252</v>
      </c>
      <c r="C18" s="583" t="s">
        <v>253</v>
      </c>
      <c r="D18" s="583"/>
      <c r="E18" s="583"/>
      <c r="F18" s="584" t="s">
        <v>254</v>
      </c>
      <c r="G18" s="584"/>
      <c r="H18" s="584"/>
      <c r="I18" s="585"/>
      <c r="J18" s="96"/>
      <c r="K18" s="96"/>
      <c r="M18" s="91" t="s">
        <v>128</v>
      </c>
      <c r="N18" s="86"/>
    </row>
    <row r="19" spans="2:14" ht="39.75" customHeight="1" x14ac:dyDescent="0.2">
      <c r="B19" s="582"/>
      <c r="C19" s="577" t="s">
        <v>255</v>
      </c>
      <c r="D19" s="577"/>
      <c r="E19" s="577"/>
      <c r="F19" s="577" t="s">
        <v>256</v>
      </c>
      <c r="G19" s="577"/>
      <c r="H19" s="577"/>
      <c r="I19" s="578"/>
      <c r="J19" s="94"/>
      <c r="K19" s="94"/>
      <c r="M19" s="91" t="s">
        <v>132</v>
      </c>
      <c r="N19" s="86"/>
    </row>
    <row r="20" spans="2:14" ht="39.75" customHeight="1" x14ac:dyDescent="0.2">
      <c r="B20" s="118" t="s">
        <v>257</v>
      </c>
      <c r="C20" s="586" t="s">
        <v>43</v>
      </c>
      <c r="D20" s="587"/>
      <c r="E20" s="588"/>
      <c r="F20" s="589" t="s">
        <v>43</v>
      </c>
      <c r="G20" s="589"/>
      <c r="H20" s="589"/>
      <c r="I20" s="590"/>
      <c r="J20" s="88"/>
      <c r="K20" s="88"/>
      <c r="M20" s="91"/>
      <c r="N20" s="86"/>
    </row>
    <row r="21" spans="2:14" ht="105" customHeight="1" x14ac:dyDescent="0.2">
      <c r="B21" s="118" t="s">
        <v>258</v>
      </c>
      <c r="C21" s="591" t="s">
        <v>259</v>
      </c>
      <c r="D21" s="592"/>
      <c r="E21" s="593"/>
      <c r="F21" s="594" t="s">
        <v>260</v>
      </c>
      <c r="G21" s="572"/>
      <c r="H21" s="572"/>
      <c r="I21" s="595"/>
      <c r="J21" s="93"/>
      <c r="K21" s="93"/>
      <c r="M21" s="97"/>
      <c r="N21" s="86"/>
    </row>
    <row r="22" spans="2:14" ht="23.25" customHeight="1" x14ac:dyDescent="0.2">
      <c r="B22" s="118" t="s">
        <v>261</v>
      </c>
      <c r="C22" s="571">
        <v>44927</v>
      </c>
      <c r="D22" s="596"/>
      <c r="E22" s="597"/>
      <c r="F22" s="131" t="s">
        <v>262</v>
      </c>
      <c r="G22" s="204">
        <v>0.3</v>
      </c>
      <c r="H22" s="131" t="s">
        <v>263</v>
      </c>
      <c r="I22" s="256">
        <v>0.7</v>
      </c>
      <c r="J22" s="98"/>
      <c r="K22" s="98"/>
      <c r="M22" s="97"/>
    </row>
    <row r="23" spans="2:14" ht="27" customHeight="1" x14ac:dyDescent="0.2">
      <c r="B23" s="118" t="s">
        <v>264</v>
      </c>
      <c r="C23" s="571">
        <v>45291</v>
      </c>
      <c r="D23" s="572"/>
      <c r="E23" s="573"/>
      <c r="F23" s="131" t="s">
        <v>265</v>
      </c>
      <c r="G23" s="574">
        <v>0.15</v>
      </c>
      <c r="H23" s="575"/>
      <c r="I23" s="576"/>
      <c r="J23" s="99"/>
      <c r="K23" s="99"/>
      <c r="M23" s="97"/>
    </row>
    <row r="24" spans="2:14" ht="30.75" customHeight="1" x14ac:dyDescent="0.2">
      <c r="B24" s="205" t="s">
        <v>266</v>
      </c>
      <c r="C24" s="528" t="s">
        <v>267</v>
      </c>
      <c r="D24" s="529"/>
      <c r="E24" s="530"/>
      <c r="F24" s="206" t="s">
        <v>268</v>
      </c>
      <c r="G24" s="531" t="s">
        <v>269</v>
      </c>
      <c r="H24" s="532"/>
      <c r="I24" s="533"/>
      <c r="J24" s="96"/>
      <c r="K24" s="96"/>
      <c r="M24" s="97"/>
    </row>
    <row r="25" spans="2:14" ht="22.5" customHeight="1" x14ac:dyDescent="0.2">
      <c r="B25" s="525" t="s">
        <v>270</v>
      </c>
      <c r="C25" s="526"/>
      <c r="D25" s="526"/>
      <c r="E25" s="526"/>
      <c r="F25" s="526"/>
      <c r="G25" s="526"/>
      <c r="H25" s="526"/>
      <c r="I25" s="527"/>
      <c r="J25" s="85"/>
      <c r="K25" s="85"/>
      <c r="M25" s="97"/>
    </row>
    <row r="26" spans="2:14" ht="43.5" customHeight="1" x14ac:dyDescent="0.2">
      <c r="B26" s="100" t="s">
        <v>148</v>
      </c>
      <c r="C26" s="134" t="s">
        <v>271</v>
      </c>
      <c r="D26" s="134" t="s">
        <v>272</v>
      </c>
      <c r="E26" s="135" t="s">
        <v>273</v>
      </c>
      <c r="F26" s="134" t="s">
        <v>274</v>
      </c>
      <c r="G26" s="134" t="s">
        <v>275</v>
      </c>
      <c r="H26" s="135" t="s">
        <v>276</v>
      </c>
      <c r="I26" s="136" t="s">
        <v>277</v>
      </c>
      <c r="J26" s="94"/>
      <c r="K26" s="94"/>
      <c r="M26" s="97"/>
    </row>
    <row r="27" spans="2:14" ht="24" customHeight="1" x14ac:dyDescent="0.2">
      <c r="B27" s="100" t="s">
        <v>278</v>
      </c>
      <c r="C27" s="271">
        <f>0.0833333333333333*$G$23</f>
        <v>1.2499999999999995E-2</v>
      </c>
      <c r="D27" s="271">
        <f>+C27</f>
        <v>1.2499999999999995E-2</v>
      </c>
      <c r="E27" s="272">
        <f>D27/C27</f>
        <v>1</v>
      </c>
      <c r="F27" s="534">
        <f>SUM(C27:C38)</f>
        <v>0.14999999999999994</v>
      </c>
      <c r="G27" s="537">
        <f>SUM(D27:D38)</f>
        <v>0.12499999999999996</v>
      </c>
      <c r="H27" s="216">
        <f>+(D27*100%)/$G$23</f>
        <v>8.3333333333333301E-2</v>
      </c>
      <c r="I27" s="540">
        <f>G27+I22</f>
        <v>0.82499999999999996</v>
      </c>
      <c r="J27" s="94"/>
      <c r="K27" s="94"/>
      <c r="M27" s="97"/>
    </row>
    <row r="28" spans="2:14" ht="24" customHeight="1" x14ac:dyDescent="0.2">
      <c r="B28" s="100" t="s">
        <v>158</v>
      </c>
      <c r="C28" s="271">
        <f t="shared" ref="C28:D38" si="0">0.0833333333333333*$G$23</f>
        <v>1.2499999999999995E-2</v>
      </c>
      <c r="D28" s="271">
        <v>1.2499999999999995E-2</v>
      </c>
      <c r="E28" s="272">
        <f>D28/C28</f>
        <v>1</v>
      </c>
      <c r="F28" s="535"/>
      <c r="G28" s="538"/>
      <c r="H28" s="216">
        <f>+IF(D28="","",((D28*100%)/$G$23)+H27)</f>
        <v>0.1666666666666666</v>
      </c>
      <c r="I28" s="541"/>
      <c r="J28" s="94"/>
      <c r="K28" s="94"/>
      <c r="M28" s="97"/>
    </row>
    <row r="29" spans="2:14" ht="24" customHeight="1" x14ac:dyDescent="0.2">
      <c r="B29" s="100" t="s">
        <v>159</v>
      </c>
      <c r="C29" s="271">
        <f t="shared" si="0"/>
        <v>1.2499999999999995E-2</v>
      </c>
      <c r="D29" s="271">
        <f t="shared" si="0"/>
        <v>1.2499999999999995E-2</v>
      </c>
      <c r="E29" s="272">
        <f t="shared" ref="E29:E31" si="1">D29/C29</f>
        <v>1</v>
      </c>
      <c r="F29" s="535"/>
      <c r="G29" s="538"/>
      <c r="H29" s="216">
        <f t="shared" ref="H29:H38" si="2">+IF(D29="","",((D29*100%)/$G$23)+H28)</f>
        <v>0.24999999999999989</v>
      </c>
      <c r="I29" s="541"/>
      <c r="J29" s="94"/>
      <c r="K29" s="94"/>
      <c r="M29" s="97"/>
    </row>
    <row r="30" spans="2:14" ht="24" customHeight="1" x14ac:dyDescent="0.2">
      <c r="B30" s="100" t="s">
        <v>160</v>
      </c>
      <c r="C30" s="271">
        <f t="shared" si="0"/>
        <v>1.2499999999999995E-2</v>
      </c>
      <c r="D30" s="271">
        <f t="shared" ref="D30:D35" si="3">+C30</f>
        <v>1.2499999999999995E-2</v>
      </c>
      <c r="E30" s="272">
        <f t="shared" si="1"/>
        <v>1</v>
      </c>
      <c r="F30" s="535"/>
      <c r="G30" s="538"/>
      <c r="H30" s="216">
        <f t="shared" si="2"/>
        <v>0.3333333333333332</v>
      </c>
      <c r="I30" s="541"/>
      <c r="J30" s="94"/>
      <c r="K30" s="94"/>
      <c r="M30" s="97"/>
    </row>
    <row r="31" spans="2:14" ht="24" customHeight="1" x14ac:dyDescent="0.2">
      <c r="B31" s="100" t="s">
        <v>161</v>
      </c>
      <c r="C31" s="271">
        <f t="shared" si="0"/>
        <v>1.2499999999999995E-2</v>
      </c>
      <c r="D31" s="271">
        <f t="shared" si="3"/>
        <v>1.2499999999999995E-2</v>
      </c>
      <c r="E31" s="272">
        <f t="shared" si="1"/>
        <v>1</v>
      </c>
      <c r="F31" s="535"/>
      <c r="G31" s="538"/>
      <c r="H31" s="216">
        <f t="shared" si="2"/>
        <v>0.41666666666666652</v>
      </c>
      <c r="I31" s="541"/>
      <c r="J31" s="94"/>
      <c r="K31" s="94"/>
      <c r="M31" s="97"/>
    </row>
    <row r="32" spans="2:14" ht="24" customHeight="1" x14ac:dyDescent="0.2">
      <c r="B32" s="100" t="s">
        <v>162</v>
      </c>
      <c r="C32" s="271">
        <f t="shared" si="0"/>
        <v>1.2499999999999995E-2</v>
      </c>
      <c r="D32" s="271">
        <f t="shared" si="3"/>
        <v>1.2499999999999995E-2</v>
      </c>
      <c r="E32" s="272">
        <f>D32/C32</f>
        <v>1</v>
      </c>
      <c r="F32" s="535"/>
      <c r="G32" s="538"/>
      <c r="H32" s="216">
        <f t="shared" si="2"/>
        <v>0.49999999999999983</v>
      </c>
      <c r="I32" s="541"/>
      <c r="J32" s="94"/>
      <c r="K32" s="94"/>
      <c r="M32" s="97"/>
    </row>
    <row r="33" spans="2:11" ht="24" customHeight="1" x14ac:dyDescent="0.2">
      <c r="B33" s="100" t="s">
        <v>163</v>
      </c>
      <c r="C33" s="271">
        <f t="shared" si="0"/>
        <v>1.2499999999999995E-2</v>
      </c>
      <c r="D33" s="271">
        <f t="shared" si="3"/>
        <v>1.2499999999999995E-2</v>
      </c>
      <c r="E33" s="272">
        <f t="shared" ref="E33:E38" si="4">D33/C33</f>
        <v>1</v>
      </c>
      <c r="F33" s="535"/>
      <c r="G33" s="538"/>
      <c r="H33" s="216">
        <f t="shared" si="2"/>
        <v>0.58333333333333315</v>
      </c>
      <c r="I33" s="541"/>
      <c r="J33" s="102"/>
      <c r="K33" s="102"/>
    </row>
    <row r="34" spans="2:11" ht="24" customHeight="1" x14ac:dyDescent="0.2">
      <c r="B34" s="100" t="s">
        <v>164</v>
      </c>
      <c r="C34" s="271">
        <f t="shared" si="0"/>
        <v>1.2499999999999995E-2</v>
      </c>
      <c r="D34" s="271">
        <f t="shared" si="3"/>
        <v>1.2499999999999995E-2</v>
      </c>
      <c r="E34" s="272">
        <f t="shared" si="4"/>
        <v>1</v>
      </c>
      <c r="F34" s="535"/>
      <c r="G34" s="538"/>
      <c r="H34" s="216">
        <f t="shared" si="2"/>
        <v>0.66666666666666641</v>
      </c>
      <c r="I34" s="541"/>
      <c r="J34" s="102"/>
      <c r="K34" s="102"/>
    </row>
    <row r="35" spans="2:11" ht="24" customHeight="1" x14ac:dyDescent="0.2">
      <c r="B35" s="100" t="s">
        <v>165</v>
      </c>
      <c r="C35" s="271">
        <f t="shared" si="0"/>
        <v>1.2499999999999995E-2</v>
      </c>
      <c r="D35" s="271">
        <f t="shared" si="3"/>
        <v>1.2499999999999995E-2</v>
      </c>
      <c r="E35" s="272">
        <f t="shared" si="4"/>
        <v>1</v>
      </c>
      <c r="F35" s="535"/>
      <c r="G35" s="538"/>
      <c r="H35" s="216">
        <f t="shared" si="2"/>
        <v>0.74999999999999967</v>
      </c>
      <c r="I35" s="541"/>
      <c r="J35" s="102"/>
      <c r="K35" s="102"/>
    </row>
    <row r="36" spans="2:11" ht="24" customHeight="1" x14ac:dyDescent="0.2">
      <c r="B36" s="100" t="s">
        <v>166</v>
      </c>
      <c r="C36" s="271">
        <f t="shared" si="0"/>
        <v>1.2499999999999995E-2</v>
      </c>
      <c r="D36" s="271">
        <f>+C36</f>
        <v>1.2499999999999995E-2</v>
      </c>
      <c r="E36" s="272">
        <f t="shared" si="4"/>
        <v>1</v>
      </c>
      <c r="F36" s="535"/>
      <c r="G36" s="538"/>
      <c r="H36" s="216">
        <f t="shared" si="2"/>
        <v>0.83333333333333293</v>
      </c>
      <c r="I36" s="541"/>
      <c r="J36" s="102"/>
      <c r="K36" s="102"/>
    </row>
    <row r="37" spans="2:11" ht="24" customHeight="1" x14ac:dyDescent="0.2">
      <c r="B37" s="100" t="s">
        <v>167</v>
      </c>
      <c r="C37" s="271">
        <f t="shared" si="0"/>
        <v>1.2499999999999995E-2</v>
      </c>
      <c r="D37" s="271"/>
      <c r="E37" s="272">
        <f t="shared" si="4"/>
        <v>0</v>
      </c>
      <c r="F37" s="535"/>
      <c r="G37" s="538"/>
      <c r="H37" s="216" t="str">
        <f t="shared" si="2"/>
        <v/>
      </c>
      <c r="I37" s="541"/>
      <c r="J37" s="102"/>
      <c r="K37" s="102"/>
    </row>
    <row r="38" spans="2:11" ht="24" customHeight="1" x14ac:dyDescent="0.2">
      <c r="B38" s="100" t="s">
        <v>168</v>
      </c>
      <c r="C38" s="271">
        <f t="shared" si="0"/>
        <v>1.2499999999999995E-2</v>
      </c>
      <c r="D38" s="271"/>
      <c r="E38" s="272">
        <f t="shared" si="4"/>
        <v>0</v>
      </c>
      <c r="F38" s="536"/>
      <c r="G38" s="539"/>
      <c r="H38" s="216" t="str">
        <f t="shared" si="2"/>
        <v/>
      </c>
      <c r="I38" s="542"/>
      <c r="J38" s="102"/>
      <c r="K38" s="102"/>
    </row>
    <row r="39" spans="2:11" ht="111.75" customHeight="1" x14ac:dyDescent="0.2">
      <c r="B39" s="119" t="s">
        <v>279</v>
      </c>
      <c r="C39" s="543" t="s">
        <v>474</v>
      </c>
      <c r="D39" s="544"/>
      <c r="E39" s="544"/>
      <c r="F39" s="544"/>
      <c r="G39" s="544"/>
      <c r="H39" s="544"/>
      <c r="I39" s="545"/>
      <c r="J39" s="103"/>
      <c r="K39" s="103"/>
    </row>
    <row r="40" spans="2:11" ht="34.5" customHeight="1" x14ac:dyDescent="0.2">
      <c r="B40" s="546"/>
      <c r="C40" s="547"/>
      <c r="D40" s="547"/>
      <c r="E40" s="547"/>
      <c r="F40" s="547"/>
      <c r="G40" s="547"/>
      <c r="H40" s="547"/>
      <c r="I40" s="548"/>
      <c r="J40" s="85"/>
      <c r="K40" s="85"/>
    </row>
    <row r="41" spans="2:11" ht="45.6" customHeight="1" x14ac:dyDescent="0.2">
      <c r="B41" s="549"/>
      <c r="C41" s="550"/>
      <c r="D41" s="550"/>
      <c r="E41" s="550"/>
      <c r="F41" s="550"/>
      <c r="G41" s="550"/>
      <c r="H41" s="550"/>
      <c r="I41" s="551"/>
      <c r="J41" s="103"/>
      <c r="K41" s="103"/>
    </row>
    <row r="42" spans="2:11" ht="45.6" customHeight="1" x14ac:dyDescent="0.2">
      <c r="B42" s="549"/>
      <c r="C42" s="550"/>
      <c r="D42" s="550"/>
      <c r="E42" s="550"/>
      <c r="F42" s="550"/>
      <c r="G42" s="550"/>
      <c r="H42" s="550"/>
      <c r="I42" s="551"/>
      <c r="J42" s="103"/>
      <c r="K42" s="103"/>
    </row>
    <row r="43" spans="2:11" ht="45.6" customHeight="1" x14ac:dyDescent="0.2">
      <c r="B43" s="549"/>
      <c r="C43" s="550"/>
      <c r="D43" s="550"/>
      <c r="E43" s="550"/>
      <c r="F43" s="550"/>
      <c r="G43" s="550"/>
      <c r="H43" s="550"/>
      <c r="I43" s="551"/>
      <c r="J43" s="103"/>
      <c r="K43" s="103"/>
    </row>
    <row r="44" spans="2:11" ht="45.6" customHeight="1" x14ac:dyDescent="0.2">
      <c r="B44" s="552"/>
      <c r="C44" s="553"/>
      <c r="D44" s="553"/>
      <c r="E44" s="553"/>
      <c r="F44" s="553"/>
      <c r="G44" s="553"/>
      <c r="H44" s="553"/>
      <c r="I44" s="554"/>
      <c r="J44" s="84"/>
      <c r="K44" s="84"/>
    </row>
    <row r="45" spans="2:11" ht="29.25" customHeight="1" x14ac:dyDescent="0.2">
      <c r="B45" s="559" t="s">
        <v>280</v>
      </c>
      <c r="C45" s="562" t="s">
        <v>281</v>
      </c>
      <c r="D45" s="563"/>
      <c r="E45" s="563"/>
      <c r="F45" s="564"/>
      <c r="G45" s="139"/>
      <c r="H45" s="140" t="s">
        <v>148</v>
      </c>
      <c r="I45" s="141" t="s">
        <v>282</v>
      </c>
      <c r="J45" s="104"/>
      <c r="K45" s="104"/>
    </row>
    <row r="46" spans="2:11" ht="32.1" customHeight="1" x14ac:dyDescent="0.2">
      <c r="B46" s="560"/>
      <c r="C46" s="565"/>
      <c r="D46" s="566"/>
      <c r="E46" s="566"/>
      <c r="F46" s="567"/>
      <c r="G46" s="139" t="s">
        <v>283</v>
      </c>
      <c r="H46" s="308">
        <v>231</v>
      </c>
      <c r="I46" s="309">
        <v>2515</v>
      </c>
      <c r="J46" s="104" t="str">
        <f>CONCATENATE(G46," ",H46,",")</f>
        <v>Piezas Gráficas 231,</v>
      </c>
      <c r="K46" s="104" t="str">
        <f>CONCATENATE(J46,J47,J48,J49,J50,J51,J52)</f>
        <v>Piezas Gráficas 231,Videos 72,Notas y Comunicados 11,Publicaciones Facebook 369,Publicaciones Twitter 361,Publicaciones Instagram 466,Impresiones en redes 4675652,</v>
      </c>
    </row>
    <row r="47" spans="2:11" ht="32.1" customHeight="1" x14ac:dyDescent="0.2">
      <c r="B47" s="560"/>
      <c r="C47" s="565"/>
      <c r="D47" s="566"/>
      <c r="E47" s="566"/>
      <c r="F47" s="567"/>
      <c r="G47" s="139" t="s">
        <v>284</v>
      </c>
      <c r="H47" s="301">
        <v>72</v>
      </c>
      <c r="I47" s="302">
        <v>669</v>
      </c>
      <c r="J47" s="104" t="str">
        <f t="shared" ref="J47:J52" si="5">CONCATENATE(G47," ",H47,",")</f>
        <v>Videos 72,</v>
      </c>
      <c r="K47" s="104"/>
    </row>
    <row r="48" spans="2:11" ht="32.1" customHeight="1" x14ac:dyDescent="0.2">
      <c r="B48" s="560"/>
      <c r="C48" s="565"/>
      <c r="D48" s="566"/>
      <c r="E48" s="566"/>
      <c r="F48" s="567"/>
      <c r="G48" s="139" t="s">
        <v>285</v>
      </c>
      <c r="H48" s="301">
        <v>11</v>
      </c>
      <c r="I48" s="302">
        <v>134</v>
      </c>
      <c r="J48" s="104" t="str">
        <f t="shared" si="5"/>
        <v>Notas y Comunicados 11,</v>
      </c>
      <c r="K48" s="104"/>
    </row>
    <row r="49" spans="2:11" ht="32.1" customHeight="1" x14ac:dyDescent="0.2">
      <c r="B49" s="560"/>
      <c r="C49" s="565"/>
      <c r="D49" s="566"/>
      <c r="E49" s="566"/>
      <c r="F49" s="567"/>
      <c r="G49" s="139" t="s">
        <v>286</v>
      </c>
      <c r="H49" s="301">
        <v>369</v>
      </c>
      <c r="I49" s="302">
        <v>3085</v>
      </c>
      <c r="J49" s="104" t="str">
        <f t="shared" si="5"/>
        <v>Publicaciones Facebook 369,</v>
      </c>
      <c r="K49" s="104"/>
    </row>
    <row r="50" spans="2:11" ht="32.1" customHeight="1" x14ac:dyDescent="0.2">
      <c r="B50" s="560"/>
      <c r="C50" s="565"/>
      <c r="D50" s="566"/>
      <c r="E50" s="566"/>
      <c r="F50" s="567"/>
      <c r="G50" s="139" t="s">
        <v>287</v>
      </c>
      <c r="H50" s="301">
        <v>361</v>
      </c>
      <c r="I50" s="302">
        <v>2815</v>
      </c>
      <c r="J50" s="104" t="str">
        <f t="shared" si="5"/>
        <v>Publicaciones Twitter 361,</v>
      </c>
      <c r="K50" s="104"/>
    </row>
    <row r="51" spans="2:11" ht="32.1" customHeight="1" x14ac:dyDescent="0.2">
      <c r="B51" s="560"/>
      <c r="C51" s="565"/>
      <c r="D51" s="566"/>
      <c r="E51" s="566"/>
      <c r="F51" s="567"/>
      <c r="G51" s="139" t="s">
        <v>288</v>
      </c>
      <c r="H51" s="301">
        <v>466</v>
      </c>
      <c r="I51" s="302">
        <v>4175</v>
      </c>
      <c r="J51" s="104" t="str">
        <f t="shared" si="5"/>
        <v>Publicaciones Instagram 466,</v>
      </c>
      <c r="K51" s="104"/>
    </row>
    <row r="52" spans="2:11" ht="32.1" customHeight="1" x14ac:dyDescent="0.2">
      <c r="B52" s="561"/>
      <c r="C52" s="568"/>
      <c r="D52" s="569"/>
      <c r="E52" s="569"/>
      <c r="F52" s="570"/>
      <c r="G52" s="139" t="s">
        <v>289</v>
      </c>
      <c r="H52" s="307">
        <v>4675652</v>
      </c>
      <c r="I52" s="307">
        <v>48765792</v>
      </c>
      <c r="J52" s="104" t="str">
        <f t="shared" si="5"/>
        <v>Impresiones en redes 4675652,</v>
      </c>
      <c r="K52" s="104"/>
    </row>
    <row r="53" spans="2:11" ht="46.5" customHeight="1" x14ac:dyDescent="0.2">
      <c r="B53" s="118" t="s">
        <v>290</v>
      </c>
      <c r="C53" s="555" t="s">
        <v>46</v>
      </c>
      <c r="D53" s="556"/>
      <c r="E53" s="556"/>
      <c r="F53" s="556"/>
      <c r="G53" s="556"/>
      <c r="H53" s="556"/>
      <c r="I53" s="556"/>
      <c r="J53" s="104"/>
      <c r="K53" s="104"/>
    </row>
    <row r="54" spans="2:11" ht="93.75" customHeight="1" x14ac:dyDescent="0.2">
      <c r="B54" s="120" t="s">
        <v>291</v>
      </c>
      <c r="C54" s="557" t="s">
        <v>292</v>
      </c>
      <c r="D54" s="558"/>
      <c r="E54" s="558"/>
      <c r="F54" s="558"/>
      <c r="G54" s="558"/>
      <c r="H54" s="558"/>
      <c r="I54" s="558"/>
      <c r="J54" s="104"/>
      <c r="K54" s="104"/>
    </row>
    <row r="55" spans="2:11" ht="22.5" customHeight="1" x14ac:dyDescent="0.2">
      <c r="B55" s="525" t="s">
        <v>293</v>
      </c>
      <c r="C55" s="526"/>
      <c r="D55" s="526"/>
      <c r="E55" s="526"/>
      <c r="F55" s="526"/>
      <c r="G55" s="526"/>
      <c r="H55" s="526"/>
      <c r="I55" s="527"/>
      <c r="J55" s="104"/>
      <c r="K55" s="104"/>
    </row>
    <row r="56" spans="2:11" ht="22.5" customHeight="1" x14ac:dyDescent="0.2">
      <c r="B56" s="521" t="s">
        <v>294</v>
      </c>
      <c r="C56" s="137" t="s">
        <v>295</v>
      </c>
      <c r="D56" s="523" t="s">
        <v>296</v>
      </c>
      <c r="E56" s="523"/>
      <c r="F56" s="523"/>
      <c r="G56" s="523" t="s">
        <v>297</v>
      </c>
      <c r="H56" s="523"/>
      <c r="I56" s="524"/>
      <c r="J56" s="105"/>
      <c r="K56" s="105"/>
    </row>
    <row r="57" spans="2:11" ht="30.75" customHeight="1" x14ac:dyDescent="0.2">
      <c r="B57" s="522"/>
      <c r="C57" s="138"/>
      <c r="D57" s="519"/>
      <c r="E57" s="519"/>
      <c r="F57" s="519"/>
      <c r="G57" s="519"/>
      <c r="H57" s="519"/>
      <c r="I57" s="520"/>
      <c r="J57" s="105"/>
      <c r="K57" s="105"/>
    </row>
    <row r="58" spans="2:11" ht="32.25" customHeight="1" x14ac:dyDescent="0.2">
      <c r="B58" s="121" t="s">
        <v>298</v>
      </c>
      <c r="C58" s="519" t="s">
        <v>299</v>
      </c>
      <c r="D58" s="519"/>
      <c r="E58" s="519"/>
      <c r="F58" s="519"/>
      <c r="G58" s="519"/>
      <c r="H58" s="519"/>
      <c r="I58" s="520"/>
      <c r="J58" s="106"/>
      <c r="K58" s="106"/>
    </row>
    <row r="59" spans="2:11" ht="28.5" customHeight="1" x14ac:dyDescent="0.2">
      <c r="B59" s="122" t="s">
        <v>300</v>
      </c>
      <c r="C59" s="519" t="s">
        <v>299</v>
      </c>
      <c r="D59" s="519"/>
      <c r="E59" s="519"/>
      <c r="F59" s="519"/>
      <c r="G59" s="519"/>
      <c r="H59" s="519"/>
      <c r="I59" s="520"/>
      <c r="J59" s="106"/>
      <c r="K59" s="106"/>
    </row>
    <row r="60" spans="2:11" ht="30" customHeight="1" x14ac:dyDescent="0.2">
      <c r="B60" s="266" t="s">
        <v>301</v>
      </c>
      <c r="C60" s="519" t="s">
        <v>302</v>
      </c>
      <c r="D60" s="519"/>
      <c r="E60" s="519"/>
      <c r="F60" s="519"/>
      <c r="G60" s="519"/>
      <c r="H60" s="519"/>
      <c r="I60" s="520"/>
      <c r="J60" s="107"/>
      <c r="K60" s="107"/>
    </row>
    <row r="61" spans="2:11" ht="31.5" customHeight="1" x14ac:dyDescent="0.2">
      <c r="B61" s="267" t="s">
        <v>303</v>
      </c>
      <c r="C61" s="519" t="s">
        <v>302</v>
      </c>
      <c r="D61" s="519"/>
      <c r="E61" s="519"/>
      <c r="F61" s="519"/>
      <c r="G61" s="519"/>
      <c r="H61" s="519"/>
      <c r="I61" s="520"/>
      <c r="J61" s="108"/>
      <c r="K61" s="108"/>
    </row>
    <row r="62" spans="2:11" x14ac:dyDescent="0.2">
      <c r="B62" s="84"/>
      <c r="C62" s="108"/>
      <c r="D62" s="108"/>
      <c r="E62" s="268"/>
      <c r="F62" s="268"/>
      <c r="G62" s="269"/>
      <c r="H62" s="270"/>
      <c r="I62" s="108"/>
      <c r="J62" s="108"/>
      <c r="K62" s="108"/>
    </row>
    <row r="63" spans="2:11" x14ac:dyDescent="0.2">
      <c r="B63" s="109"/>
      <c r="C63" s="110"/>
      <c r="D63" s="110"/>
      <c r="E63" s="111"/>
      <c r="F63" s="111"/>
      <c r="G63" s="117"/>
      <c r="H63" s="113"/>
      <c r="I63" s="110"/>
      <c r="J63" s="108"/>
      <c r="K63" s="108"/>
    </row>
    <row r="64" spans="2:11" x14ac:dyDescent="0.2">
      <c r="B64" s="109"/>
      <c r="C64" s="110"/>
      <c r="D64" s="110"/>
      <c r="E64" s="111"/>
      <c r="F64" s="111"/>
      <c r="G64" s="117"/>
      <c r="H64" s="113"/>
      <c r="I64" s="110"/>
      <c r="J64" s="108"/>
      <c r="K64" s="108"/>
    </row>
    <row r="65" spans="2:11" x14ac:dyDescent="0.2">
      <c r="B65" s="109"/>
      <c r="C65" s="110"/>
      <c r="D65" s="110"/>
      <c r="E65" s="111"/>
      <c r="F65" s="111"/>
      <c r="G65" s="117"/>
      <c r="H65" s="113"/>
      <c r="I65" s="110"/>
      <c r="J65" s="108"/>
      <c r="K65" s="108"/>
    </row>
    <row r="66" spans="2:11" x14ac:dyDescent="0.2">
      <c r="B66" s="109"/>
      <c r="C66" s="110"/>
      <c r="D66" s="110"/>
      <c r="E66" s="111"/>
      <c r="F66" s="111"/>
      <c r="G66" s="117"/>
      <c r="H66" s="113"/>
      <c r="I66" s="110"/>
      <c r="J66" s="108"/>
      <c r="K66" s="108"/>
    </row>
    <row r="67" spans="2:11" ht="25.5" customHeight="1" x14ac:dyDescent="0.2">
      <c r="B67" s="109"/>
      <c r="C67" s="110"/>
      <c r="D67" s="110"/>
      <c r="E67" s="111"/>
      <c r="F67" s="111"/>
      <c r="G67" s="117"/>
      <c r="H67" s="113"/>
      <c r="I67" s="110"/>
      <c r="J67" s="108"/>
      <c r="K67" s="108"/>
    </row>
  </sheetData>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5:I55"/>
    <mergeCell ref="C24:E24"/>
    <mergeCell ref="G24:I24"/>
    <mergeCell ref="B25:I25"/>
    <mergeCell ref="F27:F38"/>
    <mergeCell ref="G27:G38"/>
    <mergeCell ref="I27:I38"/>
    <mergeCell ref="C39:I39"/>
    <mergeCell ref="B40:I44"/>
    <mergeCell ref="C53:I53"/>
    <mergeCell ref="C54:I54"/>
    <mergeCell ref="B45:B52"/>
    <mergeCell ref="C45:F52"/>
    <mergeCell ref="C59:I59"/>
    <mergeCell ref="C60:I60"/>
    <mergeCell ref="C61:I61"/>
    <mergeCell ref="C58:I58"/>
    <mergeCell ref="B56:B57"/>
    <mergeCell ref="D56:F56"/>
    <mergeCell ref="G56:I56"/>
    <mergeCell ref="D57:F57"/>
    <mergeCell ref="G57:I57"/>
  </mergeCells>
  <dataValidations disablePrompts="1"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28575</xdr:colOff>
                <xdr:row>1</xdr:row>
                <xdr:rowOff>28575</xdr:rowOff>
              </from>
              <to>
                <xdr:col>8</xdr:col>
                <xdr:colOff>1714500</xdr:colOff>
                <xdr:row>2</xdr:row>
                <xdr:rowOff>66675</xdr:rowOff>
              </to>
            </anchor>
          </objectPr>
        </oleObject>
      </mc:Choice>
      <mc:Fallback>
        <oleObject progId="PBrush" shapeId="358543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view="pageBreakPreview" topLeftCell="B23" zoomScale="70" zoomScaleNormal="85" zoomScaleSheetLayoutView="70" workbookViewId="0">
      <selection activeCell="D36" sqref="D36"/>
    </sheetView>
  </sheetViews>
  <sheetFormatPr baseColWidth="10" defaultColWidth="11.42578125" defaultRowHeight="12.75" x14ac:dyDescent="0.2"/>
  <cols>
    <col min="1" max="1" width="1" style="83" customWidth="1"/>
    <col min="2" max="2" width="25.42578125" style="114" customWidth="1"/>
    <col min="3" max="3" width="14.42578125" style="83" customWidth="1"/>
    <col min="4" max="4" width="20.140625" style="83" customWidth="1"/>
    <col min="5" max="5" width="16.42578125" style="83" customWidth="1"/>
    <col min="6" max="6" width="25" style="83" customWidth="1"/>
    <col min="7" max="7" width="22" style="115" customWidth="1"/>
    <col min="8" max="8" width="20.42578125" style="83" customWidth="1"/>
    <col min="9" max="9" width="22.42578125" style="83" customWidth="1"/>
    <col min="10" max="22" width="11.42578125" style="81"/>
    <col min="23" max="16384" width="11.42578125" style="83"/>
  </cols>
  <sheetData>
    <row r="1" spans="2:12" ht="37.5" customHeight="1" x14ac:dyDescent="0.2">
      <c r="B1" s="611"/>
      <c r="C1" s="664" t="s">
        <v>1</v>
      </c>
      <c r="D1" s="664"/>
      <c r="E1" s="664"/>
      <c r="F1" s="664"/>
      <c r="G1" s="664"/>
      <c r="H1" s="664"/>
      <c r="I1" s="615"/>
      <c r="K1" s="82"/>
    </row>
    <row r="2" spans="2:12" ht="37.5" customHeight="1" x14ac:dyDescent="0.2">
      <c r="B2" s="612"/>
      <c r="C2" s="665" t="s">
        <v>218</v>
      </c>
      <c r="D2" s="665"/>
      <c r="E2" s="665"/>
      <c r="F2" s="665"/>
      <c r="G2" s="665"/>
      <c r="H2" s="665"/>
      <c r="I2" s="616"/>
      <c r="K2" s="82"/>
    </row>
    <row r="3" spans="2:12" ht="37.5" customHeight="1" x14ac:dyDescent="0.2">
      <c r="B3" s="612"/>
      <c r="C3" s="665" t="s">
        <v>219</v>
      </c>
      <c r="D3" s="665"/>
      <c r="E3" s="665"/>
      <c r="F3" s="665" t="s">
        <v>220</v>
      </c>
      <c r="G3" s="665"/>
      <c r="H3" s="665"/>
      <c r="I3" s="616"/>
      <c r="K3" s="82"/>
    </row>
    <row r="4" spans="2:12" ht="23.25" customHeight="1" x14ac:dyDescent="0.2">
      <c r="B4" s="607" t="s">
        <v>221</v>
      </c>
      <c r="C4" s="608"/>
      <c r="D4" s="608"/>
      <c r="E4" s="608"/>
      <c r="F4" s="608"/>
      <c r="G4" s="608"/>
      <c r="H4" s="608"/>
      <c r="I4" s="609"/>
    </row>
    <row r="5" spans="2:12" ht="24" customHeight="1" x14ac:dyDescent="0.2">
      <c r="B5" s="525" t="s">
        <v>222</v>
      </c>
      <c r="C5" s="526"/>
      <c r="D5" s="526"/>
      <c r="E5" s="526"/>
      <c r="F5" s="526"/>
      <c r="G5" s="526"/>
      <c r="H5" s="526"/>
      <c r="I5" s="527"/>
      <c r="L5" s="86"/>
    </row>
    <row r="6" spans="2:12" ht="30.75" customHeight="1" x14ac:dyDescent="0.2">
      <c r="B6" s="118" t="s">
        <v>223</v>
      </c>
      <c r="C6" s="154">
        <v>3</v>
      </c>
      <c r="D6" s="610" t="s">
        <v>224</v>
      </c>
      <c r="E6" s="610"/>
      <c r="F6" s="577" t="s">
        <v>304</v>
      </c>
      <c r="G6" s="577"/>
      <c r="H6" s="577"/>
      <c r="I6" s="578"/>
      <c r="K6" s="82"/>
      <c r="L6" s="86"/>
    </row>
    <row r="7" spans="2:12" ht="30.75" customHeight="1" x14ac:dyDescent="0.2">
      <c r="B7" s="118" t="s">
        <v>226</v>
      </c>
      <c r="C7" s="154" t="s">
        <v>84</v>
      </c>
      <c r="D7" s="610" t="s">
        <v>227</v>
      </c>
      <c r="E7" s="610"/>
      <c r="F7" s="577" t="s">
        <v>305</v>
      </c>
      <c r="G7" s="577"/>
      <c r="H7" s="131" t="s">
        <v>229</v>
      </c>
      <c r="I7" s="155" t="s">
        <v>84</v>
      </c>
      <c r="K7" s="82"/>
      <c r="L7" s="86"/>
    </row>
    <row r="8" spans="2:12" ht="30.75" customHeight="1" x14ac:dyDescent="0.2">
      <c r="B8" s="118" t="s">
        <v>230</v>
      </c>
      <c r="C8" s="577" t="s">
        <v>231</v>
      </c>
      <c r="D8" s="577"/>
      <c r="E8" s="577"/>
      <c r="F8" s="577"/>
      <c r="G8" s="131" t="s">
        <v>232</v>
      </c>
      <c r="H8" s="600">
        <v>7550</v>
      </c>
      <c r="I8" s="601"/>
      <c r="K8" s="82"/>
      <c r="L8" s="86"/>
    </row>
    <row r="9" spans="2:12" ht="30.75" customHeight="1" x14ac:dyDescent="0.2">
      <c r="B9" s="118" t="s">
        <v>68</v>
      </c>
      <c r="C9" s="661" t="s">
        <v>93</v>
      </c>
      <c r="D9" s="661"/>
      <c r="E9" s="661"/>
      <c r="F9" s="661"/>
      <c r="G9" s="131" t="s">
        <v>233</v>
      </c>
      <c r="H9" s="603" t="s">
        <v>306</v>
      </c>
      <c r="I9" s="604"/>
      <c r="K9" s="91"/>
    </row>
    <row r="10" spans="2:12" ht="60.75" customHeight="1" x14ac:dyDescent="0.2">
      <c r="B10" s="118" t="s">
        <v>235</v>
      </c>
      <c r="C10" s="577" t="s">
        <v>307</v>
      </c>
      <c r="D10" s="577"/>
      <c r="E10" s="577"/>
      <c r="F10" s="577"/>
      <c r="G10" s="577"/>
      <c r="H10" s="577"/>
      <c r="I10" s="578"/>
      <c r="K10" s="91"/>
    </row>
    <row r="11" spans="2:12" ht="30.75" customHeight="1" x14ac:dyDescent="0.2">
      <c r="B11" s="118" t="s">
        <v>237</v>
      </c>
      <c r="C11" s="577" t="s">
        <v>238</v>
      </c>
      <c r="D11" s="577"/>
      <c r="E11" s="577"/>
      <c r="F11" s="577"/>
      <c r="G11" s="577"/>
      <c r="H11" s="577"/>
      <c r="I11" s="578"/>
      <c r="K11" s="91"/>
      <c r="L11" s="86"/>
    </row>
    <row r="12" spans="2:12" ht="30.75" customHeight="1" x14ac:dyDescent="0.2">
      <c r="B12" s="118" t="s">
        <v>239</v>
      </c>
      <c r="C12" s="598" t="s">
        <v>308</v>
      </c>
      <c r="D12" s="598"/>
      <c r="E12" s="598"/>
      <c r="F12" s="598"/>
      <c r="G12" s="131" t="s">
        <v>241</v>
      </c>
      <c r="H12" s="598" t="s">
        <v>106</v>
      </c>
      <c r="I12" s="599"/>
      <c r="K12" s="91"/>
      <c r="L12" s="86"/>
    </row>
    <row r="13" spans="2:12" ht="30.75" customHeight="1" x14ac:dyDescent="0.2">
      <c r="B13" s="118" t="s">
        <v>242</v>
      </c>
      <c r="C13" s="658" t="s">
        <v>243</v>
      </c>
      <c r="D13" s="658"/>
      <c r="E13" s="658"/>
      <c r="F13" s="658"/>
      <c r="G13" s="131" t="s">
        <v>244</v>
      </c>
      <c r="H13" s="577" t="s">
        <v>44</v>
      </c>
      <c r="I13" s="578"/>
      <c r="K13" s="91"/>
    </row>
    <row r="14" spans="2:12" ht="64.5" customHeight="1" x14ac:dyDescent="0.2">
      <c r="B14" s="118" t="s">
        <v>245</v>
      </c>
      <c r="C14" s="659" t="s">
        <v>309</v>
      </c>
      <c r="D14" s="659"/>
      <c r="E14" s="659"/>
      <c r="F14" s="659"/>
      <c r="G14" s="659"/>
      <c r="H14" s="659"/>
      <c r="I14" s="660"/>
      <c r="K14" s="91"/>
      <c r="L14" s="86"/>
    </row>
    <row r="15" spans="2:12" ht="30.75" customHeight="1" x14ac:dyDescent="0.2">
      <c r="B15" s="118" t="s">
        <v>247</v>
      </c>
      <c r="C15" s="598" t="s">
        <v>310</v>
      </c>
      <c r="D15" s="598"/>
      <c r="E15" s="598"/>
      <c r="F15" s="598"/>
      <c r="G15" s="598"/>
      <c r="H15" s="598"/>
      <c r="I15" s="599"/>
      <c r="K15" s="91"/>
      <c r="L15" s="86"/>
    </row>
    <row r="16" spans="2:12" ht="20.25" customHeight="1" x14ac:dyDescent="0.2">
      <c r="B16" s="118" t="s">
        <v>249</v>
      </c>
      <c r="C16" s="577" t="s">
        <v>311</v>
      </c>
      <c r="D16" s="577"/>
      <c r="E16" s="577"/>
      <c r="F16" s="577"/>
      <c r="G16" s="577"/>
      <c r="H16" s="577"/>
      <c r="I16" s="578"/>
      <c r="K16" s="91"/>
      <c r="L16" s="86"/>
    </row>
    <row r="17" spans="2:12" ht="30.75" customHeight="1" x14ac:dyDescent="0.2">
      <c r="B17" s="118" t="s">
        <v>251</v>
      </c>
      <c r="C17" s="577" t="s">
        <v>43</v>
      </c>
      <c r="D17" s="651"/>
      <c r="E17" s="651"/>
      <c r="F17" s="651"/>
      <c r="G17" s="651"/>
      <c r="H17" s="651"/>
      <c r="I17" s="652"/>
      <c r="K17" s="91"/>
      <c r="L17" s="86"/>
    </row>
    <row r="18" spans="2:12" ht="18" customHeight="1" x14ac:dyDescent="0.2">
      <c r="B18" s="582" t="s">
        <v>252</v>
      </c>
      <c r="C18" s="583" t="s">
        <v>253</v>
      </c>
      <c r="D18" s="583"/>
      <c r="E18" s="583"/>
      <c r="F18" s="584" t="s">
        <v>254</v>
      </c>
      <c r="G18" s="584"/>
      <c r="H18" s="584"/>
      <c r="I18" s="585"/>
      <c r="K18" s="91"/>
      <c r="L18" s="86"/>
    </row>
    <row r="19" spans="2:12" ht="39.75" customHeight="1" x14ac:dyDescent="0.2">
      <c r="B19" s="582"/>
      <c r="C19" s="577" t="s">
        <v>312</v>
      </c>
      <c r="D19" s="577"/>
      <c r="E19" s="577"/>
      <c r="F19" s="577" t="s">
        <v>313</v>
      </c>
      <c r="G19" s="577"/>
      <c r="H19" s="577"/>
      <c r="I19" s="578"/>
      <c r="K19" s="91"/>
      <c r="L19" s="86"/>
    </row>
    <row r="20" spans="2:12" ht="39.75" customHeight="1" x14ac:dyDescent="0.2">
      <c r="B20" s="118" t="s">
        <v>257</v>
      </c>
      <c r="C20" s="531" t="s">
        <v>43</v>
      </c>
      <c r="D20" s="532"/>
      <c r="E20" s="647"/>
      <c r="F20" s="598" t="s">
        <v>43</v>
      </c>
      <c r="G20" s="598"/>
      <c r="H20" s="598"/>
      <c r="I20" s="599"/>
      <c r="K20" s="91"/>
      <c r="L20" s="86"/>
    </row>
    <row r="21" spans="2:12" ht="42" customHeight="1" x14ac:dyDescent="0.2">
      <c r="B21" s="118" t="s">
        <v>258</v>
      </c>
      <c r="C21" s="653" t="s">
        <v>314</v>
      </c>
      <c r="D21" s="654"/>
      <c r="E21" s="655"/>
      <c r="F21" s="531" t="s">
        <v>315</v>
      </c>
      <c r="G21" s="532"/>
      <c r="H21" s="532"/>
      <c r="I21" s="533"/>
      <c r="K21" s="97"/>
      <c r="L21" s="86"/>
    </row>
    <row r="22" spans="2:12" ht="23.25" customHeight="1" x14ac:dyDescent="0.2">
      <c r="B22" s="118" t="s">
        <v>261</v>
      </c>
      <c r="C22" s="646">
        <v>44197</v>
      </c>
      <c r="D22" s="656"/>
      <c r="E22" s="657"/>
      <c r="F22" s="131" t="s">
        <v>262</v>
      </c>
      <c r="G22" s="209">
        <v>0.4</v>
      </c>
      <c r="H22" s="134" t="s">
        <v>263</v>
      </c>
      <c r="I22" s="210">
        <v>0.8</v>
      </c>
      <c r="K22" s="97"/>
    </row>
    <row r="23" spans="2:12" ht="27" customHeight="1" x14ac:dyDescent="0.2">
      <c r="B23" s="118" t="s">
        <v>264</v>
      </c>
      <c r="C23" s="646">
        <v>44561</v>
      </c>
      <c r="D23" s="532"/>
      <c r="E23" s="647"/>
      <c r="F23" s="131" t="s">
        <v>265</v>
      </c>
      <c r="G23" s="648">
        <v>0.1</v>
      </c>
      <c r="H23" s="649"/>
      <c r="I23" s="650"/>
      <c r="K23" s="97"/>
    </row>
    <row r="24" spans="2:12" ht="30.75" customHeight="1" x14ac:dyDescent="0.2">
      <c r="B24" s="205" t="s">
        <v>266</v>
      </c>
      <c r="C24" s="634" t="s">
        <v>118</v>
      </c>
      <c r="D24" s="635"/>
      <c r="E24" s="636"/>
      <c r="F24" s="206" t="s">
        <v>268</v>
      </c>
      <c r="G24" s="531" t="s">
        <v>269</v>
      </c>
      <c r="H24" s="532"/>
      <c r="I24" s="533"/>
      <c r="K24" s="97"/>
    </row>
    <row r="25" spans="2:12" ht="22.5" customHeight="1" x14ac:dyDescent="0.2">
      <c r="B25" s="631" t="s">
        <v>270</v>
      </c>
      <c r="C25" s="632"/>
      <c r="D25" s="632"/>
      <c r="E25" s="632"/>
      <c r="F25" s="632"/>
      <c r="G25" s="632"/>
      <c r="H25" s="632"/>
      <c r="I25" s="633"/>
      <c r="K25" s="97"/>
    </row>
    <row r="26" spans="2:12" ht="43.5" customHeight="1" x14ac:dyDescent="0.2">
      <c r="B26" s="100" t="s">
        <v>148</v>
      </c>
      <c r="C26" s="134" t="s">
        <v>271</v>
      </c>
      <c r="D26" s="134" t="s">
        <v>272</v>
      </c>
      <c r="E26" s="135" t="s">
        <v>273</v>
      </c>
      <c r="F26" s="134" t="s">
        <v>274</v>
      </c>
      <c r="G26" s="134" t="s">
        <v>275</v>
      </c>
      <c r="H26" s="135" t="s">
        <v>316</v>
      </c>
      <c r="I26" s="136" t="s">
        <v>317</v>
      </c>
      <c r="K26" s="97"/>
    </row>
    <row r="27" spans="2:12" ht="19.5" customHeight="1" x14ac:dyDescent="0.2">
      <c r="B27" s="101" t="s">
        <v>157</v>
      </c>
      <c r="C27" s="273">
        <f>0.09254*G23</f>
        <v>9.2540000000000001E-3</v>
      </c>
      <c r="D27" s="284">
        <v>9.2540000000000001E-3</v>
      </c>
      <c r="E27" s="274">
        <f>+D27/C27</f>
        <v>1</v>
      </c>
      <c r="F27" s="637">
        <f>SUM(C27:C38)</f>
        <v>0.1</v>
      </c>
      <c r="G27" s="637">
        <f>SUM(D27:D38)</f>
        <v>8.2988000000000006E-2</v>
      </c>
      <c r="H27" s="216">
        <f>+(D27*100%)/$G$23</f>
        <v>9.2539999999999997E-2</v>
      </c>
      <c r="I27" s="640">
        <f>G27+I22</f>
        <v>0.88298800000000011</v>
      </c>
      <c r="K27" s="97"/>
    </row>
    <row r="28" spans="2:12" ht="19.5" customHeight="1" x14ac:dyDescent="0.2">
      <c r="B28" s="101" t="s">
        <v>158</v>
      </c>
      <c r="C28" s="273">
        <f>0.04998*G23</f>
        <v>4.9979999999999998E-3</v>
      </c>
      <c r="D28" s="284">
        <v>5.000000000000001E-3</v>
      </c>
      <c r="E28" s="274">
        <f t="shared" ref="E28:E38" si="0">+D28/C28</f>
        <v>1.0004001600640258</v>
      </c>
      <c r="F28" s="638"/>
      <c r="G28" s="638"/>
      <c r="H28" s="216">
        <f>+IF(D28="","",((D28*100%)/$G$23)+H27)</f>
        <v>0.14254</v>
      </c>
      <c r="I28" s="641"/>
      <c r="K28" s="97"/>
    </row>
    <row r="29" spans="2:12" ht="19.5" customHeight="1" x14ac:dyDescent="0.2">
      <c r="B29" s="101" t="s">
        <v>159</v>
      </c>
      <c r="C29" s="275">
        <f>0.04998*G23</f>
        <v>4.9979999999999998E-3</v>
      </c>
      <c r="D29" s="285">
        <f t="shared" ref="D29:D34" si="1">+C29</f>
        <v>4.9979999999999998E-3</v>
      </c>
      <c r="E29" s="274">
        <f t="shared" si="0"/>
        <v>1</v>
      </c>
      <c r="F29" s="638"/>
      <c r="G29" s="638"/>
      <c r="H29" s="216">
        <f t="shared" ref="H29:H37" si="2">+IF(D29="","",((D29*100%)/$G$23)+H28)</f>
        <v>0.19252</v>
      </c>
      <c r="I29" s="641"/>
      <c r="K29" s="97"/>
    </row>
    <row r="30" spans="2:12" ht="19.5" customHeight="1" x14ac:dyDescent="0.2">
      <c r="B30" s="101" t="s">
        <v>160</v>
      </c>
      <c r="C30" s="273">
        <f>0.08748*G23</f>
        <v>8.7480000000000006E-3</v>
      </c>
      <c r="D30" s="284">
        <f t="shared" si="1"/>
        <v>8.7480000000000006E-3</v>
      </c>
      <c r="E30" s="274">
        <f t="shared" si="0"/>
        <v>1</v>
      </c>
      <c r="F30" s="638"/>
      <c r="G30" s="638"/>
      <c r="H30" s="216">
        <f t="shared" si="2"/>
        <v>0.28000000000000003</v>
      </c>
      <c r="I30" s="641"/>
    </row>
    <row r="31" spans="2:12" ht="19.5" customHeight="1" x14ac:dyDescent="0.2">
      <c r="B31" s="101" t="s">
        <v>161</v>
      </c>
      <c r="C31" s="273">
        <f>0.04998*G23</f>
        <v>4.9979999999999998E-3</v>
      </c>
      <c r="D31" s="273">
        <f t="shared" si="1"/>
        <v>4.9979999999999998E-3</v>
      </c>
      <c r="E31" s="274">
        <f t="shared" si="0"/>
        <v>1</v>
      </c>
      <c r="F31" s="638"/>
      <c r="G31" s="638"/>
      <c r="H31" s="216">
        <f t="shared" si="2"/>
        <v>0.32998000000000005</v>
      </c>
      <c r="I31" s="641"/>
    </row>
    <row r="32" spans="2:12" ht="19.5" customHeight="1" x14ac:dyDescent="0.2">
      <c r="B32" s="101" t="s">
        <v>162</v>
      </c>
      <c r="C32" s="273">
        <f>0.09498*G23</f>
        <v>9.4979999999999995E-3</v>
      </c>
      <c r="D32" s="284">
        <f t="shared" si="1"/>
        <v>9.4979999999999995E-3</v>
      </c>
      <c r="E32" s="274">
        <f t="shared" si="0"/>
        <v>1</v>
      </c>
      <c r="F32" s="638"/>
      <c r="G32" s="638"/>
      <c r="H32" s="216">
        <f t="shared" si="2"/>
        <v>0.42496000000000006</v>
      </c>
      <c r="I32" s="641"/>
    </row>
    <row r="33" spans="2:14" ht="19.5" customHeight="1" x14ac:dyDescent="0.2">
      <c r="B33" s="101" t="s">
        <v>163</v>
      </c>
      <c r="C33" s="273">
        <f>0.11248*G23</f>
        <v>1.1248000000000001E-2</v>
      </c>
      <c r="D33" s="273">
        <f t="shared" si="1"/>
        <v>1.1248000000000001E-2</v>
      </c>
      <c r="E33" s="274">
        <f t="shared" si="0"/>
        <v>1</v>
      </c>
      <c r="F33" s="638"/>
      <c r="G33" s="638"/>
      <c r="H33" s="216">
        <f t="shared" si="2"/>
        <v>0.53744000000000003</v>
      </c>
      <c r="I33" s="641"/>
    </row>
    <row r="34" spans="2:14" ht="19.5" customHeight="1" x14ac:dyDescent="0.2">
      <c r="B34" s="101" t="s">
        <v>164</v>
      </c>
      <c r="C34" s="273">
        <f>0.08998*G23</f>
        <v>8.9980000000000008E-3</v>
      </c>
      <c r="D34" s="273">
        <f t="shared" si="1"/>
        <v>8.9980000000000008E-3</v>
      </c>
      <c r="E34" s="274">
        <f t="shared" si="0"/>
        <v>1</v>
      </c>
      <c r="F34" s="638"/>
      <c r="G34" s="638"/>
      <c r="H34" s="216">
        <f t="shared" si="2"/>
        <v>0.62742000000000009</v>
      </c>
      <c r="I34" s="641"/>
    </row>
    <row r="35" spans="2:14" ht="19.5" customHeight="1" x14ac:dyDescent="0.2">
      <c r="B35" s="101" t="s">
        <v>165</v>
      </c>
      <c r="C35" s="273">
        <f>0.07498*G23</f>
        <v>7.4980000000000012E-3</v>
      </c>
      <c r="D35" s="273">
        <f>+C35</f>
        <v>7.4980000000000012E-3</v>
      </c>
      <c r="E35" s="274">
        <f t="shared" si="0"/>
        <v>1</v>
      </c>
      <c r="F35" s="638"/>
      <c r="G35" s="638"/>
      <c r="H35" s="216">
        <f t="shared" si="2"/>
        <v>0.70240000000000014</v>
      </c>
      <c r="I35" s="641"/>
    </row>
    <row r="36" spans="2:14" ht="19.5" customHeight="1" x14ac:dyDescent="0.2">
      <c r="B36" s="101" t="s">
        <v>166</v>
      </c>
      <c r="C36" s="273">
        <f>0.12748*G23</f>
        <v>1.2748000000000002E-2</v>
      </c>
      <c r="D36" s="273">
        <f>+C36</f>
        <v>1.2748000000000002E-2</v>
      </c>
      <c r="E36" s="274">
        <f t="shared" si="0"/>
        <v>1</v>
      </c>
      <c r="F36" s="638"/>
      <c r="G36" s="638"/>
      <c r="H36" s="216">
        <f t="shared" si="2"/>
        <v>0.82988000000000017</v>
      </c>
      <c r="I36" s="641"/>
    </row>
    <row r="37" spans="2:14" ht="19.5" customHeight="1" x14ac:dyDescent="0.2">
      <c r="B37" s="101" t="s">
        <v>167</v>
      </c>
      <c r="C37" s="273">
        <f>0.07498*G23</f>
        <v>7.4980000000000012E-3</v>
      </c>
      <c r="D37" s="273"/>
      <c r="E37" s="274">
        <f t="shared" si="0"/>
        <v>0</v>
      </c>
      <c r="F37" s="638"/>
      <c r="G37" s="638"/>
      <c r="H37" s="216" t="str">
        <f t="shared" si="2"/>
        <v/>
      </c>
      <c r="I37" s="641"/>
    </row>
    <row r="38" spans="2:14" ht="19.5" customHeight="1" x14ac:dyDescent="0.2">
      <c r="B38" s="101" t="s">
        <v>168</v>
      </c>
      <c r="C38" s="273">
        <f>0.09516*G23</f>
        <v>9.5160000000000002E-3</v>
      </c>
      <c r="D38" s="273"/>
      <c r="E38" s="274">
        <f t="shared" si="0"/>
        <v>0</v>
      </c>
      <c r="F38" s="639"/>
      <c r="G38" s="639"/>
      <c r="H38" s="216">
        <v>1</v>
      </c>
      <c r="I38" s="642"/>
    </row>
    <row r="39" spans="2:14" ht="99.95" customHeight="1" x14ac:dyDescent="0.2">
      <c r="B39" s="119" t="s">
        <v>279</v>
      </c>
      <c r="C39" s="643" t="s">
        <v>318</v>
      </c>
      <c r="D39" s="644"/>
      <c r="E39" s="644"/>
      <c r="F39" s="644"/>
      <c r="G39" s="644"/>
      <c r="H39" s="644"/>
      <c r="I39" s="645"/>
    </row>
    <row r="40" spans="2:14" ht="34.5" customHeight="1" x14ac:dyDescent="0.2">
      <c r="B40" s="546"/>
      <c r="C40" s="547"/>
      <c r="D40" s="547"/>
      <c r="E40" s="547"/>
      <c r="F40" s="547"/>
      <c r="G40" s="547"/>
      <c r="H40" s="547"/>
      <c r="I40" s="548"/>
    </row>
    <row r="41" spans="2:14" ht="34.5" customHeight="1" x14ac:dyDescent="0.2">
      <c r="B41" s="549"/>
      <c r="C41" s="550"/>
      <c r="D41" s="550"/>
      <c r="E41" s="550"/>
      <c r="F41" s="550"/>
      <c r="G41" s="550"/>
      <c r="H41" s="550"/>
      <c r="I41" s="551"/>
    </row>
    <row r="42" spans="2:14" ht="34.5" customHeight="1" x14ac:dyDescent="0.2">
      <c r="B42" s="549"/>
      <c r="C42" s="550"/>
      <c r="D42" s="550"/>
      <c r="E42" s="550"/>
      <c r="F42" s="550"/>
      <c r="G42" s="550"/>
      <c r="H42" s="550"/>
      <c r="I42" s="551"/>
    </row>
    <row r="43" spans="2:14" ht="34.5" customHeight="1" x14ac:dyDescent="0.2">
      <c r="B43" s="549"/>
      <c r="C43" s="550"/>
      <c r="D43" s="550"/>
      <c r="E43" s="550"/>
      <c r="F43" s="550"/>
      <c r="G43" s="550"/>
      <c r="H43" s="550"/>
      <c r="I43" s="551"/>
    </row>
    <row r="44" spans="2:14" ht="34.5" customHeight="1" x14ac:dyDescent="0.2">
      <c r="B44" s="552"/>
      <c r="C44" s="553"/>
      <c r="D44" s="553"/>
      <c r="E44" s="553"/>
      <c r="F44" s="553"/>
      <c r="G44" s="553"/>
      <c r="H44" s="553"/>
      <c r="I44" s="554"/>
    </row>
    <row r="45" spans="2:14" ht="321.75" customHeight="1" x14ac:dyDescent="0.2">
      <c r="B45" s="118" t="s">
        <v>280</v>
      </c>
      <c r="C45" s="620" t="s">
        <v>319</v>
      </c>
      <c r="D45" s="621"/>
      <c r="E45" s="621"/>
      <c r="F45" s="621"/>
      <c r="G45" s="621"/>
      <c r="H45" s="621"/>
      <c r="I45" s="622"/>
      <c r="J45" s="312"/>
      <c r="K45" s="312"/>
      <c r="L45" s="312"/>
      <c r="M45" s="312"/>
      <c r="N45" s="312"/>
    </row>
    <row r="46" spans="2:14" ht="32.25" customHeight="1" x14ac:dyDescent="0.2">
      <c r="B46" s="118" t="s">
        <v>290</v>
      </c>
      <c r="C46" s="623" t="s">
        <v>46</v>
      </c>
      <c r="D46" s="624"/>
      <c r="E46" s="624"/>
      <c r="F46" s="624"/>
      <c r="G46" s="624"/>
      <c r="H46" s="624"/>
      <c r="I46" s="625"/>
      <c r="J46" s="251"/>
      <c r="K46" s="251"/>
      <c r="L46" s="251"/>
      <c r="M46" s="251"/>
      <c r="N46" s="251"/>
    </row>
    <row r="47" spans="2:14" ht="96.6" customHeight="1" x14ac:dyDescent="0.2">
      <c r="B47" s="120" t="s">
        <v>291</v>
      </c>
      <c r="C47" s="626" t="s">
        <v>320</v>
      </c>
      <c r="D47" s="627"/>
      <c r="E47" s="627"/>
      <c r="F47" s="627"/>
      <c r="G47" s="627"/>
      <c r="H47" s="627"/>
      <c r="I47" s="628"/>
      <c r="J47" s="252"/>
      <c r="K47" s="252"/>
      <c r="L47" s="252"/>
      <c r="M47" s="252"/>
      <c r="N47" s="252"/>
    </row>
    <row r="48" spans="2:14" ht="22.5" customHeight="1" x14ac:dyDescent="0.2">
      <c r="B48" s="631" t="s">
        <v>293</v>
      </c>
      <c r="C48" s="632"/>
      <c r="D48" s="632"/>
      <c r="E48" s="632"/>
      <c r="F48" s="632"/>
      <c r="G48" s="632"/>
      <c r="H48" s="632"/>
      <c r="I48" s="633"/>
      <c r="J48" s="252"/>
      <c r="K48" s="252"/>
      <c r="L48" s="252"/>
      <c r="M48" s="252"/>
      <c r="N48" s="252"/>
    </row>
    <row r="49" spans="2:14" ht="55.35" customHeight="1" x14ac:dyDescent="0.2">
      <c r="B49" s="521" t="s">
        <v>294</v>
      </c>
      <c r="C49" s="137" t="s">
        <v>321</v>
      </c>
      <c r="D49" s="523" t="s">
        <v>296</v>
      </c>
      <c r="E49" s="523"/>
      <c r="F49" s="523"/>
      <c r="G49" s="523" t="s">
        <v>297</v>
      </c>
      <c r="H49" s="523"/>
      <c r="I49" s="524"/>
      <c r="J49" s="253"/>
      <c r="K49" s="253"/>
      <c r="L49" s="253"/>
      <c r="M49" s="253"/>
      <c r="N49" s="253"/>
    </row>
    <row r="50" spans="2:14" ht="30.75" customHeight="1" x14ac:dyDescent="0.2">
      <c r="B50" s="522"/>
      <c r="C50" s="211"/>
      <c r="D50" s="519"/>
      <c r="E50" s="519"/>
      <c r="F50" s="519"/>
      <c r="G50" s="519"/>
      <c r="H50" s="519"/>
      <c r="I50" s="520"/>
    </row>
    <row r="51" spans="2:14" ht="32.25" customHeight="1" x14ac:dyDescent="0.2">
      <c r="B51" s="121" t="s">
        <v>298</v>
      </c>
      <c r="C51" s="629" t="s">
        <v>322</v>
      </c>
      <c r="D51" s="629"/>
      <c r="E51" s="629"/>
      <c r="F51" s="629"/>
      <c r="G51" s="629"/>
      <c r="H51" s="629"/>
      <c r="I51" s="630"/>
    </row>
    <row r="52" spans="2:14" ht="28.5" customHeight="1" x14ac:dyDescent="0.2">
      <c r="B52" s="122" t="s">
        <v>300</v>
      </c>
      <c r="C52" s="629" t="s">
        <v>322</v>
      </c>
      <c r="D52" s="629"/>
      <c r="E52" s="629"/>
      <c r="F52" s="629"/>
      <c r="G52" s="629"/>
      <c r="H52" s="629"/>
      <c r="I52" s="630"/>
    </row>
    <row r="53" spans="2:14" ht="30" customHeight="1" x14ac:dyDescent="0.2">
      <c r="B53" s="120" t="s">
        <v>301</v>
      </c>
      <c r="C53" s="662" t="s">
        <v>323</v>
      </c>
      <c r="D53" s="663"/>
      <c r="E53" s="663"/>
      <c r="F53" s="663"/>
      <c r="G53" s="663"/>
      <c r="H53" s="663"/>
      <c r="I53" s="663"/>
    </row>
    <row r="54" spans="2:14" ht="31.5" customHeight="1" x14ac:dyDescent="0.2">
      <c r="B54" s="116" t="s">
        <v>303</v>
      </c>
      <c r="C54" s="662" t="s">
        <v>324</v>
      </c>
      <c r="D54" s="663"/>
      <c r="E54" s="663"/>
      <c r="F54" s="663"/>
      <c r="G54" s="663"/>
      <c r="H54" s="663"/>
      <c r="I54" s="663"/>
      <c r="J54" s="276"/>
    </row>
    <row r="55" spans="2:14" ht="12.75" customHeight="1" x14ac:dyDescent="0.2">
      <c r="B55" s="109"/>
      <c r="C55" s="110"/>
      <c r="D55" s="110"/>
      <c r="E55" s="111"/>
      <c r="F55" s="111"/>
      <c r="G55" s="112"/>
      <c r="H55" s="113"/>
      <c r="I55" s="110"/>
    </row>
    <row r="56" spans="2:14" x14ac:dyDescent="0.2">
      <c r="B56" s="109"/>
      <c r="C56" s="110"/>
      <c r="D56" s="110"/>
      <c r="E56" s="111"/>
      <c r="F56" s="111"/>
      <c r="G56" s="112"/>
      <c r="H56" s="113"/>
      <c r="I56" s="110"/>
    </row>
    <row r="57" spans="2:14" x14ac:dyDescent="0.2">
      <c r="B57" s="109"/>
      <c r="C57" s="110"/>
      <c r="D57" s="110"/>
      <c r="E57" s="111"/>
      <c r="F57" s="111"/>
      <c r="G57" s="112"/>
      <c r="H57" s="113"/>
      <c r="I57" s="110"/>
    </row>
    <row r="58" spans="2:14" x14ac:dyDescent="0.2">
      <c r="B58" s="109"/>
      <c r="C58" s="110"/>
      <c r="D58" s="110"/>
      <c r="E58" s="111"/>
      <c r="F58" s="111"/>
      <c r="G58" s="112"/>
      <c r="H58" s="113"/>
      <c r="I58" s="110"/>
    </row>
    <row r="59" spans="2:14" x14ac:dyDescent="0.2">
      <c r="B59" s="109"/>
      <c r="C59" s="110"/>
      <c r="D59" s="110"/>
      <c r="E59" s="111"/>
      <c r="F59" s="111"/>
      <c r="G59" s="112"/>
      <c r="H59" s="113"/>
      <c r="I59" s="110"/>
    </row>
    <row r="60" spans="2:14" ht="25.5" customHeight="1" x14ac:dyDescent="0.2">
      <c r="B60" s="109"/>
      <c r="C60" s="110"/>
      <c r="D60" s="110"/>
      <c r="E60" s="111"/>
      <c r="F60" s="111"/>
      <c r="G60" s="112"/>
      <c r="H60" s="113"/>
      <c r="I60" s="110"/>
    </row>
  </sheetData>
  <mergeCells count="59">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5:I45"/>
    <mergeCell ref="C46:I46"/>
    <mergeCell ref="C47:I47"/>
    <mergeCell ref="C52:I52"/>
    <mergeCell ref="C51:I51"/>
    <mergeCell ref="B48:I48"/>
    <mergeCell ref="B49:B50"/>
    <mergeCell ref="D49:F49"/>
    <mergeCell ref="G49:I49"/>
    <mergeCell ref="D50:F50"/>
    <mergeCell ref="G50:I50"/>
  </mergeCells>
  <dataValidations disablePrompts="1"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645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80"/>
  <sheetViews>
    <sheetView view="pageBreakPreview" topLeftCell="C29" zoomScale="80" zoomScaleNormal="100" zoomScaleSheetLayoutView="80" workbookViewId="0">
      <selection activeCell="D36" sqref="D36"/>
    </sheetView>
  </sheetViews>
  <sheetFormatPr baseColWidth="10" defaultColWidth="11.42578125" defaultRowHeight="12.75" x14ac:dyDescent="0.2"/>
  <cols>
    <col min="1" max="1" width="1" style="7" customWidth="1"/>
    <col min="2" max="2" width="25.42578125" style="8" customWidth="1"/>
    <col min="3" max="6" width="20.28515625" style="7" customWidth="1"/>
    <col min="7" max="7" width="26.28515625" style="9" customWidth="1"/>
    <col min="8" max="8" width="20.42578125" style="7" customWidth="1"/>
    <col min="9" max="11" width="22.42578125" style="7" customWidth="1"/>
    <col min="12" max="24" width="11.42578125" style="3"/>
    <col min="25" max="16384" width="11.42578125" style="7"/>
  </cols>
  <sheetData>
    <row r="1" spans="2:14" ht="37.5" customHeight="1" x14ac:dyDescent="0.2">
      <c r="B1" s="611"/>
      <c r="C1" s="664" t="s">
        <v>1</v>
      </c>
      <c r="D1" s="664"/>
      <c r="E1" s="664"/>
      <c r="F1" s="664"/>
      <c r="G1" s="664"/>
      <c r="H1" s="664"/>
      <c r="I1" s="615"/>
      <c r="J1" s="10"/>
      <c r="K1" s="10"/>
      <c r="M1" s="11" t="s">
        <v>67</v>
      </c>
    </row>
    <row r="2" spans="2:14" ht="37.5" customHeight="1" x14ac:dyDescent="0.2">
      <c r="B2" s="612"/>
      <c r="C2" s="665" t="s">
        <v>218</v>
      </c>
      <c r="D2" s="665"/>
      <c r="E2" s="665"/>
      <c r="F2" s="665"/>
      <c r="G2" s="665"/>
      <c r="H2" s="665"/>
      <c r="I2" s="616"/>
      <c r="J2" s="10"/>
      <c r="K2" s="10"/>
      <c r="M2" s="11" t="s">
        <v>68</v>
      </c>
    </row>
    <row r="3" spans="2:14" ht="37.5" customHeight="1" x14ac:dyDescent="0.2">
      <c r="B3" s="612"/>
      <c r="C3" s="665" t="s">
        <v>219</v>
      </c>
      <c r="D3" s="665"/>
      <c r="E3" s="665"/>
      <c r="F3" s="665" t="s">
        <v>220</v>
      </c>
      <c r="G3" s="665"/>
      <c r="H3" s="665"/>
      <c r="I3" s="616"/>
      <c r="J3" s="10"/>
      <c r="K3" s="10"/>
      <c r="M3" s="11" t="s">
        <v>70</v>
      </c>
    </row>
    <row r="4" spans="2:14" ht="23.25" customHeight="1" x14ac:dyDescent="0.2">
      <c r="B4" s="607" t="s">
        <v>221</v>
      </c>
      <c r="C4" s="608"/>
      <c r="D4" s="608"/>
      <c r="E4" s="608"/>
      <c r="F4" s="608"/>
      <c r="G4" s="608"/>
      <c r="H4" s="608"/>
      <c r="I4" s="609"/>
      <c r="J4" s="12"/>
      <c r="K4" s="12"/>
    </row>
    <row r="5" spans="2:14" ht="24" customHeight="1" x14ac:dyDescent="0.2">
      <c r="B5" s="525" t="s">
        <v>222</v>
      </c>
      <c r="C5" s="526"/>
      <c r="D5" s="526"/>
      <c r="E5" s="526"/>
      <c r="F5" s="526"/>
      <c r="G5" s="526"/>
      <c r="H5" s="526"/>
      <c r="I5" s="527"/>
      <c r="J5" s="40"/>
      <c r="K5" s="40"/>
      <c r="N5" s="6" t="s">
        <v>77</v>
      </c>
    </row>
    <row r="6" spans="2:14" ht="30.75" customHeight="1" x14ac:dyDescent="0.2">
      <c r="B6" s="118" t="s">
        <v>223</v>
      </c>
      <c r="C6" s="212">
        <v>4</v>
      </c>
      <c r="D6" s="610" t="s">
        <v>224</v>
      </c>
      <c r="E6" s="610"/>
      <c r="F6" s="705" t="s">
        <v>325</v>
      </c>
      <c r="G6" s="705"/>
      <c r="H6" s="705"/>
      <c r="I6" s="706"/>
      <c r="J6" s="14"/>
      <c r="K6" s="14"/>
      <c r="M6" s="11" t="s">
        <v>81</v>
      </c>
      <c r="N6" s="6" t="s">
        <v>82</v>
      </c>
    </row>
    <row r="7" spans="2:14" ht="30.75" customHeight="1" x14ac:dyDescent="0.2">
      <c r="B7" s="118" t="s">
        <v>226</v>
      </c>
      <c r="C7" s="212" t="s">
        <v>84</v>
      </c>
      <c r="D7" s="610" t="s">
        <v>227</v>
      </c>
      <c r="E7" s="610"/>
      <c r="F7" s="707" t="s">
        <v>305</v>
      </c>
      <c r="G7" s="707"/>
      <c r="H7" s="131" t="s">
        <v>229</v>
      </c>
      <c r="I7" s="213" t="s">
        <v>84</v>
      </c>
      <c r="J7" s="15"/>
      <c r="K7" s="15"/>
      <c r="M7" s="11" t="s">
        <v>88</v>
      </c>
      <c r="N7" s="6" t="s">
        <v>89</v>
      </c>
    </row>
    <row r="8" spans="2:14" ht="30.75" customHeight="1" x14ac:dyDescent="0.2">
      <c r="B8" s="118" t="s">
        <v>230</v>
      </c>
      <c r="C8" s="705" t="s">
        <v>231</v>
      </c>
      <c r="D8" s="705"/>
      <c r="E8" s="705"/>
      <c r="F8" s="705"/>
      <c r="G8" s="131" t="s">
        <v>232</v>
      </c>
      <c r="H8" s="722">
        <v>7550</v>
      </c>
      <c r="I8" s="723"/>
      <c r="J8" s="16"/>
      <c r="K8" s="16"/>
      <c r="M8" s="11" t="s">
        <v>93</v>
      </c>
      <c r="N8" s="6" t="s">
        <v>44</v>
      </c>
    </row>
    <row r="9" spans="2:14" ht="30.75" customHeight="1" x14ac:dyDescent="0.2">
      <c r="B9" s="118" t="s">
        <v>68</v>
      </c>
      <c r="C9" s="724" t="s">
        <v>93</v>
      </c>
      <c r="D9" s="724"/>
      <c r="E9" s="724"/>
      <c r="F9" s="724"/>
      <c r="G9" s="131" t="s">
        <v>233</v>
      </c>
      <c r="H9" s="725" t="s">
        <v>306</v>
      </c>
      <c r="I9" s="726"/>
      <c r="J9" s="17"/>
      <c r="K9" s="17"/>
      <c r="M9" s="18" t="s">
        <v>97</v>
      </c>
    </row>
    <row r="10" spans="2:14" ht="30.75" customHeight="1" x14ac:dyDescent="0.2">
      <c r="B10" s="118" t="s">
        <v>235</v>
      </c>
      <c r="C10" s="705" t="s">
        <v>326</v>
      </c>
      <c r="D10" s="705"/>
      <c r="E10" s="705"/>
      <c r="F10" s="705"/>
      <c r="G10" s="705"/>
      <c r="H10" s="705"/>
      <c r="I10" s="706"/>
      <c r="J10" s="19"/>
      <c r="K10" s="19"/>
      <c r="M10" s="18"/>
    </row>
    <row r="11" spans="2:14" ht="30.75" customHeight="1" x14ac:dyDescent="0.2">
      <c r="B11" s="118" t="s">
        <v>237</v>
      </c>
      <c r="C11" s="707" t="s">
        <v>238</v>
      </c>
      <c r="D11" s="707"/>
      <c r="E11" s="707"/>
      <c r="F11" s="707"/>
      <c r="G11" s="707"/>
      <c r="H11" s="707"/>
      <c r="I11" s="727"/>
      <c r="J11" s="15"/>
      <c r="K11" s="15"/>
      <c r="M11" s="18"/>
      <c r="N11" s="6" t="s">
        <v>102</v>
      </c>
    </row>
    <row r="12" spans="2:14" ht="30.75" customHeight="1" x14ac:dyDescent="0.2">
      <c r="B12" s="118" t="s">
        <v>239</v>
      </c>
      <c r="C12" s="728" t="s">
        <v>327</v>
      </c>
      <c r="D12" s="728"/>
      <c r="E12" s="728"/>
      <c r="F12" s="728"/>
      <c r="G12" s="131" t="s">
        <v>241</v>
      </c>
      <c r="H12" s="713" t="s">
        <v>106</v>
      </c>
      <c r="I12" s="714"/>
      <c r="J12" s="15"/>
      <c r="K12" s="15"/>
      <c r="M12" s="18" t="s">
        <v>107</v>
      </c>
      <c r="N12" s="6" t="s">
        <v>84</v>
      </c>
    </row>
    <row r="13" spans="2:14" ht="30.75" customHeight="1" x14ac:dyDescent="0.2">
      <c r="B13" s="118" t="s">
        <v>242</v>
      </c>
      <c r="C13" s="729" t="s">
        <v>328</v>
      </c>
      <c r="D13" s="729"/>
      <c r="E13" s="729"/>
      <c r="F13" s="729"/>
      <c r="G13" s="131" t="s">
        <v>244</v>
      </c>
      <c r="H13" s="707" t="s">
        <v>44</v>
      </c>
      <c r="I13" s="727"/>
      <c r="J13" s="15"/>
      <c r="K13" s="15"/>
      <c r="M13" s="18" t="s">
        <v>111</v>
      </c>
    </row>
    <row r="14" spans="2:14" ht="64.5" customHeight="1" x14ac:dyDescent="0.2">
      <c r="B14" s="118" t="s">
        <v>245</v>
      </c>
      <c r="C14" s="730" t="s">
        <v>329</v>
      </c>
      <c r="D14" s="730"/>
      <c r="E14" s="730"/>
      <c r="F14" s="730"/>
      <c r="G14" s="730"/>
      <c r="H14" s="730"/>
      <c r="I14" s="731"/>
      <c r="J14" s="19"/>
      <c r="K14" s="19"/>
      <c r="M14" s="18" t="s">
        <v>114</v>
      </c>
      <c r="N14" s="6"/>
    </row>
    <row r="15" spans="2:14" ht="30.75" customHeight="1" x14ac:dyDescent="0.2">
      <c r="B15" s="118" t="s">
        <v>247</v>
      </c>
      <c r="C15" s="720" t="s">
        <v>330</v>
      </c>
      <c r="D15" s="720"/>
      <c r="E15" s="720"/>
      <c r="F15" s="720"/>
      <c r="G15" s="720"/>
      <c r="H15" s="720"/>
      <c r="I15" s="721"/>
      <c r="J15" s="20"/>
      <c r="K15" s="20"/>
      <c r="M15" s="18" t="s">
        <v>118</v>
      </c>
      <c r="N15" s="6"/>
    </row>
    <row r="16" spans="2:14" ht="20.25" customHeight="1" x14ac:dyDescent="0.2">
      <c r="B16" s="118" t="s">
        <v>249</v>
      </c>
      <c r="C16" s="705" t="s">
        <v>331</v>
      </c>
      <c r="D16" s="705"/>
      <c r="E16" s="705"/>
      <c r="F16" s="705"/>
      <c r="G16" s="705"/>
      <c r="H16" s="705"/>
      <c r="I16" s="706"/>
      <c r="J16" s="21"/>
      <c r="K16" s="21"/>
      <c r="M16" s="18"/>
      <c r="N16" s="6"/>
    </row>
    <row r="17" spans="2:14" ht="30.75" customHeight="1" x14ac:dyDescent="0.2">
      <c r="B17" s="118" t="s">
        <v>251</v>
      </c>
      <c r="C17" s="707" t="s">
        <v>43</v>
      </c>
      <c r="D17" s="708"/>
      <c r="E17" s="708"/>
      <c r="F17" s="708"/>
      <c r="G17" s="708"/>
      <c r="H17" s="708"/>
      <c r="I17" s="709"/>
      <c r="J17" s="22"/>
      <c r="K17" s="22"/>
      <c r="M17" s="18" t="s">
        <v>106</v>
      </c>
      <c r="N17" s="6"/>
    </row>
    <row r="18" spans="2:14" ht="18" customHeight="1" x14ac:dyDescent="0.2">
      <c r="B18" s="582" t="s">
        <v>252</v>
      </c>
      <c r="C18" s="583" t="s">
        <v>253</v>
      </c>
      <c r="D18" s="583"/>
      <c r="E18" s="583"/>
      <c r="F18" s="584" t="s">
        <v>254</v>
      </c>
      <c r="G18" s="584"/>
      <c r="H18" s="584"/>
      <c r="I18" s="585"/>
      <c r="J18" s="23"/>
      <c r="K18" s="23"/>
      <c r="M18" s="18" t="s">
        <v>128</v>
      </c>
      <c r="N18" s="6"/>
    </row>
    <row r="19" spans="2:14" ht="39.75" customHeight="1" x14ac:dyDescent="0.2">
      <c r="B19" s="582"/>
      <c r="C19" s="705" t="s">
        <v>332</v>
      </c>
      <c r="D19" s="705"/>
      <c r="E19" s="705"/>
      <c r="F19" s="705" t="s">
        <v>333</v>
      </c>
      <c r="G19" s="705"/>
      <c r="H19" s="705"/>
      <c r="I19" s="706"/>
      <c r="J19" s="21"/>
      <c r="K19" s="21"/>
      <c r="M19" s="18" t="s">
        <v>132</v>
      </c>
      <c r="N19" s="6"/>
    </row>
    <row r="20" spans="2:14" ht="39.75" customHeight="1" x14ac:dyDescent="0.2">
      <c r="B20" s="118" t="s">
        <v>257</v>
      </c>
      <c r="C20" s="710" t="s">
        <v>43</v>
      </c>
      <c r="D20" s="711"/>
      <c r="E20" s="712"/>
      <c r="F20" s="713" t="s">
        <v>43</v>
      </c>
      <c r="G20" s="713"/>
      <c r="H20" s="713"/>
      <c r="I20" s="714"/>
      <c r="J20" s="15"/>
      <c r="K20" s="15"/>
      <c r="M20" s="18"/>
      <c r="N20" s="6"/>
    </row>
    <row r="21" spans="2:14" ht="42" customHeight="1" x14ac:dyDescent="0.2">
      <c r="B21" s="118" t="s">
        <v>258</v>
      </c>
      <c r="C21" s="715" t="s">
        <v>334</v>
      </c>
      <c r="D21" s="716"/>
      <c r="E21" s="717"/>
      <c r="F21" s="688" t="s">
        <v>335</v>
      </c>
      <c r="G21" s="689"/>
      <c r="H21" s="689"/>
      <c r="I21" s="690"/>
      <c r="J21" s="20"/>
      <c r="K21" s="20"/>
      <c r="M21" s="24"/>
      <c r="N21" s="6"/>
    </row>
    <row r="22" spans="2:14" ht="23.25" customHeight="1" x14ac:dyDescent="0.2">
      <c r="B22" s="118" t="s">
        <v>261</v>
      </c>
      <c r="C22" s="700">
        <v>44927</v>
      </c>
      <c r="D22" s="718"/>
      <c r="E22" s="719"/>
      <c r="F22" s="131" t="s">
        <v>262</v>
      </c>
      <c r="G22" s="260">
        <v>30</v>
      </c>
      <c r="H22" s="131" t="s">
        <v>263</v>
      </c>
      <c r="I22" s="261">
        <v>70</v>
      </c>
      <c r="J22" s="25"/>
      <c r="K22" s="25"/>
      <c r="M22" s="24"/>
    </row>
    <row r="23" spans="2:14" ht="27" customHeight="1" x14ac:dyDescent="0.2">
      <c r="B23" s="118" t="s">
        <v>264</v>
      </c>
      <c r="C23" s="700">
        <v>45291</v>
      </c>
      <c r="D23" s="689"/>
      <c r="E23" s="701"/>
      <c r="F23" s="131" t="s">
        <v>265</v>
      </c>
      <c r="G23" s="702">
        <v>0.15</v>
      </c>
      <c r="H23" s="703"/>
      <c r="I23" s="704"/>
      <c r="J23" s="26"/>
      <c r="K23" s="26"/>
      <c r="M23" s="24"/>
    </row>
    <row r="24" spans="2:14" ht="30.75" customHeight="1" x14ac:dyDescent="0.2">
      <c r="B24" s="205" t="s">
        <v>266</v>
      </c>
      <c r="C24" s="685" t="s">
        <v>118</v>
      </c>
      <c r="D24" s="686"/>
      <c r="E24" s="687"/>
      <c r="F24" s="206" t="s">
        <v>268</v>
      </c>
      <c r="G24" s="688" t="s">
        <v>269</v>
      </c>
      <c r="H24" s="689"/>
      <c r="I24" s="690"/>
      <c r="J24" s="23"/>
      <c r="K24" s="23"/>
      <c r="M24" s="24"/>
    </row>
    <row r="25" spans="2:14" ht="22.5" customHeight="1" x14ac:dyDescent="0.2">
      <c r="B25" s="631" t="s">
        <v>270</v>
      </c>
      <c r="C25" s="632"/>
      <c r="D25" s="632"/>
      <c r="E25" s="632"/>
      <c r="F25" s="632"/>
      <c r="G25" s="632"/>
      <c r="H25" s="632"/>
      <c r="I25" s="633"/>
      <c r="J25" s="40"/>
      <c r="K25" s="40"/>
      <c r="M25" s="24"/>
    </row>
    <row r="26" spans="2:14" ht="43.5" customHeight="1" x14ac:dyDescent="0.2">
      <c r="B26" s="100" t="s">
        <v>148</v>
      </c>
      <c r="C26" s="134" t="s">
        <v>271</v>
      </c>
      <c r="D26" s="134" t="s">
        <v>272</v>
      </c>
      <c r="E26" s="135" t="s">
        <v>273</v>
      </c>
      <c r="F26" s="134" t="s">
        <v>274</v>
      </c>
      <c r="G26" s="134" t="s">
        <v>275</v>
      </c>
      <c r="H26" s="135" t="s">
        <v>316</v>
      </c>
      <c r="I26" s="136" t="s">
        <v>277</v>
      </c>
      <c r="M26" s="24"/>
    </row>
    <row r="27" spans="2:14" ht="19.5" customHeight="1" x14ac:dyDescent="0.2">
      <c r="B27" s="101" t="s">
        <v>157</v>
      </c>
      <c r="C27" s="153">
        <f>+G23*8%</f>
        <v>1.2E-2</v>
      </c>
      <c r="D27" s="153">
        <v>1.2E-2</v>
      </c>
      <c r="E27" s="128">
        <f>D27/C27</f>
        <v>1</v>
      </c>
      <c r="F27" s="691">
        <f>SUM(C27:C38)</f>
        <v>0.15</v>
      </c>
      <c r="G27" s="694">
        <f>SUM(D27:D38)</f>
        <v>0.11549999999999999</v>
      </c>
      <c r="H27" s="215">
        <f>+(D27*100%)/$G$23</f>
        <v>0.08</v>
      </c>
      <c r="I27" s="697">
        <f>G27+I22</f>
        <v>70.115499999999997</v>
      </c>
      <c r="M27" s="24"/>
    </row>
    <row r="28" spans="2:14" ht="19.5" customHeight="1" x14ac:dyDescent="0.2">
      <c r="B28" s="101" t="s">
        <v>158</v>
      </c>
      <c r="C28" s="153">
        <f>+G23*0%</f>
        <v>0</v>
      </c>
      <c r="D28" s="153">
        <v>0</v>
      </c>
      <c r="E28" s="128">
        <v>0</v>
      </c>
      <c r="F28" s="692"/>
      <c r="G28" s="695"/>
      <c r="H28" s="215">
        <f>+IF(D28="","",((D28*100%)/$G$23)+H27)</f>
        <v>0.08</v>
      </c>
      <c r="I28" s="698"/>
      <c r="M28" s="24"/>
    </row>
    <row r="29" spans="2:14" ht="19.5" customHeight="1" x14ac:dyDescent="0.2">
      <c r="B29" s="101" t="s">
        <v>159</v>
      </c>
      <c r="C29" s="153">
        <f>+G23*0%</f>
        <v>0</v>
      </c>
      <c r="D29" s="153">
        <v>0</v>
      </c>
      <c r="E29" s="128">
        <v>0</v>
      </c>
      <c r="F29" s="692"/>
      <c r="G29" s="695"/>
      <c r="H29" s="215">
        <f t="shared" ref="H29:H38" si="0">+IF(D29="","",((D29*100%)/$G$23)+H28)</f>
        <v>0.08</v>
      </c>
      <c r="I29" s="698"/>
      <c r="M29" s="24"/>
    </row>
    <row r="30" spans="2:14" ht="19.5" customHeight="1" x14ac:dyDescent="0.2">
      <c r="B30" s="101" t="s">
        <v>160</v>
      </c>
      <c r="C30" s="153">
        <f>+G23*0%</f>
        <v>0</v>
      </c>
      <c r="D30" s="153">
        <f t="shared" ref="D30:D35" si="1">+C30</f>
        <v>0</v>
      </c>
      <c r="E30" s="128">
        <v>0</v>
      </c>
      <c r="F30" s="692"/>
      <c r="G30" s="695"/>
      <c r="H30" s="215">
        <f t="shared" si="0"/>
        <v>0.08</v>
      </c>
      <c r="I30" s="698"/>
    </row>
    <row r="31" spans="2:14" ht="19.5" customHeight="1" x14ac:dyDescent="0.2">
      <c r="B31" s="101" t="s">
        <v>161</v>
      </c>
      <c r="C31" s="153">
        <f>+G23*30%</f>
        <v>4.4999999999999998E-2</v>
      </c>
      <c r="D31" s="153">
        <f t="shared" si="1"/>
        <v>4.4999999999999998E-2</v>
      </c>
      <c r="E31" s="128">
        <f t="shared" ref="E31:E38" si="2">D31/C31</f>
        <v>1</v>
      </c>
      <c r="F31" s="692"/>
      <c r="G31" s="695"/>
      <c r="H31" s="215">
        <f t="shared" si="0"/>
        <v>0.38</v>
      </c>
      <c r="I31" s="698"/>
    </row>
    <row r="32" spans="2:14" ht="19.5" customHeight="1" x14ac:dyDescent="0.2">
      <c r="B32" s="101" t="s">
        <v>162</v>
      </c>
      <c r="C32" s="153">
        <f>+G23*15%</f>
        <v>2.2499999999999999E-2</v>
      </c>
      <c r="D32" s="153">
        <f t="shared" si="1"/>
        <v>2.2499999999999999E-2</v>
      </c>
      <c r="E32" s="128">
        <f t="shared" si="2"/>
        <v>1</v>
      </c>
      <c r="F32" s="692"/>
      <c r="G32" s="695"/>
      <c r="H32" s="215">
        <f t="shared" si="0"/>
        <v>0.53</v>
      </c>
      <c r="I32" s="698"/>
    </row>
    <row r="33" spans="2:11" ht="19.5" customHeight="1" x14ac:dyDescent="0.2">
      <c r="B33" s="101" t="s">
        <v>163</v>
      </c>
      <c r="C33" s="153">
        <f>+G23*3%</f>
        <v>4.4999999999999997E-3</v>
      </c>
      <c r="D33" s="153">
        <f t="shared" si="1"/>
        <v>4.4999999999999997E-3</v>
      </c>
      <c r="E33" s="128">
        <f t="shared" si="2"/>
        <v>1</v>
      </c>
      <c r="F33" s="692"/>
      <c r="G33" s="695"/>
      <c r="H33" s="215">
        <f t="shared" si="0"/>
        <v>0.56000000000000005</v>
      </c>
      <c r="I33" s="698"/>
    </row>
    <row r="34" spans="2:11" ht="19.5" customHeight="1" x14ac:dyDescent="0.2">
      <c r="B34" s="101" t="s">
        <v>164</v>
      </c>
      <c r="C34" s="214">
        <f>+G23*3%</f>
        <v>4.4999999999999997E-3</v>
      </c>
      <c r="D34" s="214">
        <f t="shared" si="1"/>
        <v>4.4999999999999997E-3</v>
      </c>
      <c r="E34" s="128">
        <f t="shared" si="2"/>
        <v>1</v>
      </c>
      <c r="F34" s="692"/>
      <c r="G34" s="695"/>
      <c r="H34" s="215">
        <f t="shared" si="0"/>
        <v>0.59000000000000008</v>
      </c>
      <c r="I34" s="698"/>
    </row>
    <row r="35" spans="2:11" ht="19.5" customHeight="1" x14ac:dyDescent="0.2">
      <c r="B35" s="101" t="s">
        <v>165</v>
      </c>
      <c r="C35" s="214">
        <f>+G23*15%</f>
        <v>2.2499999999999999E-2</v>
      </c>
      <c r="D35" s="214">
        <f t="shared" si="1"/>
        <v>2.2499999999999999E-2</v>
      </c>
      <c r="E35" s="128">
        <f t="shared" si="2"/>
        <v>1</v>
      </c>
      <c r="F35" s="692"/>
      <c r="G35" s="695"/>
      <c r="H35" s="215">
        <f t="shared" si="0"/>
        <v>0.7400000000000001</v>
      </c>
      <c r="I35" s="698"/>
    </row>
    <row r="36" spans="2:11" ht="19.5" customHeight="1" x14ac:dyDescent="0.2">
      <c r="B36" s="101" t="s">
        <v>166</v>
      </c>
      <c r="C36" s="214">
        <f>+G23*3%</f>
        <v>4.4999999999999997E-3</v>
      </c>
      <c r="D36" s="214">
        <f>+C36</f>
        <v>4.4999999999999997E-3</v>
      </c>
      <c r="E36" s="128">
        <f t="shared" si="2"/>
        <v>1</v>
      </c>
      <c r="F36" s="692"/>
      <c r="G36" s="695"/>
      <c r="H36" s="215">
        <f t="shared" si="0"/>
        <v>0.77000000000000013</v>
      </c>
      <c r="I36" s="698"/>
    </row>
    <row r="37" spans="2:11" ht="19.5" customHeight="1" x14ac:dyDescent="0.2">
      <c r="B37" s="101" t="s">
        <v>167</v>
      </c>
      <c r="C37" s="214">
        <f>+G23*3%</f>
        <v>4.4999999999999997E-3</v>
      </c>
      <c r="D37" s="214"/>
      <c r="E37" s="128">
        <f t="shared" si="2"/>
        <v>0</v>
      </c>
      <c r="F37" s="692"/>
      <c r="G37" s="695"/>
      <c r="H37" s="215" t="str">
        <f t="shared" si="0"/>
        <v/>
      </c>
      <c r="I37" s="698"/>
    </row>
    <row r="38" spans="2:11" ht="19.5" customHeight="1" x14ac:dyDescent="0.2">
      <c r="B38" s="101" t="s">
        <v>168</v>
      </c>
      <c r="C38" s="214">
        <f>+G23*20%</f>
        <v>0.03</v>
      </c>
      <c r="D38" s="214"/>
      <c r="E38" s="128">
        <f t="shared" si="2"/>
        <v>0</v>
      </c>
      <c r="F38" s="693"/>
      <c r="G38" s="696"/>
      <c r="H38" s="215" t="str">
        <f t="shared" si="0"/>
        <v/>
      </c>
      <c r="I38" s="699"/>
    </row>
    <row r="39" spans="2:11" ht="176.25" customHeight="1" x14ac:dyDescent="0.2">
      <c r="B39" s="119" t="s">
        <v>279</v>
      </c>
      <c r="C39" s="682" t="s">
        <v>475</v>
      </c>
      <c r="D39" s="683"/>
      <c r="E39" s="683"/>
      <c r="F39" s="683"/>
      <c r="G39" s="683"/>
      <c r="H39" s="683"/>
      <c r="I39" s="684"/>
    </row>
    <row r="40" spans="2:11" ht="34.5" customHeight="1" x14ac:dyDescent="0.2">
      <c r="B40" s="546"/>
      <c r="C40" s="547"/>
      <c r="D40" s="547"/>
      <c r="E40" s="547"/>
      <c r="F40" s="547"/>
      <c r="G40" s="547"/>
      <c r="H40" s="547"/>
      <c r="I40" s="548"/>
      <c r="J40" s="40"/>
      <c r="K40" s="40"/>
    </row>
    <row r="41" spans="2:11" ht="34.5" customHeight="1" x14ac:dyDescent="0.2">
      <c r="B41" s="549"/>
      <c r="C41" s="550"/>
      <c r="D41" s="550"/>
      <c r="E41" s="550"/>
      <c r="F41" s="550"/>
      <c r="G41" s="550"/>
      <c r="H41" s="550"/>
      <c r="I41" s="551"/>
      <c r="J41" s="28"/>
      <c r="K41" s="28"/>
    </row>
    <row r="42" spans="2:11" ht="34.5" customHeight="1" x14ac:dyDescent="0.2">
      <c r="B42" s="549"/>
      <c r="C42" s="550"/>
      <c r="D42" s="550"/>
      <c r="E42" s="550"/>
      <c r="F42" s="550"/>
      <c r="G42" s="550"/>
      <c r="H42" s="550"/>
      <c r="I42" s="551"/>
      <c r="J42" s="28"/>
      <c r="K42" s="28"/>
    </row>
    <row r="43" spans="2:11" ht="34.5" customHeight="1" x14ac:dyDescent="0.2">
      <c r="B43" s="549"/>
      <c r="C43" s="550"/>
      <c r="D43" s="550"/>
      <c r="E43" s="550"/>
      <c r="F43" s="550"/>
      <c r="G43" s="550"/>
      <c r="H43" s="550"/>
      <c r="I43" s="551"/>
      <c r="J43" s="28"/>
      <c r="K43" s="28"/>
    </row>
    <row r="44" spans="2:11" ht="34.5" customHeight="1" x14ac:dyDescent="0.2">
      <c r="B44" s="552"/>
      <c r="C44" s="553"/>
      <c r="D44" s="553"/>
      <c r="E44" s="553"/>
      <c r="F44" s="553"/>
      <c r="G44" s="553"/>
      <c r="H44" s="553"/>
      <c r="I44" s="554"/>
      <c r="J44" s="12"/>
      <c r="K44" s="12"/>
    </row>
    <row r="45" spans="2:11" ht="24.6" customHeight="1" x14ac:dyDescent="0.2">
      <c r="B45" s="666" t="s">
        <v>280</v>
      </c>
      <c r="C45" s="668" t="s">
        <v>336</v>
      </c>
      <c r="D45" s="668"/>
      <c r="E45" s="668"/>
      <c r="F45" s="669"/>
      <c r="G45" s="139"/>
      <c r="H45" s="140" t="s">
        <v>148</v>
      </c>
      <c r="I45" s="141" t="s">
        <v>282</v>
      </c>
      <c r="J45" s="12"/>
      <c r="K45" s="12"/>
    </row>
    <row r="46" spans="2:11" ht="85.35" customHeight="1" x14ac:dyDescent="0.2">
      <c r="B46" s="667"/>
      <c r="C46" s="670"/>
      <c r="D46" s="670"/>
      <c r="E46" s="670"/>
      <c r="F46" s="671"/>
      <c r="G46" s="148" t="s">
        <v>337</v>
      </c>
      <c r="H46" s="254" t="s">
        <v>338</v>
      </c>
      <c r="I46" s="297" t="s">
        <v>339</v>
      </c>
      <c r="J46" s="29">
        <f>8+8+4+2</f>
        <v>22</v>
      </c>
      <c r="K46" s="29"/>
    </row>
    <row r="47" spans="2:11" ht="85.35" customHeight="1" x14ac:dyDescent="0.2">
      <c r="B47" s="667"/>
      <c r="C47" s="670"/>
      <c r="D47" s="670"/>
      <c r="E47" s="670"/>
      <c r="F47" s="671"/>
      <c r="G47" s="148" t="s">
        <v>340</v>
      </c>
      <c r="H47" s="254" t="s">
        <v>341</v>
      </c>
      <c r="I47" s="297" t="s">
        <v>342</v>
      </c>
      <c r="J47" s="29"/>
      <c r="K47" s="29"/>
    </row>
    <row r="48" spans="2:11" ht="85.35" customHeight="1" x14ac:dyDescent="0.2">
      <c r="B48" s="667"/>
      <c r="C48" s="672"/>
      <c r="D48" s="672"/>
      <c r="E48" s="672"/>
      <c r="F48" s="673"/>
      <c r="G48" s="148" t="s">
        <v>343</v>
      </c>
      <c r="H48" s="254">
        <v>0</v>
      </c>
      <c r="I48" s="297">
        <v>10</v>
      </c>
      <c r="J48" s="29"/>
      <c r="K48" s="29"/>
    </row>
    <row r="49" spans="2:11" ht="32.25" customHeight="1" x14ac:dyDescent="0.2">
      <c r="B49" s="118" t="s">
        <v>290</v>
      </c>
      <c r="C49" s="676" t="s">
        <v>344</v>
      </c>
      <c r="D49" s="677"/>
      <c r="E49" s="677"/>
      <c r="F49" s="677"/>
      <c r="G49" s="677"/>
      <c r="H49" s="677"/>
      <c r="I49" s="678"/>
      <c r="J49" s="29"/>
      <c r="K49" s="29"/>
    </row>
    <row r="50" spans="2:11" ht="69" customHeight="1" x14ac:dyDescent="0.2">
      <c r="B50" s="120" t="s">
        <v>291</v>
      </c>
      <c r="C50" s="679" t="s">
        <v>345</v>
      </c>
      <c r="D50" s="680"/>
      <c r="E50" s="680"/>
      <c r="F50" s="680"/>
      <c r="G50" s="680"/>
      <c r="H50" s="680"/>
      <c r="I50" s="681"/>
      <c r="J50" s="29"/>
      <c r="K50" s="29"/>
    </row>
    <row r="51" spans="2:11" ht="22.5" customHeight="1" x14ac:dyDescent="0.2">
      <c r="B51" s="631" t="s">
        <v>293</v>
      </c>
      <c r="C51" s="632"/>
      <c r="D51" s="632"/>
      <c r="E51" s="632"/>
      <c r="F51" s="632"/>
      <c r="G51" s="632"/>
      <c r="H51" s="632"/>
      <c r="I51" s="633"/>
      <c r="J51" s="29"/>
      <c r="K51" s="29"/>
    </row>
    <row r="52" spans="2:11" ht="22.5" customHeight="1" x14ac:dyDescent="0.2">
      <c r="B52" s="521" t="s">
        <v>294</v>
      </c>
      <c r="C52" s="137" t="s">
        <v>295</v>
      </c>
      <c r="D52" s="523" t="s">
        <v>296</v>
      </c>
      <c r="E52" s="523"/>
      <c r="F52" s="523"/>
      <c r="G52" s="523" t="s">
        <v>297</v>
      </c>
      <c r="H52" s="523"/>
      <c r="I52" s="524"/>
      <c r="J52" s="30"/>
      <c r="K52" s="30"/>
    </row>
    <row r="53" spans="2:11" ht="30.75" customHeight="1" x14ac:dyDescent="0.2">
      <c r="B53" s="522"/>
      <c r="C53" s="211"/>
      <c r="D53" s="519"/>
      <c r="E53" s="519"/>
      <c r="F53" s="519"/>
      <c r="G53" s="519"/>
      <c r="H53" s="519"/>
      <c r="I53" s="520"/>
      <c r="J53" s="30"/>
      <c r="K53" s="30"/>
    </row>
    <row r="54" spans="2:11" ht="32.25" customHeight="1" x14ac:dyDescent="0.2">
      <c r="B54" s="121" t="s">
        <v>298</v>
      </c>
      <c r="C54" s="519" t="s">
        <v>346</v>
      </c>
      <c r="D54" s="519"/>
      <c r="E54" s="519"/>
      <c r="F54" s="519"/>
      <c r="G54" s="519"/>
      <c r="H54" s="519"/>
      <c r="I54" s="520"/>
      <c r="J54" s="32"/>
      <c r="K54" s="32"/>
    </row>
    <row r="55" spans="2:11" ht="28.5" customHeight="1" x14ac:dyDescent="0.2">
      <c r="B55" s="122" t="s">
        <v>300</v>
      </c>
      <c r="C55" s="674" t="s">
        <v>346</v>
      </c>
      <c r="D55" s="674"/>
      <c r="E55" s="674"/>
      <c r="F55" s="674"/>
      <c r="G55" s="674"/>
      <c r="H55" s="674"/>
      <c r="I55" s="675"/>
      <c r="J55" s="32"/>
      <c r="K55" s="32"/>
    </row>
    <row r="56" spans="2:11" ht="30" customHeight="1" x14ac:dyDescent="0.2">
      <c r="B56" s="120" t="s">
        <v>301</v>
      </c>
      <c r="C56" s="662" t="s">
        <v>347</v>
      </c>
      <c r="D56" s="663"/>
      <c r="E56" s="663"/>
      <c r="F56" s="663"/>
      <c r="G56" s="663"/>
      <c r="H56" s="663"/>
      <c r="I56" s="663"/>
      <c r="J56" s="33"/>
      <c r="K56" s="33"/>
    </row>
    <row r="57" spans="2:11" ht="31.5" customHeight="1" x14ac:dyDescent="0.2">
      <c r="B57" s="116" t="s">
        <v>303</v>
      </c>
      <c r="C57" s="662" t="s">
        <v>348</v>
      </c>
      <c r="D57" s="663"/>
      <c r="E57" s="663"/>
      <c r="F57" s="663"/>
      <c r="G57" s="663"/>
      <c r="H57" s="663"/>
      <c r="I57" s="663"/>
      <c r="J57" s="34"/>
      <c r="K57" s="34"/>
    </row>
    <row r="58" spans="2:11" ht="12.75" customHeight="1" x14ac:dyDescent="0.2">
      <c r="B58" s="123"/>
      <c r="C58" s="124"/>
      <c r="D58" s="124"/>
      <c r="E58" s="125"/>
      <c r="F58" s="125"/>
      <c r="G58" s="126"/>
      <c r="H58" s="127"/>
      <c r="I58" s="124"/>
      <c r="J58" s="34"/>
      <c r="K58" s="34"/>
    </row>
    <row r="59" spans="2:11" ht="13.35" customHeight="1" x14ac:dyDescent="0.2">
      <c r="B59" s="123"/>
      <c r="C59" s="124"/>
      <c r="D59" s="124"/>
      <c r="E59" s="125"/>
      <c r="F59" s="125"/>
      <c r="G59" s="126"/>
      <c r="H59" s="127"/>
      <c r="I59" s="124"/>
      <c r="J59" s="34"/>
      <c r="K59" s="34"/>
    </row>
    <row r="60" spans="2:11" ht="13.35" customHeight="1" x14ac:dyDescent="0.2">
      <c r="B60" s="123"/>
      <c r="C60" s="124"/>
      <c r="D60" s="124"/>
      <c r="E60" s="125"/>
      <c r="F60" s="125"/>
      <c r="G60" s="126"/>
      <c r="H60" s="127"/>
      <c r="I60" s="124"/>
      <c r="J60" s="34"/>
      <c r="K60" s="34"/>
    </row>
    <row r="61" spans="2:11" ht="13.35" customHeight="1" x14ac:dyDescent="0.2">
      <c r="B61" s="123"/>
      <c r="C61" s="124"/>
      <c r="D61" s="124"/>
      <c r="E61" s="125"/>
      <c r="F61" s="125"/>
      <c r="G61" s="126"/>
      <c r="H61" s="127"/>
      <c r="I61" s="124"/>
      <c r="J61" s="34"/>
      <c r="K61" s="34"/>
    </row>
    <row r="62" spans="2:11" ht="13.35" customHeight="1" x14ac:dyDescent="0.2">
      <c r="B62" s="123"/>
      <c r="C62" s="124"/>
      <c r="D62" s="124"/>
      <c r="E62" s="125"/>
      <c r="F62" s="125"/>
      <c r="G62" s="126"/>
      <c r="H62" s="127"/>
      <c r="I62" s="124"/>
      <c r="J62" s="34"/>
      <c r="K62" s="34"/>
    </row>
    <row r="63" spans="2:11" ht="25.5" customHeight="1" x14ac:dyDescent="0.2">
      <c r="B63" s="123"/>
      <c r="C63" s="124"/>
      <c r="D63" s="124"/>
      <c r="E63" s="125"/>
      <c r="F63" s="125"/>
      <c r="G63" s="126"/>
      <c r="H63" s="127"/>
      <c r="I63" s="124"/>
      <c r="J63" s="34"/>
      <c r="K63" s="34"/>
    </row>
    <row r="64" spans="2:11" ht="13.35" customHeight="1" x14ac:dyDescent="0.2"/>
    <row r="65" ht="13.35" customHeight="1" x14ac:dyDescent="0.2"/>
    <row r="66" ht="13.35" customHeight="1" x14ac:dyDescent="0.2"/>
    <row r="67" ht="13.35" customHeight="1" x14ac:dyDescent="0.2"/>
    <row r="68" ht="13.35" customHeight="1" x14ac:dyDescent="0.2"/>
    <row r="69" ht="13.35" customHeight="1" x14ac:dyDescent="0.2"/>
    <row r="70" ht="13.35" customHeight="1" x14ac:dyDescent="0.2"/>
    <row r="71" ht="13.35" customHeight="1" x14ac:dyDescent="0.2"/>
    <row r="72" ht="13.35" customHeight="1" x14ac:dyDescent="0.2"/>
    <row r="73" ht="13.35" customHeight="1" x14ac:dyDescent="0.2"/>
    <row r="74" ht="13.35" customHeight="1" x14ac:dyDescent="0.2"/>
    <row r="75" ht="13.35" customHeight="1" x14ac:dyDescent="0.2"/>
    <row r="76" ht="13.35" customHeight="1" x14ac:dyDescent="0.2"/>
    <row r="77" ht="13.35" customHeight="1" x14ac:dyDescent="0.2"/>
    <row r="78" ht="13.35" customHeight="1" x14ac:dyDescent="0.2"/>
    <row r="79" ht="13.35" customHeight="1" x14ac:dyDescent="0.2"/>
    <row r="80" ht="13.35" customHeight="1" x14ac:dyDescent="0.2"/>
  </sheetData>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24:E24"/>
    <mergeCell ref="G24:I24"/>
    <mergeCell ref="B25:I25"/>
    <mergeCell ref="F27:F38"/>
    <mergeCell ref="G27:G38"/>
    <mergeCell ref="I27:I38"/>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71745"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73"/>
  <sheetViews>
    <sheetView view="pageBreakPreview" topLeftCell="A40" zoomScale="60" zoomScaleNormal="85" zoomScalePageLayoutView="85" workbookViewId="0">
      <selection activeCell="J38" sqref="J1:P1048576"/>
    </sheetView>
  </sheetViews>
  <sheetFormatPr baseColWidth="10" defaultColWidth="10.7109375" defaultRowHeight="12.75" x14ac:dyDescent="0.2"/>
  <cols>
    <col min="1" max="1" width="1" style="83" customWidth="1"/>
    <col min="2" max="2" width="25.42578125" style="114" customWidth="1"/>
    <col min="3" max="3" width="14.42578125" style="83" customWidth="1"/>
    <col min="4" max="4" width="20.140625" style="83" customWidth="1"/>
    <col min="5" max="5" width="16.42578125" style="83" customWidth="1"/>
    <col min="6" max="6" width="35" style="83" customWidth="1"/>
    <col min="7" max="7" width="28.28515625" style="114" customWidth="1"/>
    <col min="8" max="9" width="13.85546875" style="83" customWidth="1"/>
    <col min="10" max="17" width="10.7109375" style="81"/>
    <col min="18" max="16384" width="10.7109375" style="83"/>
  </cols>
  <sheetData>
    <row r="1" spans="2:9" ht="37.5" customHeight="1" x14ac:dyDescent="0.2">
      <c r="B1" s="611"/>
      <c r="C1" s="664" t="s">
        <v>1</v>
      </c>
      <c r="D1" s="664"/>
      <c r="E1" s="664"/>
      <c r="F1" s="664"/>
      <c r="G1" s="664"/>
      <c r="H1" s="664"/>
      <c r="I1" s="615"/>
    </row>
    <row r="2" spans="2:9" ht="37.5" customHeight="1" x14ac:dyDescent="0.2">
      <c r="B2" s="612"/>
      <c r="C2" s="618" t="s">
        <v>218</v>
      </c>
      <c r="D2" s="618"/>
      <c r="E2" s="618"/>
      <c r="F2" s="618"/>
      <c r="G2" s="618"/>
      <c r="H2" s="618"/>
      <c r="I2" s="616"/>
    </row>
    <row r="3" spans="2:9" ht="37.5" customHeight="1" thickBot="1" x14ac:dyDescent="0.25">
      <c r="B3" s="613"/>
      <c r="C3" s="619" t="s">
        <v>219</v>
      </c>
      <c r="D3" s="619"/>
      <c r="E3" s="619"/>
      <c r="F3" s="619" t="s">
        <v>220</v>
      </c>
      <c r="G3" s="619"/>
      <c r="H3" s="619"/>
      <c r="I3" s="617"/>
    </row>
    <row r="4" spans="2:9" ht="23.25" customHeight="1" x14ac:dyDescent="0.2">
      <c r="B4" s="607" t="s">
        <v>221</v>
      </c>
      <c r="C4" s="608"/>
      <c r="D4" s="608"/>
      <c r="E4" s="608"/>
      <c r="F4" s="608"/>
      <c r="G4" s="608"/>
      <c r="H4" s="608"/>
      <c r="I4" s="609"/>
    </row>
    <row r="5" spans="2:9" ht="24" customHeight="1" x14ac:dyDescent="0.2">
      <c r="B5" s="525" t="s">
        <v>222</v>
      </c>
      <c r="C5" s="526"/>
      <c r="D5" s="526"/>
      <c r="E5" s="526"/>
      <c r="F5" s="526"/>
      <c r="G5" s="526"/>
      <c r="H5" s="526"/>
      <c r="I5" s="527"/>
    </row>
    <row r="6" spans="2:9" ht="30.75" customHeight="1" x14ac:dyDescent="0.2">
      <c r="B6" s="118" t="s">
        <v>223</v>
      </c>
      <c r="C6" s="130">
        <v>5</v>
      </c>
      <c r="D6" s="610" t="s">
        <v>224</v>
      </c>
      <c r="E6" s="610"/>
      <c r="F6" s="577" t="s">
        <v>349</v>
      </c>
      <c r="G6" s="577"/>
      <c r="H6" s="577"/>
      <c r="I6" s="578"/>
    </row>
    <row r="7" spans="2:9" ht="30.75" customHeight="1" x14ac:dyDescent="0.2">
      <c r="B7" s="118" t="s">
        <v>226</v>
      </c>
      <c r="C7" s="130" t="s">
        <v>84</v>
      </c>
      <c r="D7" s="610" t="s">
        <v>227</v>
      </c>
      <c r="E7" s="610"/>
      <c r="F7" s="577" t="s">
        <v>350</v>
      </c>
      <c r="G7" s="577"/>
      <c r="H7" s="131" t="s">
        <v>229</v>
      </c>
      <c r="I7" s="132" t="s">
        <v>84</v>
      </c>
    </row>
    <row r="8" spans="2:9" ht="30.75" customHeight="1" x14ac:dyDescent="0.2">
      <c r="B8" s="118" t="s">
        <v>230</v>
      </c>
      <c r="C8" s="577" t="s">
        <v>231</v>
      </c>
      <c r="D8" s="577"/>
      <c r="E8" s="577"/>
      <c r="F8" s="577"/>
      <c r="G8" s="131" t="s">
        <v>232</v>
      </c>
      <c r="H8" s="600">
        <v>7550</v>
      </c>
      <c r="I8" s="601"/>
    </row>
    <row r="9" spans="2:9" ht="30.75" customHeight="1" x14ac:dyDescent="0.2">
      <c r="B9" s="118" t="s">
        <v>68</v>
      </c>
      <c r="C9" s="602" t="s">
        <v>81</v>
      </c>
      <c r="D9" s="602"/>
      <c r="E9" s="602"/>
      <c r="F9" s="602"/>
      <c r="G9" s="131" t="s">
        <v>233</v>
      </c>
      <c r="H9" s="603" t="s">
        <v>351</v>
      </c>
      <c r="I9" s="604"/>
    </row>
    <row r="10" spans="2:9" ht="39" customHeight="1" x14ac:dyDescent="0.2">
      <c r="B10" s="118" t="s">
        <v>235</v>
      </c>
      <c r="C10" s="577" t="s">
        <v>352</v>
      </c>
      <c r="D10" s="577"/>
      <c r="E10" s="577"/>
      <c r="F10" s="577"/>
      <c r="G10" s="577"/>
      <c r="H10" s="577"/>
      <c r="I10" s="578"/>
    </row>
    <row r="11" spans="2:9" ht="30.75" customHeight="1" x14ac:dyDescent="0.2">
      <c r="B11" s="118" t="s">
        <v>237</v>
      </c>
      <c r="C11" s="579" t="s">
        <v>353</v>
      </c>
      <c r="D11" s="579"/>
      <c r="E11" s="579"/>
      <c r="F11" s="579"/>
      <c r="G11" s="579"/>
      <c r="H11" s="579"/>
      <c r="I11" s="605"/>
    </row>
    <row r="12" spans="2:9" ht="30.75" customHeight="1" x14ac:dyDescent="0.2">
      <c r="B12" s="118" t="s">
        <v>239</v>
      </c>
      <c r="C12" s="598" t="s">
        <v>354</v>
      </c>
      <c r="D12" s="598"/>
      <c r="E12" s="598"/>
      <c r="F12" s="598"/>
      <c r="G12" s="131" t="s">
        <v>241</v>
      </c>
      <c r="H12" s="589" t="s">
        <v>106</v>
      </c>
      <c r="I12" s="590"/>
    </row>
    <row r="13" spans="2:9" ht="30.75" customHeight="1" x14ac:dyDescent="0.2">
      <c r="B13" s="118" t="s">
        <v>242</v>
      </c>
      <c r="C13" s="606" t="s">
        <v>243</v>
      </c>
      <c r="D13" s="606"/>
      <c r="E13" s="606"/>
      <c r="F13" s="606"/>
      <c r="G13" s="131" t="s">
        <v>244</v>
      </c>
      <c r="H13" s="579" t="s">
        <v>77</v>
      </c>
      <c r="I13" s="605"/>
    </row>
    <row r="14" spans="2:9" ht="30" customHeight="1" x14ac:dyDescent="0.2">
      <c r="B14" s="118" t="s">
        <v>245</v>
      </c>
      <c r="C14" s="775" t="s">
        <v>355</v>
      </c>
      <c r="D14" s="776"/>
      <c r="E14" s="776"/>
      <c r="F14" s="776"/>
      <c r="G14" s="776"/>
      <c r="H14" s="776"/>
      <c r="I14" s="777"/>
    </row>
    <row r="15" spans="2:9" ht="30.75" customHeight="1" x14ac:dyDescent="0.2">
      <c r="B15" s="118" t="s">
        <v>247</v>
      </c>
      <c r="C15" s="598" t="s">
        <v>248</v>
      </c>
      <c r="D15" s="598"/>
      <c r="E15" s="598"/>
      <c r="F15" s="598"/>
      <c r="G15" s="598"/>
      <c r="H15" s="598"/>
      <c r="I15" s="599"/>
    </row>
    <row r="16" spans="2:9" ht="20.25" customHeight="1" x14ac:dyDescent="0.2">
      <c r="B16" s="118" t="s">
        <v>249</v>
      </c>
      <c r="C16" s="577" t="s">
        <v>356</v>
      </c>
      <c r="D16" s="577"/>
      <c r="E16" s="577"/>
      <c r="F16" s="577"/>
      <c r="G16" s="577"/>
      <c r="H16" s="577"/>
      <c r="I16" s="578"/>
    </row>
    <row r="17" spans="2:9" ht="30.75" customHeight="1" x14ac:dyDescent="0.2">
      <c r="B17" s="118" t="s">
        <v>251</v>
      </c>
      <c r="C17" s="579" t="s">
        <v>43</v>
      </c>
      <c r="D17" s="580"/>
      <c r="E17" s="580"/>
      <c r="F17" s="580"/>
      <c r="G17" s="580"/>
      <c r="H17" s="580"/>
      <c r="I17" s="581"/>
    </row>
    <row r="18" spans="2:9" ht="18" customHeight="1" x14ac:dyDescent="0.2">
      <c r="B18" s="582" t="s">
        <v>252</v>
      </c>
      <c r="C18" s="583" t="s">
        <v>253</v>
      </c>
      <c r="D18" s="583"/>
      <c r="E18" s="583"/>
      <c r="F18" s="584" t="s">
        <v>254</v>
      </c>
      <c r="G18" s="584"/>
      <c r="H18" s="584"/>
      <c r="I18" s="585"/>
    </row>
    <row r="19" spans="2:9" ht="39.75" customHeight="1" x14ac:dyDescent="0.2">
      <c r="B19" s="582"/>
      <c r="C19" s="577" t="s">
        <v>357</v>
      </c>
      <c r="D19" s="577"/>
      <c r="E19" s="577"/>
      <c r="F19" s="577" t="s">
        <v>358</v>
      </c>
      <c r="G19" s="577"/>
      <c r="H19" s="577"/>
      <c r="I19" s="578"/>
    </row>
    <row r="20" spans="2:9" ht="39.75" customHeight="1" x14ac:dyDescent="0.2">
      <c r="B20" s="118" t="s">
        <v>257</v>
      </c>
      <c r="C20" s="586" t="s">
        <v>359</v>
      </c>
      <c r="D20" s="587"/>
      <c r="E20" s="588"/>
      <c r="F20" s="589" t="s">
        <v>359</v>
      </c>
      <c r="G20" s="589"/>
      <c r="H20" s="589"/>
      <c r="I20" s="590"/>
    </row>
    <row r="21" spans="2:9" ht="361.35" customHeight="1" x14ac:dyDescent="0.2">
      <c r="B21" s="118" t="s">
        <v>258</v>
      </c>
      <c r="C21" s="769" t="s">
        <v>360</v>
      </c>
      <c r="D21" s="770"/>
      <c r="E21" s="771"/>
      <c r="F21" s="772" t="s">
        <v>361</v>
      </c>
      <c r="G21" s="773"/>
      <c r="H21" s="773"/>
      <c r="I21" s="774"/>
    </row>
    <row r="22" spans="2:9" ht="23.25" customHeight="1" x14ac:dyDescent="0.2">
      <c r="B22" s="118" t="s">
        <v>261</v>
      </c>
      <c r="C22" s="646">
        <v>44927</v>
      </c>
      <c r="D22" s="656"/>
      <c r="E22" s="657"/>
      <c r="F22" s="131" t="s">
        <v>262</v>
      </c>
      <c r="G22" s="262">
        <v>0.3</v>
      </c>
      <c r="H22" s="131" t="s">
        <v>263</v>
      </c>
      <c r="I22" s="263">
        <v>0.7</v>
      </c>
    </row>
    <row r="23" spans="2:9" ht="27" customHeight="1" x14ac:dyDescent="0.2">
      <c r="B23" s="118" t="s">
        <v>264</v>
      </c>
      <c r="C23" s="646">
        <v>45291</v>
      </c>
      <c r="D23" s="532"/>
      <c r="E23" s="647"/>
      <c r="F23" s="131" t="s">
        <v>265</v>
      </c>
      <c r="G23" s="531">
        <v>0.2</v>
      </c>
      <c r="H23" s="532"/>
      <c r="I23" s="533"/>
    </row>
    <row r="24" spans="2:9" ht="30.75" customHeight="1" x14ac:dyDescent="0.2">
      <c r="B24" s="205" t="s">
        <v>266</v>
      </c>
      <c r="C24" s="758" t="s">
        <v>267</v>
      </c>
      <c r="D24" s="759"/>
      <c r="E24" s="760"/>
      <c r="F24" s="206" t="s">
        <v>268</v>
      </c>
      <c r="G24" s="531" t="s">
        <v>269</v>
      </c>
      <c r="H24" s="532"/>
      <c r="I24" s="533"/>
    </row>
    <row r="25" spans="2:9" ht="22.5" customHeight="1" x14ac:dyDescent="0.2">
      <c r="B25" s="525" t="s">
        <v>270</v>
      </c>
      <c r="C25" s="526"/>
      <c r="D25" s="526"/>
      <c r="E25" s="526"/>
      <c r="F25" s="526"/>
      <c r="G25" s="526"/>
      <c r="H25" s="526"/>
      <c r="I25" s="527"/>
    </row>
    <row r="26" spans="2:9" ht="43.5" customHeight="1" x14ac:dyDescent="0.2">
      <c r="B26" s="100" t="s">
        <v>148</v>
      </c>
      <c r="C26" s="134" t="s">
        <v>271</v>
      </c>
      <c r="D26" s="134" t="s">
        <v>272</v>
      </c>
      <c r="E26" s="135" t="s">
        <v>273</v>
      </c>
      <c r="F26" s="134" t="s">
        <v>274</v>
      </c>
      <c r="G26" s="134" t="s">
        <v>275</v>
      </c>
      <c r="H26" s="135" t="s">
        <v>276</v>
      </c>
      <c r="I26" s="136" t="s">
        <v>277</v>
      </c>
    </row>
    <row r="27" spans="2:9" ht="15.6" customHeight="1" x14ac:dyDescent="0.2">
      <c r="B27" s="100" t="s">
        <v>278</v>
      </c>
      <c r="C27" s="208">
        <f>0.0833333333333333*$G$23</f>
        <v>1.6666666666666659E-2</v>
      </c>
      <c r="D27" s="208">
        <f>C27</f>
        <v>1.6666666666666659E-2</v>
      </c>
      <c r="E27" s="128">
        <f>D27/C27</f>
        <v>1</v>
      </c>
      <c r="F27" s="637">
        <f>SUM(C27:C38)</f>
        <v>0.19999999999999993</v>
      </c>
      <c r="G27" s="637">
        <f>SUM(D27:D38)</f>
        <v>0.1666666666666666</v>
      </c>
      <c r="H27" s="216">
        <f>+(D27*100%)/$G$23</f>
        <v>8.3333333333333287E-2</v>
      </c>
      <c r="I27" s="640">
        <f>G27+I22</f>
        <v>0.86666666666666659</v>
      </c>
    </row>
    <row r="28" spans="2:9" ht="15.6" customHeight="1" x14ac:dyDescent="0.2">
      <c r="B28" s="100" t="s">
        <v>158</v>
      </c>
      <c r="C28" s="208">
        <f t="shared" ref="C28:C38" si="0">0.0833333333333333*$G$23</f>
        <v>1.6666666666666659E-2</v>
      </c>
      <c r="D28" s="208">
        <f>C28</f>
        <v>1.6666666666666659E-2</v>
      </c>
      <c r="E28" s="128">
        <f>D28/C28</f>
        <v>1</v>
      </c>
      <c r="F28" s="638"/>
      <c r="G28" s="638"/>
      <c r="H28" s="216">
        <f>+IF(D28="","",((D28*100%)/$G$23)+H27)</f>
        <v>0.16666666666666657</v>
      </c>
      <c r="I28" s="641"/>
    </row>
    <row r="29" spans="2:9" ht="15.6" customHeight="1" x14ac:dyDescent="0.2">
      <c r="B29" s="100" t="s">
        <v>159</v>
      </c>
      <c r="C29" s="208">
        <f t="shared" si="0"/>
        <v>1.6666666666666659E-2</v>
      </c>
      <c r="D29" s="208">
        <f t="shared" ref="D29:D34" si="1">+C29</f>
        <v>1.6666666666666659E-2</v>
      </c>
      <c r="E29" s="128">
        <f>D29/C29</f>
        <v>1</v>
      </c>
      <c r="F29" s="638"/>
      <c r="G29" s="638"/>
      <c r="H29" s="216">
        <f>+IF(D29="","",((D29*100%)/$G$23)+H28)</f>
        <v>0.24999999999999986</v>
      </c>
      <c r="I29" s="641"/>
    </row>
    <row r="30" spans="2:9" ht="15.6" customHeight="1" x14ac:dyDescent="0.2">
      <c r="B30" s="100" t="s">
        <v>160</v>
      </c>
      <c r="C30" s="208">
        <f t="shared" si="0"/>
        <v>1.6666666666666659E-2</v>
      </c>
      <c r="D30" s="208">
        <f t="shared" si="1"/>
        <v>1.6666666666666659E-2</v>
      </c>
      <c r="E30" s="128">
        <f t="shared" ref="E30:E31" si="2">D30/C30</f>
        <v>1</v>
      </c>
      <c r="F30" s="638"/>
      <c r="G30" s="638"/>
      <c r="H30" s="216">
        <f t="shared" ref="H30:H38" si="3">+IF(D30="","",((D30*100%)/$G$23)+H29)</f>
        <v>0.33333333333333315</v>
      </c>
      <c r="I30" s="641"/>
    </row>
    <row r="31" spans="2:9" ht="15.6" customHeight="1" x14ac:dyDescent="0.2">
      <c r="B31" s="100" t="s">
        <v>161</v>
      </c>
      <c r="C31" s="208">
        <f t="shared" si="0"/>
        <v>1.6666666666666659E-2</v>
      </c>
      <c r="D31" s="208">
        <f t="shared" si="1"/>
        <v>1.6666666666666659E-2</v>
      </c>
      <c r="E31" s="128">
        <f t="shared" si="2"/>
        <v>1</v>
      </c>
      <c r="F31" s="638"/>
      <c r="G31" s="638"/>
      <c r="H31" s="216">
        <f t="shared" si="3"/>
        <v>0.41666666666666641</v>
      </c>
      <c r="I31" s="641"/>
    </row>
    <row r="32" spans="2:9" ht="15.6" customHeight="1" x14ac:dyDescent="0.2">
      <c r="B32" s="100" t="s">
        <v>162</v>
      </c>
      <c r="C32" s="208">
        <f t="shared" si="0"/>
        <v>1.6666666666666659E-2</v>
      </c>
      <c r="D32" s="208">
        <f t="shared" si="1"/>
        <v>1.6666666666666659E-2</v>
      </c>
      <c r="E32" s="128">
        <f>D32/C32</f>
        <v>1</v>
      </c>
      <c r="F32" s="638"/>
      <c r="G32" s="638"/>
      <c r="H32" s="216">
        <f t="shared" si="3"/>
        <v>0.49999999999999967</v>
      </c>
      <c r="I32" s="641"/>
    </row>
    <row r="33" spans="2:9" ht="19.5" customHeight="1" x14ac:dyDescent="0.2">
      <c r="B33" s="100" t="s">
        <v>163</v>
      </c>
      <c r="C33" s="208">
        <f t="shared" si="0"/>
        <v>1.6666666666666659E-2</v>
      </c>
      <c r="D33" s="208">
        <f t="shared" si="1"/>
        <v>1.6666666666666659E-2</v>
      </c>
      <c r="E33" s="128">
        <f t="shared" ref="E33:E38" si="4">D33/C33</f>
        <v>1</v>
      </c>
      <c r="F33" s="638"/>
      <c r="G33" s="638"/>
      <c r="H33" s="216">
        <f t="shared" si="3"/>
        <v>0.58333333333333293</v>
      </c>
      <c r="I33" s="641"/>
    </row>
    <row r="34" spans="2:9" ht="19.5" customHeight="1" x14ac:dyDescent="0.2">
      <c r="B34" s="100" t="s">
        <v>164</v>
      </c>
      <c r="C34" s="208">
        <f t="shared" si="0"/>
        <v>1.6666666666666659E-2</v>
      </c>
      <c r="D34" s="208">
        <f t="shared" si="1"/>
        <v>1.6666666666666659E-2</v>
      </c>
      <c r="E34" s="128">
        <f t="shared" si="4"/>
        <v>1</v>
      </c>
      <c r="F34" s="638"/>
      <c r="G34" s="638"/>
      <c r="H34" s="216">
        <f t="shared" si="3"/>
        <v>0.66666666666666619</v>
      </c>
      <c r="I34" s="641"/>
    </row>
    <row r="35" spans="2:9" ht="19.5" customHeight="1" x14ac:dyDescent="0.2">
      <c r="B35" s="100" t="s">
        <v>165</v>
      </c>
      <c r="C35" s="208">
        <f t="shared" si="0"/>
        <v>1.6666666666666659E-2</v>
      </c>
      <c r="D35" s="208">
        <f>+C35</f>
        <v>1.6666666666666659E-2</v>
      </c>
      <c r="E35" s="128">
        <f t="shared" si="4"/>
        <v>1</v>
      </c>
      <c r="F35" s="638"/>
      <c r="G35" s="638"/>
      <c r="H35" s="216">
        <f t="shared" si="3"/>
        <v>0.74999999999999944</v>
      </c>
      <c r="I35" s="641"/>
    </row>
    <row r="36" spans="2:9" ht="19.5" customHeight="1" x14ac:dyDescent="0.2">
      <c r="B36" s="100" t="s">
        <v>166</v>
      </c>
      <c r="C36" s="208">
        <f t="shared" si="0"/>
        <v>1.6666666666666659E-2</v>
      </c>
      <c r="D36" s="208">
        <f>+C36</f>
        <v>1.6666666666666659E-2</v>
      </c>
      <c r="E36" s="128">
        <f t="shared" si="4"/>
        <v>1</v>
      </c>
      <c r="F36" s="638"/>
      <c r="G36" s="638"/>
      <c r="H36" s="216">
        <f t="shared" si="3"/>
        <v>0.8333333333333327</v>
      </c>
      <c r="I36" s="641"/>
    </row>
    <row r="37" spans="2:9" ht="19.5" customHeight="1" x14ac:dyDescent="0.2">
      <c r="B37" s="100" t="s">
        <v>167</v>
      </c>
      <c r="C37" s="208">
        <f t="shared" si="0"/>
        <v>1.6666666666666659E-2</v>
      </c>
      <c r="D37" s="208"/>
      <c r="E37" s="128">
        <f t="shared" si="4"/>
        <v>0</v>
      </c>
      <c r="F37" s="638"/>
      <c r="G37" s="638"/>
      <c r="H37" s="216" t="str">
        <f t="shared" si="3"/>
        <v/>
      </c>
      <c r="I37" s="641"/>
    </row>
    <row r="38" spans="2:9" ht="19.5" customHeight="1" x14ac:dyDescent="0.2">
      <c r="B38" s="100" t="s">
        <v>168</v>
      </c>
      <c r="C38" s="208">
        <f t="shared" si="0"/>
        <v>1.6666666666666659E-2</v>
      </c>
      <c r="D38" s="208"/>
      <c r="E38" s="128">
        <f t="shared" si="4"/>
        <v>0</v>
      </c>
      <c r="F38" s="639"/>
      <c r="G38" s="639"/>
      <c r="H38" s="216" t="str">
        <f t="shared" si="3"/>
        <v/>
      </c>
      <c r="I38" s="642"/>
    </row>
    <row r="39" spans="2:9" ht="187.35" customHeight="1" x14ac:dyDescent="0.2">
      <c r="B39" s="119" t="s">
        <v>279</v>
      </c>
      <c r="C39" s="761" t="s">
        <v>476</v>
      </c>
      <c r="D39" s="762"/>
      <c r="E39" s="762"/>
      <c r="F39" s="762"/>
      <c r="G39" s="762"/>
      <c r="H39" s="762"/>
      <c r="I39" s="763"/>
    </row>
    <row r="40" spans="2:9" ht="47.85" customHeight="1" x14ac:dyDescent="0.2">
      <c r="B40" s="546"/>
      <c r="C40" s="547"/>
      <c r="D40" s="547"/>
      <c r="E40" s="547"/>
      <c r="F40" s="547"/>
      <c r="G40" s="547"/>
      <c r="H40" s="547"/>
      <c r="I40" s="548"/>
    </row>
    <row r="41" spans="2:9" ht="47.85" customHeight="1" x14ac:dyDescent="0.2">
      <c r="B41" s="549"/>
      <c r="C41" s="550"/>
      <c r="D41" s="550"/>
      <c r="E41" s="550"/>
      <c r="F41" s="550"/>
      <c r="G41" s="550"/>
      <c r="H41" s="550"/>
      <c r="I41" s="551"/>
    </row>
    <row r="42" spans="2:9" ht="47.85" customHeight="1" x14ac:dyDescent="0.2">
      <c r="B42" s="549"/>
      <c r="C42" s="550"/>
      <c r="D42" s="550"/>
      <c r="E42" s="550"/>
      <c r="F42" s="550"/>
      <c r="G42" s="550"/>
      <c r="H42" s="550"/>
      <c r="I42" s="551"/>
    </row>
    <row r="43" spans="2:9" ht="47.85" customHeight="1" x14ac:dyDescent="0.2">
      <c r="B43" s="549"/>
      <c r="C43" s="550"/>
      <c r="D43" s="550"/>
      <c r="E43" s="550"/>
      <c r="F43" s="550"/>
      <c r="G43" s="550"/>
      <c r="H43" s="550"/>
      <c r="I43" s="551"/>
    </row>
    <row r="44" spans="2:9" ht="47.85" customHeight="1" x14ac:dyDescent="0.2">
      <c r="B44" s="552"/>
      <c r="C44" s="553"/>
      <c r="D44" s="553"/>
      <c r="E44" s="553"/>
      <c r="F44" s="553"/>
      <c r="G44" s="553"/>
      <c r="H44" s="553"/>
      <c r="I44" s="554"/>
    </row>
    <row r="45" spans="2:9" ht="47.85" customHeight="1" x14ac:dyDescent="0.2">
      <c r="B45" s="143"/>
      <c r="C45" s="151"/>
      <c r="D45" s="144"/>
      <c r="E45" s="144"/>
      <c r="F45" s="144"/>
      <c r="G45" s="144"/>
      <c r="H45" s="144"/>
      <c r="I45" s="144"/>
    </row>
    <row r="46" spans="2:9" ht="52.5" customHeight="1" x14ac:dyDescent="0.2">
      <c r="B46" s="767" t="s">
        <v>280</v>
      </c>
      <c r="C46" s="741" t="s">
        <v>362</v>
      </c>
      <c r="D46" s="742"/>
      <c r="E46" s="742"/>
      <c r="F46" s="743"/>
      <c r="G46" s="145"/>
      <c r="H46" s="140" t="s">
        <v>148</v>
      </c>
      <c r="I46" s="141" t="s">
        <v>282</v>
      </c>
    </row>
    <row r="47" spans="2:9" ht="70.5" customHeight="1" x14ac:dyDescent="0.2">
      <c r="B47" s="768"/>
      <c r="C47" s="744"/>
      <c r="D47" s="745"/>
      <c r="E47" s="745"/>
      <c r="F47" s="746"/>
      <c r="G47" s="257" t="s">
        <v>363</v>
      </c>
      <c r="H47" s="255">
        <v>16</v>
      </c>
      <c r="I47" s="290">
        <v>239</v>
      </c>
    </row>
    <row r="48" spans="2:9" ht="70.5" customHeight="1" x14ac:dyDescent="0.2">
      <c r="B48" s="768"/>
      <c r="C48" s="744"/>
      <c r="D48" s="745"/>
      <c r="E48" s="745"/>
      <c r="F48" s="746"/>
      <c r="G48" s="257" t="s">
        <v>364</v>
      </c>
      <c r="H48" s="291">
        <v>1</v>
      </c>
      <c r="I48" s="292">
        <v>27</v>
      </c>
    </row>
    <row r="49" spans="2:17" ht="70.5" customHeight="1" x14ac:dyDescent="0.2">
      <c r="B49" s="768"/>
      <c r="C49" s="744"/>
      <c r="D49" s="745"/>
      <c r="E49" s="745"/>
      <c r="F49" s="746"/>
      <c r="G49" s="257" t="s">
        <v>365</v>
      </c>
      <c r="H49" s="310">
        <v>146</v>
      </c>
      <c r="I49" s="311">
        <v>702</v>
      </c>
    </row>
    <row r="50" spans="2:17" ht="70.5" customHeight="1" x14ac:dyDescent="0.2">
      <c r="B50" s="768"/>
      <c r="C50" s="744"/>
      <c r="D50" s="745"/>
      <c r="E50" s="745"/>
      <c r="F50" s="746"/>
      <c r="G50" s="257" t="s">
        <v>366</v>
      </c>
      <c r="H50" s="291">
        <v>4</v>
      </c>
      <c r="I50" s="292">
        <v>19</v>
      </c>
      <c r="Q50" s="83"/>
    </row>
    <row r="51" spans="2:17" ht="70.5" customHeight="1" x14ac:dyDescent="0.2">
      <c r="B51" s="768"/>
      <c r="C51" s="744"/>
      <c r="D51" s="745"/>
      <c r="E51" s="745"/>
      <c r="F51" s="746"/>
      <c r="G51" s="257" t="s">
        <v>367</v>
      </c>
      <c r="H51" s="291">
        <v>113</v>
      </c>
      <c r="I51" s="292">
        <v>868</v>
      </c>
    </row>
    <row r="52" spans="2:17" ht="60.75" customHeight="1" x14ac:dyDescent="0.2">
      <c r="B52" s="768"/>
      <c r="C52" s="749" t="s">
        <v>473</v>
      </c>
      <c r="D52" s="750"/>
      <c r="E52" s="750"/>
      <c r="F52" s="751"/>
      <c r="G52" s="282" t="s">
        <v>368</v>
      </c>
      <c r="H52" s="254">
        <v>3</v>
      </c>
      <c r="I52" s="297">
        <v>347</v>
      </c>
    </row>
    <row r="53" spans="2:17" ht="60.75" customHeight="1" x14ac:dyDescent="0.2">
      <c r="B53" s="768"/>
      <c r="C53" s="752"/>
      <c r="D53" s="753"/>
      <c r="E53" s="753"/>
      <c r="F53" s="754"/>
      <c r="G53" s="281" t="s">
        <v>369</v>
      </c>
      <c r="H53" s="293">
        <v>104</v>
      </c>
      <c r="I53" s="306">
        <v>252</v>
      </c>
    </row>
    <row r="54" spans="2:17" ht="60.75" customHeight="1" x14ac:dyDescent="0.2">
      <c r="B54" s="768"/>
      <c r="C54" s="752"/>
      <c r="D54" s="753"/>
      <c r="E54" s="753"/>
      <c r="F54" s="754"/>
      <c r="G54" s="281" t="s">
        <v>370</v>
      </c>
      <c r="H54" s="293">
        <v>53</v>
      </c>
      <c r="I54" s="294">
        <v>794</v>
      </c>
    </row>
    <row r="55" spans="2:17" ht="60.75" customHeight="1" x14ac:dyDescent="0.2">
      <c r="B55" s="768"/>
      <c r="C55" s="755"/>
      <c r="D55" s="756"/>
      <c r="E55" s="756"/>
      <c r="F55" s="757"/>
      <c r="G55" s="281" t="s">
        <v>371</v>
      </c>
      <c r="H55" s="293">
        <v>1</v>
      </c>
      <c r="I55" s="294">
        <v>107</v>
      </c>
    </row>
    <row r="56" spans="2:17" ht="81.599999999999994" customHeight="1" x14ac:dyDescent="0.2">
      <c r="B56" s="768"/>
      <c r="C56" s="732" t="s">
        <v>372</v>
      </c>
      <c r="D56" s="733"/>
      <c r="E56" s="733"/>
      <c r="F56" s="734"/>
      <c r="G56" s="257" t="s">
        <v>373</v>
      </c>
      <c r="H56" s="254">
        <v>12</v>
      </c>
      <c r="I56" s="297">
        <v>63</v>
      </c>
    </row>
    <row r="57" spans="2:17" ht="119.1" customHeight="1" x14ac:dyDescent="0.2">
      <c r="B57" s="768"/>
      <c r="C57" s="735"/>
      <c r="D57" s="736"/>
      <c r="E57" s="736"/>
      <c r="F57" s="737"/>
      <c r="G57" s="257" t="s">
        <v>374</v>
      </c>
      <c r="H57" s="293">
        <v>5</v>
      </c>
      <c r="I57" s="294">
        <v>28</v>
      </c>
    </row>
    <row r="58" spans="2:17" ht="104.25" customHeight="1" x14ac:dyDescent="0.2">
      <c r="B58" s="768"/>
      <c r="C58" s="738"/>
      <c r="D58" s="739"/>
      <c r="E58" s="739"/>
      <c r="F58" s="740"/>
      <c r="G58" s="257" t="s">
        <v>375</v>
      </c>
      <c r="H58" s="293">
        <v>6</v>
      </c>
      <c r="I58" s="294">
        <v>41</v>
      </c>
    </row>
    <row r="59" spans="2:17" ht="65.099999999999994" customHeight="1" x14ac:dyDescent="0.2">
      <c r="B59" s="142" t="s">
        <v>290</v>
      </c>
      <c r="C59" s="764" t="s">
        <v>376</v>
      </c>
      <c r="D59" s="765"/>
      <c r="E59" s="765"/>
      <c r="F59" s="765"/>
      <c r="G59" s="765"/>
      <c r="H59" s="765"/>
      <c r="I59" s="766"/>
    </row>
    <row r="60" spans="2:17" ht="86.1" customHeight="1" x14ac:dyDescent="0.2">
      <c r="B60" s="120" t="s">
        <v>291</v>
      </c>
      <c r="C60" s="764" t="s">
        <v>377</v>
      </c>
      <c r="D60" s="765"/>
      <c r="E60" s="765"/>
      <c r="F60" s="765"/>
      <c r="G60" s="765"/>
      <c r="H60" s="765"/>
      <c r="I60" s="766"/>
    </row>
    <row r="61" spans="2:17" ht="22.5" customHeight="1" x14ac:dyDescent="0.2">
      <c r="B61" s="525" t="s">
        <v>293</v>
      </c>
      <c r="C61" s="526"/>
      <c r="D61" s="526"/>
      <c r="E61" s="526"/>
      <c r="F61" s="526"/>
      <c r="G61" s="526"/>
      <c r="H61" s="526"/>
      <c r="I61" s="527"/>
    </row>
    <row r="62" spans="2:17" ht="22.5" customHeight="1" x14ac:dyDescent="0.2">
      <c r="B62" s="521" t="s">
        <v>294</v>
      </c>
      <c r="C62" s="137" t="s">
        <v>295</v>
      </c>
      <c r="D62" s="523" t="s">
        <v>296</v>
      </c>
      <c r="E62" s="523"/>
      <c r="F62" s="523"/>
      <c r="G62" s="523" t="s">
        <v>297</v>
      </c>
      <c r="H62" s="523"/>
      <c r="I62" s="524"/>
    </row>
    <row r="63" spans="2:17" ht="30.75" customHeight="1" x14ac:dyDescent="0.2">
      <c r="B63" s="522"/>
      <c r="C63" s="138"/>
      <c r="D63" s="519"/>
      <c r="E63" s="519"/>
      <c r="F63" s="519"/>
      <c r="G63" s="519"/>
      <c r="H63" s="519"/>
      <c r="I63" s="520"/>
    </row>
    <row r="64" spans="2:17" ht="32.25" customHeight="1" x14ac:dyDescent="0.2">
      <c r="B64" s="121" t="s">
        <v>298</v>
      </c>
      <c r="C64" s="747" t="s">
        <v>378</v>
      </c>
      <c r="D64" s="747"/>
      <c r="E64" s="747"/>
      <c r="F64" s="747"/>
      <c r="G64" s="747"/>
      <c r="H64" s="747"/>
      <c r="I64" s="748"/>
    </row>
    <row r="65" spans="2:9" ht="28.5" customHeight="1" x14ac:dyDescent="0.2">
      <c r="B65" s="122" t="s">
        <v>300</v>
      </c>
      <c r="C65" s="747" t="s">
        <v>378</v>
      </c>
      <c r="D65" s="747"/>
      <c r="E65" s="747"/>
      <c r="F65" s="747"/>
      <c r="G65" s="747"/>
      <c r="H65" s="747"/>
      <c r="I65" s="748"/>
    </row>
    <row r="66" spans="2:9" ht="30" customHeight="1" x14ac:dyDescent="0.2">
      <c r="B66" s="120" t="s">
        <v>301</v>
      </c>
      <c r="C66" s="747" t="s">
        <v>379</v>
      </c>
      <c r="D66" s="747"/>
      <c r="E66" s="747"/>
      <c r="F66" s="747"/>
      <c r="G66" s="747"/>
      <c r="H66" s="747"/>
      <c r="I66" s="748"/>
    </row>
    <row r="67" spans="2:9" ht="31.5" customHeight="1" thickBot="1" x14ac:dyDescent="0.25">
      <c r="B67" s="116" t="s">
        <v>303</v>
      </c>
      <c r="C67" s="747" t="s">
        <v>380</v>
      </c>
      <c r="D67" s="747"/>
      <c r="E67" s="747"/>
      <c r="F67" s="747"/>
      <c r="G67" s="747"/>
      <c r="H67" s="747"/>
      <c r="I67" s="748"/>
    </row>
    <row r="68" spans="2:9" x14ac:dyDescent="0.2">
      <c r="B68" s="109"/>
      <c r="C68" s="110"/>
      <c r="D68" s="110"/>
      <c r="E68" s="111"/>
      <c r="F68" s="111"/>
      <c r="G68" s="117"/>
      <c r="H68" s="113"/>
      <c r="I68" s="110"/>
    </row>
    <row r="69" spans="2:9" x14ac:dyDescent="0.2">
      <c r="B69" s="109"/>
      <c r="C69" s="110"/>
      <c r="D69" s="110"/>
      <c r="E69" s="111"/>
      <c r="F69" s="111"/>
      <c r="G69" s="117"/>
      <c r="H69" s="113"/>
      <c r="I69" s="110"/>
    </row>
    <row r="70" spans="2:9" x14ac:dyDescent="0.2">
      <c r="B70" s="109"/>
      <c r="C70" s="110"/>
      <c r="D70" s="110"/>
      <c r="E70" s="111"/>
      <c r="F70" s="111"/>
      <c r="G70" s="117"/>
      <c r="H70" s="113"/>
      <c r="I70" s="110"/>
    </row>
    <row r="71" spans="2:9" x14ac:dyDescent="0.2">
      <c r="B71" s="109"/>
      <c r="C71" s="110"/>
      <c r="D71" s="110"/>
      <c r="E71" s="111"/>
      <c r="F71" s="111"/>
      <c r="G71" s="117"/>
      <c r="H71" s="113"/>
      <c r="I71" s="110"/>
    </row>
    <row r="72" spans="2:9" x14ac:dyDescent="0.2">
      <c r="B72" s="109"/>
      <c r="C72" s="110"/>
      <c r="D72" s="110"/>
      <c r="E72" s="111"/>
      <c r="F72" s="111"/>
      <c r="G72" s="117"/>
      <c r="H72" s="113"/>
      <c r="I72" s="110"/>
    </row>
    <row r="73" spans="2:9" ht="25.5" customHeight="1" x14ac:dyDescent="0.2">
      <c r="B73" s="109"/>
      <c r="C73" s="110"/>
      <c r="D73" s="110"/>
      <c r="E73" s="111"/>
      <c r="F73" s="111"/>
      <c r="G73" s="117"/>
      <c r="H73" s="113"/>
      <c r="I73" s="110"/>
    </row>
  </sheetData>
  <mergeCells count="6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39:I39"/>
    <mergeCell ref="B40:I44"/>
    <mergeCell ref="C59:I59"/>
    <mergeCell ref="C60:I60"/>
    <mergeCell ref="B46:B58"/>
    <mergeCell ref="C24:E24"/>
    <mergeCell ref="G24:I24"/>
    <mergeCell ref="B25:I25"/>
    <mergeCell ref="F27:F38"/>
    <mergeCell ref="G27:G38"/>
    <mergeCell ref="I27:I38"/>
    <mergeCell ref="B61:I61"/>
    <mergeCell ref="C56:F58"/>
    <mergeCell ref="C46:F51"/>
    <mergeCell ref="C67:I67"/>
    <mergeCell ref="B62:B63"/>
    <mergeCell ref="D62:F62"/>
    <mergeCell ref="G62:I62"/>
    <mergeCell ref="D63:F63"/>
    <mergeCell ref="G63:I63"/>
    <mergeCell ref="C64:I64"/>
    <mergeCell ref="C65:I65"/>
    <mergeCell ref="C66:I66"/>
    <mergeCell ref="C52:F55"/>
  </mergeCells>
  <dataValidations disablePrompts="1" count="5">
    <dataValidation type="list" allowBlank="1" showInputMessage="1" showErrorMessage="1" sqref="C7 I7" xr:uid="{00000000-0002-0000-0600-000000000000}">
      <formula1>#REF!</formula1>
    </dataValidation>
    <dataValidation type="list" allowBlank="1" showInputMessage="1" showErrorMessage="1" sqref="H13:I13" xr:uid="{00000000-0002-0000-0600-000001000000}">
      <formula1>#REF!</formula1>
    </dataValidation>
    <dataValidation type="list" allowBlank="1" showInputMessage="1" showErrorMessage="1" sqref="C9:F9" xr:uid="{00000000-0002-0000-0600-000002000000}">
      <formula1>#REF!</formula1>
    </dataValidation>
    <dataValidation type="list" allowBlank="1" showInputMessage="1" showErrorMessage="1" sqref="C24:E24" xr:uid="{00000000-0002-0000-0600-000003000000}">
      <formula1>#REF!</formula1>
    </dataValidation>
    <dataValidation type="list" allowBlank="1" showInputMessage="1" showErrorMessage="1" sqref="H12:I12" xr:uid="{00000000-0002-0000-0600-000004000000}">
      <formula1>#REF!</formula1>
    </dataValidation>
  </dataValidations>
  <pageMargins left="0.7" right="0.7" top="0.75" bottom="0.75" header="0.3" footer="0.3"/>
  <pageSetup scale="22"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I113"/>
  <sheetViews>
    <sheetView view="pageBreakPreview" topLeftCell="C48" zoomScale="60" zoomScaleNormal="85" zoomScalePageLayoutView="85" workbookViewId="0">
      <selection activeCell="J33" sqref="J1:V1048576"/>
    </sheetView>
  </sheetViews>
  <sheetFormatPr baseColWidth="10" defaultColWidth="10.7109375" defaultRowHeight="12.75" x14ac:dyDescent="0.2"/>
  <cols>
    <col min="1" max="1" width="1" style="83" customWidth="1"/>
    <col min="2" max="2" width="25.42578125" style="114" customWidth="1"/>
    <col min="3" max="6" width="30.85546875" style="83" customWidth="1"/>
    <col min="7" max="7" width="24.28515625" style="114" customWidth="1"/>
    <col min="8" max="8" width="24.42578125" style="83" customWidth="1"/>
    <col min="9" max="9" width="27" style="83" customWidth="1"/>
    <col min="10" max="16384" width="10.7109375" style="83"/>
  </cols>
  <sheetData>
    <row r="1" spans="2:9" ht="37.5" customHeight="1" x14ac:dyDescent="0.2">
      <c r="B1" s="611"/>
      <c r="C1" s="664" t="s">
        <v>1</v>
      </c>
      <c r="D1" s="664"/>
      <c r="E1" s="664"/>
      <c r="F1" s="664"/>
      <c r="G1" s="664"/>
      <c r="H1" s="664"/>
      <c r="I1" s="615"/>
    </row>
    <row r="2" spans="2:9" ht="37.5" customHeight="1" x14ac:dyDescent="0.2">
      <c r="B2" s="612"/>
      <c r="C2" s="618" t="s">
        <v>218</v>
      </c>
      <c r="D2" s="618"/>
      <c r="E2" s="618"/>
      <c r="F2" s="618"/>
      <c r="G2" s="618"/>
      <c r="H2" s="618"/>
      <c r="I2" s="616"/>
    </row>
    <row r="3" spans="2:9" ht="37.5" customHeight="1" thickBot="1" x14ac:dyDescent="0.25">
      <c r="B3" s="613"/>
      <c r="C3" s="619" t="s">
        <v>219</v>
      </c>
      <c r="D3" s="619"/>
      <c r="E3" s="619"/>
      <c r="F3" s="619" t="s">
        <v>220</v>
      </c>
      <c r="G3" s="619"/>
      <c r="H3" s="619"/>
      <c r="I3" s="617"/>
    </row>
    <row r="4" spans="2:9" ht="23.25" customHeight="1" x14ac:dyDescent="0.2">
      <c r="B4" s="607" t="s">
        <v>221</v>
      </c>
      <c r="C4" s="608"/>
      <c r="D4" s="608"/>
      <c r="E4" s="608"/>
      <c r="F4" s="608"/>
      <c r="G4" s="608"/>
      <c r="H4" s="608"/>
      <c r="I4" s="609"/>
    </row>
    <row r="5" spans="2:9" ht="24" customHeight="1" x14ac:dyDescent="0.2">
      <c r="B5" s="525" t="s">
        <v>222</v>
      </c>
      <c r="C5" s="526"/>
      <c r="D5" s="526"/>
      <c r="E5" s="526"/>
      <c r="F5" s="526"/>
      <c r="G5" s="526"/>
      <c r="H5" s="526"/>
      <c r="I5" s="527"/>
    </row>
    <row r="6" spans="2:9" ht="30.75" customHeight="1" x14ac:dyDescent="0.2">
      <c r="B6" s="118" t="s">
        <v>223</v>
      </c>
      <c r="C6" s="130">
        <v>6</v>
      </c>
      <c r="D6" s="610" t="s">
        <v>224</v>
      </c>
      <c r="E6" s="610"/>
      <c r="F6" s="577" t="s">
        <v>381</v>
      </c>
      <c r="G6" s="577"/>
      <c r="H6" s="577"/>
      <c r="I6" s="578"/>
    </row>
    <row r="7" spans="2:9" ht="30.75" customHeight="1" x14ac:dyDescent="0.2">
      <c r="B7" s="118" t="s">
        <v>226</v>
      </c>
      <c r="C7" s="130" t="s">
        <v>84</v>
      </c>
      <c r="D7" s="610" t="s">
        <v>227</v>
      </c>
      <c r="E7" s="610"/>
      <c r="F7" s="577" t="s">
        <v>382</v>
      </c>
      <c r="G7" s="577"/>
      <c r="H7" s="131" t="s">
        <v>229</v>
      </c>
      <c r="I7" s="132" t="s">
        <v>84</v>
      </c>
    </row>
    <row r="8" spans="2:9" ht="30.75" customHeight="1" x14ac:dyDescent="0.2">
      <c r="B8" s="118" t="s">
        <v>230</v>
      </c>
      <c r="C8" s="577" t="s">
        <v>231</v>
      </c>
      <c r="D8" s="577"/>
      <c r="E8" s="577"/>
      <c r="F8" s="577"/>
      <c r="G8" s="131" t="s">
        <v>232</v>
      </c>
      <c r="H8" s="600">
        <v>7550</v>
      </c>
      <c r="I8" s="601"/>
    </row>
    <row r="9" spans="2:9" ht="30.75" customHeight="1" x14ac:dyDescent="0.2">
      <c r="B9" s="118" t="s">
        <v>68</v>
      </c>
      <c r="C9" s="602" t="s">
        <v>81</v>
      </c>
      <c r="D9" s="602"/>
      <c r="E9" s="602"/>
      <c r="F9" s="602"/>
      <c r="G9" s="131" t="s">
        <v>233</v>
      </c>
      <c r="H9" s="603" t="s">
        <v>383</v>
      </c>
      <c r="I9" s="604"/>
    </row>
    <row r="10" spans="2:9" ht="75.75" customHeight="1" x14ac:dyDescent="0.2">
      <c r="B10" s="118" t="s">
        <v>235</v>
      </c>
      <c r="C10" s="577" t="s">
        <v>384</v>
      </c>
      <c r="D10" s="577"/>
      <c r="E10" s="577"/>
      <c r="F10" s="577"/>
      <c r="G10" s="577"/>
      <c r="H10" s="577"/>
      <c r="I10" s="578"/>
    </row>
    <row r="11" spans="2:9" ht="30.75" customHeight="1" x14ac:dyDescent="0.2">
      <c r="B11" s="118" t="s">
        <v>237</v>
      </c>
      <c r="C11" s="579" t="s">
        <v>353</v>
      </c>
      <c r="D11" s="579"/>
      <c r="E11" s="579"/>
      <c r="F11" s="579"/>
      <c r="G11" s="579"/>
      <c r="H11" s="579"/>
      <c r="I11" s="605"/>
    </row>
    <row r="12" spans="2:9" ht="30.75" customHeight="1" x14ac:dyDescent="0.2">
      <c r="B12" s="118" t="s">
        <v>239</v>
      </c>
      <c r="C12" s="577" t="s">
        <v>385</v>
      </c>
      <c r="D12" s="577"/>
      <c r="E12" s="577"/>
      <c r="F12" s="577"/>
      <c r="G12" s="131" t="s">
        <v>241</v>
      </c>
      <c r="H12" s="589" t="s">
        <v>106</v>
      </c>
      <c r="I12" s="590"/>
    </row>
    <row r="13" spans="2:9" ht="30.75" customHeight="1" x14ac:dyDescent="0.2">
      <c r="B13" s="118" t="s">
        <v>242</v>
      </c>
      <c r="C13" s="606" t="s">
        <v>386</v>
      </c>
      <c r="D13" s="606"/>
      <c r="E13" s="606"/>
      <c r="F13" s="606"/>
      <c r="G13" s="131" t="s">
        <v>244</v>
      </c>
      <c r="H13" s="579" t="s">
        <v>77</v>
      </c>
      <c r="I13" s="605"/>
    </row>
    <row r="14" spans="2:9" ht="30" customHeight="1" x14ac:dyDescent="0.2">
      <c r="B14" s="118" t="s">
        <v>245</v>
      </c>
      <c r="C14" s="659" t="s">
        <v>387</v>
      </c>
      <c r="D14" s="659"/>
      <c r="E14" s="659"/>
      <c r="F14" s="659"/>
      <c r="G14" s="659"/>
      <c r="H14" s="659"/>
      <c r="I14" s="660"/>
    </row>
    <row r="15" spans="2:9" ht="30.75" customHeight="1" x14ac:dyDescent="0.2">
      <c r="B15" s="118" t="s">
        <v>247</v>
      </c>
      <c r="C15" s="598" t="s">
        <v>330</v>
      </c>
      <c r="D15" s="598"/>
      <c r="E15" s="598"/>
      <c r="F15" s="598"/>
      <c r="G15" s="598"/>
      <c r="H15" s="598"/>
      <c r="I15" s="599"/>
    </row>
    <row r="16" spans="2:9" ht="20.25" customHeight="1" x14ac:dyDescent="0.2">
      <c r="B16" s="118" t="s">
        <v>249</v>
      </c>
      <c r="C16" s="577" t="s">
        <v>388</v>
      </c>
      <c r="D16" s="577"/>
      <c r="E16" s="577"/>
      <c r="F16" s="577"/>
      <c r="G16" s="577"/>
      <c r="H16" s="577"/>
      <c r="I16" s="578"/>
    </row>
    <row r="17" spans="2:9" ht="30.75" customHeight="1" x14ac:dyDescent="0.2">
      <c r="B17" s="118" t="s">
        <v>251</v>
      </c>
      <c r="C17" s="579" t="s">
        <v>56</v>
      </c>
      <c r="D17" s="580"/>
      <c r="E17" s="580"/>
      <c r="F17" s="580"/>
      <c r="G17" s="580"/>
      <c r="H17" s="580"/>
      <c r="I17" s="581"/>
    </row>
    <row r="18" spans="2:9" ht="18" customHeight="1" x14ac:dyDescent="0.2">
      <c r="B18" s="582" t="s">
        <v>252</v>
      </c>
      <c r="C18" s="583" t="s">
        <v>253</v>
      </c>
      <c r="D18" s="583"/>
      <c r="E18" s="583"/>
      <c r="F18" s="584" t="s">
        <v>254</v>
      </c>
      <c r="G18" s="584"/>
      <c r="H18" s="584"/>
      <c r="I18" s="585"/>
    </row>
    <row r="19" spans="2:9" ht="39.75" customHeight="1" x14ac:dyDescent="0.2">
      <c r="B19" s="582"/>
      <c r="C19" s="531" t="s">
        <v>389</v>
      </c>
      <c r="D19" s="532"/>
      <c r="E19" s="647"/>
      <c r="F19" s="577" t="str">
        <f>C19</f>
        <v>Actividades que se ejecutaron para la implementación de los procesos transversales</v>
      </c>
      <c r="G19" s="577"/>
      <c r="H19" s="577"/>
      <c r="I19" s="578"/>
    </row>
    <row r="20" spans="2:9" ht="39.75" customHeight="1" x14ac:dyDescent="0.2">
      <c r="B20" s="118" t="s">
        <v>257</v>
      </c>
      <c r="C20" s="531" t="s">
        <v>390</v>
      </c>
      <c r="D20" s="532"/>
      <c r="E20" s="647"/>
      <c r="F20" s="577" t="str">
        <f>C20</f>
        <v>Cantidad de actividades que se ejecutaron para la implementación de los procesos transversales</v>
      </c>
      <c r="G20" s="577"/>
      <c r="H20" s="577"/>
      <c r="I20" s="578"/>
    </row>
    <row r="21" spans="2:9" ht="30" customHeight="1" x14ac:dyDescent="0.2">
      <c r="B21" s="118" t="s">
        <v>258</v>
      </c>
      <c r="C21" s="653"/>
      <c r="D21" s="654"/>
      <c r="E21" s="655"/>
      <c r="F21" s="531"/>
      <c r="G21" s="532"/>
      <c r="H21" s="532"/>
      <c r="I21" s="533"/>
    </row>
    <row r="22" spans="2:9" ht="23.25" customHeight="1" x14ac:dyDescent="0.2">
      <c r="B22" s="118" t="s">
        <v>261</v>
      </c>
      <c r="C22" s="646">
        <v>44562</v>
      </c>
      <c r="D22" s="656"/>
      <c r="E22" s="657"/>
      <c r="F22" s="131" t="s">
        <v>262</v>
      </c>
      <c r="G22" s="207">
        <v>0.3</v>
      </c>
      <c r="H22" s="131" t="s">
        <v>263</v>
      </c>
      <c r="I22" s="133">
        <v>0.7</v>
      </c>
    </row>
    <row r="23" spans="2:9" ht="27" customHeight="1" x14ac:dyDescent="0.2">
      <c r="B23" s="118" t="s">
        <v>264</v>
      </c>
      <c r="C23" s="646">
        <v>44926</v>
      </c>
      <c r="D23" s="532"/>
      <c r="E23" s="647"/>
      <c r="F23" s="131" t="s">
        <v>265</v>
      </c>
      <c r="G23" s="789">
        <v>0.2</v>
      </c>
      <c r="H23" s="790"/>
      <c r="I23" s="791"/>
    </row>
    <row r="24" spans="2:9" ht="30.75" customHeight="1" x14ac:dyDescent="0.2">
      <c r="B24" s="205" t="s">
        <v>266</v>
      </c>
      <c r="C24" s="758" t="s">
        <v>267</v>
      </c>
      <c r="D24" s="759"/>
      <c r="E24" s="760"/>
      <c r="F24" s="206" t="s">
        <v>268</v>
      </c>
      <c r="G24" s="531" t="s">
        <v>269</v>
      </c>
      <c r="H24" s="532"/>
      <c r="I24" s="533"/>
    </row>
    <row r="25" spans="2:9" ht="22.5" customHeight="1" x14ac:dyDescent="0.2">
      <c r="B25" s="525" t="s">
        <v>270</v>
      </c>
      <c r="C25" s="526"/>
      <c r="D25" s="526"/>
      <c r="E25" s="526"/>
      <c r="F25" s="526"/>
      <c r="G25" s="526"/>
      <c r="H25" s="526"/>
      <c r="I25" s="527"/>
    </row>
    <row r="26" spans="2:9" ht="43.5" customHeight="1" x14ac:dyDescent="0.2">
      <c r="B26" s="100" t="s">
        <v>148</v>
      </c>
      <c r="C26" s="134" t="s">
        <v>271</v>
      </c>
      <c r="D26" s="134" t="s">
        <v>272</v>
      </c>
      <c r="E26" s="135" t="s">
        <v>273</v>
      </c>
      <c r="F26" s="134" t="s">
        <v>274</v>
      </c>
      <c r="G26" s="134" t="s">
        <v>275</v>
      </c>
      <c r="H26" s="135" t="s">
        <v>276</v>
      </c>
      <c r="I26" s="136" t="s">
        <v>277</v>
      </c>
    </row>
    <row r="27" spans="2:9" ht="15.6" customHeight="1" x14ac:dyDescent="0.2">
      <c r="B27" s="100" t="s">
        <v>278</v>
      </c>
      <c r="C27" s="152">
        <f>0.0833333333333333*$G$23</f>
        <v>1.6666666666666659E-2</v>
      </c>
      <c r="D27" s="152">
        <v>1.6666666666666659E-2</v>
      </c>
      <c r="E27" s="128">
        <f>D27/C27</f>
        <v>1</v>
      </c>
      <c r="F27" s="780">
        <f>SUM(C27:C38)</f>
        <v>0.19999999999999993</v>
      </c>
      <c r="G27" s="783">
        <f>SUM(D27:D38)</f>
        <v>0.1666666666666666</v>
      </c>
      <c r="H27" s="217">
        <f>+(D27*100%)/$G$23</f>
        <v>8.3333333333333287E-2</v>
      </c>
      <c r="I27" s="786">
        <f>G27+I22</f>
        <v>0.86666666666666659</v>
      </c>
    </row>
    <row r="28" spans="2:9" ht="15.6" customHeight="1" x14ac:dyDescent="0.2">
      <c r="B28" s="100" t="s">
        <v>158</v>
      </c>
      <c r="C28" s="152">
        <f t="shared" ref="C28:D38" si="0">0.0833333333333333*$G$23</f>
        <v>1.6666666666666659E-2</v>
      </c>
      <c r="D28" s="152">
        <f t="shared" si="0"/>
        <v>1.6666666666666659E-2</v>
      </c>
      <c r="E28" s="128">
        <f t="shared" ref="E28:E31" si="1">D28/C28</f>
        <v>1</v>
      </c>
      <c r="F28" s="781"/>
      <c r="G28" s="784"/>
      <c r="H28" s="217">
        <f>+IF(D28="","",((D28*100%)/$G$23)+H27)</f>
        <v>0.16666666666666657</v>
      </c>
      <c r="I28" s="787"/>
    </row>
    <row r="29" spans="2:9" ht="15.6" customHeight="1" x14ac:dyDescent="0.2">
      <c r="B29" s="100" t="s">
        <v>159</v>
      </c>
      <c r="C29" s="152">
        <f t="shared" si="0"/>
        <v>1.6666666666666659E-2</v>
      </c>
      <c r="D29" s="152">
        <f t="shared" ref="D29:D34" si="2">+C29</f>
        <v>1.6666666666666659E-2</v>
      </c>
      <c r="E29" s="128">
        <f t="shared" si="1"/>
        <v>1</v>
      </c>
      <c r="F29" s="781"/>
      <c r="G29" s="784"/>
      <c r="H29" s="217">
        <f t="shared" ref="H29:H38" si="3">+IF(D29="","",((D29*100%)/$G$23)+H28)</f>
        <v>0.24999999999999986</v>
      </c>
      <c r="I29" s="787"/>
    </row>
    <row r="30" spans="2:9" ht="15.6" customHeight="1" x14ac:dyDescent="0.2">
      <c r="B30" s="100" t="s">
        <v>160</v>
      </c>
      <c r="C30" s="152">
        <f t="shared" si="0"/>
        <v>1.6666666666666659E-2</v>
      </c>
      <c r="D30" s="152">
        <f t="shared" si="2"/>
        <v>1.6666666666666659E-2</v>
      </c>
      <c r="E30" s="128">
        <f t="shared" si="1"/>
        <v>1</v>
      </c>
      <c r="F30" s="781"/>
      <c r="G30" s="784"/>
      <c r="H30" s="217">
        <f t="shared" si="3"/>
        <v>0.33333333333333315</v>
      </c>
      <c r="I30" s="787"/>
    </row>
    <row r="31" spans="2:9" ht="15.6" customHeight="1" x14ac:dyDescent="0.2">
      <c r="B31" s="100" t="s">
        <v>161</v>
      </c>
      <c r="C31" s="152">
        <f t="shared" si="0"/>
        <v>1.6666666666666659E-2</v>
      </c>
      <c r="D31" s="152">
        <f t="shared" si="2"/>
        <v>1.6666666666666659E-2</v>
      </c>
      <c r="E31" s="128">
        <f t="shared" si="1"/>
        <v>1</v>
      </c>
      <c r="F31" s="781"/>
      <c r="G31" s="784"/>
      <c r="H31" s="217">
        <f t="shared" si="3"/>
        <v>0.41666666666666641</v>
      </c>
      <c r="I31" s="787"/>
    </row>
    <row r="32" spans="2:9" ht="15.6" customHeight="1" x14ac:dyDescent="0.2">
      <c r="B32" s="100" t="s">
        <v>162</v>
      </c>
      <c r="C32" s="152">
        <f t="shared" si="0"/>
        <v>1.6666666666666659E-2</v>
      </c>
      <c r="D32" s="152">
        <f t="shared" si="2"/>
        <v>1.6666666666666659E-2</v>
      </c>
      <c r="E32" s="128">
        <f>D32/C32</f>
        <v>1</v>
      </c>
      <c r="F32" s="781"/>
      <c r="G32" s="784"/>
      <c r="H32" s="217">
        <f t="shared" si="3"/>
        <v>0.49999999999999967</v>
      </c>
      <c r="I32" s="787"/>
    </row>
    <row r="33" spans="2:9" ht="19.5" customHeight="1" x14ac:dyDescent="0.2">
      <c r="B33" s="100" t="s">
        <v>163</v>
      </c>
      <c r="C33" s="152">
        <f t="shared" si="0"/>
        <v>1.6666666666666659E-2</v>
      </c>
      <c r="D33" s="152">
        <f t="shared" si="2"/>
        <v>1.6666666666666659E-2</v>
      </c>
      <c r="E33" s="128">
        <f t="shared" ref="E33:E38" si="4">D33/C33</f>
        <v>1</v>
      </c>
      <c r="F33" s="781"/>
      <c r="G33" s="784"/>
      <c r="H33" s="217">
        <f t="shared" si="3"/>
        <v>0.58333333333333293</v>
      </c>
      <c r="I33" s="787"/>
    </row>
    <row r="34" spans="2:9" ht="19.5" customHeight="1" x14ac:dyDescent="0.2">
      <c r="B34" s="100" t="s">
        <v>164</v>
      </c>
      <c r="C34" s="152">
        <f t="shared" si="0"/>
        <v>1.6666666666666659E-2</v>
      </c>
      <c r="D34" s="152">
        <f t="shared" si="2"/>
        <v>1.6666666666666659E-2</v>
      </c>
      <c r="E34" s="128">
        <f t="shared" si="4"/>
        <v>1</v>
      </c>
      <c r="F34" s="781"/>
      <c r="G34" s="784"/>
      <c r="H34" s="217">
        <f t="shared" si="3"/>
        <v>0.66666666666666619</v>
      </c>
      <c r="I34" s="787"/>
    </row>
    <row r="35" spans="2:9" ht="19.5" customHeight="1" x14ac:dyDescent="0.2">
      <c r="B35" s="100" t="s">
        <v>165</v>
      </c>
      <c r="C35" s="152">
        <f t="shared" si="0"/>
        <v>1.6666666666666659E-2</v>
      </c>
      <c r="D35" s="152">
        <f>+C35</f>
        <v>1.6666666666666659E-2</v>
      </c>
      <c r="E35" s="128">
        <f t="shared" si="4"/>
        <v>1</v>
      </c>
      <c r="F35" s="781"/>
      <c r="G35" s="784"/>
      <c r="H35" s="217">
        <f t="shared" si="3"/>
        <v>0.74999999999999944</v>
      </c>
      <c r="I35" s="787"/>
    </row>
    <row r="36" spans="2:9" ht="19.5" customHeight="1" x14ac:dyDescent="0.2">
      <c r="B36" s="100" t="s">
        <v>166</v>
      </c>
      <c r="C36" s="152">
        <f t="shared" si="0"/>
        <v>1.6666666666666659E-2</v>
      </c>
      <c r="D36" s="314">
        <f>+C36</f>
        <v>1.6666666666666659E-2</v>
      </c>
      <c r="E36" s="128">
        <f t="shared" si="4"/>
        <v>1</v>
      </c>
      <c r="F36" s="781"/>
      <c r="G36" s="784"/>
      <c r="H36" s="217">
        <f t="shared" si="3"/>
        <v>0.8333333333333327</v>
      </c>
      <c r="I36" s="787"/>
    </row>
    <row r="37" spans="2:9" ht="19.5" customHeight="1" x14ac:dyDescent="0.2">
      <c r="B37" s="100" t="s">
        <v>167</v>
      </c>
      <c r="C37" s="152">
        <f t="shared" si="0"/>
        <v>1.6666666666666659E-2</v>
      </c>
      <c r="D37" s="152"/>
      <c r="E37" s="128">
        <f t="shared" si="4"/>
        <v>0</v>
      </c>
      <c r="F37" s="781"/>
      <c r="G37" s="784"/>
      <c r="H37" s="217" t="str">
        <f t="shared" si="3"/>
        <v/>
      </c>
      <c r="I37" s="787"/>
    </row>
    <row r="38" spans="2:9" ht="19.5" customHeight="1" x14ac:dyDescent="0.2">
      <c r="B38" s="100" t="s">
        <v>168</v>
      </c>
      <c r="C38" s="152">
        <f t="shared" si="0"/>
        <v>1.6666666666666659E-2</v>
      </c>
      <c r="D38" s="152"/>
      <c r="E38" s="128">
        <f t="shared" si="4"/>
        <v>0</v>
      </c>
      <c r="F38" s="782"/>
      <c r="G38" s="785"/>
      <c r="H38" s="217" t="str">
        <f t="shared" si="3"/>
        <v/>
      </c>
      <c r="I38" s="788"/>
    </row>
    <row r="39" spans="2:9" ht="117.6" customHeight="1" x14ac:dyDescent="0.2">
      <c r="B39" s="119" t="s">
        <v>279</v>
      </c>
      <c r="C39" s="778" t="s">
        <v>477</v>
      </c>
      <c r="D39" s="778"/>
      <c r="E39" s="778"/>
      <c r="F39" s="778"/>
      <c r="G39" s="778"/>
      <c r="H39" s="778"/>
      <c r="I39" s="779"/>
    </row>
    <row r="40" spans="2:9" ht="57" customHeight="1" x14ac:dyDescent="0.2">
      <c r="B40" s="546"/>
      <c r="C40" s="547"/>
      <c r="D40" s="547"/>
      <c r="E40" s="547"/>
      <c r="F40" s="547"/>
      <c r="G40" s="547"/>
      <c r="H40" s="547"/>
      <c r="I40" s="548"/>
    </row>
    <row r="41" spans="2:9" ht="57" customHeight="1" x14ac:dyDescent="0.2">
      <c r="B41" s="549"/>
      <c r="C41" s="550"/>
      <c r="D41" s="550"/>
      <c r="E41" s="550"/>
      <c r="F41" s="550"/>
      <c r="G41" s="550"/>
      <c r="H41" s="550"/>
      <c r="I41" s="551"/>
    </row>
    <row r="42" spans="2:9" ht="57" customHeight="1" x14ac:dyDescent="0.2">
      <c r="B42" s="549"/>
      <c r="C42" s="550"/>
      <c r="D42" s="550"/>
      <c r="E42" s="550"/>
      <c r="F42" s="550"/>
      <c r="G42" s="550"/>
      <c r="H42" s="550"/>
      <c r="I42" s="551"/>
    </row>
    <row r="43" spans="2:9" ht="57" customHeight="1" x14ac:dyDescent="0.2">
      <c r="B43" s="549"/>
      <c r="C43" s="550"/>
      <c r="D43" s="550"/>
      <c r="E43" s="550"/>
      <c r="F43" s="550"/>
      <c r="G43" s="550"/>
      <c r="H43" s="550"/>
      <c r="I43" s="551"/>
    </row>
    <row r="44" spans="2:9" ht="57" customHeight="1" x14ac:dyDescent="0.2">
      <c r="B44" s="552"/>
      <c r="C44" s="553"/>
      <c r="D44" s="553"/>
      <c r="E44" s="553"/>
      <c r="F44" s="553"/>
      <c r="G44" s="553"/>
      <c r="H44" s="553"/>
      <c r="I44" s="554"/>
    </row>
    <row r="45" spans="2:9" ht="23.25" customHeight="1" x14ac:dyDescent="0.2">
      <c r="B45" s="666" t="s">
        <v>280</v>
      </c>
      <c r="C45" s="840"/>
      <c r="D45" s="841"/>
      <c r="E45" s="841"/>
      <c r="F45" s="841"/>
      <c r="G45" s="841"/>
      <c r="H45" s="146" t="s">
        <v>148</v>
      </c>
      <c r="I45" s="147" t="s">
        <v>282</v>
      </c>
    </row>
    <row r="46" spans="2:9" ht="54" customHeight="1" x14ac:dyDescent="0.2">
      <c r="B46" s="667"/>
      <c r="C46" s="810" t="s">
        <v>391</v>
      </c>
      <c r="D46" s="733"/>
      <c r="E46" s="733"/>
      <c r="F46" s="733"/>
      <c r="G46" s="257" t="s">
        <v>392</v>
      </c>
      <c r="H46" s="254">
        <v>910</v>
      </c>
      <c r="I46" s="297">
        <v>9948</v>
      </c>
    </row>
    <row r="47" spans="2:9" ht="54" customHeight="1" x14ac:dyDescent="0.2">
      <c r="B47" s="667"/>
      <c r="C47" s="735"/>
      <c r="D47" s="736"/>
      <c r="E47" s="736"/>
      <c r="F47" s="736"/>
      <c r="G47" s="257" t="s">
        <v>393</v>
      </c>
      <c r="H47" s="299">
        <v>0.57999999999999996</v>
      </c>
      <c r="I47" s="300">
        <v>0.68</v>
      </c>
    </row>
    <row r="48" spans="2:9" ht="54" customHeight="1" x14ac:dyDescent="0.2">
      <c r="B48" s="667"/>
      <c r="C48" s="735"/>
      <c r="D48" s="736"/>
      <c r="E48" s="736"/>
      <c r="F48" s="736"/>
      <c r="G48" s="257" t="s">
        <v>394</v>
      </c>
      <c r="H48" s="293">
        <v>2581</v>
      </c>
      <c r="I48" s="294">
        <v>22279</v>
      </c>
    </row>
    <row r="49" spans="2:9" ht="171.75" customHeight="1" x14ac:dyDescent="0.2">
      <c r="B49" s="667"/>
      <c r="C49" s="811" t="s">
        <v>395</v>
      </c>
      <c r="D49" s="812"/>
      <c r="E49" s="812"/>
      <c r="F49" s="813"/>
      <c r="G49" s="257" t="s">
        <v>396</v>
      </c>
      <c r="H49" s="254">
        <v>9</v>
      </c>
      <c r="I49" s="297">
        <v>102</v>
      </c>
    </row>
    <row r="50" spans="2:9" ht="171.75" customHeight="1" x14ac:dyDescent="0.2">
      <c r="B50" s="667"/>
      <c r="C50" s="814"/>
      <c r="D50" s="815"/>
      <c r="E50" s="815"/>
      <c r="F50" s="816"/>
      <c r="G50" s="257" t="s">
        <v>397</v>
      </c>
      <c r="H50" s="293">
        <v>11</v>
      </c>
      <c r="I50" s="294">
        <v>91</v>
      </c>
    </row>
    <row r="51" spans="2:9" ht="171.75" customHeight="1" x14ac:dyDescent="0.2">
      <c r="B51" s="667"/>
      <c r="C51" s="814"/>
      <c r="D51" s="815"/>
      <c r="E51" s="815"/>
      <c r="F51" s="816"/>
      <c r="G51" s="257" t="s">
        <v>398</v>
      </c>
      <c r="H51" s="293">
        <v>11</v>
      </c>
      <c r="I51" s="294">
        <v>101</v>
      </c>
    </row>
    <row r="52" spans="2:9" ht="66.75" customHeight="1" x14ac:dyDescent="0.2">
      <c r="B52" s="667"/>
      <c r="C52" s="824" t="s">
        <v>399</v>
      </c>
      <c r="D52" s="825"/>
      <c r="E52" s="825"/>
      <c r="F52" s="826"/>
      <c r="G52" s="257" t="s">
        <v>400</v>
      </c>
      <c r="H52" s="254" t="s">
        <v>401</v>
      </c>
      <c r="I52" s="254" t="s">
        <v>402</v>
      </c>
    </row>
    <row r="53" spans="2:9" ht="66.75" customHeight="1" x14ac:dyDescent="0.2">
      <c r="B53" s="667"/>
      <c r="C53" s="827"/>
      <c r="D53" s="828"/>
      <c r="E53" s="828"/>
      <c r="F53" s="829"/>
      <c r="G53" s="257" t="s">
        <v>403</v>
      </c>
      <c r="H53" s="254">
        <v>113</v>
      </c>
      <c r="I53" s="254">
        <v>1500</v>
      </c>
    </row>
    <row r="54" spans="2:9" ht="66.75" customHeight="1" x14ac:dyDescent="0.2">
      <c r="B54" s="667"/>
      <c r="C54" s="827"/>
      <c r="D54" s="828"/>
      <c r="E54" s="828"/>
      <c r="F54" s="829"/>
      <c r="G54" s="257" t="s">
        <v>404</v>
      </c>
      <c r="H54" s="255">
        <v>5</v>
      </c>
      <c r="I54" s="255">
        <v>62</v>
      </c>
    </row>
    <row r="55" spans="2:9" ht="66.75" customHeight="1" x14ac:dyDescent="0.2">
      <c r="B55" s="667"/>
      <c r="C55" s="830"/>
      <c r="D55" s="831"/>
      <c r="E55" s="831"/>
      <c r="F55" s="832"/>
      <c r="G55" s="257" t="s">
        <v>405</v>
      </c>
      <c r="H55" s="254">
        <v>5</v>
      </c>
      <c r="I55" s="254">
        <v>85</v>
      </c>
    </row>
    <row r="56" spans="2:9" ht="57.75" customHeight="1" x14ac:dyDescent="0.2">
      <c r="B56" s="667"/>
      <c r="C56" s="817" t="s">
        <v>406</v>
      </c>
      <c r="D56" s="818"/>
      <c r="E56" s="818"/>
      <c r="F56" s="819"/>
      <c r="G56" s="257" t="s">
        <v>407</v>
      </c>
      <c r="H56" s="254">
        <v>2</v>
      </c>
      <c r="I56" s="254">
        <v>20</v>
      </c>
    </row>
    <row r="57" spans="2:9" ht="57.75" customHeight="1" x14ac:dyDescent="0.2">
      <c r="B57" s="667"/>
      <c r="C57" s="820"/>
      <c r="D57" s="821"/>
      <c r="E57" s="821"/>
      <c r="F57" s="822"/>
      <c r="G57" s="257" t="s">
        <v>408</v>
      </c>
      <c r="H57" s="254">
        <v>9</v>
      </c>
      <c r="I57" s="254">
        <v>76</v>
      </c>
    </row>
    <row r="58" spans="2:9" ht="81.75" customHeight="1" x14ac:dyDescent="0.2">
      <c r="B58" s="667"/>
      <c r="C58" s="820"/>
      <c r="D58" s="821"/>
      <c r="E58" s="821"/>
      <c r="F58" s="822"/>
      <c r="G58" s="257" t="s">
        <v>409</v>
      </c>
      <c r="H58" s="254">
        <v>1</v>
      </c>
      <c r="I58" s="254">
        <v>11</v>
      </c>
    </row>
    <row r="59" spans="2:9" ht="57.75" customHeight="1" x14ac:dyDescent="0.2">
      <c r="B59" s="667"/>
      <c r="C59" s="820"/>
      <c r="D59" s="821"/>
      <c r="E59" s="821"/>
      <c r="F59" s="822"/>
      <c r="G59" s="257" t="s">
        <v>410</v>
      </c>
      <c r="H59" s="254">
        <v>1</v>
      </c>
      <c r="I59" s="254">
        <v>15</v>
      </c>
    </row>
    <row r="60" spans="2:9" ht="54.75" customHeight="1" x14ac:dyDescent="0.2">
      <c r="B60" s="667"/>
      <c r="C60" s="823" t="s">
        <v>411</v>
      </c>
      <c r="D60" s="823"/>
      <c r="E60" s="823"/>
      <c r="F60" s="823"/>
      <c r="G60" s="288" t="s">
        <v>412</v>
      </c>
      <c r="H60" s="283" t="s">
        <v>413</v>
      </c>
      <c r="I60" s="283" t="s">
        <v>414</v>
      </c>
    </row>
    <row r="61" spans="2:9" ht="54.75" customHeight="1" x14ac:dyDescent="0.2">
      <c r="B61" s="667"/>
      <c r="C61" s="823"/>
      <c r="D61" s="823"/>
      <c r="E61" s="823"/>
      <c r="F61" s="823"/>
      <c r="G61" s="288" t="s">
        <v>415</v>
      </c>
      <c r="H61" s="289" t="s">
        <v>416</v>
      </c>
      <c r="I61" s="283" t="s">
        <v>417</v>
      </c>
    </row>
    <row r="62" spans="2:9" ht="54.75" customHeight="1" x14ac:dyDescent="0.2">
      <c r="B62" s="667"/>
      <c r="C62" s="823"/>
      <c r="D62" s="823"/>
      <c r="E62" s="823"/>
      <c r="F62" s="823"/>
      <c r="G62" s="303" t="s">
        <v>418</v>
      </c>
      <c r="H62" s="304" t="s">
        <v>419</v>
      </c>
      <c r="I62" s="305" t="s">
        <v>420</v>
      </c>
    </row>
    <row r="63" spans="2:9" ht="48" customHeight="1" x14ac:dyDescent="0.2">
      <c r="B63" s="667"/>
      <c r="C63" s="833" t="s">
        <v>421</v>
      </c>
      <c r="D63" s="834"/>
      <c r="E63" s="834"/>
      <c r="F63" s="835"/>
      <c r="G63" s="257" t="s">
        <v>422</v>
      </c>
      <c r="H63" s="258">
        <v>3</v>
      </c>
      <c r="I63" s="259">
        <v>24</v>
      </c>
    </row>
    <row r="64" spans="2:9" ht="48" customHeight="1" x14ac:dyDescent="0.2">
      <c r="B64" s="667"/>
      <c r="C64" s="836"/>
      <c r="D64" s="834"/>
      <c r="E64" s="834"/>
      <c r="F64" s="835"/>
      <c r="G64" s="257" t="s">
        <v>423</v>
      </c>
      <c r="H64" s="258">
        <v>4</v>
      </c>
      <c r="I64" s="259">
        <v>71</v>
      </c>
    </row>
    <row r="65" spans="2:9" ht="48" customHeight="1" x14ac:dyDescent="0.2">
      <c r="B65" s="809"/>
      <c r="C65" s="837"/>
      <c r="D65" s="838"/>
      <c r="E65" s="838"/>
      <c r="F65" s="839"/>
      <c r="G65" s="257" t="s">
        <v>424</v>
      </c>
      <c r="H65" s="258">
        <v>4804</v>
      </c>
      <c r="I65" s="258">
        <v>32670</v>
      </c>
    </row>
    <row r="66" spans="2:9" ht="36" customHeight="1" x14ac:dyDescent="0.2">
      <c r="B66" s="156" t="s">
        <v>290</v>
      </c>
      <c r="C66" s="806" t="s">
        <v>46</v>
      </c>
      <c r="D66" s="807"/>
      <c r="E66" s="807"/>
      <c r="F66" s="807"/>
      <c r="G66" s="807"/>
      <c r="H66" s="807"/>
      <c r="I66" s="808"/>
    </row>
    <row r="67" spans="2:9" ht="79.5" customHeight="1" x14ac:dyDescent="0.2">
      <c r="B67" s="120" t="s">
        <v>291</v>
      </c>
      <c r="C67" s="806" t="s">
        <v>425</v>
      </c>
      <c r="D67" s="807"/>
      <c r="E67" s="807"/>
      <c r="F67" s="807"/>
      <c r="G67" s="807"/>
      <c r="H67" s="807"/>
      <c r="I67" s="808"/>
    </row>
    <row r="68" spans="2:9" ht="22.5" customHeight="1" x14ac:dyDescent="0.2">
      <c r="B68" s="525" t="s">
        <v>293</v>
      </c>
      <c r="C68" s="526"/>
      <c r="D68" s="526"/>
      <c r="E68" s="526"/>
      <c r="F68" s="526"/>
      <c r="G68" s="526"/>
      <c r="H68" s="526"/>
      <c r="I68" s="527"/>
    </row>
    <row r="69" spans="2:9" ht="22.5" customHeight="1" x14ac:dyDescent="0.2">
      <c r="B69" s="521" t="s">
        <v>294</v>
      </c>
      <c r="C69" s="137" t="s">
        <v>295</v>
      </c>
      <c r="D69" s="523" t="s">
        <v>296</v>
      </c>
      <c r="E69" s="523"/>
      <c r="F69" s="523"/>
      <c r="G69" s="523" t="s">
        <v>297</v>
      </c>
      <c r="H69" s="523"/>
      <c r="I69" s="524"/>
    </row>
    <row r="70" spans="2:9" ht="30.75" customHeight="1" x14ac:dyDescent="0.2">
      <c r="B70" s="522"/>
      <c r="C70" s="138"/>
      <c r="D70" s="519"/>
      <c r="E70" s="519"/>
      <c r="F70" s="519"/>
      <c r="G70" s="519"/>
      <c r="H70" s="519"/>
      <c r="I70" s="520"/>
    </row>
    <row r="71" spans="2:9" ht="32.25" customHeight="1" x14ac:dyDescent="0.2">
      <c r="B71" s="121" t="s">
        <v>298</v>
      </c>
      <c r="C71" s="802" t="s">
        <v>426</v>
      </c>
      <c r="D71" s="802"/>
      <c r="E71" s="802"/>
      <c r="F71" s="802"/>
      <c r="G71" s="802"/>
      <c r="H71" s="802"/>
      <c r="I71" s="803"/>
    </row>
    <row r="72" spans="2:9" ht="28.5" customHeight="1" x14ac:dyDescent="0.2">
      <c r="B72" s="122" t="s">
        <v>300</v>
      </c>
      <c r="C72" s="802" t="s">
        <v>426</v>
      </c>
      <c r="D72" s="802"/>
      <c r="E72" s="802"/>
      <c r="F72" s="802"/>
      <c r="G72" s="802"/>
      <c r="H72" s="802"/>
      <c r="I72" s="803"/>
    </row>
    <row r="73" spans="2:9" ht="30" customHeight="1" x14ac:dyDescent="0.2">
      <c r="B73" s="120" t="s">
        <v>301</v>
      </c>
      <c r="C73" s="804" t="s">
        <v>427</v>
      </c>
      <c r="D73" s="804"/>
      <c r="E73" s="804"/>
      <c r="F73" s="804"/>
      <c r="G73" s="804"/>
      <c r="H73" s="804"/>
      <c r="I73" s="805"/>
    </row>
    <row r="74" spans="2:9" ht="31.5" customHeight="1" thickBot="1" x14ac:dyDescent="0.25">
      <c r="B74" s="116" t="s">
        <v>303</v>
      </c>
      <c r="C74" s="799" t="s">
        <v>428</v>
      </c>
      <c r="D74" s="800"/>
      <c r="E74" s="800"/>
      <c r="F74" s="800"/>
      <c r="G74" s="800"/>
      <c r="H74" s="800"/>
      <c r="I74" s="801"/>
    </row>
    <row r="75" spans="2:9" ht="13.35" customHeight="1" x14ac:dyDescent="0.2">
      <c r="B75" s="109"/>
      <c r="C75" s="110"/>
      <c r="D75" s="110"/>
      <c r="E75" s="111"/>
      <c r="F75" s="111"/>
      <c r="G75" s="117"/>
      <c r="H75" s="113"/>
      <c r="I75" s="110"/>
    </row>
    <row r="76" spans="2:9" ht="13.35" customHeight="1" x14ac:dyDescent="0.2">
      <c r="B76" s="796"/>
      <c r="C76" s="796"/>
      <c r="D76" s="796"/>
      <c r="E76" s="796"/>
      <c r="F76" s="796"/>
      <c r="G76" s="796"/>
      <c r="H76" s="796"/>
      <c r="I76" s="796"/>
    </row>
    <row r="77" spans="2:9" ht="13.35" customHeight="1" x14ac:dyDescent="0.2">
      <c r="B77" s="796"/>
      <c r="C77" s="796"/>
      <c r="D77" s="796"/>
      <c r="E77" s="796"/>
      <c r="F77" s="796"/>
      <c r="G77" s="796"/>
      <c r="H77" s="796"/>
      <c r="I77" s="796"/>
    </row>
    <row r="78" spans="2:9" ht="13.35" customHeight="1" x14ac:dyDescent="0.2">
      <c r="B78" s="796"/>
      <c r="C78" s="796"/>
      <c r="D78" s="796"/>
      <c r="E78" s="796"/>
      <c r="F78" s="796"/>
      <c r="G78" s="796"/>
      <c r="H78" s="796"/>
      <c r="I78" s="796"/>
    </row>
    <row r="79" spans="2:9" ht="13.35" customHeight="1" x14ac:dyDescent="0.2">
      <c r="B79" s="109"/>
      <c r="C79" s="110"/>
      <c r="D79" s="110"/>
      <c r="E79" s="111"/>
      <c r="F79" s="111"/>
      <c r="G79" s="117"/>
      <c r="H79" s="113"/>
      <c r="I79" s="110"/>
    </row>
    <row r="80" spans="2:9" ht="25.5" customHeight="1" x14ac:dyDescent="0.2">
      <c r="B80" s="109"/>
      <c r="C80" s="110"/>
      <c r="D80" s="110"/>
      <c r="E80" s="111"/>
      <c r="F80" s="111"/>
      <c r="G80" s="117"/>
      <c r="H80" s="113"/>
      <c r="I80" s="110"/>
    </row>
    <row r="81" ht="13.35" customHeight="1" x14ac:dyDescent="0.2"/>
    <row r="82" ht="13.35" customHeight="1" x14ac:dyDescent="0.2"/>
    <row r="83" ht="13.35" customHeight="1" x14ac:dyDescent="0.2"/>
    <row r="84" ht="13.35" customHeight="1" x14ac:dyDescent="0.2"/>
    <row r="85" ht="13.35" customHeight="1" x14ac:dyDescent="0.2"/>
    <row r="86" ht="13.35" customHeight="1" x14ac:dyDescent="0.2"/>
    <row r="87" ht="13.35" customHeight="1" x14ac:dyDescent="0.2"/>
    <row r="88" ht="13.35" customHeight="1" x14ac:dyDescent="0.2"/>
    <row r="89" ht="13.35" customHeight="1" x14ac:dyDescent="0.2"/>
    <row r="90" ht="13.35" customHeight="1" x14ac:dyDescent="0.2"/>
    <row r="91" ht="13.35" customHeight="1" x14ac:dyDescent="0.2"/>
    <row r="109" spans="6:9" ht="12.75" customHeight="1" x14ac:dyDescent="0.2">
      <c r="F109" s="797"/>
      <c r="G109" s="798"/>
      <c r="H109" s="798"/>
      <c r="I109" s="798"/>
    </row>
    <row r="110" spans="6:9" ht="12.75" customHeight="1" x14ac:dyDescent="0.2">
      <c r="F110" s="792"/>
      <c r="G110" s="793"/>
      <c r="H110" s="793"/>
      <c r="I110" s="793"/>
    </row>
    <row r="111" spans="6:9" ht="12.75" customHeight="1" x14ac:dyDescent="0.2">
      <c r="F111" s="792"/>
      <c r="G111" s="793"/>
      <c r="H111" s="793"/>
      <c r="I111" s="793"/>
    </row>
    <row r="112" spans="6:9" ht="12.75" customHeight="1" x14ac:dyDescent="0.2">
      <c r="F112" s="792"/>
      <c r="G112" s="793"/>
      <c r="H112" s="793"/>
      <c r="I112" s="793"/>
    </row>
    <row r="113" spans="6:9" ht="12.75" customHeight="1" x14ac:dyDescent="0.2">
      <c r="F113" s="794"/>
      <c r="G113" s="795"/>
      <c r="H113" s="795"/>
      <c r="I113" s="795"/>
    </row>
  </sheetData>
  <mergeCells count="72">
    <mergeCell ref="B68:I68"/>
    <mergeCell ref="C73:I73"/>
    <mergeCell ref="C67:I67"/>
    <mergeCell ref="C66:I66"/>
    <mergeCell ref="B45:B65"/>
    <mergeCell ref="C46:F48"/>
    <mergeCell ref="C49:F51"/>
    <mergeCell ref="C56:F59"/>
    <mergeCell ref="C60:F62"/>
    <mergeCell ref="C52:F55"/>
    <mergeCell ref="C63:F65"/>
    <mergeCell ref="C45:G45"/>
    <mergeCell ref="C74:I74"/>
    <mergeCell ref="B69:B70"/>
    <mergeCell ref="D69:F69"/>
    <mergeCell ref="G69:I69"/>
    <mergeCell ref="D70:F70"/>
    <mergeCell ref="G70:I70"/>
    <mergeCell ref="C71:I71"/>
    <mergeCell ref="C72:I72"/>
    <mergeCell ref="F110:I110"/>
    <mergeCell ref="F111:I111"/>
    <mergeCell ref="F112:I112"/>
    <mergeCell ref="F113:I113"/>
    <mergeCell ref="B76:I78"/>
    <mergeCell ref="F109:I10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24:E24"/>
    <mergeCell ref="G24:I24"/>
    <mergeCell ref="B25:I25"/>
    <mergeCell ref="F27:F38"/>
    <mergeCell ref="G27:G38"/>
    <mergeCell ref="I27:I38"/>
  </mergeCells>
  <dataValidations disablePrompts="1" count="1">
    <dataValidation type="list" allowBlank="1" showInputMessage="1" showErrorMessage="1" sqref="C24:E24 C7 I7 H12:I13 C9:F9" xr:uid="{00000000-0002-0000-0700-000000000000}">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5"/>
  <sheetViews>
    <sheetView tabSelected="1" view="pageBreakPreview" topLeftCell="A49" zoomScale="85" zoomScaleNormal="85" zoomScaleSheetLayoutView="85" zoomScalePageLayoutView="85" workbookViewId="0">
      <selection activeCell="K48" sqref="K48"/>
    </sheetView>
  </sheetViews>
  <sheetFormatPr baseColWidth="10" defaultColWidth="10.7109375" defaultRowHeight="12.75" x14ac:dyDescent="0.2"/>
  <cols>
    <col min="1" max="1" width="1" style="83" customWidth="1"/>
    <col min="2" max="2" width="25.42578125" style="114" customWidth="1"/>
    <col min="3" max="3" width="14.42578125" style="83" customWidth="1"/>
    <col min="4" max="4" width="14.7109375" style="83" customWidth="1"/>
    <col min="5" max="5" width="16.42578125" style="83" customWidth="1"/>
    <col min="6" max="6" width="25" style="83" customWidth="1"/>
    <col min="7" max="7" width="22" style="114" customWidth="1"/>
    <col min="8" max="9" width="17.7109375" style="83" customWidth="1"/>
    <col min="10" max="11" width="22.42578125" style="83" customWidth="1"/>
    <col min="12" max="24" width="10.7109375" style="81"/>
    <col min="25" max="16384" width="10.7109375" style="83"/>
  </cols>
  <sheetData>
    <row r="1" spans="2:14" ht="37.5" customHeight="1" x14ac:dyDescent="0.2">
      <c r="B1" s="611"/>
      <c r="C1" s="664" t="s">
        <v>1</v>
      </c>
      <c r="D1" s="664"/>
      <c r="E1" s="664"/>
      <c r="F1" s="664"/>
      <c r="G1" s="664"/>
      <c r="H1" s="664"/>
      <c r="I1" s="615"/>
      <c r="J1" s="80"/>
      <c r="K1" s="80"/>
      <c r="M1" s="82" t="s">
        <v>67</v>
      </c>
    </row>
    <row r="2" spans="2:14" ht="37.5" customHeight="1" x14ac:dyDescent="0.2">
      <c r="B2" s="612"/>
      <c r="C2" s="618" t="s">
        <v>218</v>
      </c>
      <c r="D2" s="618"/>
      <c r="E2" s="618"/>
      <c r="F2" s="618"/>
      <c r="G2" s="618"/>
      <c r="H2" s="618"/>
      <c r="I2" s="616"/>
      <c r="J2" s="80"/>
      <c r="K2" s="80"/>
      <c r="M2" s="82" t="s">
        <v>68</v>
      </c>
    </row>
    <row r="3" spans="2:14" ht="37.5" customHeight="1" thickBot="1" x14ac:dyDescent="0.25">
      <c r="B3" s="613"/>
      <c r="C3" s="619" t="s">
        <v>219</v>
      </c>
      <c r="D3" s="619"/>
      <c r="E3" s="619"/>
      <c r="F3" s="619" t="s">
        <v>220</v>
      </c>
      <c r="G3" s="619"/>
      <c r="H3" s="619"/>
      <c r="I3" s="617"/>
      <c r="J3" s="80"/>
      <c r="K3" s="80"/>
      <c r="M3" s="82"/>
    </row>
    <row r="4" spans="2:14" ht="23.25" customHeight="1" x14ac:dyDescent="0.2">
      <c r="B4" s="607" t="s">
        <v>221</v>
      </c>
      <c r="C4" s="608"/>
      <c r="D4" s="608"/>
      <c r="E4" s="608"/>
      <c r="F4" s="608"/>
      <c r="G4" s="608"/>
      <c r="H4" s="608"/>
      <c r="I4" s="609"/>
      <c r="J4" s="84"/>
      <c r="K4" s="84"/>
    </row>
    <row r="5" spans="2:14" ht="24" customHeight="1" x14ac:dyDescent="0.2">
      <c r="B5" s="525" t="s">
        <v>222</v>
      </c>
      <c r="C5" s="526"/>
      <c r="D5" s="526"/>
      <c r="E5" s="526"/>
      <c r="F5" s="526"/>
      <c r="G5" s="526"/>
      <c r="H5" s="526"/>
      <c r="I5" s="527"/>
      <c r="J5" s="85"/>
      <c r="K5" s="85"/>
      <c r="N5" s="86"/>
    </row>
    <row r="6" spans="2:14" ht="46.35" customHeight="1" x14ac:dyDescent="0.2">
      <c r="B6" s="118" t="s">
        <v>223</v>
      </c>
      <c r="C6" s="130">
        <v>7</v>
      </c>
      <c r="D6" s="610" t="s">
        <v>224</v>
      </c>
      <c r="E6" s="610"/>
      <c r="F6" s="577" t="s">
        <v>429</v>
      </c>
      <c r="G6" s="577"/>
      <c r="H6" s="577"/>
      <c r="I6" s="578"/>
      <c r="J6" s="87"/>
      <c r="K6" s="87"/>
      <c r="M6" s="82"/>
      <c r="N6" s="86"/>
    </row>
    <row r="7" spans="2:14" ht="30.75" customHeight="1" x14ac:dyDescent="0.2">
      <c r="B7" s="118" t="s">
        <v>226</v>
      </c>
      <c r="C7" s="130" t="s">
        <v>84</v>
      </c>
      <c r="D7" s="610" t="s">
        <v>227</v>
      </c>
      <c r="E7" s="610"/>
      <c r="F7" s="577" t="s">
        <v>430</v>
      </c>
      <c r="G7" s="577"/>
      <c r="H7" s="131" t="s">
        <v>229</v>
      </c>
      <c r="I7" s="132" t="s">
        <v>84</v>
      </c>
      <c r="J7" s="88"/>
      <c r="K7" s="88"/>
      <c r="M7" s="82"/>
      <c r="N7" s="86"/>
    </row>
    <row r="8" spans="2:14" ht="30.75" customHeight="1" x14ac:dyDescent="0.2">
      <c r="B8" s="118" t="s">
        <v>230</v>
      </c>
      <c r="C8" s="577" t="s">
        <v>231</v>
      </c>
      <c r="D8" s="577"/>
      <c r="E8" s="577"/>
      <c r="F8" s="577"/>
      <c r="G8" s="131" t="s">
        <v>232</v>
      </c>
      <c r="H8" s="600">
        <v>7550</v>
      </c>
      <c r="I8" s="601"/>
      <c r="J8" s="89"/>
      <c r="K8" s="89"/>
      <c r="M8" s="82"/>
      <c r="N8" s="86"/>
    </row>
    <row r="9" spans="2:14" ht="30.75" customHeight="1" x14ac:dyDescent="0.2">
      <c r="B9" s="118" t="s">
        <v>68</v>
      </c>
      <c r="C9" s="602" t="s">
        <v>81</v>
      </c>
      <c r="D9" s="602"/>
      <c r="E9" s="602"/>
      <c r="F9" s="602"/>
      <c r="G9" s="131" t="s">
        <v>233</v>
      </c>
      <c r="H9" s="603" t="s">
        <v>431</v>
      </c>
      <c r="I9" s="604"/>
      <c r="J9" s="90"/>
      <c r="K9" s="90"/>
      <c r="M9" s="91"/>
    </row>
    <row r="10" spans="2:14" ht="59.1" customHeight="1" x14ac:dyDescent="0.2">
      <c r="B10" s="118" t="s">
        <v>235</v>
      </c>
      <c r="C10" s="577" t="s">
        <v>432</v>
      </c>
      <c r="D10" s="577"/>
      <c r="E10" s="577"/>
      <c r="F10" s="577"/>
      <c r="G10" s="577"/>
      <c r="H10" s="577"/>
      <c r="I10" s="578"/>
      <c r="J10" s="92"/>
      <c r="K10" s="92"/>
      <c r="M10" s="91"/>
    </row>
    <row r="11" spans="2:14" ht="30.75" customHeight="1" x14ac:dyDescent="0.2">
      <c r="B11" s="118" t="s">
        <v>237</v>
      </c>
      <c r="C11" s="579" t="s">
        <v>353</v>
      </c>
      <c r="D11" s="579"/>
      <c r="E11" s="579"/>
      <c r="F11" s="579"/>
      <c r="G11" s="579"/>
      <c r="H11" s="579"/>
      <c r="I11" s="605"/>
      <c r="J11" s="88"/>
      <c r="K11" s="88"/>
      <c r="M11" s="91"/>
      <c r="N11" s="86"/>
    </row>
    <row r="12" spans="2:14" ht="30.75" customHeight="1" x14ac:dyDescent="0.2">
      <c r="B12" s="118" t="s">
        <v>239</v>
      </c>
      <c r="C12" s="598" t="s">
        <v>433</v>
      </c>
      <c r="D12" s="598"/>
      <c r="E12" s="598"/>
      <c r="F12" s="598"/>
      <c r="G12" s="131" t="s">
        <v>241</v>
      </c>
      <c r="H12" s="589" t="s">
        <v>106</v>
      </c>
      <c r="I12" s="590"/>
      <c r="J12" s="88"/>
      <c r="K12" s="88"/>
      <c r="M12" s="91"/>
      <c r="N12" s="86"/>
    </row>
    <row r="13" spans="2:14" ht="30.75" customHeight="1" x14ac:dyDescent="0.2">
      <c r="B13" s="118" t="s">
        <v>242</v>
      </c>
      <c r="C13" s="606" t="s">
        <v>243</v>
      </c>
      <c r="D13" s="606"/>
      <c r="E13" s="606"/>
      <c r="F13" s="606"/>
      <c r="G13" s="131" t="s">
        <v>244</v>
      </c>
      <c r="H13" s="579" t="s">
        <v>77</v>
      </c>
      <c r="I13" s="605"/>
      <c r="J13" s="88"/>
      <c r="K13" s="88"/>
      <c r="M13" s="91"/>
    </row>
    <row r="14" spans="2:14" ht="30" customHeight="1" x14ac:dyDescent="0.2">
      <c r="B14" s="118" t="s">
        <v>245</v>
      </c>
      <c r="C14" s="598" t="s">
        <v>434</v>
      </c>
      <c r="D14" s="598"/>
      <c r="E14" s="598"/>
      <c r="F14" s="598"/>
      <c r="G14" s="598"/>
      <c r="H14" s="598"/>
      <c r="I14" s="599"/>
      <c r="J14" s="92"/>
      <c r="K14" s="92"/>
      <c r="M14" s="91"/>
      <c r="N14" s="86"/>
    </row>
    <row r="15" spans="2:14" ht="30.75" customHeight="1" x14ac:dyDescent="0.2">
      <c r="B15" s="118" t="s">
        <v>247</v>
      </c>
      <c r="C15" s="598" t="s">
        <v>435</v>
      </c>
      <c r="D15" s="598"/>
      <c r="E15" s="598"/>
      <c r="F15" s="598"/>
      <c r="G15" s="598"/>
      <c r="H15" s="598"/>
      <c r="I15" s="599"/>
      <c r="J15" s="93"/>
      <c r="K15" s="93"/>
      <c r="M15" s="91"/>
      <c r="N15" s="86"/>
    </row>
    <row r="16" spans="2:14" ht="42.6" customHeight="1" x14ac:dyDescent="0.2">
      <c r="B16" s="118" t="s">
        <v>249</v>
      </c>
      <c r="C16" s="577" t="s">
        <v>436</v>
      </c>
      <c r="D16" s="577"/>
      <c r="E16" s="577"/>
      <c r="F16" s="577"/>
      <c r="G16" s="577"/>
      <c r="H16" s="577"/>
      <c r="I16" s="578"/>
      <c r="J16" s="94"/>
      <c r="K16" s="94"/>
      <c r="M16" s="91"/>
      <c r="N16" s="86"/>
    </row>
    <row r="17" spans="2:14" ht="30.75" customHeight="1" x14ac:dyDescent="0.2">
      <c r="B17" s="118" t="s">
        <v>251</v>
      </c>
      <c r="C17" s="579" t="s">
        <v>43</v>
      </c>
      <c r="D17" s="580"/>
      <c r="E17" s="580"/>
      <c r="F17" s="580"/>
      <c r="G17" s="580"/>
      <c r="H17" s="580"/>
      <c r="I17" s="581"/>
      <c r="J17" s="95"/>
      <c r="K17" s="95"/>
      <c r="M17" s="91"/>
      <c r="N17" s="86"/>
    </row>
    <row r="18" spans="2:14" ht="18" customHeight="1" x14ac:dyDescent="0.2">
      <c r="B18" s="582" t="s">
        <v>252</v>
      </c>
      <c r="C18" s="583" t="s">
        <v>253</v>
      </c>
      <c r="D18" s="583"/>
      <c r="E18" s="583"/>
      <c r="F18" s="584" t="s">
        <v>254</v>
      </c>
      <c r="G18" s="584"/>
      <c r="H18" s="584"/>
      <c r="I18" s="585"/>
      <c r="J18" s="96"/>
      <c r="K18" s="96"/>
      <c r="M18" s="91"/>
      <c r="N18" s="86"/>
    </row>
    <row r="19" spans="2:14" ht="39.75" customHeight="1" x14ac:dyDescent="0.2">
      <c r="B19" s="582"/>
      <c r="C19" s="531" t="s">
        <v>389</v>
      </c>
      <c r="D19" s="532"/>
      <c r="E19" s="647"/>
      <c r="F19" s="577" t="str">
        <f>C19</f>
        <v>Actividades que se ejecutaron para la implementación de los procesos transversales</v>
      </c>
      <c r="G19" s="577"/>
      <c r="H19" s="577"/>
      <c r="I19" s="578"/>
      <c r="J19" s="94"/>
      <c r="K19" s="94"/>
      <c r="M19" s="91"/>
      <c r="N19" s="86"/>
    </row>
    <row r="20" spans="2:14" ht="39.75" customHeight="1" x14ac:dyDescent="0.2">
      <c r="B20" s="118" t="s">
        <v>257</v>
      </c>
      <c r="C20" s="531" t="s">
        <v>390</v>
      </c>
      <c r="D20" s="532"/>
      <c r="E20" s="647"/>
      <c r="F20" s="577" t="str">
        <f>C20</f>
        <v>Cantidad de actividades que se ejecutaron para la implementación de los procesos transversales</v>
      </c>
      <c r="G20" s="577"/>
      <c r="H20" s="577"/>
      <c r="I20" s="578"/>
      <c r="J20" s="88"/>
      <c r="K20" s="88"/>
      <c r="M20" s="91"/>
      <c r="N20" s="86"/>
    </row>
    <row r="21" spans="2:14" ht="27" customHeight="1" x14ac:dyDescent="0.2">
      <c r="B21" s="118" t="s">
        <v>258</v>
      </c>
      <c r="C21" s="531" t="s">
        <v>43</v>
      </c>
      <c r="D21" s="532"/>
      <c r="E21" s="647"/>
      <c r="F21" s="531" t="s">
        <v>43</v>
      </c>
      <c r="G21" s="532"/>
      <c r="H21" s="532"/>
      <c r="I21" s="533"/>
      <c r="J21" s="93"/>
      <c r="K21" s="93"/>
      <c r="M21" s="97"/>
      <c r="N21" s="86"/>
    </row>
    <row r="22" spans="2:14" ht="23.25" customHeight="1" x14ac:dyDescent="0.2">
      <c r="B22" s="118" t="s">
        <v>261</v>
      </c>
      <c r="C22" s="571">
        <v>44927</v>
      </c>
      <c r="D22" s="596"/>
      <c r="E22" s="597"/>
      <c r="F22" s="131" t="s">
        <v>262</v>
      </c>
      <c r="G22" s="262">
        <v>0.31</v>
      </c>
      <c r="H22" s="265" t="s">
        <v>263</v>
      </c>
      <c r="I22" s="264">
        <v>0.8</v>
      </c>
      <c r="K22" s="98"/>
      <c r="M22" s="97"/>
    </row>
    <row r="23" spans="2:14" ht="27" customHeight="1" x14ac:dyDescent="0.2">
      <c r="B23" s="118" t="s">
        <v>264</v>
      </c>
      <c r="C23" s="571">
        <v>45291</v>
      </c>
      <c r="D23" s="572"/>
      <c r="E23" s="573"/>
      <c r="F23" s="131" t="s">
        <v>265</v>
      </c>
      <c r="G23" s="531">
        <v>0.08</v>
      </c>
      <c r="H23" s="532"/>
      <c r="I23" s="533"/>
      <c r="J23" s="99"/>
      <c r="K23" s="99"/>
      <c r="M23" s="97"/>
    </row>
    <row r="24" spans="2:14" ht="30.75" customHeight="1" x14ac:dyDescent="0.2">
      <c r="B24" s="205" t="s">
        <v>266</v>
      </c>
      <c r="C24" s="528" t="s">
        <v>267</v>
      </c>
      <c r="D24" s="529"/>
      <c r="E24" s="530"/>
      <c r="F24" s="206" t="s">
        <v>268</v>
      </c>
      <c r="G24" s="531" t="s">
        <v>46</v>
      </c>
      <c r="H24" s="532"/>
      <c r="I24" s="533"/>
      <c r="K24" s="96"/>
      <c r="M24" s="97"/>
    </row>
    <row r="25" spans="2:14" ht="22.5" customHeight="1" x14ac:dyDescent="0.2">
      <c r="B25" s="525" t="s">
        <v>270</v>
      </c>
      <c r="C25" s="526"/>
      <c r="D25" s="526"/>
      <c r="E25" s="526"/>
      <c r="F25" s="526"/>
      <c r="G25" s="526"/>
      <c r="H25" s="526"/>
      <c r="I25" s="527"/>
      <c r="J25" s="85"/>
      <c r="K25" s="85"/>
      <c r="M25" s="97"/>
    </row>
    <row r="26" spans="2:14" ht="43.5" customHeight="1" x14ac:dyDescent="0.2">
      <c r="B26" s="100" t="s">
        <v>148</v>
      </c>
      <c r="C26" s="134" t="s">
        <v>271</v>
      </c>
      <c r="D26" s="134" t="s">
        <v>272</v>
      </c>
      <c r="E26" s="135" t="s">
        <v>273</v>
      </c>
      <c r="F26" s="134" t="s">
        <v>274</v>
      </c>
      <c r="G26" s="134" t="s">
        <v>275</v>
      </c>
      <c r="H26" s="135" t="s">
        <v>276</v>
      </c>
      <c r="I26" s="136" t="s">
        <v>277</v>
      </c>
      <c r="J26" s="94"/>
      <c r="K26" s="94"/>
      <c r="M26" s="97"/>
    </row>
    <row r="27" spans="2:14" ht="15.6" customHeight="1" x14ac:dyDescent="0.2">
      <c r="B27" s="100" t="s">
        <v>278</v>
      </c>
      <c r="C27" s="286">
        <f>0.0833333333333333*$G$23</f>
        <v>6.6666666666666645E-3</v>
      </c>
      <c r="D27" s="286">
        <f>+C27</f>
        <v>6.6666666666666645E-3</v>
      </c>
      <c r="E27" s="287">
        <f>+D27/C27</f>
        <v>1</v>
      </c>
      <c r="F27" s="637">
        <f>SUM(C27:C38)</f>
        <v>0.08</v>
      </c>
      <c r="G27" s="637">
        <f>SUM(D27:D38)</f>
        <v>6.4666666666666706E-2</v>
      </c>
      <c r="H27" s="215">
        <f>+(D27*100%)/$G$23</f>
        <v>8.3333333333333301E-2</v>
      </c>
      <c r="I27" s="697">
        <f>G27+I22</f>
        <v>0.86466666666666669</v>
      </c>
      <c r="J27" s="94"/>
      <c r="K27" s="94"/>
      <c r="M27" s="97"/>
    </row>
    <row r="28" spans="2:14" ht="15.6" customHeight="1" x14ac:dyDescent="0.2">
      <c r="B28" s="100" t="s">
        <v>158</v>
      </c>
      <c r="C28" s="286">
        <f t="shared" ref="C28:C38" si="0">0.0833333333333333*$G$23</f>
        <v>6.6666666666666645E-3</v>
      </c>
      <c r="D28" s="286">
        <f>C28</f>
        <v>6.6666666666666645E-3</v>
      </c>
      <c r="E28" s="287">
        <f t="shared" ref="E28:E38" si="1">+D28/C28</f>
        <v>1</v>
      </c>
      <c r="F28" s="638"/>
      <c r="G28" s="638"/>
      <c r="H28" s="215">
        <f>+IF(D28="","",((D28*100%)/$G$23)+H27)</f>
        <v>0.1666666666666666</v>
      </c>
      <c r="I28" s="698"/>
      <c r="J28" s="94"/>
      <c r="K28" s="94"/>
      <c r="M28" s="97"/>
    </row>
    <row r="29" spans="2:14" ht="15.6" customHeight="1" x14ac:dyDescent="0.2">
      <c r="B29" s="100" t="s">
        <v>159</v>
      </c>
      <c r="C29" s="286">
        <f t="shared" si="0"/>
        <v>6.6666666666666645E-3</v>
      </c>
      <c r="D29" s="286">
        <f>+C29</f>
        <v>6.6666666666666645E-3</v>
      </c>
      <c r="E29" s="287">
        <f t="shared" si="1"/>
        <v>1</v>
      </c>
      <c r="F29" s="638"/>
      <c r="G29" s="638"/>
      <c r="H29" s="215">
        <f>+IF(D29="","",((D29*100%)/$G$23)+H28)</f>
        <v>0.24999999999999989</v>
      </c>
      <c r="I29" s="698"/>
      <c r="J29" s="94"/>
      <c r="K29" s="94"/>
      <c r="M29" s="97"/>
    </row>
    <row r="30" spans="2:14" ht="15.6" customHeight="1" x14ac:dyDescent="0.2">
      <c r="B30" s="100" t="s">
        <v>160</v>
      </c>
      <c r="C30" s="286">
        <f t="shared" si="0"/>
        <v>6.6666666666666645E-3</v>
      </c>
      <c r="D30" s="286">
        <f>+C30</f>
        <v>6.6666666666666645E-3</v>
      </c>
      <c r="E30" s="287">
        <f t="shared" si="1"/>
        <v>1</v>
      </c>
      <c r="F30" s="638"/>
      <c r="G30" s="638"/>
      <c r="H30" s="215">
        <f t="shared" ref="H30:H38" si="2">+IF(D30="","",((D30*100%)/$G$23)+H29)</f>
        <v>0.3333333333333332</v>
      </c>
      <c r="I30" s="698"/>
      <c r="J30" s="94"/>
      <c r="K30" s="94"/>
      <c r="M30" s="97"/>
    </row>
    <row r="31" spans="2:14" ht="15.6" customHeight="1" x14ac:dyDescent="0.2">
      <c r="B31" s="100" t="s">
        <v>161</v>
      </c>
      <c r="C31" s="286">
        <f t="shared" si="0"/>
        <v>6.6666666666666645E-3</v>
      </c>
      <c r="D31" s="286">
        <f>+C31</f>
        <v>6.6666666666666645E-3</v>
      </c>
      <c r="E31" s="287">
        <f t="shared" si="1"/>
        <v>1</v>
      </c>
      <c r="F31" s="638"/>
      <c r="G31" s="638"/>
      <c r="H31" s="215">
        <f t="shared" si="2"/>
        <v>0.41666666666666652</v>
      </c>
      <c r="I31" s="698"/>
      <c r="J31" s="94"/>
      <c r="K31" s="94"/>
      <c r="M31" s="97"/>
    </row>
    <row r="32" spans="2:14" ht="15.6" customHeight="1" x14ac:dyDescent="0.2">
      <c r="B32" s="100" t="s">
        <v>162</v>
      </c>
      <c r="C32" s="286">
        <f t="shared" si="0"/>
        <v>6.6666666666666645E-3</v>
      </c>
      <c r="D32" s="286">
        <f>+C32</f>
        <v>6.6666666666666645E-3</v>
      </c>
      <c r="E32" s="287">
        <f t="shared" si="1"/>
        <v>1</v>
      </c>
      <c r="F32" s="638"/>
      <c r="G32" s="638"/>
      <c r="H32" s="215">
        <f t="shared" si="2"/>
        <v>0.49999999999999983</v>
      </c>
      <c r="I32" s="698"/>
      <c r="J32" s="129"/>
      <c r="K32" s="94"/>
      <c r="M32" s="97"/>
    </row>
    <row r="33" spans="2:11" ht="19.5" customHeight="1" x14ac:dyDescent="0.2">
      <c r="B33" s="100" t="s">
        <v>163</v>
      </c>
      <c r="C33" s="286">
        <f t="shared" si="0"/>
        <v>6.6666666666666645E-3</v>
      </c>
      <c r="D33" s="286">
        <v>4.6666666666667078E-3</v>
      </c>
      <c r="E33" s="287">
        <f t="shared" si="1"/>
        <v>0.70000000000000639</v>
      </c>
      <c r="F33" s="638"/>
      <c r="G33" s="638"/>
      <c r="H33" s="215">
        <f t="shared" si="2"/>
        <v>0.55833333333333368</v>
      </c>
      <c r="I33" s="698"/>
      <c r="J33" s="298"/>
      <c r="K33" s="102"/>
    </row>
    <row r="34" spans="2:11" ht="19.5" customHeight="1" x14ac:dyDescent="0.2">
      <c r="B34" s="100" t="s">
        <v>164</v>
      </c>
      <c r="C34" s="286">
        <f t="shared" si="0"/>
        <v>6.6666666666666645E-3</v>
      </c>
      <c r="D34" s="286">
        <f>+C34</f>
        <v>6.6666666666666645E-3</v>
      </c>
      <c r="E34" s="287">
        <f t="shared" si="1"/>
        <v>1</v>
      </c>
      <c r="F34" s="638"/>
      <c r="G34" s="638"/>
      <c r="H34" s="215">
        <f t="shared" si="2"/>
        <v>0.64166666666666694</v>
      </c>
      <c r="I34" s="698"/>
      <c r="J34" s="102"/>
      <c r="K34" s="102"/>
    </row>
    <row r="35" spans="2:11" ht="19.5" customHeight="1" x14ac:dyDescent="0.2">
      <c r="B35" s="100" t="s">
        <v>165</v>
      </c>
      <c r="C35" s="286">
        <f t="shared" si="0"/>
        <v>6.6666666666666645E-3</v>
      </c>
      <c r="D35" s="286">
        <f>+C35</f>
        <v>6.6666666666666645E-3</v>
      </c>
      <c r="E35" s="287">
        <f>+D35/C35</f>
        <v>1</v>
      </c>
      <c r="F35" s="638"/>
      <c r="G35" s="638"/>
      <c r="H35" s="215">
        <f t="shared" si="2"/>
        <v>0.7250000000000002</v>
      </c>
      <c r="I35" s="698"/>
      <c r="J35" s="102"/>
      <c r="K35" s="102"/>
    </row>
    <row r="36" spans="2:11" ht="19.5" customHeight="1" x14ac:dyDescent="0.2">
      <c r="B36" s="100" t="s">
        <v>166</v>
      </c>
      <c r="C36" s="286">
        <f t="shared" si="0"/>
        <v>6.6666666666666645E-3</v>
      </c>
      <c r="D36" s="286">
        <f>+C36</f>
        <v>6.6666666666666645E-3</v>
      </c>
      <c r="E36" s="287">
        <f t="shared" si="1"/>
        <v>1</v>
      </c>
      <c r="F36" s="638"/>
      <c r="G36" s="638"/>
      <c r="H36" s="215">
        <f t="shared" si="2"/>
        <v>0.80833333333333346</v>
      </c>
      <c r="I36" s="698"/>
      <c r="J36" s="102"/>
      <c r="K36" s="102"/>
    </row>
    <row r="37" spans="2:11" ht="19.5" customHeight="1" x14ac:dyDescent="0.2">
      <c r="B37" s="100" t="s">
        <v>167</v>
      </c>
      <c r="C37" s="286">
        <f t="shared" si="0"/>
        <v>6.6666666666666645E-3</v>
      </c>
      <c r="D37" s="286"/>
      <c r="E37" s="287">
        <f t="shared" si="1"/>
        <v>0</v>
      </c>
      <c r="F37" s="638"/>
      <c r="G37" s="638"/>
      <c r="H37" s="215" t="str">
        <f t="shared" si="2"/>
        <v/>
      </c>
      <c r="I37" s="698"/>
      <c r="J37" s="102"/>
      <c r="K37" s="102"/>
    </row>
    <row r="38" spans="2:11" ht="19.5" customHeight="1" x14ac:dyDescent="0.2">
      <c r="B38" s="100" t="s">
        <v>168</v>
      </c>
      <c r="C38" s="286">
        <f t="shared" si="0"/>
        <v>6.6666666666666645E-3</v>
      </c>
      <c r="D38" s="286"/>
      <c r="E38" s="287">
        <f t="shared" si="1"/>
        <v>0</v>
      </c>
      <c r="F38" s="639"/>
      <c r="G38" s="639"/>
      <c r="H38" s="215" t="str">
        <f t="shared" si="2"/>
        <v/>
      </c>
      <c r="I38" s="699"/>
      <c r="J38" s="102"/>
      <c r="K38" s="102"/>
    </row>
    <row r="39" spans="2:11" ht="141.6" customHeight="1" x14ac:dyDescent="0.2">
      <c r="B39" s="119" t="s">
        <v>279</v>
      </c>
      <c r="C39" s="848" t="s">
        <v>478</v>
      </c>
      <c r="D39" s="849"/>
      <c r="E39" s="849"/>
      <c r="F39" s="849"/>
      <c r="G39" s="849"/>
      <c r="H39" s="849"/>
      <c r="I39" s="850"/>
      <c r="J39" s="103"/>
      <c r="K39" s="103"/>
    </row>
    <row r="40" spans="2:11" ht="34.5" customHeight="1" x14ac:dyDescent="0.2">
      <c r="B40" s="546"/>
      <c r="C40" s="547"/>
      <c r="D40" s="547"/>
      <c r="E40" s="547"/>
      <c r="F40" s="547"/>
      <c r="G40" s="547"/>
      <c r="H40" s="547"/>
      <c r="I40" s="548"/>
      <c r="J40" s="85"/>
      <c r="K40" s="85"/>
    </row>
    <row r="41" spans="2:11" ht="34.5" customHeight="1" x14ac:dyDescent="0.2">
      <c r="B41" s="549"/>
      <c r="C41" s="550"/>
      <c r="D41" s="550"/>
      <c r="E41" s="550"/>
      <c r="F41" s="550"/>
      <c r="G41" s="550"/>
      <c r="H41" s="550"/>
      <c r="I41" s="551"/>
      <c r="J41" s="103"/>
      <c r="K41" s="103"/>
    </row>
    <row r="42" spans="2:11" ht="34.5" customHeight="1" x14ac:dyDescent="0.2">
      <c r="B42" s="549"/>
      <c r="C42" s="550"/>
      <c r="D42" s="550"/>
      <c r="E42" s="550"/>
      <c r="F42" s="550"/>
      <c r="G42" s="550"/>
      <c r="H42" s="550"/>
      <c r="I42" s="551"/>
      <c r="J42" s="103"/>
      <c r="K42" s="103"/>
    </row>
    <row r="43" spans="2:11" ht="34.5" customHeight="1" x14ac:dyDescent="0.2">
      <c r="B43" s="549"/>
      <c r="C43" s="550"/>
      <c r="D43" s="550"/>
      <c r="E43" s="550"/>
      <c r="F43" s="550"/>
      <c r="G43" s="550"/>
      <c r="H43" s="550"/>
      <c r="I43" s="551"/>
      <c r="J43" s="103"/>
      <c r="K43" s="103"/>
    </row>
    <row r="44" spans="2:11" ht="34.5" customHeight="1" x14ac:dyDescent="0.2">
      <c r="B44" s="552"/>
      <c r="C44" s="553"/>
      <c r="D44" s="553"/>
      <c r="E44" s="553"/>
      <c r="F44" s="553"/>
      <c r="G44" s="553"/>
      <c r="H44" s="553"/>
      <c r="I44" s="554"/>
      <c r="J44" s="84"/>
      <c r="K44" s="84"/>
    </row>
    <row r="45" spans="2:11" ht="34.5" customHeight="1" x14ac:dyDescent="0.2">
      <c r="B45" s="149"/>
      <c r="C45" s="150" t="s">
        <v>437</v>
      </c>
      <c r="D45" s="143"/>
      <c r="E45" s="143"/>
      <c r="F45" s="143"/>
      <c r="G45" s="144"/>
      <c r="H45" s="144"/>
      <c r="I45" s="144"/>
      <c r="J45" s="84"/>
      <c r="K45" s="84"/>
    </row>
    <row r="46" spans="2:11" ht="62.1" customHeight="1" x14ac:dyDescent="0.2">
      <c r="B46" s="559" t="s">
        <v>280</v>
      </c>
      <c r="C46" s="853" t="s">
        <v>438</v>
      </c>
      <c r="D46" s="854"/>
      <c r="E46" s="854"/>
      <c r="F46" s="855"/>
      <c r="G46" s="277"/>
      <c r="H46" s="278" t="s">
        <v>439</v>
      </c>
      <c r="I46" s="279" t="s">
        <v>440</v>
      </c>
      <c r="J46" s="104"/>
      <c r="K46" s="104"/>
    </row>
    <row r="47" spans="2:11" ht="62.1" customHeight="1" x14ac:dyDescent="0.2">
      <c r="B47" s="560"/>
      <c r="C47" s="856"/>
      <c r="D47" s="857"/>
      <c r="E47" s="857"/>
      <c r="F47" s="858"/>
      <c r="G47" s="280" t="s">
        <v>441</v>
      </c>
      <c r="H47" s="255">
        <v>78</v>
      </c>
      <c r="I47" s="290">
        <v>1070</v>
      </c>
      <c r="J47" s="104"/>
      <c r="K47" s="104"/>
    </row>
    <row r="48" spans="2:11" ht="62.1" customHeight="1" x14ac:dyDescent="0.2">
      <c r="B48" s="560"/>
      <c r="C48" s="856"/>
      <c r="D48" s="857"/>
      <c r="E48" s="857"/>
      <c r="F48" s="858"/>
      <c r="G48" s="280" t="s">
        <v>442</v>
      </c>
      <c r="H48" s="291">
        <v>5</v>
      </c>
      <c r="I48" s="292">
        <v>21</v>
      </c>
      <c r="J48" s="104"/>
      <c r="K48" s="104"/>
    </row>
    <row r="49" spans="2:11" ht="62.1" customHeight="1" x14ac:dyDescent="0.2">
      <c r="B49" s="560"/>
      <c r="C49" s="859"/>
      <c r="D49" s="860"/>
      <c r="E49" s="860"/>
      <c r="F49" s="861"/>
      <c r="G49" s="313" t="s">
        <v>443</v>
      </c>
      <c r="H49" s="295">
        <v>26</v>
      </c>
      <c r="I49" s="296">
        <v>424</v>
      </c>
      <c r="J49" s="104"/>
      <c r="K49" s="104"/>
    </row>
    <row r="50" spans="2:11" ht="82.35" customHeight="1" x14ac:dyDescent="0.2">
      <c r="B50" s="118" t="s">
        <v>290</v>
      </c>
      <c r="C50" s="851" t="s">
        <v>444</v>
      </c>
      <c r="D50" s="852"/>
      <c r="E50" s="852"/>
      <c r="F50" s="852"/>
      <c r="G50" s="852"/>
      <c r="H50" s="852"/>
      <c r="I50" s="852"/>
      <c r="J50" s="104"/>
      <c r="K50" s="104"/>
    </row>
    <row r="51" spans="2:11" ht="90" customHeight="1" x14ac:dyDescent="0.2">
      <c r="B51" s="120" t="s">
        <v>291</v>
      </c>
      <c r="C51" s="851" t="s">
        <v>445</v>
      </c>
      <c r="D51" s="852"/>
      <c r="E51" s="852"/>
      <c r="F51" s="852"/>
      <c r="G51" s="852"/>
      <c r="H51" s="852"/>
      <c r="I51" s="852"/>
      <c r="J51" s="104"/>
      <c r="K51" s="104"/>
    </row>
    <row r="52" spans="2:11" ht="22.5" customHeight="1" x14ac:dyDescent="0.2">
      <c r="B52" s="525" t="s">
        <v>293</v>
      </c>
      <c r="C52" s="526"/>
      <c r="D52" s="526"/>
      <c r="E52" s="526"/>
      <c r="F52" s="526"/>
      <c r="G52" s="526"/>
      <c r="H52" s="526"/>
      <c r="I52" s="527"/>
      <c r="J52" s="104"/>
      <c r="K52" s="104"/>
    </row>
    <row r="53" spans="2:11" ht="22.5" customHeight="1" x14ac:dyDescent="0.2">
      <c r="B53" s="521" t="s">
        <v>294</v>
      </c>
      <c r="C53" s="137" t="s">
        <v>295</v>
      </c>
      <c r="D53" s="523" t="s">
        <v>296</v>
      </c>
      <c r="E53" s="523"/>
      <c r="F53" s="523"/>
      <c r="G53" s="523" t="s">
        <v>297</v>
      </c>
      <c r="H53" s="523"/>
      <c r="I53" s="524"/>
      <c r="J53" s="105"/>
      <c r="K53" s="105"/>
    </row>
    <row r="54" spans="2:11" ht="30.75" customHeight="1" x14ac:dyDescent="0.2">
      <c r="B54" s="522"/>
      <c r="C54" s="218"/>
      <c r="D54" s="747"/>
      <c r="E54" s="747"/>
      <c r="F54" s="747"/>
      <c r="G54" s="747"/>
      <c r="H54" s="747"/>
      <c r="I54" s="748"/>
      <c r="J54" s="105"/>
      <c r="K54" s="105"/>
    </row>
    <row r="55" spans="2:11" ht="32.25" customHeight="1" x14ac:dyDescent="0.2">
      <c r="B55" s="121" t="s">
        <v>298</v>
      </c>
      <c r="C55" s="747" t="s">
        <v>446</v>
      </c>
      <c r="D55" s="747"/>
      <c r="E55" s="747"/>
      <c r="F55" s="747"/>
      <c r="G55" s="747"/>
      <c r="H55" s="747"/>
      <c r="I55" s="748"/>
      <c r="J55" s="106"/>
      <c r="K55" s="106"/>
    </row>
    <row r="56" spans="2:11" ht="28.5" customHeight="1" x14ac:dyDescent="0.2">
      <c r="B56" s="122" t="s">
        <v>300</v>
      </c>
      <c r="C56" s="747" t="s">
        <v>446</v>
      </c>
      <c r="D56" s="747"/>
      <c r="E56" s="747"/>
      <c r="F56" s="747"/>
      <c r="G56" s="747"/>
      <c r="H56" s="747"/>
      <c r="I56" s="748"/>
      <c r="J56" s="106"/>
      <c r="K56" s="106"/>
    </row>
    <row r="57" spans="2:11" ht="30" customHeight="1" x14ac:dyDescent="0.2">
      <c r="B57" s="120" t="s">
        <v>301</v>
      </c>
      <c r="C57" s="842" t="s">
        <v>427</v>
      </c>
      <c r="D57" s="843"/>
      <c r="E57" s="843"/>
      <c r="F57" s="843"/>
      <c r="G57" s="843"/>
      <c r="H57" s="843"/>
      <c r="I57" s="844"/>
      <c r="J57" s="107"/>
      <c r="K57" s="107"/>
    </row>
    <row r="58" spans="2:11" ht="31.5" customHeight="1" thickBot="1" x14ac:dyDescent="0.25">
      <c r="B58" s="116" t="s">
        <v>303</v>
      </c>
      <c r="C58" s="845" t="s">
        <v>447</v>
      </c>
      <c r="D58" s="846"/>
      <c r="E58" s="846"/>
      <c r="F58" s="846"/>
      <c r="G58" s="846"/>
      <c r="H58" s="846"/>
      <c r="I58" s="847"/>
      <c r="J58" s="108"/>
      <c r="K58" s="108"/>
    </row>
    <row r="59" spans="2:11" ht="13.35" customHeight="1" x14ac:dyDescent="0.2">
      <c r="B59" s="109"/>
      <c r="C59" s="110"/>
      <c r="D59" s="110"/>
      <c r="E59" s="111"/>
      <c r="F59" s="111"/>
      <c r="G59" s="117"/>
      <c r="H59" s="113"/>
      <c r="I59" s="110"/>
      <c r="J59" s="108"/>
      <c r="K59" s="108"/>
    </row>
    <row r="60" spans="2:11" ht="13.35" customHeight="1" x14ac:dyDescent="0.2">
      <c r="B60" s="109"/>
      <c r="C60" s="110"/>
      <c r="D60" s="110"/>
      <c r="E60" s="111"/>
      <c r="F60" s="111"/>
      <c r="G60" s="117"/>
      <c r="H60" s="113"/>
      <c r="I60" s="110"/>
      <c r="J60" s="108"/>
      <c r="K60" s="108"/>
    </row>
    <row r="61" spans="2:11" ht="13.35" customHeight="1" x14ac:dyDescent="0.2">
      <c r="B61" s="109"/>
      <c r="C61" s="110"/>
      <c r="D61" s="110"/>
      <c r="E61" s="111"/>
      <c r="F61" s="111"/>
      <c r="G61" s="117"/>
      <c r="H61" s="113"/>
      <c r="I61" s="110"/>
      <c r="J61" s="108"/>
      <c r="K61" s="108"/>
    </row>
    <row r="62" spans="2:11" ht="13.35" customHeight="1" x14ac:dyDescent="0.2">
      <c r="B62" s="109"/>
      <c r="C62" s="110"/>
      <c r="D62" s="110"/>
      <c r="E62" s="111"/>
      <c r="F62" s="111"/>
      <c r="G62" s="117"/>
      <c r="H62" s="113"/>
      <c r="I62" s="110"/>
      <c r="J62" s="108"/>
      <c r="K62" s="108"/>
    </row>
    <row r="63" spans="2:11" ht="13.35" customHeight="1" x14ac:dyDescent="0.2">
      <c r="B63" s="109"/>
      <c r="C63" s="110"/>
      <c r="D63" s="110"/>
      <c r="E63" s="111"/>
      <c r="F63" s="111"/>
      <c r="G63" s="117"/>
      <c r="H63" s="113"/>
      <c r="I63" s="110"/>
      <c r="J63" s="108"/>
      <c r="K63" s="108"/>
    </row>
    <row r="64" spans="2:11" ht="25.5" customHeight="1" x14ac:dyDescent="0.2">
      <c r="B64" s="109"/>
      <c r="C64" s="110"/>
      <c r="D64" s="110"/>
      <c r="E64" s="111"/>
      <c r="F64" s="111"/>
      <c r="G64" s="117"/>
      <c r="H64" s="113"/>
      <c r="I64" s="110"/>
      <c r="J64" s="108"/>
      <c r="K64" s="108"/>
    </row>
    <row r="65" ht="14.1" customHeight="1" x14ac:dyDescent="0.2"/>
  </sheetData>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52:I52"/>
    <mergeCell ref="C24:E24"/>
    <mergeCell ref="G24:I24"/>
    <mergeCell ref="B25:I25"/>
    <mergeCell ref="F27:F38"/>
    <mergeCell ref="G27:G38"/>
    <mergeCell ref="I27:I38"/>
    <mergeCell ref="C39:I39"/>
    <mergeCell ref="B40:I44"/>
    <mergeCell ref="C51:I51"/>
    <mergeCell ref="C50:I50"/>
    <mergeCell ref="B46:B49"/>
    <mergeCell ref="C46:F49"/>
    <mergeCell ref="C56:I56"/>
    <mergeCell ref="C57:I57"/>
    <mergeCell ref="C58:I58"/>
    <mergeCell ref="B53:B54"/>
    <mergeCell ref="D53:F53"/>
    <mergeCell ref="G53:I53"/>
    <mergeCell ref="D54:F54"/>
    <mergeCell ref="G54:I54"/>
    <mergeCell ref="C55:I55"/>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66675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71093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7109375" style="3"/>
    <col min="25" max="16384" width="10.7109375" style="7"/>
  </cols>
  <sheetData>
    <row r="1" spans="2:14" ht="6" customHeight="1" thickBot="1" x14ac:dyDescent="0.25"/>
    <row r="2" spans="2:14" ht="25.5" customHeight="1" x14ac:dyDescent="0.2">
      <c r="B2" s="481"/>
      <c r="C2" s="479" t="s">
        <v>0</v>
      </c>
      <c r="D2" s="479"/>
      <c r="E2" s="479"/>
      <c r="F2" s="479"/>
      <c r="G2" s="479"/>
      <c r="H2" s="479"/>
      <c r="I2" s="483"/>
      <c r="J2" s="10"/>
      <c r="K2" s="10"/>
      <c r="M2" s="11" t="s">
        <v>67</v>
      </c>
    </row>
    <row r="3" spans="2:14" ht="25.5" customHeight="1" x14ac:dyDescent="0.2">
      <c r="B3" s="482"/>
      <c r="C3" s="480" t="s">
        <v>1</v>
      </c>
      <c r="D3" s="480"/>
      <c r="E3" s="480"/>
      <c r="F3" s="480"/>
      <c r="G3" s="480"/>
      <c r="H3" s="480"/>
      <c r="I3" s="484"/>
      <c r="J3" s="10"/>
      <c r="K3" s="10"/>
      <c r="M3" s="11" t="s">
        <v>68</v>
      </c>
    </row>
    <row r="4" spans="2:14" ht="25.5" customHeight="1" x14ac:dyDescent="0.2">
      <c r="B4" s="482"/>
      <c r="C4" s="480" t="s">
        <v>69</v>
      </c>
      <c r="D4" s="480"/>
      <c r="E4" s="480"/>
      <c r="F4" s="480"/>
      <c r="G4" s="480"/>
      <c r="H4" s="480"/>
      <c r="I4" s="484"/>
      <c r="J4" s="10"/>
      <c r="K4" s="10"/>
      <c r="M4" s="11" t="s">
        <v>70</v>
      </c>
    </row>
    <row r="5" spans="2:14" ht="25.5" customHeight="1" x14ac:dyDescent="0.2">
      <c r="B5" s="482"/>
      <c r="C5" s="480" t="s">
        <v>71</v>
      </c>
      <c r="D5" s="480"/>
      <c r="E5" s="480"/>
      <c r="F5" s="480"/>
      <c r="G5" s="485" t="s">
        <v>72</v>
      </c>
      <c r="H5" s="485"/>
      <c r="I5" s="484"/>
      <c r="J5" s="10"/>
      <c r="K5" s="10"/>
      <c r="M5" s="11" t="s">
        <v>73</v>
      </c>
    </row>
    <row r="6" spans="2:14" ht="23.25" customHeight="1" x14ac:dyDescent="0.2">
      <c r="B6" s="464" t="s">
        <v>74</v>
      </c>
      <c r="C6" s="465"/>
      <c r="D6" s="465"/>
      <c r="E6" s="465"/>
      <c r="F6" s="465"/>
      <c r="G6" s="465"/>
      <c r="H6" s="465"/>
      <c r="I6" s="466"/>
      <c r="J6" s="12"/>
      <c r="K6" s="12"/>
    </row>
    <row r="7" spans="2:14" ht="24" customHeight="1" x14ac:dyDescent="0.2">
      <c r="B7" s="467" t="s">
        <v>75</v>
      </c>
      <c r="C7" s="468"/>
      <c r="D7" s="468"/>
      <c r="E7" s="468"/>
      <c r="F7" s="468"/>
      <c r="G7" s="468"/>
      <c r="H7" s="468"/>
      <c r="I7" s="469"/>
      <c r="J7" s="13"/>
      <c r="K7" s="13"/>
    </row>
    <row r="8" spans="2:14" ht="24" customHeight="1" x14ac:dyDescent="0.2">
      <c r="B8" s="470" t="s">
        <v>76</v>
      </c>
      <c r="C8" s="471"/>
      <c r="D8" s="471"/>
      <c r="E8" s="471"/>
      <c r="F8" s="471"/>
      <c r="G8" s="471"/>
      <c r="H8" s="471"/>
      <c r="I8" s="472"/>
      <c r="J8" s="40"/>
      <c r="K8" s="40"/>
      <c r="N8" s="6" t="s">
        <v>77</v>
      </c>
    </row>
    <row r="9" spans="2:14" ht="30.75" customHeight="1" x14ac:dyDescent="0.2">
      <c r="B9" s="62" t="s">
        <v>78</v>
      </c>
      <c r="C9" s="41">
        <v>14</v>
      </c>
      <c r="D9" s="476" t="s">
        <v>79</v>
      </c>
      <c r="E9" s="476"/>
      <c r="F9" s="427" t="s">
        <v>448</v>
      </c>
      <c r="G9" s="428"/>
      <c r="H9" s="428"/>
      <c r="I9" s="429"/>
      <c r="J9" s="14"/>
      <c r="K9" s="14"/>
      <c r="M9" s="11" t="s">
        <v>81</v>
      </c>
      <c r="N9" s="6" t="s">
        <v>82</v>
      </c>
    </row>
    <row r="10" spans="2:14" ht="30.75" customHeight="1" x14ac:dyDescent="0.2">
      <c r="B10" s="164" t="s">
        <v>83</v>
      </c>
      <c r="C10" s="165" t="s">
        <v>84</v>
      </c>
      <c r="D10" s="477" t="s">
        <v>85</v>
      </c>
      <c r="E10" s="478"/>
      <c r="F10" s="461" t="s">
        <v>86</v>
      </c>
      <c r="G10" s="462"/>
      <c r="H10" s="166" t="s">
        <v>87</v>
      </c>
      <c r="I10" s="219" t="s">
        <v>84</v>
      </c>
      <c r="J10" s="15"/>
      <c r="K10" s="15"/>
      <c r="M10" s="11" t="s">
        <v>88</v>
      </c>
      <c r="N10" s="6" t="s">
        <v>89</v>
      </c>
    </row>
    <row r="11" spans="2:14" ht="30.75" customHeight="1" x14ac:dyDescent="0.2">
      <c r="B11" s="164" t="s">
        <v>90</v>
      </c>
      <c r="C11" s="473" t="s">
        <v>91</v>
      </c>
      <c r="D11" s="473"/>
      <c r="E11" s="473"/>
      <c r="F11" s="473"/>
      <c r="G11" s="166" t="s">
        <v>92</v>
      </c>
      <c r="H11" s="474">
        <v>1032</v>
      </c>
      <c r="I11" s="475"/>
      <c r="J11" s="16"/>
      <c r="K11" s="16"/>
      <c r="M11" s="11" t="s">
        <v>93</v>
      </c>
      <c r="N11" s="6" t="s">
        <v>44</v>
      </c>
    </row>
    <row r="12" spans="2:14" ht="30.75" customHeight="1" x14ac:dyDescent="0.2">
      <c r="B12" s="164" t="s">
        <v>94</v>
      </c>
      <c r="C12" s="458" t="s">
        <v>88</v>
      </c>
      <c r="D12" s="458"/>
      <c r="E12" s="458"/>
      <c r="F12" s="458"/>
      <c r="G12" s="166" t="s">
        <v>95</v>
      </c>
      <c r="H12" s="862" t="s">
        <v>449</v>
      </c>
      <c r="I12" s="863"/>
      <c r="J12" s="17"/>
      <c r="K12" s="17"/>
      <c r="M12" s="18" t="s">
        <v>97</v>
      </c>
    </row>
    <row r="13" spans="2:14" ht="30.75" customHeight="1" x14ac:dyDescent="0.2">
      <c r="B13" s="164" t="s">
        <v>98</v>
      </c>
      <c r="C13" s="454" t="s">
        <v>99</v>
      </c>
      <c r="D13" s="454"/>
      <c r="E13" s="454"/>
      <c r="F13" s="454"/>
      <c r="G13" s="454"/>
      <c r="H13" s="454"/>
      <c r="I13" s="455"/>
      <c r="J13" s="19"/>
      <c r="K13" s="19"/>
      <c r="M13" s="18"/>
    </row>
    <row r="14" spans="2:14" ht="30.75" customHeight="1" x14ac:dyDescent="0.2">
      <c r="B14" s="164" t="s">
        <v>100</v>
      </c>
      <c r="C14" s="461" t="s">
        <v>450</v>
      </c>
      <c r="D14" s="462"/>
      <c r="E14" s="462"/>
      <c r="F14" s="462"/>
      <c r="G14" s="462"/>
      <c r="H14" s="462"/>
      <c r="I14" s="463"/>
      <c r="J14" s="15"/>
      <c r="K14" s="15"/>
      <c r="M14" s="18"/>
      <c r="N14" s="6" t="s">
        <v>102</v>
      </c>
    </row>
    <row r="15" spans="2:14" ht="30.75" customHeight="1" x14ac:dyDescent="0.2">
      <c r="B15" s="164" t="s">
        <v>103</v>
      </c>
      <c r="C15" s="427" t="s">
        <v>451</v>
      </c>
      <c r="D15" s="428"/>
      <c r="E15" s="428"/>
      <c r="F15" s="864"/>
      <c r="G15" s="166" t="s">
        <v>105</v>
      </c>
      <c r="H15" s="450" t="s">
        <v>106</v>
      </c>
      <c r="I15" s="451"/>
      <c r="J15" s="15"/>
      <c r="K15" s="15"/>
      <c r="M15" s="18" t="s">
        <v>107</v>
      </c>
      <c r="N15" s="6" t="s">
        <v>84</v>
      </c>
    </row>
    <row r="16" spans="2:14" ht="30.75" customHeight="1" x14ac:dyDescent="0.2">
      <c r="B16" s="164" t="s">
        <v>108</v>
      </c>
      <c r="C16" s="452" t="s">
        <v>109</v>
      </c>
      <c r="D16" s="453"/>
      <c r="E16" s="453"/>
      <c r="F16" s="453"/>
      <c r="G16" s="166" t="s">
        <v>110</v>
      </c>
      <c r="H16" s="450" t="s">
        <v>44</v>
      </c>
      <c r="I16" s="451"/>
      <c r="J16" s="15"/>
      <c r="K16" s="15"/>
      <c r="M16" s="18" t="s">
        <v>111</v>
      </c>
    </row>
    <row r="17" spans="2:14" ht="36" customHeight="1" x14ac:dyDescent="0.2">
      <c r="B17" s="164" t="s">
        <v>112</v>
      </c>
      <c r="C17" s="865" t="s">
        <v>452</v>
      </c>
      <c r="D17" s="866"/>
      <c r="E17" s="866"/>
      <c r="F17" s="866"/>
      <c r="G17" s="866"/>
      <c r="H17" s="866"/>
      <c r="I17" s="867"/>
      <c r="J17" s="19"/>
      <c r="K17" s="19"/>
      <c r="M17" s="18" t="s">
        <v>114</v>
      </c>
      <c r="N17" s="6" t="s">
        <v>115</v>
      </c>
    </row>
    <row r="18" spans="2:14" ht="30.75" customHeight="1" x14ac:dyDescent="0.2">
      <c r="B18" s="164" t="s">
        <v>116</v>
      </c>
      <c r="C18" s="427" t="s">
        <v>453</v>
      </c>
      <c r="D18" s="428"/>
      <c r="E18" s="428"/>
      <c r="F18" s="428"/>
      <c r="G18" s="428"/>
      <c r="H18" s="428"/>
      <c r="I18" s="429"/>
      <c r="J18" s="20"/>
      <c r="K18" s="20"/>
      <c r="M18" s="18" t="s">
        <v>118</v>
      </c>
      <c r="N18" s="6" t="s">
        <v>119</v>
      </c>
    </row>
    <row r="19" spans="2:14" ht="30.75" customHeight="1" x14ac:dyDescent="0.2">
      <c r="B19" s="164" t="s">
        <v>120</v>
      </c>
      <c r="C19" s="868" t="s">
        <v>454</v>
      </c>
      <c r="D19" s="869"/>
      <c r="E19" s="869"/>
      <c r="F19" s="869"/>
      <c r="G19" s="869"/>
      <c r="H19" s="869"/>
      <c r="I19" s="870"/>
      <c r="J19" s="21"/>
      <c r="K19" s="21"/>
      <c r="M19" s="18"/>
      <c r="N19" s="6" t="s">
        <v>122</v>
      </c>
    </row>
    <row r="20" spans="2:14" ht="30.75" customHeight="1" x14ac:dyDescent="0.2">
      <c r="B20" s="164" t="s">
        <v>123</v>
      </c>
      <c r="C20" s="871" t="s">
        <v>43</v>
      </c>
      <c r="D20" s="872"/>
      <c r="E20" s="872"/>
      <c r="F20" s="872"/>
      <c r="G20" s="872"/>
      <c r="H20" s="872"/>
      <c r="I20" s="873"/>
      <c r="J20" s="22"/>
      <c r="K20" s="22"/>
      <c r="M20" s="18" t="s">
        <v>106</v>
      </c>
      <c r="N20" s="6" t="s">
        <v>124</v>
      </c>
    </row>
    <row r="21" spans="2:14" ht="27.75" customHeight="1" x14ac:dyDescent="0.2">
      <c r="B21" s="443" t="s">
        <v>125</v>
      </c>
      <c r="C21" s="445" t="s">
        <v>126</v>
      </c>
      <c r="D21" s="445"/>
      <c r="E21" s="445"/>
      <c r="F21" s="446" t="s">
        <v>127</v>
      </c>
      <c r="G21" s="446"/>
      <c r="H21" s="446"/>
      <c r="I21" s="447"/>
      <c r="J21" s="23"/>
      <c r="K21" s="23"/>
      <c r="M21" s="18" t="s">
        <v>128</v>
      </c>
      <c r="N21" s="6" t="s">
        <v>129</v>
      </c>
    </row>
    <row r="22" spans="2:14" ht="27" customHeight="1" x14ac:dyDescent="0.2">
      <c r="B22" s="444"/>
      <c r="C22" s="868" t="s">
        <v>455</v>
      </c>
      <c r="D22" s="869"/>
      <c r="E22" s="874"/>
      <c r="F22" s="868" t="s">
        <v>456</v>
      </c>
      <c r="G22" s="869"/>
      <c r="H22" s="869"/>
      <c r="I22" s="870"/>
      <c r="J22" s="21"/>
      <c r="K22" s="21"/>
      <c r="M22" s="18" t="s">
        <v>132</v>
      </c>
      <c r="N22" s="6" t="s">
        <v>133</v>
      </c>
    </row>
    <row r="23" spans="2:14" ht="39.75" customHeight="1" x14ac:dyDescent="0.2">
      <c r="B23" s="164" t="s">
        <v>134</v>
      </c>
      <c r="C23" s="461" t="s">
        <v>43</v>
      </c>
      <c r="D23" s="462"/>
      <c r="E23" s="875"/>
      <c r="F23" s="461" t="s">
        <v>43</v>
      </c>
      <c r="G23" s="462"/>
      <c r="H23" s="462"/>
      <c r="I23" s="463"/>
      <c r="J23" s="15"/>
      <c r="K23" s="15"/>
      <c r="M23" s="18"/>
      <c r="N23" s="6" t="s">
        <v>99</v>
      </c>
    </row>
    <row r="24" spans="2:14" ht="44.25" customHeight="1" x14ac:dyDescent="0.2">
      <c r="B24" s="164" t="s">
        <v>135</v>
      </c>
      <c r="C24" s="876" t="s">
        <v>457</v>
      </c>
      <c r="D24" s="877"/>
      <c r="E24" s="878"/>
      <c r="F24" s="868" t="s">
        <v>458</v>
      </c>
      <c r="G24" s="869"/>
      <c r="H24" s="869"/>
      <c r="I24" s="870"/>
      <c r="J24" s="20"/>
      <c r="K24" s="20"/>
      <c r="M24" s="24"/>
      <c r="N24" s="6" t="s">
        <v>138</v>
      </c>
    </row>
    <row r="25" spans="2:14" ht="29.25" customHeight="1" x14ac:dyDescent="0.2">
      <c r="B25" s="164" t="s">
        <v>139</v>
      </c>
      <c r="C25" s="430" t="s">
        <v>109</v>
      </c>
      <c r="D25" s="431"/>
      <c r="E25" s="432"/>
      <c r="F25" s="166" t="s">
        <v>140</v>
      </c>
      <c r="G25" s="879">
        <v>74</v>
      </c>
      <c r="H25" s="880"/>
      <c r="I25" s="881"/>
      <c r="J25" s="25"/>
      <c r="K25" s="25"/>
      <c r="M25" s="24"/>
    </row>
    <row r="26" spans="2:14" ht="27" customHeight="1" x14ac:dyDescent="0.2">
      <c r="B26" s="164" t="s">
        <v>141</v>
      </c>
      <c r="C26" s="427" t="s">
        <v>142</v>
      </c>
      <c r="D26" s="428"/>
      <c r="E26" s="864"/>
      <c r="F26" s="166" t="s">
        <v>143</v>
      </c>
      <c r="G26" s="879">
        <v>0</v>
      </c>
      <c r="H26" s="880"/>
      <c r="I26" s="881"/>
      <c r="J26" s="26"/>
      <c r="K26" s="26"/>
      <c r="M26" s="24"/>
    </row>
    <row r="27" spans="2:14" ht="47.25" customHeight="1" x14ac:dyDescent="0.2">
      <c r="B27" s="168" t="s">
        <v>144</v>
      </c>
      <c r="C27" s="461" t="s">
        <v>114</v>
      </c>
      <c r="D27" s="462"/>
      <c r="E27" s="875"/>
      <c r="F27" s="169" t="s">
        <v>145</v>
      </c>
      <c r="G27" s="437" t="s">
        <v>146</v>
      </c>
      <c r="H27" s="438"/>
      <c r="I27" s="439"/>
      <c r="J27" s="23"/>
      <c r="K27" s="23"/>
      <c r="M27" s="24"/>
    </row>
    <row r="28" spans="2:14" ht="30" customHeight="1" x14ac:dyDescent="0.2">
      <c r="B28" s="407" t="s">
        <v>147</v>
      </c>
      <c r="C28" s="408"/>
      <c r="D28" s="408"/>
      <c r="E28" s="408"/>
      <c r="F28" s="408"/>
      <c r="G28" s="408"/>
      <c r="H28" s="408"/>
      <c r="I28" s="409"/>
      <c r="J28" s="40"/>
      <c r="K28" s="40"/>
      <c r="M28" s="24"/>
    </row>
    <row r="29" spans="2:14" ht="56.25" customHeight="1" x14ac:dyDescent="0.2">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2">
      <c r="B30" s="174" t="s">
        <v>157</v>
      </c>
      <c r="C30" s="220">
        <v>0</v>
      </c>
      <c r="D30" s="221">
        <f>+C30</f>
        <v>0</v>
      </c>
      <c r="E30" s="222">
        <v>0</v>
      </c>
      <c r="F30" s="223">
        <f>+E30</f>
        <v>0</v>
      </c>
      <c r="G30" s="224" t="e">
        <f>+C30/E30</f>
        <v>#DIV/0!</v>
      </c>
      <c r="H30" s="225" t="e">
        <f>+D30/F30</f>
        <v>#DIV/0!</v>
      </c>
      <c r="I30" s="226" t="e">
        <f>+D30/$G$26</f>
        <v>#DIV/0!</v>
      </c>
      <c r="J30" s="50">
        <v>0.99</v>
      </c>
      <c r="K30" s="27"/>
      <c r="M30" s="24"/>
    </row>
    <row r="31" spans="2:14" ht="19.5" customHeight="1" x14ac:dyDescent="0.2">
      <c r="B31" s="174" t="s">
        <v>158</v>
      </c>
      <c r="C31" s="220">
        <v>0</v>
      </c>
      <c r="D31" s="221">
        <f>+D30+C31</f>
        <v>0</v>
      </c>
      <c r="E31" s="222">
        <v>0</v>
      </c>
      <c r="F31" s="223">
        <f>+F30+E31</f>
        <v>0</v>
      </c>
      <c r="G31" s="224" t="e">
        <f t="shared" ref="G31:G41" si="0">+C31/E31</f>
        <v>#DIV/0!</v>
      </c>
      <c r="H31" s="225" t="e">
        <f t="shared" ref="H31:H41" si="1">+D31/F31</f>
        <v>#DIV/0!</v>
      </c>
      <c r="I31" s="226" t="e">
        <f t="shared" ref="I31:I40" si="2">+D31/$G$26</f>
        <v>#DIV/0!</v>
      </c>
      <c r="J31" s="50">
        <v>0.99</v>
      </c>
      <c r="K31" s="27"/>
      <c r="M31" s="24"/>
    </row>
    <row r="32" spans="2:14" ht="19.5" customHeight="1" x14ac:dyDescent="0.2">
      <c r="B32" s="174" t="s">
        <v>159</v>
      </c>
      <c r="C32" s="220">
        <v>0</v>
      </c>
      <c r="D32" s="221">
        <f t="shared" ref="D32:D41" si="3">+D31+C32</f>
        <v>0</v>
      </c>
      <c r="E32" s="222">
        <v>0</v>
      </c>
      <c r="F32" s="223">
        <f t="shared" ref="F32:F41" si="4">+F31+E32</f>
        <v>0</v>
      </c>
      <c r="G32" s="224" t="e">
        <f t="shared" si="0"/>
        <v>#DIV/0!</v>
      </c>
      <c r="H32" s="225" t="e">
        <f t="shared" si="1"/>
        <v>#DIV/0!</v>
      </c>
      <c r="I32" s="226" t="e">
        <f t="shared" si="2"/>
        <v>#DIV/0!</v>
      </c>
      <c r="J32" s="50">
        <v>0.99</v>
      </c>
      <c r="K32" s="27"/>
      <c r="M32" s="24"/>
    </row>
    <row r="33" spans="2:11" ht="19.5" customHeight="1" x14ac:dyDescent="0.2">
      <c r="B33" s="174" t="s">
        <v>160</v>
      </c>
      <c r="C33" s="220">
        <v>0</v>
      </c>
      <c r="D33" s="221">
        <f t="shared" si="3"/>
        <v>0</v>
      </c>
      <c r="E33" s="222">
        <v>0</v>
      </c>
      <c r="F33" s="223">
        <f t="shared" si="4"/>
        <v>0</v>
      </c>
      <c r="G33" s="224" t="e">
        <f t="shared" si="0"/>
        <v>#DIV/0!</v>
      </c>
      <c r="H33" s="225" t="e">
        <f t="shared" si="1"/>
        <v>#DIV/0!</v>
      </c>
      <c r="I33" s="226" t="e">
        <f t="shared" si="2"/>
        <v>#DIV/0!</v>
      </c>
      <c r="J33" s="50">
        <v>0.99</v>
      </c>
      <c r="K33" s="27"/>
    </row>
    <row r="34" spans="2:11" ht="19.5" customHeight="1" x14ac:dyDescent="0.2">
      <c r="B34" s="174" t="s">
        <v>161</v>
      </c>
      <c r="C34" s="220">
        <v>0</v>
      </c>
      <c r="D34" s="221">
        <f t="shared" si="3"/>
        <v>0</v>
      </c>
      <c r="E34" s="222">
        <v>0</v>
      </c>
      <c r="F34" s="223">
        <f t="shared" si="4"/>
        <v>0</v>
      </c>
      <c r="G34" s="224" t="e">
        <f t="shared" si="0"/>
        <v>#DIV/0!</v>
      </c>
      <c r="H34" s="225" t="e">
        <f t="shared" si="1"/>
        <v>#DIV/0!</v>
      </c>
      <c r="I34" s="226" t="e">
        <f t="shared" si="2"/>
        <v>#DIV/0!</v>
      </c>
      <c r="J34" s="50">
        <v>0.99</v>
      </c>
      <c r="K34" s="27"/>
    </row>
    <row r="35" spans="2:11" ht="19.5" customHeight="1" x14ac:dyDescent="0.2">
      <c r="B35" s="174" t="s">
        <v>162</v>
      </c>
      <c r="C35" s="220">
        <v>0</v>
      </c>
      <c r="D35" s="221">
        <f t="shared" si="3"/>
        <v>0</v>
      </c>
      <c r="E35" s="222">
        <v>0</v>
      </c>
      <c r="F35" s="223">
        <f t="shared" si="4"/>
        <v>0</v>
      </c>
      <c r="G35" s="224" t="e">
        <f t="shared" si="0"/>
        <v>#DIV/0!</v>
      </c>
      <c r="H35" s="225" t="e">
        <f t="shared" si="1"/>
        <v>#DIV/0!</v>
      </c>
      <c r="I35" s="226" t="e">
        <f t="shared" si="2"/>
        <v>#DIV/0!</v>
      </c>
      <c r="J35" s="50">
        <v>0.99</v>
      </c>
      <c r="K35" s="27"/>
    </row>
    <row r="36" spans="2:11" ht="19.5" customHeight="1" x14ac:dyDescent="0.2">
      <c r="B36" s="174" t="s">
        <v>163</v>
      </c>
      <c r="C36" s="220">
        <v>0</v>
      </c>
      <c r="D36" s="221">
        <f t="shared" si="3"/>
        <v>0</v>
      </c>
      <c r="E36" s="222">
        <v>0</v>
      </c>
      <c r="F36" s="223">
        <f t="shared" si="4"/>
        <v>0</v>
      </c>
      <c r="G36" s="224" t="e">
        <f t="shared" si="0"/>
        <v>#DIV/0!</v>
      </c>
      <c r="H36" s="225" t="e">
        <f t="shared" si="1"/>
        <v>#DIV/0!</v>
      </c>
      <c r="I36" s="226" t="e">
        <f t="shared" si="2"/>
        <v>#DIV/0!</v>
      </c>
      <c r="J36" s="50">
        <v>0.99</v>
      </c>
      <c r="K36" s="27"/>
    </row>
    <row r="37" spans="2:11" ht="19.5" customHeight="1" x14ac:dyDescent="0.2">
      <c r="B37" s="174" t="s">
        <v>164</v>
      </c>
      <c r="C37" s="220">
        <v>0</v>
      </c>
      <c r="D37" s="221">
        <f t="shared" si="3"/>
        <v>0</v>
      </c>
      <c r="E37" s="222">
        <v>0</v>
      </c>
      <c r="F37" s="223">
        <f t="shared" si="4"/>
        <v>0</v>
      </c>
      <c r="G37" s="224" t="e">
        <f t="shared" si="0"/>
        <v>#DIV/0!</v>
      </c>
      <c r="H37" s="225" t="e">
        <f t="shared" si="1"/>
        <v>#DIV/0!</v>
      </c>
      <c r="I37" s="226" t="e">
        <f t="shared" si="2"/>
        <v>#DIV/0!</v>
      </c>
      <c r="J37" s="50">
        <v>0.99</v>
      </c>
      <c r="K37" s="27"/>
    </row>
    <row r="38" spans="2:11" ht="19.5" customHeight="1" x14ac:dyDescent="0.2">
      <c r="B38" s="174" t="s">
        <v>165</v>
      </c>
      <c r="C38" s="220">
        <v>0</v>
      </c>
      <c r="D38" s="221">
        <f t="shared" si="3"/>
        <v>0</v>
      </c>
      <c r="E38" s="222">
        <v>0</v>
      </c>
      <c r="F38" s="223">
        <f t="shared" si="4"/>
        <v>0</v>
      </c>
      <c r="G38" s="224" t="e">
        <f t="shared" si="0"/>
        <v>#DIV/0!</v>
      </c>
      <c r="H38" s="225" t="e">
        <f t="shared" si="1"/>
        <v>#DIV/0!</v>
      </c>
      <c r="I38" s="226" t="e">
        <f t="shared" si="2"/>
        <v>#DIV/0!</v>
      </c>
      <c r="J38" s="50">
        <v>0.99</v>
      </c>
      <c r="K38" s="27"/>
    </row>
    <row r="39" spans="2:11" ht="19.5" customHeight="1" x14ac:dyDescent="0.2">
      <c r="B39" s="174" t="s">
        <v>166</v>
      </c>
      <c r="C39" s="220">
        <v>0</v>
      </c>
      <c r="D39" s="221">
        <f t="shared" si="3"/>
        <v>0</v>
      </c>
      <c r="E39" s="222">
        <v>0</v>
      </c>
      <c r="F39" s="223">
        <f t="shared" si="4"/>
        <v>0</v>
      </c>
      <c r="G39" s="224" t="e">
        <f t="shared" si="0"/>
        <v>#DIV/0!</v>
      </c>
      <c r="H39" s="225" t="e">
        <f t="shared" si="1"/>
        <v>#DIV/0!</v>
      </c>
      <c r="I39" s="226" t="e">
        <f t="shared" si="2"/>
        <v>#DIV/0!</v>
      </c>
      <c r="J39" s="50">
        <v>0.99</v>
      </c>
      <c r="K39" s="27"/>
    </row>
    <row r="40" spans="2:11" ht="19.5" customHeight="1" x14ac:dyDescent="0.2">
      <c r="B40" s="174" t="s">
        <v>167</v>
      </c>
      <c r="C40" s="220">
        <v>0</v>
      </c>
      <c r="D40" s="221">
        <f t="shared" si="3"/>
        <v>0</v>
      </c>
      <c r="E40" s="222">
        <v>0</v>
      </c>
      <c r="F40" s="223">
        <f t="shared" si="4"/>
        <v>0</v>
      </c>
      <c r="G40" s="224" t="e">
        <f t="shared" si="0"/>
        <v>#DIV/0!</v>
      </c>
      <c r="H40" s="225" t="e">
        <f t="shared" si="1"/>
        <v>#DIV/0!</v>
      </c>
      <c r="I40" s="226" t="e">
        <f t="shared" si="2"/>
        <v>#DIV/0!</v>
      </c>
      <c r="J40" s="50">
        <v>0.99</v>
      </c>
      <c r="K40" s="27"/>
    </row>
    <row r="41" spans="2:11" ht="19.5" customHeight="1" x14ac:dyDescent="0.2">
      <c r="B41" s="174" t="s">
        <v>168</v>
      </c>
      <c r="C41" s="220">
        <v>0</v>
      </c>
      <c r="D41" s="221">
        <f t="shared" si="3"/>
        <v>0</v>
      </c>
      <c r="E41" s="222">
        <v>0</v>
      </c>
      <c r="F41" s="223">
        <f t="shared" si="4"/>
        <v>0</v>
      </c>
      <c r="G41" s="224" t="e">
        <f t="shared" si="0"/>
        <v>#DIV/0!</v>
      </c>
      <c r="H41" s="225" t="e">
        <f t="shared" si="1"/>
        <v>#DIV/0!</v>
      </c>
      <c r="I41" s="226" t="e">
        <f>+D41/$G$26</f>
        <v>#DIV/0!</v>
      </c>
      <c r="J41" s="50">
        <v>0.99</v>
      </c>
      <c r="K41" s="27"/>
    </row>
    <row r="42" spans="2:11" ht="54.75" customHeight="1" x14ac:dyDescent="0.2">
      <c r="B42" s="182" t="s">
        <v>169</v>
      </c>
      <c r="C42" s="385"/>
      <c r="D42" s="385"/>
      <c r="E42" s="385"/>
      <c r="F42" s="385"/>
      <c r="G42" s="385"/>
      <c r="H42" s="385"/>
      <c r="I42" s="403"/>
      <c r="J42" s="28"/>
      <c r="K42" s="28"/>
    </row>
    <row r="43" spans="2:11" ht="29.25" customHeight="1" x14ac:dyDescent="0.2">
      <c r="B43" s="407" t="s">
        <v>170</v>
      </c>
      <c r="C43" s="408"/>
      <c r="D43" s="408"/>
      <c r="E43" s="408"/>
      <c r="F43" s="408"/>
      <c r="G43" s="408"/>
      <c r="H43" s="408"/>
      <c r="I43" s="409"/>
      <c r="J43" s="40"/>
      <c r="K43" s="40"/>
    </row>
    <row r="44" spans="2:11" ht="32.25" customHeight="1" x14ac:dyDescent="0.2">
      <c r="B44" s="415"/>
      <c r="C44" s="416"/>
      <c r="D44" s="416"/>
      <c r="E44" s="416"/>
      <c r="F44" s="416"/>
      <c r="G44" s="416"/>
      <c r="H44" s="416"/>
      <c r="I44" s="417"/>
      <c r="J44" s="40"/>
      <c r="K44" s="40"/>
    </row>
    <row r="45" spans="2:11" ht="32.25" customHeight="1" x14ac:dyDescent="0.2">
      <c r="B45" s="418"/>
      <c r="C45" s="419"/>
      <c r="D45" s="419"/>
      <c r="E45" s="419"/>
      <c r="F45" s="419"/>
      <c r="G45" s="419"/>
      <c r="H45" s="419"/>
      <c r="I45" s="420"/>
      <c r="J45" s="28"/>
      <c r="K45" s="28"/>
    </row>
    <row r="46" spans="2:11" ht="32.25" customHeight="1" x14ac:dyDescent="0.2">
      <c r="B46" s="418"/>
      <c r="C46" s="419"/>
      <c r="D46" s="419"/>
      <c r="E46" s="419"/>
      <c r="F46" s="419"/>
      <c r="G46" s="419"/>
      <c r="H46" s="419"/>
      <c r="I46" s="420"/>
      <c r="J46" s="28"/>
      <c r="K46" s="28"/>
    </row>
    <row r="47" spans="2:11" ht="32.25" customHeight="1" x14ac:dyDescent="0.2">
      <c r="B47" s="418"/>
      <c r="C47" s="419"/>
      <c r="D47" s="419"/>
      <c r="E47" s="419"/>
      <c r="F47" s="419"/>
      <c r="G47" s="419"/>
      <c r="H47" s="419"/>
      <c r="I47" s="420"/>
      <c r="J47" s="28"/>
      <c r="K47" s="28"/>
    </row>
    <row r="48" spans="2:11" ht="32.25" customHeight="1" x14ac:dyDescent="0.2">
      <c r="B48" s="421"/>
      <c r="C48" s="422"/>
      <c r="D48" s="422"/>
      <c r="E48" s="422"/>
      <c r="F48" s="422"/>
      <c r="G48" s="422"/>
      <c r="H48" s="422"/>
      <c r="I48" s="423"/>
      <c r="J48" s="12"/>
      <c r="K48" s="12"/>
    </row>
    <row r="49" spans="2:11" ht="79.5" customHeight="1" x14ac:dyDescent="0.2">
      <c r="B49" s="164" t="s">
        <v>171</v>
      </c>
      <c r="C49" s="882"/>
      <c r="D49" s="883"/>
      <c r="E49" s="883"/>
      <c r="F49" s="883"/>
      <c r="G49" s="883"/>
      <c r="H49" s="883"/>
      <c r="I49" s="884"/>
      <c r="J49" s="29"/>
      <c r="K49" s="29"/>
    </row>
    <row r="50" spans="2:11" ht="26.25" customHeight="1" x14ac:dyDescent="0.2">
      <c r="B50" s="164" t="s">
        <v>172</v>
      </c>
      <c r="C50" s="885"/>
      <c r="D50" s="886"/>
      <c r="E50" s="886"/>
      <c r="F50" s="886"/>
      <c r="G50" s="886"/>
      <c r="H50" s="886"/>
      <c r="I50" s="887"/>
      <c r="J50" s="29"/>
      <c r="K50" s="29"/>
    </row>
    <row r="51" spans="2:11" ht="64.5" customHeight="1" x14ac:dyDescent="0.2">
      <c r="B51" s="183" t="s">
        <v>173</v>
      </c>
      <c r="C51" s="882"/>
      <c r="D51" s="883"/>
      <c r="E51" s="883"/>
      <c r="F51" s="883"/>
      <c r="G51" s="883"/>
      <c r="H51" s="883"/>
      <c r="I51" s="884"/>
      <c r="J51" s="29"/>
      <c r="K51" s="29"/>
    </row>
    <row r="52" spans="2:11" ht="29.25" customHeight="1" x14ac:dyDescent="0.2">
      <c r="B52" s="407" t="s">
        <v>174</v>
      </c>
      <c r="C52" s="408"/>
      <c r="D52" s="408"/>
      <c r="E52" s="408"/>
      <c r="F52" s="408"/>
      <c r="G52" s="408"/>
      <c r="H52" s="408"/>
      <c r="I52" s="409"/>
      <c r="J52" s="29"/>
      <c r="K52" s="29"/>
    </row>
    <row r="53" spans="2:11" ht="33" customHeight="1" x14ac:dyDescent="0.2">
      <c r="B53" s="410" t="s">
        <v>175</v>
      </c>
      <c r="C53" s="184" t="s">
        <v>176</v>
      </c>
      <c r="D53" s="411" t="s">
        <v>177</v>
      </c>
      <c r="E53" s="411"/>
      <c r="F53" s="411"/>
      <c r="G53" s="411" t="s">
        <v>178</v>
      </c>
      <c r="H53" s="411"/>
      <c r="I53" s="412"/>
      <c r="J53" s="30"/>
      <c r="K53" s="30"/>
    </row>
    <row r="54" spans="2:11" ht="31.5" customHeight="1" x14ac:dyDescent="0.2">
      <c r="B54" s="410"/>
      <c r="C54" s="227"/>
      <c r="D54" s="385"/>
      <c r="E54" s="385"/>
      <c r="F54" s="385"/>
      <c r="G54" s="413"/>
      <c r="H54" s="413"/>
      <c r="I54" s="414"/>
      <c r="J54" s="30"/>
      <c r="K54" s="30"/>
    </row>
    <row r="55" spans="2:11" ht="31.5" customHeight="1" x14ac:dyDescent="0.2">
      <c r="B55" s="183" t="s">
        <v>179</v>
      </c>
      <c r="C55" s="888" t="s">
        <v>459</v>
      </c>
      <c r="D55" s="889"/>
      <c r="E55" s="398" t="s">
        <v>181</v>
      </c>
      <c r="F55" s="398"/>
      <c r="G55" s="397" t="s">
        <v>460</v>
      </c>
      <c r="H55" s="397"/>
      <c r="I55" s="399"/>
      <c r="J55" s="31"/>
      <c r="K55" s="31"/>
    </row>
    <row r="56" spans="2:11" ht="31.5" customHeight="1" x14ac:dyDescent="0.2">
      <c r="B56" s="183" t="s">
        <v>183</v>
      </c>
      <c r="C56" s="385" t="s">
        <v>184</v>
      </c>
      <c r="D56" s="385"/>
      <c r="E56" s="400" t="s">
        <v>185</v>
      </c>
      <c r="F56" s="400"/>
      <c r="G56" s="397" t="s">
        <v>186</v>
      </c>
      <c r="H56" s="397"/>
      <c r="I56" s="399"/>
      <c r="J56" s="31"/>
      <c r="K56" s="31"/>
    </row>
    <row r="57" spans="2:11" ht="31.5" customHeight="1" x14ac:dyDescent="0.2">
      <c r="B57" s="183" t="s">
        <v>187</v>
      </c>
      <c r="C57" s="385"/>
      <c r="D57" s="385"/>
      <c r="E57" s="386" t="s">
        <v>188</v>
      </c>
      <c r="F57" s="387"/>
      <c r="G57" s="390"/>
      <c r="H57" s="391"/>
      <c r="I57" s="392"/>
      <c r="J57" s="32"/>
      <c r="K57" s="32"/>
    </row>
    <row r="58" spans="2:11" ht="31.5" customHeight="1" thickBot="1" x14ac:dyDescent="0.25">
      <c r="B58" s="186" t="s">
        <v>189</v>
      </c>
      <c r="C58" s="396"/>
      <c r="D58" s="396"/>
      <c r="E58" s="388"/>
      <c r="F58" s="389"/>
      <c r="G58" s="393"/>
      <c r="H58" s="394"/>
      <c r="I58" s="395"/>
      <c r="J58" s="32"/>
      <c r="K58" s="32"/>
    </row>
    <row r="59" spans="2:11" hidden="1" x14ac:dyDescent="0.2">
      <c r="B59" s="3"/>
      <c r="C59" s="3"/>
      <c r="D59" s="5"/>
      <c r="E59" s="5"/>
      <c r="F59" s="5"/>
      <c r="G59" s="5"/>
      <c r="H59" s="5"/>
      <c r="I59" s="42"/>
      <c r="J59" s="33"/>
      <c r="K59" s="33"/>
    </row>
    <row r="60" spans="2:11" hidden="1" x14ac:dyDescent="0.2">
      <c r="B60" s="43"/>
      <c r="C60" s="44"/>
      <c r="D60" s="44"/>
      <c r="E60" s="45"/>
      <c r="F60" s="45"/>
      <c r="G60" s="46"/>
      <c r="H60" s="47"/>
      <c r="I60" s="44"/>
      <c r="J60" s="34"/>
      <c r="K60" s="34"/>
    </row>
    <row r="61" spans="2:11" hidden="1" x14ac:dyDescent="0.2">
      <c r="B61" s="43"/>
      <c r="C61" s="44"/>
      <c r="D61" s="44"/>
      <c r="E61" s="45"/>
      <c r="F61" s="45"/>
      <c r="G61" s="46"/>
      <c r="H61" s="47"/>
      <c r="I61" s="44"/>
      <c r="J61" s="34"/>
      <c r="K61" s="34"/>
    </row>
    <row r="62" spans="2:11" hidden="1" x14ac:dyDescent="0.2">
      <c r="B62" s="43"/>
      <c r="C62" s="44"/>
      <c r="D62" s="44"/>
      <c r="E62" s="45"/>
      <c r="F62" s="45"/>
      <c r="G62" s="46"/>
      <c r="H62" s="47"/>
      <c r="I62" s="44"/>
      <c r="J62" s="34"/>
      <c r="K62" s="34"/>
    </row>
    <row r="63" spans="2:11" hidden="1" x14ac:dyDescent="0.2">
      <c r="B63" s="43"/>
      <c r="C63" s="44"/>
      <c r="D63" s="44"/>
      <c r="E63" s="45"/>
      <c r="F63" s="45"/>
      <c r="G63" s="46"/>
      <c r="H63" s="47"/>
      <c r="I63" s="44"/>
      <c r="J63" s="34"/>
      <c r="K63" s="34"/>
    </row>
    <row r="64" spans="2:11" hidden="1" x14ac:dyDescent="0.2">
      <c r="B64" s="43"/>
      <c r="C64" s="44"/>
      <c r="D64" s="44"/>
      <c r="E64" s="45"/>
      <c r="F64" s="45"/>
      <c r="G64" s="46"/>
      <c r="H64" s="47"/>
      <c r="I64" s="44"/>
      <c r="J64" s="34"/>
      <c r="K64" s="34"/>
    </row>
    <row r="65" spans="2:11" hidden="1" x14ac:dyDescent="0.2">
      <c r="B65" s="43"/>
      <c r="C65" s="44"/>
      <c r="D65" s="44"/>
      <c r="E65" s="45"/>
      <c r="F65" s="45"/>
      <c r="G65" s="46"/>
      <c r="H65" s="47"/>
      <c r="I65" s="44"/>
      <c r="J65" s="34"/>
      <c r="K65" s="34"/>
    </row>
    <row r="66" spans="2:11" hidden="1" x14ac:dyDescent="0.2">
      <c r="B66" s="43"/>
      <c r="C66" s="44"/>
      <c r="D66" s="44"/>
      <c r="E66" s="45"/>
      <c r="F66" s="45"/>
      <c r="G66" s="46"/>
      <c r="H66" s="47"/>
      <c r="I66" s="44"/>
      <c r="J66" s="34"/>
      <c r="K66" s="34"/>
    </row>
    <row r="67" spans="2:11" hidden="1" x14ac:dyDescent="0.2">
      <c r="B67" s="43"/>
      <c r="C67" s="44"/>
      <c r="D67" s="44"/>
      <c r="E67" s="45"/>
      <c r="F67" s="45"/>
      <c r="G67" s="46"/>
      <c r="H67" s="47"/>
      <c r="I67" s="44"/>
      <c r="J67" s="34"/>
      <c r="K67" s="34"/>
    </row>
    <row r="68" spans="2:11" x14ac:dyDescent="0.2">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38" customWidth="1"/>
    <col min="3" max="3" width="34.42578125" customWidth="1"/>
    <col min="4" max="4" width="14.28515625" customWidth="1"/>
    <col min="5" max="5" width="5.7109375" customWidth="1"/>
    <col min="6" max="6" width="47" customWidth="1"/>
    <col min="7" max="8" width="16.140625" customWidth="1"/>
    <col min="9" max="9" width="16.28515625" customWidth="1"/>
    <col min="10" max="10" width="15.7109375" customWidth="1"/>
    <col min="11" max="11" width="20" customWidth="1"/>
    <col min="13" max="13" width="17.7109375" bestFit="1" customWidth="1"/>
    <col min="108" max="108" width="11.42578125" customWidth="1"/>
    <col min="198" max="198" width="1.42578125" customWidth="1"/>
  </cols>
  <sheetData>
    <row r="1" spans="2:11" ht="18" customHeight="1" thickBot="1" x14ac:dyDescent="0.3">
      <c r="B1" s="502"/>
      <c r="C1" s="505" t="s">
        <v>0</v>
      </c>
      <c r="D1" s="506"/>
      <c r="E1" s="506"/>
      <c r="F1" s="506"/>
      <c r="G1" s="506"/>
      <c r="H1" s="507"/>
      <c r="I1" s="508"/>
      <c r="J1" s="509"/>
    </row>
    <row r="2" spans="2:11" ht="18" customHeight="1" thickBot="1" x14ac:dyDescent="0.3">
      <c r="B2" s="503"/>
      <c r="C2" s="505" t="s">
        <v>1</v>
      </c>
      <c r="D2" s="506"/>
      <c r="E2" s="506"/>
      <c r="F2" s="506"/>
      <c r="G2" s="506"/>
      <c r="H2" s="507"/>
      <c r="I2" s="510"/>
      <c r="J2" s="511"/>
    </row>
    <row r="3" spans="2:11" ht="18" customHeight="1" thickBot="1" x14ac:dyDescent="0.3">
      <c r="B3" s="503"/>
      <c r="C3" s="505" t="s">
        <v>461</v>
      </c>
      <c r="D3" s="506"/>
      <c r="E3" s="506"/>
      <c r="F3" s="506"/>
      <c r="G3" s="506"/>
      <c r="H3" s="507"/>
      <c r="I3" s="510"/>
      <c r="J3" s="511"/>
    </row>
    <row r="4" spans="2:11" ht="18" customHeight="1" thickBot="1" x14ac:dyDescent="0.3">
      <c r="B4" s="504"/>
      <c r="C4" s="505" t="s">
        <v>191</v>
      </c>
      <c r="D4" s="506"/>
      <c r="E4" s="506"/>
      <c r="F4" s="507"/>
      <c r="G4" s="514" t="s">
        <v>192</v>
      </c>
      <c r="H4" s="515"/>
      <c r="I4" s="512"/>
      <c r="J4" s="513"/>
    </row>
    <row r="5" spans="2:11" ht="18" customHeight="1" thickBot="1" x14ac:dyDescent="0.3">
      <c r="B5" s="35"/>
      <c r="C5" s="10"/>
      <c r="D5" s="10"/>
      <c r="E5" s="10"/>
      <c r="F5" s="10"/>
      <c r="G5" s="10"/>
      <c r="H5" s="10"/>
      <c r="I5" s="10"/>
      <c r="J5" s="36"/>
    </row>
    <row r="6" spans="2:11" ht="51.75" customHeight="1" thickBot="1" x14ac:dyDescent="0.3">
      <c r="B6" s="1" t="s">
        <v>462</v>
      </c>
      <c r="C6" s="516" t="s">
        <v>39</v>
      </c>
      <c r="D6" s="517"/>
      <c r="E6" s="518"/>
      <c r="F6" s="37"/>
      <c r="G6" s="10"/>
      <c r="H6" s="10"/>
      <c r="I6" s="10"/>
      <c r="J6" s="36"/>
    </row>
    <row r="7" spans="2:11" ht="32.25" customHeight="1" thickBot="1" x14ac:dyDescent="0.3">
      <c r="B7" s="2" t="s">
        <v>194</v>
      </c>
      <c r="C7" s="516" t="s">
        <v>86</v>
      </c>
      <c r="D7" s="517"/>
      <c r="E7" s="518"/>
      <c r="F7" s="37"/>
      <c r="G7" s="10"/>
      <c r="H7" s="10"/>
      <c r="I7" s="10"/>
      <c r="J7" s="36"/>
    </row>
    <row r="8" spans="2:11" ht="32.25" customHeight="1" thickBot="1" x14ac:dyDescent="0.3">
      <c r="B8" s="2" t="s">
        <v>195</v>
      </c>
      <c r="C8" s="516" t="s">
        <v>196</v>
      </c>
      <c r="D8" s="517"/>
      <c r="E8" s="518"/>
      <c r="F8" s="4"/>
      <c r="G8" s="10"/>
      <c r="H8" s="10"/>
      <c r="I8" s="10"/>
      <c r="J8" s="36"/>
    </row>
    <row r="9" spans="2:11" ht="33.75" customHeight="1" thickBot="1" x14ac:dyDescent="0.3">
      <c r="B9" s="2" t="s">
        <v>197</v>
      </c>
      <c r="C9" s="516" t="s">
        <v>186</v>
      </c>
      <c r="D9" s="517"/>
      <c r="E9" s="518"/>
      <c r="F9" s="37"/>
      <c r="G9" s="10"/>
      <c r="H9" s="10"/>
      <c r="I9" s="10"/>
      <c r="J9" s="36"/>
    </row>
    <row r="10" spans="2:11" ht="33.75" customHeight="1" thickBot="1" x14ac:dyDescent="0.3">
      <c r="B10" s="64" t="s">
        <v>198</v>
      </c>
      <c r="C10" s="516" t="s">
        <v>463</v>
      </c>
      <c r="D10" s="517"/>
      <c r="E10" s="518"/>
      <c r="F10" s="37"/>
      <c r="G10" s="10"/>
      <c r="H10" s="10"/>
      <c r="I10" s="10"/>
      <c r="J10" s="36"/>
    </row>
    <row r="11" spans="2:11" ht="34.5" customHeight="1" x14ac:dyDescent="0.25"/>
    <row r="12" spans="2:11" ht="21.75" customHeight="1" x14ac:dyDescent="0.25">
      <c r="B12" s="495" t="s">
        <v>464</v>
      </c>
      <c r="C12" s="496"/>
      <c r="D12" s="496"/>
      <c r="E12" s="496"/>
      <c r="F12" s="496"/>
      <c r="G12" s="496"/>
      <c r="H12" s="497"/>
      <c r="I12" s="896" t="s">
        <v>200</v>
      </c>
      <c r="J12" s="897"/>
      <c r="K12" s="897"/>
    </row>
    <row r="13" spans="2:11" s="39" customFormat="1" ht="30" customHeight="1" x14ac:dyDescent="0.25">
      <c r="B13" s="228" t="s">
        <v>201</v>
      </c>
      <c r="C13" s="228" t="s">
        <v>202</v>
      </c>
      <c r="D13" s="228" t="s">
        <v>203</v>
      </c>
      <c r="E13" s="228" t="s">
        <v>204</v>
      </c>
      <c r="F13" s="228" t="s">
        <v>205</v>
      </c>
      <c r="G13" s="228" t="s">
        <v>206</v>
      </c>
      <c r="H13" s="228" t="s">
        <v>207</v>
      </c>
      <c r="I13" s="229" t="s">
        <v>208</v>
      </c>
      <c r="J13" s="229" t="s">
        <v>209</v>
      </c>
      <c r="K13" s="229" t="s">
        <v>210</v>
      </c>
    </row>
    <row r="14" spans="2:11" s="39" customFormat="1" x14ac:dyDescent="0.25">
      <c r="B14" s="230"/>
      <c r="C14" s="231"/>
      <c r="D14" s="232"/>
      <c r="E14" s="233"/>
      <c r="F14" s="231"/>
      <c r="G14" s="232"/>
      <c r="H14" s="234"/>
      <c r="I14" s="235"/>
      <c r="J14" s="236"/>
      <c r="K14" s="233"/>
    </row>
    <row r="15" spans="2:11" ht="165" customHeight="1" x14ac:dyDescent="0.25">
      <c r="B15" s="230"/>
      <c r="C15" s="237"/>
      <c r="D15" s="232"/>
      <c r="E15" s="238"/>
      <c r="F15" s="239"/>
      <c r="G15" s="232"/>
      <c r="H15" s="234"/>
      <c r="I15" s="235"/>
      <c r="J15" s="236"/>
      <c r="K15" s="894"/>
    </row>
    <row r="16" spans="2:11" x14ac:dyDescent="0.25">
      <c r="B16" s="230"/>
      <c r="C16" s="231"/>
      <c r="D16" s="232"/>
      <c r="E16" s="233"/>
      <c r="F16" s="231"/>
      <c r="G16" s="232"/>
      <c r="H16" s="234"/>
      <c r="I16" s="235"/>
      <c r="J16" s="236"/>
      <c r="K16" s="895"/>
    </row>
    <row r="17" spans="2:12" x14ac:dyDescent="0.25">
      <c r="B17" s="230"/>
      <c r="C17" s="240"/>
      <c r="D17" s="232"/>
      <c r="E17" s="233"/>
      <c r="F17" s="240"/>
      <c r="G17" s="232"/>
      <c r="H17" s="241"/>
      <c r="I17" s="235"/>
      <c r="J17" s="236"/>
      <c r="K17" s="233"/>
    </row>
    <row r="18" spans="2:12" x14ac:dyDescent="0.25">
      <c r="B18" s="230"/>
      <c r="C18" s="240"/>
      <c r="D18" s="232"/>
      <c r="E18" s="233"/>
      <c r="F18" s="240"/>
      <c r="G18" s="232"/>
      <c r="H18" s="241"/>
      <c r="I18" s="242"/>
      <c r="J18" s="236"/>
      <c r="K18" s="243"/>
    </row>
    <row r="19" spans="2:12" ht="15" customHeight="1" x14ac:dyDescent="0.25">
      <c r="B19" s="890" t="s">
        <v>217</v>
      </c>
      <c r="C19" s="891"/>
      <c r="D19" s="244">
        <f>SUM(D15:D16)</f>
        <v>0</v>
      </c>
      <c r="E19" s="892" t="s">
        <v>217</v>
      </c>
      <c r="F19" s="893"/>
      <c r="G19" s="244">
        <v>1</v>
      </c>
      <c r="H19" s="245"/>
      <c r="I19" s="246">
        <f>SUM(I14:I18)</f>
        <v>0</v>
      </c>
      <c r="J19" s="247"/>
      <c r="K19" s="247"/>
    </row>
    <row r="23" spans="2:12" x14ac:dyDescent="0.25">
      <c r="L23" s="78"/>
    </row>
    <row r="24" spans="2:12" x14ac:dyDescent="0.25">
      <c r="L24" s="78"/>
    </row>
    <row r="25" spans="2:12" x14ac:dyDescent="0.25">
      <c r="L25" s="78"/>
    </row>
    <row r="26" spans="2:12" x14ac:dyDescent="0.25">
      <c r="L26" s="78"/>
    </row>
    <row r="27" spans="2:12" x14ac:dyDescent="0.25">
      <c r="L27" s="78"/>
    </row>
    <row r="28" spans="2:12" x14ac:dyDescent="0.25">
      <c r="L28" s="78"/>
    </row>
    <row r="30" spans="2:12" x14ac:dyDescent="0.25">
      <c r="L30" s="79"/>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baseColWidth="10" defaultColWidth="11.42578125" defaultRowHeight="15" x14ac:dyDescent="0.25"/>
  <sheetData>
    <row r="9" spans="10:12" x14ac:dyDescent="0.25">
      <c r="K9" s="248" t="s">
        <v>465</v>
      </c>
      <c r="L9" s="248" t="s">
        <v>466</v>
      </c>
    </row>
    <row r="10" spans="10:12" x14ac:dyDescent="0.25">
      <c r="J10" s="249" t="s">
        <v>467</v>
      </c>
      <c r="K10" s="249">
        <v>77</v>
      </c>
      <c r="L10" s="249">
        <v>2</v>
      </c>
    </row>
    <row r="11" spans="10:12" x14ac:dyDescent="0.25">
      <c r="J11" s="197"/>
      <c r="K11" s="197"/>
      <c r="L11" s="197">
        <v>37</v>
      </c>
    </row>
    <row r="12" spans="10:12" x14ac:dyDescent="0.25">
      <c r="J12" s="197"/>
      <c r="K12" s="197"/>
      <c r="L12" s="197">
        <v>43</v>
      </c>
    </row>
    <row r="13" spans="10:12" x14ac:dyDescent="0.25">
      <c r="K13" s="197" t="s">
        <v>468</v>
      </c>
      <c r="L13" s="250">
        <f>SUM(L10:L12)</f>
        <v>82</v>
      </c>
    </row>
    <row r="14" spans="10:12" x14ac:dyDescent="0.25">
      <c r="J14" s="249" t="s">
        <v>469</v>
      </c>
      <c r="K14" s="249">
        <v>115</v>
      </c>
      <c r="L14" s="249">
        <v>16</v>
      </c>
    </row>
    <row r="15" spans="10:12" x14ac:dyDescent="0.25">
      <c r="J15" s="197"/>
      <c r="K15" s="197"/>
      <c r="L15" s="197">
        <v>27</v>
      </c>
    </row>
    <row r="16" spans="10:12" x14ac:dyDescent="0.25">
      <c r="J16" s="197"/>
      <c r="K16" s="197"/>
      <c r="L16" s="197">
        <v>10</v>
      </c>
    </row>
    <row r="17" spans="10:14" x14ac:dyDescent="0.25">
      <c r="J17" s="197"/>
      <c r="K17" s="197" t="s">
        <v>468</v>
      </c>
      <c r="L17" s="250">
        <f>SUM(L14:L16)</f>
        <v>53</v>
      </c>
    </row>
    <row r="18" spans="10:14" x14ac:dyDescent="0.25">
      <c r="J18" s="249" t="s">
        <v>470</v>
      </c>
      <c r="K18" s="249">
        <v>7</v>
      </c>
      <c r="L18" s="249">
        <v>13</v>
      </c>
    </row>
    <row r="19" spans="10:14" x14ac:dyDescent="0.25">
      <c r="J19" s="197"/>
      <c r="K19" s="197"/>
      <c r="L19" s="197">
        <v>14</v>
      </c>
    </row>
    <row r="20" spans="10:14" x14ac:dyDescent="0.25">
      <c r="J20" s="197"/>
      <c r="K20" s="197"/>
      <c r="L20" s="197">
        <v>10</v>
      </c>
    </row>
    <row r="21" spans="10:14" x14ac:dyDescent="0.25">
      <c r="J21" s="197"/>
      <c r="K21" s="197" t="s">
        <v>468</v>
      </c>
      <c r="L21" s="250">
        <f>SUM(L18:L20)</f>
        <v>37</v>
      </c>
    </row>
    <row r="22" spans="10:14" x14ac:dyDescent="0.25">
      <c r="J22" s="249" t="s">
        <v>471</v>
      </c>
      <c r="K22" s="249">
        <v>52</v>
      </c>
      <c r="L22" s="249">
        <v>10</v>
      </c>
    </row>
    <row r="23" spans="10:14" x14ac:dyDescent="0.25">
      <c r="J23" s="197"/>
      <c r="K23" s="197"/>
      <c r="L23" s="197">
        <v>0</v>
      </c>
    </row>
    <row r="24" spans="10:14" x14ac:dyDescent="0.25">
      <c r="J24" s="197"/>
      <c r="K24" s="197"/>
      <c r="L24" s="197">
        <v>59</v>
      </c>
    </row>
    <row r="25" spans="10:14" x14ac:dyDescent="0.25">
      <c r="J25" s="197"/>
      <c r="K25" s="197" t="s">
        <v>468</v>
      </c>
      <c r="L25" s="250">
        <f>SUM(L22:L24)</f>
        <v>69</v>
      </c>
    </row>
    <row r="27" spans="10:14" x14ac:dyDescent="0.25">
      <c r="J27" s="76" t="s">
        <v>472</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baseColWidth="10" defaultColWidth="11.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Sección 3. Metas Producto</vt:lpstr>
      <vt:lpstr>MP - SIT</vt:lpstr>
      <vt:lpstr>Act.Meta_SIT</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'META 7'!Área_de_impresión</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Deisi Johana, Pascagaza Calero</cp:lastModifiedBy>
  <cp:revision/>
  <dcterms:created xsi:type="dcterms:W3CDTF">2010-03-25T16:40:43Z</dcterms:created>
  <dcterms:modified xsi:type="dcterms:W3CDTF">2023-11-30T18:07:02Z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