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3/PLAN DE ACCION/7550/AGOSTO/"/>
    </mc:Choice>
  </mc:AlternateContent>
  <xr:revisionPtr revIDLastSave="0" documentId="13_ncr:1_{98B11A28-B003-5D48-8131-97FBD7B73BD7}" xr6:coauthVersionLast="47" xr6:coauthVersionMax="47" xr10:uidLastSave="{00000000-0000-0000-0000-000000000000}"/>
  <bookViews>
    <workbookView xWindow="0" yWindow="0" windowWidth="28800" windowHeight="18000" tabRatio="889" activeTab="8" xr2:uid="{00000000-000D-0000-FFFF-FFFF00000000}"/>
  </bookViews>
  <sheets>
    <sheet name="Sección 3. Metas Producto" sheetId="5" state="hidden" r:id="rId1"/>
    <sheet name="MP - SIT" sheetId="62" state="hidden" r:id="rId2"/>
    <sheet name="Act.Meta_SIT" sheetId="63" state="hidden" r:id="rId3"/>
    <sheet name="META 2" sheetId="87" r:id="rId4"/>
    <sheet name="META 3" sheetId="93" r:id="rId5"/>
    <sheet name="META 4" sheetId="95" r:id="rId6"/>
    <sheet name="META 5" sheetId="90" r:id="rId7"/>
    <sheet name="META 6" sheetId="91" r:id="rId8"/>
    <sheet name="META 7" sheetId="92" r:id="rId9"/>
    <sheet name="HV 14" sheetId="47" state="hidden" r:id="rId10"/>
    <sheet name="Act. 14" sheetId="48" state="hidden" r:id="rId11"/>
    <sheet name="Hoja3" sheetId="66" state="hidden" r:id="rId12"/>
    <sheet name="Hoja1" sheetId="57" state="hidden" r:id="rId13"/>
  </sheets>
  <definedNames>
    <definedName name="_xlnm.Print_Area" localSheetId="3">'META 2'!$A$1:$I$61</definedName>
    <definedName name="_xlnm.Print_Area" localSheetId="4">'META 3'!$A$1:$I$54</definedName>
    <definedName name="_xlnm.Print_Area" localSheetId="5">'META 4'!$A$1:$I$57</definedName>
    <definedName name="_xlnm.Print_Area" localSheetId="6">'META 5'!$A$1:$I$67</definedName>
    <definedName name="_xlnm.Print_Area" localSheetId="7">'META 6'!$A$1:$I$74</definedName>
    <definedName name="_xlnm.Print_Area" localSheetId="8">'META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90" l="1"/>
  <c r="J48" i="90"/>
  <c r="J49" i="90"/>
  <c r="J50" i="90"/>
  <c r="J51" i="90"/>
  <c r="J52" i="90"/>
  <c r="J53" i="90"/>
  <c r="J54" i="90"/>
  <c r="J55" i="90"/>
  <c r="J56" i="90"/>
  <c r="J57" i="90"/>
  <c r="J58" i="90"/>
  <c r="J47" i="90"/>
  <c r="D34" i="92"/>
  <c r="D34" i="91"/>
  <c r="D34" i="90"/>
  <c r="D34" i="95"/>
  <c r="D34" i="93"/>
  <c r="D34" i="87"/>
  <c r="J47" i="92"/>
  <c r="J46" i="87"/>
  <c r="H65" i="91"/>
  <c r="I65" i="91" s="1"/>
  <c r="I64" i="91"/>
  <c r="I63" i="91"/>
  <c r="J46" i="95"/>
  <c r="J57" i="91" l="1"/>
  <c r="J55" i="91"/>
  <c r="J53" i="91"/>
  <c r="J47" i="87" l="1"/>
  <c r="J48" i="87"/>
  <c r="J49" i="87"/>
  <c r="J50" i="87"/>
  <c r="J51" i="87"/>
  <c r="J52" i="87"/>
  <c r="K46" i="87" l="1"/>
  <c r="J65" i="91"/>
  <c r="J51" i="91"/>
  <c r="J50" i="91"/>
  <c r="J49" i="91"/>
  <c r="J48" i="91"/>
  <c r="J46" i="91"/>
  <c r="L48" i="91" l="1"/>
  <c r="D29" i="87" l="1"/>
  <c r="D28" i="91" l="1"/>
  <c r="E37" i="95" l="1"/>
  <c r="E36" i="95"/>
  <c r="C38" i="95"/>
  <c r="E38" i="95" s="1"/>
  <c r="C37" i="95"/>
  <c r="C36" i="95"/>
  <c r="C35" i="95"/>
  <c r="E35" i="95" s="1"/>
  <c r="C34" i="95"/>
  <c r="E34" i="95" s="1"/>
  <c r="C33" i="95"/>
  <c r="D33" i="95" s="1"/>
  <c r="G27" i="95" s="1"/>
  <c r="C32" i="95"/>
  <c r="D32" i="95" s="1"/>
  <c r="E32" i="95" s="1"/>
  <c r="C31" i="95"/>
  <c r="D31" i="95" s="1"/>
  <c r="E31" i="95" s="1"/>
  <c r="C30" i="95"/>
  <c r="D30" i="95" s="1"/>
  <c r="C29" i="95"/>
  <c r="C28" i="95"/>
  <c r="C27" i="95"/>
  <c r="F27" i="95" s="1"/>
  <c r="E33" i="95" l="1"/>
  <c r="C28" i="92"/>
  <c r="D28" i="92" s="1"/>
  <c r="C29" i="92"/>
  <c r="D29" i="92" s="1"/>
  <c r="C30" i="92"/>
  <c r="D30" i="92" s="1"/>
  <c r="C31" i="92"/>
  <c r="D31" i="92" s="1"/>
  <c r="C32" i="92"/>
  <c r="D32" i="92" s="1"/>
  <c r="C33" i="92"/>
  <c r="C34" i="92"/>
  <c r="C35" i="92"/>
  <c r="C36" i="92"/>
  <c r="C37" i="92"/>
  <c r="C38" i="92"/>
  <c r="C27" i="92"/>
  <c r="C28" i="91"/>
  <c r="C29" i="91"/>
  <c r="D29" i="91" s="1"/>
  <c r="C30" i="91"/>
  <c r="D30" i="91" s="1"/>
  <c r="C31" i="91"/>
  <c r="D31" i="91" s="1"/>
  <c r="C32" i="91"/>
  <c r="D32" i="91" s="1"/>
  <c r="C33" i="91"/>
  <c r="D33" i="91" s="1"/>
  <c r="C34" i="91"/>
  <c r="C35" i="91"/>
  <c r="C36" i="91"/>
  <c r="C37" i="91"/>
  <c r="C38" i="91"/>
  <c r="C27" i="91"/>
  <c r="C28" i="90"/>
  <c r="D28" i="90" s="1"/>
  <c r="C29" i="90"/>
  <c r="D29" i="90" s="1"/>
  <c r="C30" i="90"/>
  <c r="D30" i="90" s="1"/>
  <c r="C31" i="90"/>
  <c r="D31" i="90" s="1"/>
  <c r="C32" i="90"/>
  <c r="D32" i="90" s="1"/>
  <c r="C33" i="90"/>
  <c r="D33" i="90" s="1"/>
  <c r="C34" i="90"/>
  <c r="C35" i="90"/>
  <c r="C36" i="90"/>
  <c r="C37" i="90"/>
  <c r="C38" i="90"/>
  <c r="C27" i="90"/>
  <c r="D27" i="90" s="1"/>
  <c r="C38" i="93"/>
  <c r="C37" i="93"/>
  <c r="C36" i="93"/>
  <c r="C35" i="93"/>
  <c r="C34" i="93"/>
  <c r="C33" i="93"/>
  <c r="D33" i="93" s="1"/>
  <c r="C32" i="93"/>
  <c r="D32" i="93" s="1"/>
  <c r="C31" i="93"/>
  <c r="D31" i="93" s="1"/>
  <c r="C30" i="93"/>
  <c r="D30" i="93" s="1"/>
  <c r="C29" i="93"/>
  <c r="D29" i="93" s="1"/>
  <c r="C28" i="93"/>
  <c r="C27" i="93"/>
  <c r="C28" i="87"/>
  <c r="C29" i="87"/>
  <c r="C30" i="87"/>
  <c r="D30" i="87" s="1"/>
  <c r="C31" i="87"/>
  <c r="D31" i="87" s="1"/>
  <c r="C32" i="87"/>
  <c r="D32" i="87" s="1"/>
  <c r="C33" i="87"/>
  <c r="D33" i="87" s="1"/>
  <c r="C34" i="87"/>
  <c r="C35" i="87"/>
  <c r="C36" i="87"/>
  <c r="C37" i="87"/>
  <c r="C38" i="87"/>
  <c r="C27" i="87"/>
  <c r="D27" i="87" s="1"/>
  <c r="G27" i="87" s="1"/>
  <c r="G27" i="93" l="1"/>
  <c r="D27" i="92"/>
  <c r="G27" i="92" s="1"/>
  <c r="F27" i="92"/>
  <c r="F27" i="93"/>
  <c r="F27" i="91"/>
  <c r="E35" i="92"/>
  <c r="E38" i="92" l="1"/>
  <c r="E37" i="92"/>
  <c r="E36" i="92"/>
  <c r="E34" i="92"/>
  <c r="E33" i="92"/>
  <c r="E32" i="92"/>
  <c r="E31" i="92"/>
  <c r="E30" i="92"/>
  <c r="E29" i="92"/>
  <c r="E28" i="92"/>
  <c r="E27" i="92"/>
  <c r="E38" i="93" l="1"/>
  <c r="E37" i="93"/>
  <c r="E36" i="93"/>
  <c r="E35" i="93"/>
  <c r="E34" i="93"/>
  <c r="E33" i="93"/>
  <c r="E32" i="93"/>
  <c r="E31" i="93"/>
  <c r="E30" i="93"/>
  <c r="E29" i="93"/>
  <c r="E28" i="93"/>
  <c r="E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F27" i="87"/>
  <c r="H28" i="91"/>
  <c r="H29" i="91" s="1"/>
  <c r="H30" i="91" s="1"/>
  <c r="H31" i="91" s="1"/>
  <c r="H32" i="91" s="1"/>
  <c r="H33" i="91" s="1"/>
  <c r="H34" i="91" s="1"/>
  <c r="H35" i="91" s="1"/>
  <c r="H36" i="91" s="1"/>
  <c r="H29" i="87"/>
  <c r="H30" i="87" s="1"/>
  <c r="H31" i="87" s="1"/>
  <c r="H32" i="87" s="1"/>
  <c r="H33" i="87" s="1"/>
  <c r="H34" i="87" s="1"/>
  <c r="H35" i="87" s="1"/>
  <c r="H36" i="87" s="1"/>
  <c r="H37" i="87" s="1"/>
  <c r="H38" i="87" s="1"/>
  <c r="I27" i="87"/>
  <c r="H27" i="93"/>
  <c r="H28" i="93" s="1"/>
  <c r="H33" i="62" l="1"/>
  <c r="I33" i="62"/>
  <c r="D34" i="62"/>
  <c r="D32" i="47"/>
  <c r="H31" i="47"/>
  <c r="I31" i="47"/>
  <c r="H29" i="93"/>
  <c r="H30" i="93" s="1"/>
  <c r="H31" i="93" s="1"/>
  <c r="H32" i="93" s="1"/>
  <c r="H33" i="93" s="1"/>
  <c r="H34" i="93" s="1"/>
  <c r="H35" i="93" s="1"/>
  <c r="H36" i="93" s="1"/>
  <c r="H37" i="93" s="1"/>
  <c r="I27" i="93"/>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E37" i="91"/>
  <c r="H37" i="91" l="1"/>
  <c r="H38" i="91" s="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<sst xmlns="http://schemas.openxmlformats.org/spreadsheetml/2006/main" count="1186" uniqueCount="478">
  <si>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</si>
  <si>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</si>
  <si>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</si>
  <si>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</si>
  <si>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</si>
  <si>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</si>
  <si>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</si>
  <si>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</si>
  <si>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</si>
  <si>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</si>
  <si>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</si>
  <si>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</si>
  <si>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</si>
  <si>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</si>
  <si>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</si>
  <si>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</si>
  <si>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</si>
  <si>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</si>
  <si>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</si>
  <si>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</si>
  <si>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</si>
  <si>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</si>
  <si>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</si>
  <si>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</si>
  <si>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</si>
  <si>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</si>
  <si>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</si>
  <si>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</si>
  <si>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</si>
  <si>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</si>
  <si>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</si>
  <si>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</si>
  <si>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</si>
  <si>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</si>
  <si>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</si>
  <si>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</si>
  <si>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</si>
  <si>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</si>
  <si>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</si>
  <si>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</si>
  <si>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</si>
  <si>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</si>
  <si>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</si>
  <si>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</si>
  <si>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</si>
  <si>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</si>
  <si>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</si>
  <si>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</si>
  <si>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</si>
  <si>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</si>
  <si>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</si>
  <si>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</si>
  <si>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</si>
  <si>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</si>
  <si>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</si>
  <si>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</si>
  <si>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</si>
  <si>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</si>
  <si>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</si>
  <si>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</si>
  <si>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</si>
  <si>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</si>
  <si>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</si>
  <si>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</si>
  <si>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</si>
  <si>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</si>
  <si>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</si>
  <si>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</si>
  <si>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</si>
  <si>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</si>
  <si>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</si>
  <si>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</si>
  <si>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</si>
  <si>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</si>
  <si>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</si>
  <si>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</si>
  <si>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</si>
  <si>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</si>
  <si>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</si>
  <si>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</si>
  <si>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</si>
  <si>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</si>
  <si>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</si>
  <si>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</si>
  <si>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</si>
  <si>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</si>
  <si>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</si>
  <si>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</si>
  <si>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</si>
  <si>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</si>
  <si>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</si>
  <si>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</si>
  <si>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</si>
  <si>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</si>
  <si>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</si>
  <si>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</si>
  <si>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</si>
  <si>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</si>
  <si>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</si>
  <si>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</si>
  <si>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</si>
  <si>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</si>
  <si>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</si>
  <si>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</si>
  <si>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</si>
  <si>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</si>
  <si>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</si>
  <si>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</si>
  <si>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</si>
  <si>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</si>
  <si>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</si>
  <si>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</si>
  <si>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</si>
  <si>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</si>
  <si>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</si>
  <si>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</si>
  <si>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</si>
  <si>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</si>
  <si>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</si>
  <si>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</si>
  <si>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</si>
  <si>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</si>
  <si>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</si>
  <si>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</si>
  <si>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</si>
  <si>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</si>
  <si>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</si>
  <si>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</si>
  <si>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</si>
  <si>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</si>
  <si>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</si>
  <si>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</si>
  <si>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</si>
  <si>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</si>
  <si>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</si>
  <si>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</si>
  <si>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</si>
  <si>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</si>
  <si>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</si>
  <si>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</si>
  <si>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</si>
  <si>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</si>
  <si>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</si>
  <si>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</si>
  <si>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</si>
  <si>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</si>
  <si>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</si>
  <si>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</si>
  <si>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</si>
  <si>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</si>
  <si>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</si>
  <si>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</si>
  <si>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</si>
  <si>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</si>
  <si>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</si>
  <si>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</si>
  <si>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</si>
  <si>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</si>
  <si>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</si>
  <si>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</si>
  <si>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</si>
  <si>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</si>
  <si>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</si>
  <si>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</si>
  <si>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</si>
  <si>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</si>
  <si>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</si>
  <si>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</si>
  <si>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</si>
  <si>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</si>
  <si>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</si>
  <si>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</si>
  <si>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</si>
  <si>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</si>
  <si>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</si>
  <si>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</si>
  <si>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</si>
  <si>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</si>
  <si>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</si>
  <si>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</si>
  <si>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</si>
  <si>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</si>
  <si>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</si>
  <si>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</si>
  <si>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</si>
  <si>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</si>
  <si>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</si>
  <si>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</si>
  <si>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</si>
  <si>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</si>
  <si>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</si>
  <si>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</si>
  <si>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</si>
  <si>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</si>
  <si>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</si>
  <si>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</si>
  <si>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</si>
  <si>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</si>
  <si>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</si>
  <si>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</si>
  <si>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</si>
  <si>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</si>
  <si>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</si>
  <si>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</si>
  <si>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</si>
  <si>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</si>
  <si>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</si>
  <si>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</si>
  <si>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</si>
  <si>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</si>
  <si>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</si>
  <si>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</si>
  <si>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</si>
  <si>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</si>
  <si>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</si>
  <si>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</si>
  <si>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</si>
  <si>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</si>
  <si>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</si>
  <si>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</si>
  <si>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</si>
  <si>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</si>
  <si>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</si>
  <si>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</si>
  <si>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</si>
  <si>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Fortalecer los canales de comunicación</t>
  </si>
  <si>
    <t>Meta/Actividad con territorialización</t>
  </si>
  <si>
    <t>Dependencia responsable</t>
  </si>
  <si>
    <t>Grupo Comunicaciones</t>
  </si>
  <si>
    <t>Indicador PMR</t>
  </si>
  <si>
    <t>Nombre Proyecto</t>
  </si>
  <si>
    <t>Fortalecimiento institucional de la estructura organizacional del IDPYBA Bogotá</t>
  </si>
  <si>
    <t>Código del Proyecto</t>
  </si>
  <si>
    <t>Código del proceso</t>
  </si>
  <si>
    <t>PE03</t>
  </si>
  <si>
    <t>Objetivo estratégico</t>
  </si>
  <si>
    <t>Garantizar accesibilidad a la información institucional a los grupos de valor, a través de los mecanismos y canales que disponga el Instituto</t>
  </si>
  <si>
    <t>Meta Sectorial</t>
  </si>
  <si>
    <t>Realizar el fortalecimiento institucional de la estructura orgánica y funcional de la estructura orgánica y funcional de la SDA, IDGER, JBB, E  IDPYBA</t>
  </si>
  <si>
    <t>Nombre del indicador</t>
  </si>
  <si>
    <t>Planes Estratégicos Formulados</t>
  </si>
  <si>
    <t>Tipología</t>
  </si>
  <si>
    <t>Fecha de programación</t>
  </si>
  <si>
    <t>1 de enero de 2023</t>
  </si>
  <si>
    <t>Tipo anualización</t>
  </si>
  <si>
    <t>Objetivo y descripción del Indicador</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</si>
  <si>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</si>
  <si>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Fuente u origen de Datos</t>
  </si>
  <si>
    <t>Plan de Acción</t>
  </si>
  <si>
    <t>Fórmula de Cálculo</t>
  </si>
  <si>
    <t>Actividades ejecutadas para el fortalecimiento de los canales de comunicación / Actividades programadas para el fortalecimiento de los canales de comunicación</t>
  </si>
  <si>
    <t>Unidad de medida del indicador</t>
  </si>
  <si>
    <t xml:space="preserve">Nombre de las Variables </t>
  </si>
  <si>
    <t>Magnitud Ejecutada</t>
  </si>
  <si>
    <t xml:space="preserve">Magnitud programada </t>
  </si>
  <si>
    <t>Actividades ejecutadas para el fortalecimiento de los canales de comunicación</t>
  </si>
  <si>
    <t>Actividades programadas para el fortalecimiento de los canales de comunicación</t>
  </si>
  <si>
    <t>Unidad de medida (de la variable)</t>
  </si>
  <si>
    <t>Descripción de la variable</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</si>
  <si>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</si>
  <si>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</si>
  <si>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</si>
  <si>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</si>
  <si>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</si>
  <si>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</si>
  <si>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</si>
  <si>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</si>
  <si>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</si>
  <si>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</si>
  <si>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</si>
  <si>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</si>
  <si>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</si>
  <si>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</si>
  <si>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</si>
  <si>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</si>
  <si>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</si>
  <si>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</si>
  <si>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</si>
  <si>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</si>
  <si>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</si>
  <si>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</si>
  <si>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Expopet.</t>
  </si>
  <si>
    <t>Acumulado Año</t>
  </si>
  <si>
    <t>Piezas Gráficas</t>
  </si>
  <si>
    <t>Videos</t>
  </si>
  <si>
    <t>Notas y Comunicados</t>
  </si>
  <si>
    <t>Publicaciones Facebook</t>
  </si>
  <si>
    <t>Publicaciones Twitter</t>
  </si>
  <si>
    <t>Publicaciones Instagram</t>
  </si>
  <si>
    <t>Impresiones en redes</t>
  </si>
  <si>
    <t>Descripción retrasos y soluciones</t>
  </si>
  <si>
    <t>Beneficios para la Comunidad/Entidad</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</si>
  <si>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</si>
  <si>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PARTE 3. Actualización y Responsables del reporte</t>
  </si>
  <si>
    <t>Control de actualizaciones</t>
  </si>
  <si>
    <t xml:space="preserve">Fecha </t>
  </si>
  <si>
    <t>Campo modificado</t>
  </si>
  <si>
    <t>Modificación realizada.</t>
  </si>
  <si>
    <t>Responsable del Análisis</t>
  </si>
  <si>
    <t>MARTHA CATALINA GÓMEZ GONZÁLEZ</t>
  </si>
  <si>
    <t>Responsable del reporte</t>
  </si>
  <si>
    <t>Jefe de Oficina y/o Subdirector(a)</t>
  </si>
  <si>
    <t>MARTHA CATALINA GÓMEZ GONZÁLEZ - CLARA INES PARRA ROJAS</t>
  </si>
  <si>
    <t>Firma Jefe Oficina y/o Subdirector(a)</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</si>
  <si>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</si>
  <si>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</si>
  <si>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</si>
  <si>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</si>
  <si>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</si>
  <si>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</si>
  <si>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</si>
  <si>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</si>
  <si>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</si>
  <si>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</si>
  <si>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</si>
  <si>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</si>
  <si>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</si>
  <si>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</si>
  <si>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acumulado del 042 %, el cual corresponde al cumplimiento en los reportes de indicadores PMR, SEGPLAN, SPI, seguimiento mensual de Indicadores POA, alertas y recomendaciones y hojas de vida de los Indicadores de los Proyectos de Inversión.
Así mismo, se participa activamente en la formulación y cumplimiento de las Políticas Públicas del Distrito, cumpliendo con el  reporte y seguimiento de los Planes de Acción para los productos en corresponsabilidad del IDPYBA</t>
  </si>
  <si>
    <t>La meta presenta un nivel de cumplimiento del 63% con corte al mes de agosto, la cual corresponde al desarrollo de las siguientes actividades:
La Oficina Asesora de Planeación cumplió con los reportes a realizar en el mes de agosto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realizó:
* Reporte a la Secretaría Distrital de Hacienda de los Trazadores presupuestales.
Se acompañaron los laboratorios cívicos de Bosa, Puente Aranda, Barrios Unidos, San Cristóbal, Sumapaz, Usaquen, Suba, Mártires, La Candelaria;  y dos diferenciales: Ciudad Bolívar y Usme.</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</si>
  <si>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</si>
  <si>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</si>
  <si>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DEISI PASCAGAZA - PAOLA TORRES - WILLIAM GUERRERO - MARCELA PLAZAS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</si>
  <si>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</si>
  <si>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</si>
  <si>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</si>
  <si>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</si>
  <si>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</si>
  <si>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Enero de 2023</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</si>
  <si>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</si>
  <si>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</si>
  <si>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</si>
  <si>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</si>
  <si>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</si>
  <si>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</si>
  <si>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</si>
  <si>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Para el mes de agosto se realizó la revisión técnica de 7 documentos institucionales entre (Procedimientos, formatos, planes,guias,instructivos, programas) asociados a los procesos Salud Integral de la Fauna, Gestión Tecnológica,Talento Humano, Gestión Administrativa y Documental, se mantiene la actualización del Listado Maestro con los documentos vigentes. 
Para el mes de agosto se envian correos con los enlaces para el reporte y cargue de evidencias del Plan Anticorrupción y Atención al Ciudadano - Riesgos de Corrupción y para los 14 Mapas de Riesgos por Procesos para el segundo cuatrimestre de la vigencia 2023.
De acuerdo a la circular 013 de Secretaria General de la Alcaldia Mayor de Bogotá se reporta el Indice de Gobierno Abierto de Bogota, se diligencia la matriz y se cargan las evidencias en el respositorio compartido.
La Oficina Asesora de Planeación, acompañó y coordinó el desarrollo Comité Institucional de Gestión y Desempeño para la articulación y ejecución, a nivel institucional, de las acciones y estrategias para la correcta implementación, operación, desarrollo, evaluación y seguimiento del Modelo Integrado de Planeación y Gestión – MIPG.</t>
  </si>
  <si>
    <t>Documentos revisados, actualizados,adoptados, eliminados</t>
  </si>
  <si>
    <t>Revisados 7
Actualizados 0
Adoptados 4
Eliminados 0</t>
  </si>
  <si>
    <t>Revisados 68
Actualizados 31
Adoptados 31
Eliminados 18</t>
  </si>
  <si>
    <t>Reuniones y comunicaciones para la implementación del MIPG</t>
  </si>
  <si>
    <t>Reuniones 9
Comunicaciones 18</t>
  </si>
  <si>
    <t>Reuniones 74
Comunicaciones 155</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</si>
  <si>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</si>
  <si>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</si>
  <si>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</si>
  <si>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</si>
  <si>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</si>
  <si>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</si>
  <si>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</si>
  <si>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</si>
  <si>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</si>
  <si>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</si>
  <si>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</si>
  <si>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</si>
  <si>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</si>
  <si>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</si>
  <si>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</si>
  <si>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</si>
  <si>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</si>
  <si>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</si>
  <si>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</si>
  <si>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r>
      <rPr>
        <b/>
        <sz val="10"/>
        <color rgb="FF000000"/>
        <rFont val="Arial"/>
        <family val="2"/>
      </rPr>
      <t>OFICINA ASESORA JURIDICA:</t>
    </r>
    <r>
      <rPr>
        <sz val="10"/>
        <color rgb="FF000000"/>
        <rFont val="Arial"/>
        <family val="2"/>
      </rPr>
      <t xml:space="preserve"> Se elaboró un (1) informe de procesos judiciales, tutelas y conciliaciones extrajudiciales actualizado al mes de agosto de 2023.   Se contestaron las siguientes Acciones de Tutela (3) No 2023-00227. No 2023-01387.  No 2023-1964. Se profirieron (3) fallos de tutela dentro de las siguientes acciones de tutela: 2023-01078 Segunda Instancia. 2023-0227. 2023-01387 Se efectuaron seguimientos semanales a los procesos judiciales vigentes en la página de la rama y se realizó la correspondiente actualización de las actuaciones judiciales en el SIPROJ. Durante el mes de agosto de 2023 se asistió a 175 diligencias judiciales y se elaboraron (13) oficios de excusa dirigidos a los Juzgados y/o autoridades competentes. Se efectuaron dos socializaciones de las Políticas Institucionales de Prevención de Daño Antijurídico para Asuntos Misionales y de Defensa Judicial, respectivamente. Se emite (1) concepto jurídico de Disposición de animales en la UCA, “granjas” urbanas y Gestión para la formulación del “bullet”. Revisión y control de legalidad de 11 actos administrativos, de los asuntos a saber: (5) resoluciones relativas a vinculación formativa en el IDPYBA, (1) resolución sobre la que se efectúa una modificación al presupuesto, (1) resolución por la cual se reconoce un pasivo exigible. (3) resoluciones por las cuales se resuelven situaciones relativas a aspectos contractuales, (1) resolución que reconoce permiso de calamidad doméstica por enfermedad o muerte de animal de compañía. Se realiza la revisión a (1) procedimiento, sobre Protocolo de valoración y monitoreo del comportamiento para caninos y felinos en la Unidad de Cuidado Animal .Se realiza el análisis técnico jurídico de (1) proyectos del Proyecto de Acuerdo 203 de 2023 (antes 157 de 2023). Se efectúa la actualización y propuesta para el Normograma con corte a agosto 2023. Se realizan respuesta a (2) solicitudes de viabiidad de conceptos de eutanasia. Desde la Oficina Jurídica, se realizó la colaboración activamente con el equipo del Centro de Atención Jurídica para la Protección y Bienestar Animal en la edición de Expopet de este año. Se recibieron 100 solicitudes de orientación al Centro de Atención Jurídica (77 virtuales y 23 presenciales), de las cuales 55 fueron atendidas exitosamente y las 45 restantes los usuarios no asistieron al espacio agendado.</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</si>
  <si>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</si>
  <si>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</si>
  <si>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</si>
  <si>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</si>
  <si>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</si>
  <si>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r>
      <rPr>
        <b/>
        <sz val="11"/>
        <color rgb="FF000000"/>
        <rFont val="Arial"/>
        <family val="2"/>
      </rPr>
      <t>SUBDIRECCIÓN DE GESTIÓN CORPORATIVA: GRUPO CONTRACTUAL:  No. DE CONTRATOS:</t>
    </r>
    <r>
      <rPr>
        <sz val="11"/>
        <color rgb="FF000000"/>
        <rFont val="Arial"/>
        <family val="2"/>
      </rPr>
      <t xml:space="preserve"> Durante el mes de agosto  de 2023, se suscribieron 3 contratos de bienes y servicios y de prestación de servicios porfesionales y /o apoyo a la gestión. los cuales fueron tramitados  a tráves de la plataforma SECOPII 
</t>
    </r>
    <r>
      <rPr>
        <b/>
        <sz val="11"/>
        <color rgb="FF000000"/>
        <rFont val="Arial"/>
        <family val="2"/>
      </rPr>
      <t>MODIFICACIONES TRAMITADAS:</t>
    </r>
    <r>
      <rPr>
        <sz val="11"/>
        <color rgb="FF000000"/>
        <rFont val="Arial"/>
        <family val="2"/>
      </rPr>
      <t xml:space="preserve"> Durante el mes de agosto de 2023, se realizaron 28  modificaciones y/o novedades contractuales. 
</t>
    </r>
    <r>
      <rPr>
        <b/>
        <sz val="11"/>
        <color rgb="FF000000"/>
        <rFont val="Arial"/>
        <family val="2"/>
      </rPr>
      <t>RESPUESTA A REQUERIMIENTOS:</t>
    </r>
    <r>
      <rPr>
        <sz val="11"/>
        <color rgb="FF000000"/>
        <rFont val="Arial"/>
        <family val="2"/>
      </rPr>
      <t xml:space="preserve"> Se dá respuesta a 95 requerimientos internos y externos así: 
-  Requerimientos Internos y Externos - Derechos de Petición: 1
-solicitudes de Certificaciones de Contratos: 49
-tramite de Paz y Salvos:  4                                                                                                          --        reportes correspondiente a Sivicof, Veeduria y demas : 2                                                                                liquidaciones: 39
</t>
    </r>
  </si>
  <si>
    <t>Contratos elaborados:</t>
  </si>
  <si>
    <t>Novedades contractuales:</t>
  </si>
  <si>
    <t>Derechos de petición respondidos, PQR, Requerimientos:</t>
  </si>
  <si>
    <t>Liquidaciones efectuadas</t>
  </si>
  <si>
    <r>
      <rPr>
        <b/>
        <sz val="10"/>
        <color rgb="FF000000"/>
        <rFont val="Arial"/>
        <family val="2"/>
      </rPr>
      <t xml:space="preserve">OFICINA DE CONTROL INTERNO DISCIPLINARIO: </t>
    </r>
    <r>
      <rPr>
        <sz val="10"/>
        <color rgb="FF000000"/>
        <rFont val="Arial"/>
        <family val="2"/>
      </rPr>
      <t xml:space="preserve">Actualmente la Oficina de Control Disciplinario Interno  del IDPYBA,  tiene CATORCE (14) expedientes activos  de los cuales DOS   (2) son Investigaciones formales y el restante corresponden a  Indagaciones 
Para el mes de  AGOSTO  de 2023, la OCDI, gestionó y generó :
1. NUEVE (09) providencias, así:
 - CUATRO (4) Autos de Archivo  
- UN (1) Auto que ordena la Apertura de Indagacion Previa 
- UN  (1) Auto Inhibitorio
-TRES  (3) Auto que ordena remisiòn a Procuradurìa  
2. Las Notificaciones (personal y por edicto)
3. practica de pruebas Testimoniales y documentales
4. Las comunicaciones y notificaciones  necesarias para la continuidad de las actuaciones
</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</si>
  <si>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</si>
  <si>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</si>
  <si>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</si>
  <si>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</si>
  <si>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</si>
  <si>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</si>
  <si>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Clara Ines Parra Rojas - María Isabel Villegas</t>
  </si>
  <si>
    <t>Jefe de la Oficina Juridica - Subdirectora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</si>
  <si>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</si>
  <si>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</si>
  <si>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</si>
  <si>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</si>
  <si>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</si>
  <si>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1 de enero de 2022</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</si>
  <si>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</si>
  <si>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</si>
  <si>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</si>
  <si>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</si>
  <si>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r>
      <rPr>
        <b/>
        <sz val="10"/>
        <color rgb="FF000000"/>
        <rFont val="Arial"/>
        <family val="2"/>
      </rPr>
      <t xml:space="preserve">EQUIPO DE ATENCIÓN AL CIUDADANO:  </t>
    </r>
    <r>
      <rPr>
        <sz val="10"/>
        <color rgb="FF000000"/>
        <rFont val="Arial"/>
        <family val="2"/>
      </rPr>
      <t xml:space="preserve">En el periodo comprendido del 1 al 31 de agosto, se recibieron 1.260 peticiones a través de los canales habilitados por el IDPYBA, de la siguiente manera:
Teléfono: 29; virtual: 1.066; Presencial: 165.
Durante el periodo se respondieron extemporaneamente 6 peticiones, las cuales corresponden a las diferentes dependencias.
El promedio de tiempo de respuesta en el periodo reportado fue de 11 días hábiles.
Se realizaron 108 encuestas de satisfacción, en donde el 70% de los ciudadanos se encuentran satisfachos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asi como, la dificultad para acceder a un turno de esterilización , ya sea por la cantidad limitada y/o por el aplicativo. 
En total se atendieron a 2.495 ciudadanos, de la siguiente manera:  Presencial: 1.041; Teléfono: 1418 y Virtual:36
</t>
    </r>
  </si>
  <si>
    <t xml:space="preserve">PQRS recibidas: </t>
  </si>
  <si>
    <t>Satisfacción ciudadana:</t>
  </si>
  <si>
    <t>Asesorías dadas:</t>
  </si>
  <si>
    <r>
      <rPr>
        <b/>
        <sz val="9"/>
        <color rgb="FF000000"/>
        <rFont val="Arial"/>
        <family val="2"/>
      </rPr>
      <t>GESTION DE TALENTO HUMANO:</t>
    </r>
    <r>
      <rPr>
        <sz val="9"/>
        <color rgb="FF000000"/>
        <rFont val="Arial"/>
        <family val="2"/>
      </rPr>
      <t xml:space="preserve"> Para el mes de agosto de 2023 se tenían programadas 9 capacitaciones de las cuales se realizaron 9 y 2 que se encuentran en el PIC durante la vigencia, fueron realizadas igualmente en este mes, por depender de un tercero:
1.	Inducción y Reinducción Convivencia y Resolución de Conflictos, cuyo objetivo consiste en reconocer diferentes prácticas para la resolución de conflictos y convivencia en cualquier ámbito. Modalidad virtual Teams.
2.	Capacitación Sistemas de información del IDPYBA: SECOP, SIDEAP, cuyo objetivo consiste en conocer las plataformas para el cargue actualización y envío de la información que se requiere en tiempos oportunos y de manera asertiva. Modalidad virtual Teams.
3.	Capacitación Malware y sus diferentes tipos. Amenazas informáticas, cuyo objetivo consiste en Conocer que es un malware, como identificarlos, Tipos de malware, recomendaciones para evitarlos o gestionarlos. Modalidad virtual Teams.
4.	Capacitación Seguridad vial – atención a víctimas viales, cuyo objetivo consiste en brindar información básica sobre la primera atención que se debe realizar a una persona victima vial. Modalidad presencial sede UCA
5.	Capacitación en Riesgo químico – manejo de sustancias químicas, cuyo objetivo consiste en proporcionar al personal una comprensión sólida de los riesgos químicos presentes en su entorno laboral. Se busca sensibilizar sobre la importancia de identificar y controlar los peligros químicos, tanto en el manejo de reactivos de laboratorio como en la gestión de productos de servicios generales y medicamentos para animales. Modalidad virtual Teams.
6.	Capacitación Riesgo eléctrico – cuidado con la electricidad, cuyo objetivo coniste en brindar información para prevenir un riesgo eléctrico. Modalidad presencial sede UCA
7.	Capacitación Crecimiento personal – relaciones saludables y productivas cuyo objetivo consiste en conocer estrategias para expresar pensamientos, emociones o ideales basados en la asertividad, que incrementen las relaciones armónicas en el ámbito laboral que favorece el clima organizacional. Modalidad virtual Teams.
8.	Capacitación Ahorro de Energía cuyo objetivo consiste en implementar estrategias de ahorro y uso eficiente de energía encaminadas a las auditorias de eficiencia energética. Modalidad virtual Teams.
9.	Capacitación de Ahorro de Agua cuyo objetivo consiste en implementar estrategias de ahorro y uso eficiente de agua. Modalidad virtual Teams.
Respecto al Plan de Bienestar, se realizaron13 actividades las cuales se ejecutaron 13. Por otra parte, en el Plan de SST se tenían programadas 12 actividades de las cuales se ejecutaron 12:
1.	Se realiza el diligenciamiento de los indicadores, según el tiempo de periodicidad de los mismos en la plataforma SIDEAP
2.	Se realiza acompañamiento a reunión mensual donde se da los avances de las actividades de AGOSTO 2023, se analiza la accidentalidad y se proyecta el plan de acción del COPASST para el mes de agosto.
3.	Se realiza socialización del programa de vigilancia epidemiológica en riesgo psicosocial al comité de gestión para su respectiva aprobación
4.	Se realiza socialización del programa de vigilancia epidemiológica Cardiovascular aprobado por medio de reunión virtual el día 15 de agosto a los servidores y contratistas del Instituto.
5.	Se socializa el programa de vigilancia epidemiológico visual al comité de gestión, el cual da aprobación por medio del acta 09 del 31-08-2023
6.	Se realiza socialización del programa estilos de vida y entornos de trabajo saludable aprobado por medio de reunión virtual el día 15 de agosto a los servidores y contratistas del Instituto.
7.	Se realiza socialización del programa orden y aseo aprobado por medio de reunión virtual a los servidores y contratistas del instituto 
8.	Se realiza el seguimiento al programa de Inspecciones donde se evidencia el cumplimento del 100 % de las actividades de las 15 condiciones subestándar encontradas/ 9 condiciones han sido subsanadas 
9.	Se realiza socialización del programa de vigilancia epidemiológica en riesgo biomecánico aprobado por medio de reunión virtual el día 15 de agosto a los servidores y contratistas del Instituto.
10.	Se realiza el seguimiento al programa de Inspecciones de Mantenimiento 2023, donde se evidencia el cumplimento del 73% de las metas establecidas
11.	Se reportaron en el mes de agosto dos (2) accidentes de trabajo y se realizaron dos (2) investigaciones en los tiempos establecidos
12.	Se envía encuesta de seguimiento a las personas accidentadas en el periodo con el fin de analizar el impacto de las medidas generadas de las investigaciones</t>
    </r>
  </si>
  <si>
    <t>Capacitaciones:</t>
  </si>
  <si>
    <t>Actividades de bienestar:</t>
  </si>
  <si>
    <t>Actividades del PASST:</t>
  </si>
  <si>
    <r>
      <rPr>
        <b/>
        <sz val="10"/>
        <color rgb="FF000000"/>
        <rFont val="Arial"/>
        <family val="2"/>
      </rPr>
      <t xml:space="preserve">
EQUIPO DE RECURSOS FÍSICOS:
</t>
    </r>
    <r>
      <rPr>
        <sz val="10"/>
        <color rgb="FF000000"/>
        <rFont val="Arial"/>
        <family val="2"/>
      </rPr>
      <t>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programaron los servicios necesarios para la logistoca de Expopet 2023.
Se cumplio con los mantenimientos programados, a los vehiculos de propiedad del Instituto y al inmueble que se encuentra en calidad de arrendamiento.
Se realizo la entrega de bienes de consumo o activos a los contratistas o funcionarios que fueron autorizados por su jefe directo para la recepcion de los insumos
Para el mes de agosto se reaizaron no se realizaron bajas.</t>
    </r>
  </si>
  <si>
    <t>Ingresos, salidas y traslados:</t>
  </si>
  <si>
    <t xml:space="preserve">
12 ingresos, 61 salidas, 1 reintegros 9 traslados,  2 compras, 0 bajas</t>
  </si>
  <si>
    <t xml:space="preserve">
54 ingresos, 551 salidas, 16 reintegros 120 traslados,  7 compras,  6 bajas</t>
  </si>
  <si>
    <t>Vehículos asignados:</t>
  </si>
  <si>
    <t>Proveedores gestionados:</t>
  </si>
  <si>
    <t>Mantenimientos realizados</t>
  </si>
  <si>
    <r>
      <rPr>
        <b/>
        <sz val="10"/>
        <color rgb="FF000000"/>
        <rFont val="Arial"/>
        <family val="2"/>
      </rPr>
      <t xml:space="preserve">EQUIPO DE GESTIÓN AMBIENTAL: </t>
    </r>
    <r>
      <rPr>
        <sz val="10"/>
        <color rgb="FF000000"/>
        <rFont val="Arial"/>
        <family val="2"/>
      </rPr>
      <t xml:space="preserve">Se desarrollaron 15 actividades del plan de Acción PIGA 2023 durante el mes de agosto de 2023, se hizo la limpieza preventiva y/o correctiva al sistema de aguas lluvias a las canaletas por parte de la empresa de aseo; se convocaron a una charla sobre el buen uso de los baños en la Unidad de Cuidado Animal para todo el personal; se realizó una capacitación sobre ahorro de agua y energía por teams con convocatoria vía correo electrónico a los funcionarios y colaboradores del Instituto; se realizó 10 entregas de residuos peligrosos (Cortopunzantes, biosanitarios, animales, residuos químicos,  envases insumos viales y medicamentos, residuos químicos y lodos) la cantidad de residuos entregados fueron 1663,17 Kilos a la empresa ECOENTORNO; se realizó una entrega de material reciclado a la asociación de reciclaje ARCRECIFRONT de 989,6 Kg de la Unidad de Cuidado Animal y la sede Administrativa; se hizo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Estudios previos Sasi Insumos Saf  de 2023. Por parte del área de comunicaciones se publicaron cuatro piezas comunicativas sobre ahorro de agua y energía, separación en la fuente y cambio climático, estas fueron realizadas por el área ambiental; se hizo documento sobre austeridad del gasto sobre consumos de agua y energía; se participó en el proceso de modificación de la minuta sobre la prórroga  del convenio de la Asociación de recicladores  ARCRECIFRONT;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y se realizaron actividades de poda en la Unidad de Cuidado Animal, asi como la  inspección de los sistemas hidrosanitarios a que dieron lugar. 
</t>
    </r>
  </si>
  <si>
    <t>Actividades de saneamiento (Poda y fumigación):</t>
  </si>
  <si>
    <t>Gestión de residuos peligrosos</t>
  </si>
  <si>
    <t>Gestión de residuos reciclables</t>
  </si>
  <si>
    <t>Actividades de movilidad sostenible:</t>
  </si>
  <si>
    <r>
      <rPr>
        <b/>
        <sz val="10"/>
        <color rgb="FF000000"/>
        <rFont val="Arial"/>
        <family val="2"/>
      </rP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</si>
  <si>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</si>
  <si>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28
CDP: 82</t>
  </si>
  <si>
    <t>CRP: 692
CDP: 1114</t>
  </si>
  <si>
    <t>Giros por pospre realizados:</t>
  </si>
  <si>
    <t>565 giros</t>
  </si>
  <si>
    <t>3994 Giros efectuados</t>
  </si>
  <si>
    <t>Operaciones contables:</t>
  </si>
  <si>
    <t>521 operaciones contables</t>
  </si>
  <si>
    <t>3803 operaciones contables</t>
  </si>
  <si>
    <r>
      <rPr>
        <b/>
        <sz val="10"/>
        <color rgb="FF000000"/>
        <rFont val="Arial"/>
        <family val="2"/>
      </rPr>
      <t xml:space="preserve">EQUIPO DE GESTIÓN DOCUMENTAL: 
</t>
    </r>
    <r>
      <rPr>
        <sz val="10"/>
        <color rgb="FF000000"/>
        <rFont val="Arial"/>
        <family val="2"/>
      </rPr>
      <t>Se llevo a cabo cuatro actividades programadas para el mes de agosto como se detalla a continuación:
1. Se elaboró el borrador del documento: Diagnóstico Integral de Archivos 
2. Se digitalizaron 10 unidades de conservación (10 cajas) para un total de 5.807 imágenes digitalizadas.
3. En cuanto a las transferencias e inventarios documentales, se efectuaron 2 transferencias primarias documentales correspondientes a las áreas de atención al ciudadano con 3 cajas y talento humano con cuatro cajas. En cuanto a inventarios de gestión se recibió uno del área de recursos físicos
 4. En cuanto a capacitaciones se realizó 1  a la oficina de gestión corporativa respecto a la serie: Informes de Gestión e igualmente se llevó a cabo una mesa de trabajo junto con las áreas de sistemas, planeación y fauna respecto al aplicativo XISQUA.</t>
    </r>
  </si>
  <si>
    <t>Transferencias documentales realizadas</t>
  </si>
  <si>
    <t>Capacitaciones realizadas:</t>
  </si>
  <si>
    <t>Revisiones de expedientes o intervenciones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</si>
  <si>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</si>
  <si>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David Jaimes - Heidi Sierra y Laura Cabrera</t>
  </si>
  <si>
    <t>CLARA INES PARRA ROJAS</t>
  </si>
  <si>
    <t>SUBDIRECTORA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</si>
  <si>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</si>
  <si>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</si>
  <si>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</si>
  <si>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</si>
  <si>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</si>
  <si>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</si>
  <si>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</si>
  <si>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</si>
  <si>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 xml:space="preserve">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</si>
  <si>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</si>
  <si>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 xml:space="preserve">Se aprobó la actualización de los siguientes documentos:                                            - Procedimiento clasificación y etiquetado de activos de información               - Matriz de inventario de activos de información                                                 - Mantenimientos correctivos en equipos de cómputo, impresoras y scanner.                         - Se desarollaron los módulos Categoria y Sub Categoria de la Mesa de Servicios IDPYBA.                                                                                        -  Implementación del consecutivo automático en la línea 123 en la plataforma de SIPYBA.                                                                                                   - Mantenimiento correctivo sobre la plataforma de Ciudadano4Patas, optimizando la ejecución de tareas.                                                               - Se genera programación en plataforma de Esterilizar Salva para los respectivos turnos de esterilización.  </t>
  </si>
  <si>
    <t>AVANCE MES</t>
  </si>
  <si>
    <t>ACUMULADO AÑO</t>
  </si>
  <si>
    <t>Solicitudes gestionadas por la mesa de servicios:</t>
  </si>
  <si>
    <t>Actividades de Seguridad de la información:</t>
  </si>
  <si>
    <t>Publicaciones realizadas en sitios web:</t>
  </si>
  <si>
    <t>Se siguen presentando inconvenientes con el Gestor de Contenido del A-Z Digital en cuanto a la integración con la plataforma de Bogota te Escucha y proceso de finalización de los PQRSD, se viene realizando escalamiento a través de la Mesa de Servicios para brindar solución oportuna y a su vez pruebas con las respectivas áreas.</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</si>
  <si>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</si>
  <si>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Monica Lizeth Garzón y Jose Alfonso Perez</t>
  </si>
  <si>
    <t>SUBDIRECTORA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</si>
  <si>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</si>
  <si>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</si>
  <si>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</si>
  <si>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</si>
  <si>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</si>
  <si>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</si>
  <si>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</si>
  <si>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</si>
  <si>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</si>
  <si>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</si>
  <si>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</si>
  <si>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</si>
  <si>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</si>
  <si>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</si>
  <si>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</si>
  <si>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</si>
  <si>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</si>
  <si>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</si>
  <si>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</si>
  <si>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</si>
  <si>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</si>
  <si>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</si>
  <si>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</si>
  <si>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</si>
  <si>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</si>
  <si>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t>Gracias a la gestión realizada en el fortalecimiento de los canales decomunicacion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aumentando el alcance en redes a Piezas Gráficas 308,Videos 93,Notas y Comunicados 14,Publicaciones Facebook 378,Publicaciones Twitter 301,Publicaciones Instagram 413,Impresiones en redes 3,800,264 para un acumulado de  41.124.327</t>
  </si>
  <si>
    <t xml:space="preserve">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La meta ha alcanzado un efectivo fortalecimiento de las necesidades transversales en materia juridica, contractual y disciplinaria; alcanzando Actos administrativos, conceptos juridicos y respuestas a derechos de petición:211 Tutelas y demandas respondidas:20 Diligencias judiciales atendidas:556 Orientaciones juridicas a la ciudadanía629 Contratos elaborados:341 Novedades contractuales:117 Derechos de petición respondidos, PQR, Requerimientos:666 Liquidaciones efectuadas89 Autos interlocutorios:44   </t>
  </si>
  <si>
    <t>En cumplimiento de la Circular externa 100 - 003 de 2023 - Lineamientos para el registro de información a través del FURAG vigencia 2022 del Departamento Administrativo de la Función Pública, se se efectuó el proceso de preparación, distribución de preguntas, consolidación  y reporte de las evidencias que serán reportadas en el Formulario Único de Reporte y Avance de Gestión y se está a la espera de los resultado.
Se realizó la revisión técnica de 7 documentos institucionales entre (Procedimientos, formatos, planes,guias,instructivos, programas) asociados a los procesos Salud Integral de la Fauna, Gestión Tecnológica,Talento Humano, Gestión Administrativa y Documental, se mantiene la actualización del Listado Maestro con los documentos vigentes
Adicionalmente se tiene un1acumulado Revisados 68, Actualizados 31,  Adoptados 31 y  Eliminados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</si>
</sst>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quot;$&quot;\ * #,##0_-;\-&quot;$&quot;\ * #,##0_-;_-&quot;$&quot;\ * &quot;-&quot;_-;_-@_-"/>
    <numFmt numFmtId="165" formatCode="_(* #,##0_);_(* \(#,##0\);_(* &quot;-&quot;_);_(@_)"/>
    <numFmt numFmtId="166" formatCode="_(* #,##0.00_);_(* \(#,##0.00\);_(* &quot;-&quot;??_);_(@_)"/>
    <numFmt numFmtId="167" formatCode="_-* #,##0.00\ &quot;€&quot;_-;\-* #,##0.00\ &quot;€&quot;_-;_-* &quot;-&quot;??\ &quot;€&quot;_-;_-@_-"/>
    <numFmt numFmtId="168" formatCode="&quot;$&quot;\ #,##0_);[Red]\(&quot;$&quot;\ #,##0\)"/>
    <numFmt numFmtId="169" formatCode="_(&quot;$&quot;\ * #,##0.00_);_(&quot;$&quot;\ * \(#,##0.00\);_(&quot;$&quot;\ * &quot;-&quot;??_);_(@_)"/>
    <numFmt numFmtId="170" formatCode="_ * #,##0.00_ ;_ * \-#,##0.00_ ;_ * &quot;-&quot;??_ ;_ @_ "/>
    <numFmt numFmtId="171" formatCode="0.0%"/>
    <numFmt numFmtId="172" formatCode="_(* #,##0_);_(* \(#,##0\);_(* &quot;-&quot;??_);_(@_)"/>
    <numFmt numFmtId="173" formatCode="_(* #,##0.00_);_(* \(#,##0.00\);_(* &quot;-&quot;_);_(@_)"/>
    <numFmt numFmtId="174" formatCode="_-* #,##0.00\ &quot;$&quot;_-;\-* #,##0.00\ &quot;$&quot;_-;_-* &quot;-&quot;??\ &quot;$&quot;_-;_-@_-"/>
    <numFmt numFmtId="175" formatCode="_-* #,##0.00\ _$_-;\-* #,##0.00\ _$_-;_-* &quot;-&quot;??\ _$_-;_-@_-"/>
    <numFmt numFmtId="176" formatCode="_(* #,##0.0_);_(* \(#,##0.0\);_(* &quot;-&quot;??_);_(@_)"/>
    <numFmt numFmtId="177" formatCode="0.0"/>
    <numFmt numFmtId="178" formatCode="0.000"/>
    <numFmt numFmtId="179" formatCode="_(* #,##0.000_);_(* \(#,##0.000\);_(* &quot;-&quot;_);_(@_)"/>
    <numFmt numFmtId="180" formatCode="_(* #,##0.000_);_(* \(#,##0.000\);_(* &quot;-&quot;??_);_(@_)"/>
    <numFmt numFmtId="181" formatCode="0.0000%"/>
    <numFmt numFmtId="182" formatCode="0.000%"/>
  </numFmts>
  <fonts count="9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b/>
      <sz val="9"/>
      <color rgb="FF000000"/>
      <name val="Arial"/>
      <family val="2"/>
    </font>
    <font>
      <sz val="9"/>
      <color rgb="FF000000"/>
      <name val="Arial"/>
      <family val="2"/>
    </font>
    <font>
      <b/>
      <sz val="11"/>
      <color rgb="FF000000"/>
      <name val="Arial"/>
      <family val="2"/>
    </font>
    <font>
      <b/>
      <sz val="10"/>
      <color rgb="FF000000"/>
      <name val="Arial"/>
      <family val="2"/>
    </font>
    <font>
      <sz val="10"/>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rgb="FFFFFFFF"/>
        <bgColor indexed="64"/>
      </patternFill>
    </fill>
  </fills>
  <borders count="1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indexed="64"/>
      </left>
      <right/>
      <top style="thin">
        <color rgb="FF000000"/>
      </top>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s>
  <cellStyleXfs count="321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70" fontId="7" fillId="0" borderId="0" applyFont="0" applyFill="0" applyBorder="0" applyAlignment="0" applyProtection="0"/>
    <xf numFmtId="170"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6"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164"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910">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1"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5" fontId="33" fillId="0" borderId="0" xfId="1251" applyFont="1"/>
    <xf numFmtId="165"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1"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61"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177" fontId="5" fillId="24" borderId="126" xfId="1496" applyNumberFormat="1" applyFont="1" applyFill="1" applyBorder="1" applyAlignment="1" applyProtection="1">
      <alignment horizontal="center" vertical="center" wrapText="1"/>
      <protection hidden="1"/>
    </xf>
    <xf numFmtId="177" fontId="5" fillId="24" borderId="162"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2" fontId="63" fillId="26" borderId="152" xfId="1250" applyNumberFormat="1" applyFont="1" applyFill="1" applyBorder="1" applyAlignment="1">
      <alignment horizontal="center" vertical="center"/>
    </xf>
    <xf numFmtId="166" fontId="9" fillId="26" borderId="152" xfId="1250" applyFont="1" applyFill="1" applyBorder="1" applyAlignment="1">
      <alignment horizontal="center" vertical="center"/>
    </xf>
    <xf numFmtId="172" fontId="63" fillId="60" borderId="152" xfId="1250" applyNumberFormat="1" applyFont="1" applyFill="1" applyBorder="1" applyAlignment="1">
      <alignment horizontal="center" vertical="center"/>
    </xf>
    <xf numFmtId="166"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61"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82" fillId="0" borderId="159" xfId="0" applyFont="1" applyBorder="1" applyAlignment="1">
      <alignment horizontal="justify" vertical="center" wrapText="1"/>
    </xf>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6" fontId="9" fillId="0" borderId="126" xfId="1250" applyFont="1" applyFill="1" applyBorder="1" applyAlignment="1" applyProtection="1">
      <alignment vertical="center" wrapText="1"/>
      <protection hidden="1"/>
    </xf>
    <xf numFmtId="1" fontId="9" fillId="0" borderId="162" xfId="1496" applyNumberFormat="1" applyFont="1" applyFill="1" applyBorder="1" applyAlignment="1" applyProtection="1">
      <alignment vertical="center" wrapText="1"/>
      <protection hidden="1"/>
    </xf>
    <xf numFmtId="177" fontId="5" fillId="0" borderId="126" xfId="1496" applyNumberFormat="1" applyFont="1" applyFill="1" applyBorder="1" applyAlignment="1" applyProtection="1">
      <alignment horizontal="center" vertical="center" wrapText="1"/>
      <protection hidden="1"/>
    </xf>
    <xf numFmtId="177" fontId="5" fillId="0" borderId="162" xfId="1496" applyNumberFormat="1" applyFont="1" applyFill="1" applyBorder="1" applyAlignment="1" applyProtection="1">
      <alignment vertical="center" wrapText="1"/>
      <protection hidden="1"/>
    </xf>
    <xf numFmtId="177" fontId="5" fillId="0" borderId="162"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164" fontId="51" fillId="0" borderId="0" xfId="32118" applyFont="1" applyProtection="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8" fontId="5" fillId="0" borderId="126" xfId="1495" applyNumberFormat="1" applyFont="1" applyFill="1" applyBorder="1" applyAlignment="1">
      <alignment horizontal="center" vertical="center"/>
    </xf>
    <xf numFmtId="9" fontId="70" fillId="0" borderId="152" xfId="0" applyNumberFormat="1" applyFont="1" applyBorder="1"/>
    <xf numFmtId="173" fontId="5" fillId="0" borderId="126" xfId="1251" applyNumberFormat="1" applyFont="1" applyFill="1" applyBorder="1" applyAlignment="1">
      <alignment horizontal="center" vertical="center"/>
    </xf>
    <xf numFmtId="9" fontId="70" fillId="0" borderId="152" xfId="1495" applyFont="1" applyBorder="1"/>
    <xf numFmtId="179"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6" xfId="1371" applyFont="1" applyFill="1" applyBorder="1" applyAlignment="1" applyProtection="1">
      <alignment horizontal="left" vertical="center" wrapText="1"/>
      <protection locked="0"/>
    </xf>
    <xf numFmtId="0" fontId="83" fillId="65" borderId="167" xfId="0" applyFont="1" applyFill="1" applyBorder="1" applyAlignment="1">
      <alignment horizontal="center" vertical="center" wrapText="1"/>
    </xf>
    <xf numFmtId="0" fontId="83" fillId="65" borderId="168" xfId="0" applyFont="1" applyFill="1" applyBorder="1" applyAlignment="1">
      <alignment horizontal="center" vertical="center" wrapText="1"/>
    </xf>
    <xf numFmtId="0" fontId="59" fillId="50" borderId="161" xfId="1371" applyFont="1" applyFill="1" applyBorder="1" applyAlignment="1" applyProtection="1">
      <alignment horizontal="left" vertical="center" wrapText="1"/>
      <protection locked="0"/>
    </xf>
    <xf numFmtId="0" fontId="59" fillId="50" borderId="160"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54" fillId="0" borderId="0" xfId="0" applyFont="1" applyAlignment="1" applyProtection="1">
      <alignment horizontal="center" vertical="center" wrapText="1"/>
      <protection hidden="1"/>
    </xf>
    <xf numFmtId="0" fontId="82" fillId="67" borderId="152" xfId="0" applyFont="1" applyFill="1" applyBorder="1" applyAlignment="1">
      <alignment horizontal="center" vertical="center" wrapText="1"/>
    </xf>
    <xf numFmtId="173" fontId="5" fillId="50" borderId="126" xfId="1251" applyNumberFormat="1" applyFont="1" applyFill="1" applyBorder="1" applyAlignment="1">
      <alignment horizontal="center" vertical="center"/>
    </xf>
    <xf numFmtId="179" fontId="5" fillId="50" borderId="126" xfId="1251" applyNumberFormat="1" applyFont="1" applyFill="1" applyBorder="1" applyAlignment="1">
      <alignment horizontal="center" vertical="center"/>
    </xf>
    <xf numFmtId="178" fontId="12" fillId="0" borderId="126" xfId="1495"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54" fillId="0" borderId="161"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61"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61" xfId="0" applyFont="1" applyBorder="1" applyAlignment="1">
      <alignment horizontal="center" vertical="center" wrapText="1"/>
    </xf>
    <xf numFmtId="181" fontId="59" fillId="0" borderId="0" xfId="1495" applyNumberFormat="1" applyFont="1" applyFill="1" applyBorder="1" applyAlignment="1" applyProtection="1">
      <alignment horizontal="center" vertical="center" wrapText="1"/>
      <protection hidden="1"/>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82" fillId="0" borderId="152" xfId="0" applyFont="1" applyBorder="1" applyAlignment="1">
      <alignment horizontal="center" vertical="center"/>
    </xf>
    <xf numFmtId="0" fontId="82" fillId="0" borderId="161" xfId="0" applyFont="1" applyBorder="1" applyAlignment="1">
      <alignment horizontal="center" vertical="center"/>
    </xf>
    <xf numFmtId="0" fontId="82" fillId="0" borderId="15" xfId="0" applyFont="1" applyBorder="1" applyAlignment="1">
      <alignment horizontal="center" vertical="center"/>
    </xf>
    <xf numFmtId="0" fontId="82" fillId="0" borderId="19" xfId="0" applyFont="1" applyBorder="1" applyAlignment="1">
      <alignment horizontal="center" vertical="center"/>
    </xf>
    <xf numFmtId="0" fontId="54" fillId="50" borderId="161" xfId="1371" applyFont="1" applyFill="1" applyBorder="1" applyAlignment="1" applyProtection="1">
      <alignment vertical="center" wrapText="1"/>
      <protection locked="0" hidden="1"/>
    </xf>
    <xf numFmtId="0" fontId="12" fillId="50" borderId="152" xfId="0" applyFont="1" applyFill="1" applyBorder="1" applyAlignment="1">
      <alignment horizontal="center" vertical="center" wrapText="1"/>
    </xf>
    <xf numFmtId="0" fontId="12" fillId="50" borderId="153" xfId="0" applyFont="1" applyFill="1" applyBorder="1" applyAlignment="1">
      <alignment horizontal="center" vertical="center"/>
    </xf>
    <xf numFmtId="1" fontId="82" fillId="0" borderId="15" xfId="0" applyNumberFormat="1" applyFont="1" applyBorder="1" applyAlignment="1">
      <alignment horizontal="center" vertical="center"/>
    </xf>
    <xf numFmtId="3" fontId="82" fillId="0" borderId="19" xfId="0" applyNumberFormat="1" applyFont="1" applyBorder="1" applyAlignment="1">
      <alignment horizontal="center" vertical="center"/>
    </xf>
    <xf numFmtId="0" fontId="71" fillId="0" borderId="152" xfId="0" applyFont="1" applyBorder="1" applyAlignment="1" applyProtection="1">
      <alignment horizontal="center" vertical="center" wrapText="1"/>
      <protection locked="0"/>
    </xf>
    <xf numFmtId="0" fontId="5" fillId="0" borderId="152" xfId="0" applyFont="1" applyBorder="1" applyAlignment="1" applyProtection="1">
      <alignment horizontal="center" vertical="center" wrapText="1"/>
      <protection hidden="1"/>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6" fontId="15" fillId="51" borderId="156" xfId="1250" applyFont="1" applyFill="1" applyBorder="1" applyAlignment="1" applyProtection="1">
      <alignment vertical="center" wrapText="1"/>
      <protection hidden="1"/>
    </xf>
    <xf numFmtId="166" fontId="15" fillId="51" borderId="15" xfId="1250" applyFont="1" applyFill="1" applyBorder="1" applyAlignment="1" applyProtection="1">
      <alignment vertical="center" wrapText="1"/>
      <protection hidden="1"/>
    </xf>
    <xf numFmtId="166" fontId="15" fillId="0" borderId="156" xfId="1250" applyFont="1" applyFill="1" applyBorder="1" applyAlignment="1" applyProtection="1">
      <alignment vertical="center" wrapText="1"/>
      <protection hidden="1"/>
    </xf>
    <xf numFmtId="166" fontId="15" fillId="0"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172" fontId="15" fillId="0" borderId="152" xfId="1250" applyNumberFormat="1" applyFont="1" applyFill="1" applyBorder="1" applyAlignment="1" applyProtection="1">
      <alignment vertical="center" wrapText="1"/>
      <protection hidden="1"/>
    </xf>
    <xf numFmtId="166" fontId="5" fillId="0" borderId="156" xfId="1250" applyFont="1" applyFill="1" applyBorder="1" applyAlignment="1" applyProtection="1">
      <alignment horizontal="center" vertical="center" wrapText="1"/>
      <protection hidden="1"/>
    </xf>
    <xf numFmtId="166" fontId="5" fillId="0" borderId="15" xfId="1250" applyFont="1" applyFill="1" applyBorder="1" applyAlignment="1" applyProtection="1">
      <alignment horizontal="center" vertical="center" wrapText="1"/>
      <protection hidden="1"/>
    </xf>
    <xf numFmtId="171" fontId="5" fillId="0" borderId="152" xfId="0" applyNumberFormat="1" applyFont="1" applyBorder="1" applyAlignment="1" applyProtection="1">
      <alignment horizontal="center"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3" fontId="15" fillId="55" borderId="156" xfId="1251" applyNumberFormat="1" applyFont="1" applyFill="1" applyBorder="1" applyAlignment="1" applyProtection="1">
      <alignment horizontal="center" vertical="center" wrapText="1"/>
      <protection hidden="1"/>
    </xf>
    <xf numFmtId="173" fontId="15" fillId="55" borderId="15" xfId="1251" applyNumberFormat="1"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61" xfId="0" applyFont="1" applyFill="1" applyBorder="1" applyAlignment="1" applyProtection="1">
      <alignment horizontal="center" vertical="center" wrapText="1"/>
      <protection locked="0"/>
    </xf>
    <xf numFmtId="172" fontId="15" fillId="50" borderId="156" xfId="1250" applyNumberFormat="1" applyFont="1" applyFill="1" applyBorder="1" applyAlignment="1" applyProtection="1">
      <alignment vertical="center" wrapText="1"/>
      <protection hidden="1"/>
    </xf>
    <xf numFmtId="172" fontId="15" fillId="50" borderId="15" xfId="1250" applyNumberFormat="1" applyFont="1" applyFill="1" applyBorder="1" applyAlignment="1" applyProtection="1">
      <alignment vertical="center" wrapText="1"/>
      <protection hidden="1"/>
    </xf>
    <xf numFmtId="172" fontId="15" fillId="51" borderId="156" xfId="1250" applyNumberFormat="1" applyFont="1" applyFill="1" applyBorder="1" applyAlignment="1" applyProtection="1">
      <alignment vertical="center" wrapText="1"/>
      <protection hidden="1"/>
    </xf>
    <xf numFmtId="172" fontId="15" fillId="51" borderId="15" xfId="1250" applyNumberFormat="1" applyFont="1" applyFill="1" applyBorder="1" applyAlignment="1" applyProtection="1">
      <alignment vertical="center" wrapText="1"/>
      <protection hidden="1"/>
    </xf>
    <xf numFmtId="172" fontId="15" fillId="0" borderId="156" xfId="1250" applyNumberFormat="1" applyFont="1" applyFill="1" applyBorder="1" applyAlignment="1" applyProtection="1">
      <alignment vertical="center" wrapText="1"/>
      <protection hidden="1"/>
    </xf>
    <xf numFmtId="172" fontId="15" fillId="0"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60"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0" fontId="15" fillId="0" borderId="152" xfId="0" applyFont="1" applyBorder="1" applyAlignment="1" applyProtection="1">
      <alignment horizontal="center" vertical="center" wrapText="1"/>
      <protection hidden="1"/>
    </xf>
    <xf numFmtId="0" fontId="3" fillId="62" borderId="155" xfId="0" applyFont="1" applyFill="1" applyBorder="1" applyAlignment="1" applyProtection="1">
      <alignment horizontal="center" vertical="center" wrapText="1"/>
      <protection locked="0"/>
    </xf>
    <xf numFmtId="0" fontId="3" fillId="62" borderId="159" xfId="0" applyFont="1" applyFill="1" applyBorder="1" applyAlignment="1" applyProtection="1">
      <alignment horizontal="center" vertical="center" wrapText="1"/>
      <protection locked="0"/>
    </xf>
    <xf numFmtId="0" fontId="3" fillId="62" borderId="160" xfId="0" applyFont="1" applyFill="1" applyBorder="1" applyAlignment="1" applyProtection="1">
      <alignment horizontal="center" vertical="center" wrapText="1"/>
      <protection locked="0"/>
    </xf>
    <xf numFmtId="166" fontId="15" fillId="50" borderId="156" xfId="1250" applyFont="1" applyFill="1" applyBorder="1" applyAlignment="1" applyProtection="1">
      <alignment vertical="center" wrapText="1"/>
      <protection hidden="1"/>
    </xf>
    <xf numFmtId="166" fontId="15" fillId="50" borderId="15" xfId="1250" applyFont="1" applyFill="1" applyBorder="1" applyAlignment="1" applyProtection="1">
      <alignment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1" fontId="70" fillId="50" borderId="155" xfId="0" applyNumberFormat="1" applyFont="1" applyFill="1" applyBorder="1" applyAlignment="1" applyProtection="1">
      <alignment horizontal="center" vertical="center" wrapText="1"/>
      <protection hidden="1"/>
    </xf>
    <xf numFmtId="171" fontId="70" fillId="50" borderId="159" xfId="0" applyNumberFormat="1" applyFont="1" applyFill="1" applyBorder="1" applyAlignment="1" applyProtection="1">
      <alignment horizontal="center" vertical="center" wrapText="1"/>
      <protection hidden="1"/>
    </xf>
    <xf numFmtId="171" fontId="70" fillId="50" borderId="17" xfId="0" applyNumberFormat="1" applyFont="1" applyFill="1" applyBorder="1" applyAlignment="1" applyProtection="1">
      <alignment horizontal="center" vertical="center" wrapText="1"/>
      <protection hidden="1"/>
    </xf>
    <xf numFmtId="171" fontId="70" fillId="50" borderId="18" xfId="0" applyNumberFormat="1" applyFont="1" applyFill="1" applyBorder="1" applyAlignment="1" applyProtection="1">
      <alignment horizontal="center" vertical="center" wrapText="1"/>
      <protection hidden="1"/>
    </xf>
    <xf numFmtId="171" fontId="71" fillId="55" borderId="156" xfId="0" applyNumberFormat="1" applyFont="1" applyFill="1" applyBorder="1" applyAlignment="1" applyProtection="1">
      <alignment horizontal="center" vertical="center" wrapText="1"/>
      <protection hidden="1"/>
    </xf>
    <xf numFmtId="171" fontId="71" fillId="55" borderId="15" xfId="0" applyNumberFormat="1" applyFont="1" applyFill="1" applyBorder="1" applyAlignment="1" applyProtection="1">
      <alignment horizontal="center" vertical="center" wrapText="1"/>
      <protection hidden="1"/>
    </xf>
    <xf numFmtId="171" fontId="15" fillId="55" borderId="156" xfId="0" applyNumberFormat="1" applyFont="1" applyFill="1" applyBorder="1" applyAlignment="1" applyProtection="1">
      <alignment horizontal="center" vertical="center" wrapText="1"/>
      <protection hidden="1"/>
    </xf>
    <xf numFmtId="171" fontId="15" fillId="55" borderId="15" xfId="0" applyNumberFormat="1" applyFont="1" applyFill="1" applyBorder="1" applyAlignment="1" applyProtection="1">
      <alignment horizontal="center" vertical="center" wrapText="1"/>
      <protection hidden="1"/>
    </xf>
    <xf numFmtId="171" fontId="5" fillId="50" borderId="155" xfId="0" applyNumberFormat="1" applyFont="1" applyFill="1" applyBorder="1" applyAlignment="1" applyProtection="1">
      <alignment horizontal="center" vertical="center" wrapText="1"/>
      <protection hidden="1"/>
    </xf>
    <xf numFmtId="171" fontId="5" fillId="50" borderId="159" xfId="0" applyNumberFormat="1" applyFont="1" applyFill="1" applyBorder="1" applyAlignment="1" applyProtection="1">
      <alignment horizontal="center" vertical="center" wrapText="1"/>
      <protection hidden="1"/>
    </xf>
    <xf numFmtId="171" fontId="5" fillId="50" borderId="17" xfId="0" applyNumberFormat="1" applyFont="1" applyFill="1" applyBorder="1" applyAlignment="1" applyProtection="1">
      <alignment horizontal="center" vertical="center" wrapText="1"/>
      <protection hidden="1"/>
    </xf>
    <xf numFmtId="171" fontId="5" fillId="50" borderId="18" xfId="0" applyNumberFormat="1" applyFont="1" applyFill="1" applyBorder="1" applyAlignment="1" applyProtection="1">
      <alignment horizontal="center" vertical="center" wrapText="1"/>
      <protection hidden="1"/>
    </xf>
    <xf numFmtId="171" fontId="5" fillId="50" borderId="156" xfId="0" applyNumberFormat="1" applyFont="1" applyFill="1" applyBorder="1" applyAlignment="1" applyProtection="1">
      <alignment vertical="center" wrapText="1"/>
      <protection hidden="1"/>
    </xf>
    <xf numFmtId="171" fontId="5" fillId="50" borderId="15" xfId="0" applyNumberFormat="1" applyFont="1" applyFill="1" applyBorder="1" applyAlignment="1" applyProtection="1">
      <alignment vertical="center" wrapText="1"/>
      <protection hidden="1"/>
    </xf>
    <xf numFmtId="0" fontId="5" fillId="50" borderId="152" xfId="0" applyFont="1" applyFill="1" applyBorder="1" applyAlignment="1" applyProtection="1">
      <alignment horizontal="center" vertical="center" wrapText="1"/>
      <protection hidden="1"/>
    </xf>
    <xf numFmtId="171" fontId="5" fillId="51" borderId="156" xfId="0" applyNumberFormat="1" applyFont="1" applyFill="1" applyBorder="1" applyAlignment="1" applyProtection="1">
      <alignment vertical="center" wrapText="1"/>
      <protection hidden="1"/>
    </xf>
    <xf numFmtId="171" fontId="5" fillId="51" borderId="15" xfId="0" applyNumberFormat="1" applyFont="1" applyFill="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59"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59"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1" fontId="15" fillId="50" borderId="156" xfId="0" applyNumberFormat="1" applyFont="1" applyFill="1" applyBorder="1" applyAlignment="1" applyProtection="1">
      <alignment vertical="center" wrapText="1"/>
      <protection hidden="1"/>
    </xf>
    <xf numFmtId="171" fontId="15" fillId="50" borderId="15" xfId="0" applyNumberFormat="1" applyFont="1" applyFill="1" applyBorder="1" applyAlignment="1" applyProtection="1">
      <alignment vertical="center" wrapText="1"/>
      <protection hidden="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59" xfId="1371" applyFont="1" applyBorder="1" applyAlignment="1">
      <alignment horizontal="center" vertical="center"/>
    </xf>
    <xf numFmtId="0" fontId="57" fillId="0" borderId="163"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2"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61" xfId="1371" applyFont="1" applyFill="1" applyBorder="1" applyAlignment="1">
      <alignment horizontal="center" vertical="center" wrapText="1"/>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9" fillId="50" borderId="162" xfId="1371"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3" xfId="1371" applyFont="1" applyFill="1" applyBorder="1" applyAlignment="1">
      <alignment horizontal="center"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50" fillId="0" borderId="158" xfId="1371" applyFont="1" applyBorder="1" applyAlignment="1">
      <alignment horizontal="center" vertical="center"/>
    </xf>
    <xf numFmtId="0" fontId="50" fillId="0" borderId="159" xfId="1371" applyFont="1" applyBorder="1" applyAlignment="1">
      <alignment horizontal="center" vertical="center"/>
    </xf>
    <xf numFmtId="0" fontId="50" fillId="0" borderId="163"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61" xfId="1371" applyFont="1" applyFill="1" applyBorder="1" applyAlignment="1">
      <alignment horizontal="justify"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61" xfId="1371" applyNumberFormat="1" applyFont="1" applyFill="1" applyBorder="1" applyAlignment="1">
      <alignment horizontal="center" vertical="center" wrapText="1"/>
    </xf>
    <xf numFmtId="171" fontId="9" fillId="0" borderId="126" xfId="1496" applyNumberFormat="1" applyFont="1" applyFill="1" applyBorder="1" applyAlignment="1">
      <alignment horizontal="center" vertical="center" wrapText="1"/>
    </xf>
    <xf numFmtId="171" fontId="9" fillId="0" borderId="127" xfId="1496" applyNumberFormat="1" applyFont="1" applyFill="1" applyBorder="1" applyAlignment="1">
      <alignment horizontal="center" vertical="center" wrapText="1"/>
    </xf>
    <xf numFmtId="171" fontId="9" fillId="0" borderId="162" xfId="1496" applyNumberFormat="1" applyFont="1" applyFill="1" applyBorder="1" applyAlignment="1">
      <alignment horizontal="center" vertical="center" wrapText="1"/>
    </xf>
    <xf numFmtId="0" fontId="9" fillId="24" borderId="161"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2"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59" xfId="1371" applyFont="1" applyFill="1" applyBorder="1" applyAlignment="1">
      <alignment horizontal="center" vertical="center"/>
    </xf>
    <xf numFmtId="0" fontId="9" fillId="50" borderId="160" xfId="1371" applyFont="1" applyFill="1" applyBorder="1" applyAlignment="1">
      <alignment horizontal="center" vertical="center"/>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2" xfId="1371" applyFont="1" applyFill="1" applyBorder="1" applyAlignment="1" applyProtection="1">
      <alignment horizontal="center"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2" xfId="0" applyFont="1" applyFill="1" applyBorder="1" applyAlignment="1">
      <alignment horizontal="center" vertical="center" wrapText="1"/>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60"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59" xfId="1371" applyFont="1" applyFill="1" applyBorder="1" applyAlignment="1" applyProtection="1">
      <alignment horizontal="center" vertical="center" wrapText="1"/>
      <protection locked="0"/>
    </xf>
    <xf numFmtId="0" fontId="9" fillId="24" borderId="163"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49" fillId="53" borderId="126" xfId="0" applyFont="1" applyFill="1" applyBorder="1" applyAlignment="1">
      <alignment horizontal="center" vertical="center" wrapText="1"/>
    </xf>
    <xf numFmtId="0" fontId="49" fillId="53" borderId="161"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61"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61" xfId="0" applyFont="1" applyFill="1" applyBorder="1" applyAlignment="1">
      <alignment horizontal="center" vertical="center"/>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61"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2" xfId="1496"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61"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61"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2"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61" xfId="1371" applyNumberFormat="1" applyFont="1" applyFill="1" applyBorder="1" applyAlignment="1" applyProtection="1">
      <alignment horizontal="center" vertical="center" wrapText="1"/>
      <protection hidden="1"/>
    </xf>
    <xf numFmtId="0" fontId="5" fillId="50" borderId="155" xfId="1371" applyFont="1" applyFill="1" applyBorder="1" applyAlignment="1" applyProtection="1">
      <alignment horizontal="center" vertical="center"/>
      <protection hidden="1"/>
    </xf>
    <xf numFmtId="0" fontId="5" fillId="50" borderId="159" xfId="1371" applyFont="1" applyFill="1" applyBorder="1" applyAlignment="1" applyProtection="1">
      <alignment horizontal="center" vertical="center"/>
      <protection hidden="1"/>
    </xf>
    <xf numFmtId="0" fontId="5" fillId="50" borderId="160"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2" xfId="1371" applyFont="1" applyBorder="1" applyAlignment="1" applyProtection="1">
      <alignment horizontal="center" vertical="center" wrapText="1"/>
      <protection hidden="1"/>
    </xf>
    <xf numFmtId="166" fontId="87" fillId="50" borderId="156" xfId="1250" applyFont="1" applyFill="1" applyBorder="1" applyAlignment="1" applyProtection="1">
      <alignment horizontal="center" vertical="center" wrapText="1"/>
      <protection hidden="1"/>
    </xf>
    <xf numFmtId="166" fontId="87" fillId="50" borderId="23" xfId="1250" applyFont="1" applyFill="1" applyBorder="1" applyAlignment="1" applyProtection="1">
      <alignment horizontal="center" vertical="center" wrapText="1"/>
      <protection hidden="1"/>
    </xf>
    <xf numFmtId="166" fontId="87" fillId="50" borderId="15" xfId="1250" applyFont="1" applyFill="1" applyBorder="1" applyAlignment="1" applyProtection="1">
      <alignment horizontal="center" vertical="center" wrapText="1"/>
      <protection hidden="1"/>
    </xf>
    <xf numFmtId="180" fontId="87" fillId="50" borderId="156" xfId="1250" applyNumberFormat="1" applyFont="1" applyFill="1" applyBorder="1" applyAlignment="1" applyProtection="1">
      <alignment horizontal="center" vertical="center" wrapText="1"/>
      <protection hidden="1"/>
    </xf>
    <xf numFmtId="180" fontId="87" fillId="50" borderId="23" xfId="1250" applyNumberFormat="1" applyFont="1" applyFill="1" applyBorder="1" applyAlignment="1" applyProtection="1">
      <alignment horizontal="center" vertical="center" wrapText="1"/>
      <protection hidden="1"/>
    </xf>
    <xf numFmtId="180"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2"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59" xfId="1371" applyFont="1" applyBorder="1" applyAlignment="1" applyProtection="1">
      <alignment horizontal="center" vertical="center"/>
      <protection hidden="1"/>
    </xf>
    <xf numFmtId="0" fontId="50" fillId="0" borderId="163"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55" xfId="0" applyFont="1" applyFill="1" applyBorder="1" applyAlignment="1">
      <alignment horizontal="center" vertical="center" wrapText="1"/>
    </xf>
    <xf numFmtId="0" fontId="81" fillId="65" borderId="159" xfId="0" applyFont="1" applyFill="1" applyBorder="1" applyAlignment="1">
      <alignment horizontal="center" vertical="center" wrapText="1"/>
    </xf>
    <xf numFmtId="0" fontId="81" fillId="65" borderId="177"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69" xfId="0" applyFont="1" applyFill="1" applyBorder="1" applyAlignment="1">
      <alignment horizontal="center" vertical="center" wrapText="1"/>
    </xf>
    <xf numFmtId="0" fontId="81" fillId="65" borderId="173" xfId="0" applyFont="1" applyFill="1" applyBorder="1" applyAlignment="1">
      <alignment horizontal="center" vertical="center" wrapText="1"/>
    </xf>
    <xf numFmtId="0" fontId="81" fillId="65" borderId="174" xfId="0" applyFont="1" applyFill="1" applyBorder="1" applyAlignment="1">
      <alignment horizontal="center" vertical="center" wrapText="1"/>
    </xf>
    <xf numFmtId="0" fontId="81" fillId="65" borderId="175" xfId="0" applyFont="1" applyFill="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9" fontId="5" fillId="0" borderId="152" xfId="1496" applyFont="1" applyFill="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61" xfId="1371" applyFont="1" applyFill="1" applyBorder="1" applyAlignment="1" applyProtection="1">
      <alignment horizontal="justify" vertical="center" wrapText="1"/>
      <protection locked="0"/>
    </xf>
    <xf numFmtId="14" fontId="5" fillId="0" borderId="126" xfId="1371" applyNumberFormat="1" applyFont="1" applyBorder="1" applyAlignment="1" applyProtection="1">
      <alignment horizontal="center" vertical="center" wrapText="1"/>
      <protection hidden="1"/>
    </xf>
    <xf numFmtId="0" fontId="5" fillId="0" borderId="161" xfId="1371" applyFont="1" applyBorder="1" applyAlignment="1" applyProtection="1">
      <alignment horizontal="center"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2"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61" xfId="1371" applyFont="1" applyBorder="1" applyAlignment="1" applyProtection="1">
      <alignment horizontal="justify"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61" xfId="1371" applyNumberFormat="1" applyFont="1" applyBorder="1" applyAlignment="1" applyProtection="1">
      <alignment horizontal="center" vertical="center" wrapText="1"/>
      <protection hidden="1"/>
    </xf>
    <xf numFmtId="0" fontId="5" fillId="50" borderId="155"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180" fontId="5" fillId="50" borderId="156" xfId="1250" applyNumberFormat="1" applyFont="1" applyFill="1" applyBorder="1" applyAlignment="1" applyProtection="1">
      <alignment horizontal="center" vertical="center" wrapText="1"/>
      <protection locked="0" hidden="1"/>
    </xf>
    <xf numFmtId="180" fontId="5" fillId="50" borderId="23" xfId="1250" applyNumberFormat="1" applyFont="1" applyFill="1" applyBorder="1" applyAlignment="1" applyProtection="1">
      <alignment horizontal="center" vertical="center" wrapText="1"/>
      <protection locked="0" hidden="1"/>
    </xf>
    <xf numFmtId="180"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6"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61"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2"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14" fontId="9" fillId="0" borderId="126" xfId="1371" applyNumberFormat="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1"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2" xfId="1495" applyFont="1" applyFill="1" applyBorder="1" applyAlignment="1" applyProtection="1">
      <alignment horizontal="center" vertical="center" wrapText="1"/>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61" xfId="1371" applyFont="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61" xfId="1371" applyFont="1" applyBorder="1" applyAlignment="1" applyProtection="1">
      <alignment horizontal="justify" vertical="center" wrapText="1"/>
      <protection hidden="1"/>
    </xf>
    <xf numFmtId="0" fontId="9" fillId="0" borderId="126" xfId="1371" applyFont="1" applyBorder="1" applyAlignment="1" applyProtection="1">
      <alignment horizontal="center" vertical="center" wrapText="1"/>
      <protection hidden="1"/>
    </xf>
    <xf numFmtId="0" fontId="9" fillId="0" borderId="162" xfId="1371" applyFont="1" applyBorder="1" applyAlignment="1" applyProtection="1">
      <alignment horizontal="center"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61" xfId="1371" applyNumberFormat="1" applyFont="1" applyBorder="1" applyAlignment="1" applyProtection="1">
      <alignment horizontal="center" vertical="center" wrapText="1"/>
      <protection hidden="1"/>
    </xf>
    <xf numFmtId="0" fontId="9" fillId="0" borderId="126" xfId="1371" applyFont="1" applyBorder="1" applyAlignment="1" applyProtection="1">
      <alignment horizontal="left" vertical="center" wrapText="1"/>
      <protection locked="0" hidden="1"/>
    </xf>
    <xf numFmtId="0" fontId="9" fillId="0" borderId="127" xfId="1371" applyFont="1" applyBorder="1" applyAlignment="1" applyProtection="1">
      <alignment horizontal="left" vertical="center" wrapText="1"/>
      <protection locked="0" hidden="1"/>
    </xf>
    <xf numFmtId="0" fontId="9" fillId="0" borderId="162" xfId="1371" applyFont="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59" xfId="1371" applyFont="1" applyFill="1" applyBorder="1" applyAlignment="1" applyProtection="1">
      <alignment horizontal="center" vertical="center"/>
      <protection hidden="1"/>
    </xf>
    <xf numFmtId="0" fontId="9" fillId="50" borderId="160" xfId="1371" applyFont="1" applyFill="1" applyBorder="1" applyAlignment="1" applyProtection="1">
      <alignment horizontal="center" vertical="center"/>
      <protection hidden="1"/>
    </xf>
    <xf numFmtId="171" fontId="4" fillId="50" borderId="156" xfId="1495" applyNumberFormat="1" applyFont="1" applyFill="1" applyBorder="1" applyAlignment="1" applyProtection="1">
      <alignment horizontal="center" vertical="center" wrapText="1"/>
      <protection locked="0" hidden="1"/>
    </xf>
    <xf numFmtId="171" fontId="4" fillId="50" borderId="23" xfId="1495" applyNumberFormat="1" applyFont="1" applyFill="1" applyBorder="1" applyAlignment="1" applyProtection="1">
      <alignment horizontal="center" vertical="center" wrapText="1"/>
      <protection locked="0" hidden="1"/>
    </xf>
    <xf numFmtId="171" fontId="4" fillId="50" borderId="15" xfId="1495" applyNumberFormat="1" applyFont="1" applyFill="1" applyBorder="1" applyAlignment="1" applyProtection="1">
      <alignment horizontal="center" vertical="center" wrapText="1"/>
      <protection locked="0" hidden="1"/>
    </xf>
    <xf numFmtId="182" fontId="4" fillId="50" borderId="156" xfId="1495" applyNumberFormat="1" applyFont="1" applyFill="1" applyBorder="1" applyAlignment="1" applyProtection="1">
      <alignment horizontal="center" vertical="center" wrapText="1"/>
      <protection locked="0" hidden="1"/>
    </xf>
    <xf numFmtId="182" fontId="4" fillId="50" borderId="23" xfId="1495" applyNumberFormat="1" applyFont="1" applyFill="1" applyBorder="1" applyAlignment="1" applyProtection="1">
      <alignment horizontal="center" vertical="center" wrapText="1"/>
      <protection locked="0" hidden="1"/>
    </xf>
    <xf numFmtId="182" fontId="4" fillId="50" borderId="15" xfId="1495" applyNumberFormat="1" applyFont="1" applyFill="1" applyBorder="1" applyAlignment="1" applyProtection="1">
      <alignment horizontal="center" vertical="center" wrapText="1"/>
      <protection locked="0" hidden="1"/>
    </xf>
    <xf numFmtId="166" fontId="4" fillId="50" borderId="154" xfId="1250" applyFont="1" applyFill="1" applyBorder="1" applyAlignment="1" applyProtection="1">
      <alignment horizontal="center" vertical="center" wrapText="1"/>
      <protection locked="0" hidden="1"/>
    </xf>
    <xf numFmtId="166" fontId="4" fillId="50" borderId="47" xfId="1250" applyFont="1" applyFill="1" applyBorder="1" applyAlignment="1" applyProtection="1">
      <alignment horizontal="center" vertical="center" wrapText="1"/>
      <protection locked="0" hidden="1"/>
    </xf>
    <xf numFmtId="166" fontId="4" fillId="50" borderId="48" xfId="1250" applyFont="1" applyFill="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54" fillId="0" borderId="159" xfId="1371" applyFont="1" applyBorder="1" applyAlignment="1" applyProtection="1">
      <alignment horizontal="center" vertical="center" wrapText="1"/>
      <protection hidden="1"/>
    </xf>
    <xf numFmtId="0" fontId="54" fillId="0" borderId="160" xfId="1371" applyFont="1" applyBorder="1" applyAlignment="1" applyProtection="1">
      <alignment horizontal="center" vertical="center" wrapText="1"/>
      <protection hidden="1"/>
    </xf>
    <xf numFmtId="0" fontId="54" fillId="0" borderId="0" xfId="1371" applyFont="1" applyAlignment="1" applyProtection="1">
      <alignment horizontal="center" vertical="center" wrapText="1"/>
      <protection hidden="1"/>
    </xf>
    <xf numFmtId="0" fontId="54" fillId="0" borderId="16" xfId="1371" applyFont="1" applyBorder="1" applyAlignment="1" applyProtection="1">
      <alignment horizontal="center" vertical="center" wrapText="1"/>
      <protection hidden="1"/>
    </xf>
    <xf numFmtId="0" fontId="54" fillId="0" borderId="18" xfId="1371" applyFont="1" applyBorder="1" applyAlignment="1" applyProtection="1">
      <alignment horizontal="center" vertical="center" wrapText="1"/>
      <protection hidden="1"/>
    </xf>
    <xf numFmtId="0" fontId="54" fillId="0" borderId="19" xfId="137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2"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2" xfId="1371" applyFont="1" applyBorder="1" applyAlignment="1" applyProtection="1">
      <alignment horizontal="center" vertical="center" wrapText="1"/>
      <protection locked="0"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61"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2" xfId="1371" applyBorder="1" applyAlignment="1" applyProtection="1">
      <alignment horizontal="left" vertical="center" wrapText="1"/>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2"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2"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5" fillId="0" borderId="155"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0" borderId="160" xfId="1371" applyFont="1" applyBorder="1" applyAlignment="1" applyProtection="1">
      <alignment horizontal="center" vertical="center"/>
      <protection hidden="1"/>
    </xf>
    <xf numFmtId="0" fontId="91" fillId="65" borderId="155" xfId="0" applyFont="1" applyFill="1" applyBorder="1" applyAlignment="1">
      <alignment horizontal="left" vertical="center" wrapText="1"/>
    </xf>
    <xf numFmtId="0" fontId="86" fillId="65" borderId="159" xfId="0" applyFont="1" applyFill="1" applyBorder="1" applyAlignment="1">
      <alignment horizontal="left" vertical="center" wrapText="1"/>
    </xf>
    <xf numFmtId="0" fontId="86" fillId="65" borderId="177" xfId="0" applyFont="1" applyFill="1" applyBorder="1" applyAlignment="1">
      <alignment horizontal="left" vertical="center" wrapText="1"/>
    </xf>
    <xf numFmtId="0" fontId="86" fillId="65" borderId="113" xfId="0" applyFont="1" applyFill="1" applyBorder="1" applyAlignment="1">
      <alignment horizontal="left" vertical="center" wrapText="1"/>
    </xf>
    <xf numFmtId="0" fontId="86" fillId="65" borderId="0" xfId="0" applyFont="1" applyFill="1" applyAlignment="1">
      <alignment horizontal="left" vertical="center" wrapText="1"/>
    </xf>
    <xf numFmtId="0" fontId="86" fillId="65" borderId="169" xfId="0" applyFont="1" applyFill="1" applyBorder="1" applyAlignment="1">
      <alignment horizontal="left" vertical="center" wrapText="1"/>
    </xf>
    <xf numFmtId="0" fontId="86" fillId="65" borderId="173" xfId="0" applyFont="1" applyFill="1" applyBorder="1" applyAlignment="1">
      <alignment horizontal="left" vertical="center" wrapText="1"/>
    </xf>
    <xf numFmtId="0" fontId="86" fillId="65" borderId="174" xfId="0" applyFont="1" applyFill="1" applyBorder="1" applyAlignment="1">
      <alignment horizontal="left" vertical="center" wrapText="1"/>
    </xf>
    <xf numFmtId="0" fontId="86" fillId="65" borderId="175" xfId="0" applyFont="1" applyFill="1" applyBorder="1" applyAlignment="1">
      <alignment horizontal="left" vertical="center" wrapText="1"/>
    </xf>
    <xf numFmtId="0" fontId="92" fillId="50" borderId="155" xfId="1371" applyFont="1" applyFill="1" applyBorder="1" applyAlignment="1" applyProtection="1">
      <alignment horizontal="left" vertical="center" wrapText="1"/>
      <protection locked="0" hidden="1"/>
    </xf>
    <xf numFmtId="0" fontId="54" fillId="50" borderId="159" xfId="1371" applyFont="1" applyFill="1" applyBorder="1" applyAlignment="1" applyProtection="1">
      <alignment horizontal="left" vertical="center" wrapText="1"/>
      <protection locked="0" hidden="1"/>
    </xf>
    <xf numFmtId="0" fontId="54" fillId="50" borderId="160" xfId="1371" applyFont="1" applyFill="1" applyBorder="1" applyAlignment="1" applyProtection="1">
      <alignment horizontal="left" vertical="center" wrapText="1"/>
      <protection locked="0" hidden="1"/>
    </xf>
    <xf numFmtId="0" fontId="54" fillId="50" borderId="113" xfId="1371" applyFont="1" applyFill="1" applyBorder="1" applyAlignment="1" applyProtection="1">
      <alignment horizontal="left" vertical="center" wrapText="1"/>
      <protection locked="0" hidden="1"/>
    </xf>
    <xf numFmtId="0" fontId="54" fillId="50" borderId="0" xfId="1371" applyFont="1" applyFill="1" applyAlignment="1" applyProtection="1">
      <alignment horizontal="left" vertical="center" wrapText="1"/>
      <protection locked="0" hidden="1"/>
    </xf>
    <xf numFmtId="0" fontId="54" fillId="50" borderId="16" xfId="1371" applyFont="1" applyFill="1" applyBorder="1" applyAlignment="1" applyProtection="1">
      <alignment horizontal="left" vertical="center" wrapText="1"/>
      <protection locked="0" hidden="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90" fillId="0" borderId="155" xfId="1371" applyFont="1" applyBorder="1" applyAlignment="1" applyProtection="1">
      <alignment horizontal="left" vertical="top" wrapText="1"/>
      <protection locked="0" hidden="1"/>
    </xf>
    <xf numFmtId="0" fontId="59" fillId="0" borderId="159" xfId="1371" applyFont="1" applyBorder="1" applyAlignment="1" applyProtection="1">
      <alignment horizontal="left" vertical="top" wrapText="1"/>
      <protection locked="0" hidden="1"/>
    </xf>
    <xf numFmtId="0" fontId="59" fillId="0" borderId="160" xfId="1371" applyFont="1" applyBorder="1" applyAlignment="1" applyProtection="1">
      <alignment horizontal="left" vertical="top" wrapText="1"/>
      <protection locked="0" hidden="1"/>
    </xf>
    <xf numFmtId="0" fontId="59" fillId="0" borderId="113" xfId="1371" applyFont="1" applyBorder="1" applyAlignment="1" applyProtection="1">
      <alignment horizontal="left" vertical="top" wrapText="1"/>
      <protection locked="0" hidden="1"/>
    </xf>
    <xf numFmtId="0" fontId="59" fillId="0" borderId="0" xfId="1371" applyFont="1" applyAlignment="1" applyProtection="1">
      <alignment horizontal="left" vertical="top" wrapText="1"/>
      <protection locked="0" hidden="1"/>
    </xf>
    <xf numFmtId="0" fontId="59" fillId="0" borderId="16" xfId="1371" applyFont="1" applyBorder="1" applyAlignment="1" applyProtection="1">
      <alignment horizontal="left" vertical="top" wrapText="1"/>
      <protection locked="0" hidden="1"/>
    </xf>
    <xf numFmtId="0" fontId="59" fillId="0" borderId="17" xfId="1371" applyFont="1" applyBorder="1" applyAlignment="1" applyProtection="1">
      <alignment horizontal="left" vertical="top" wrapText="1"/>
      <protection locked="0" hidden="1"/>
    </xf>
    <xf numFmtId="0" fontId="59" fillId="0" borderId="18" xfId="1371" applyFont="1" applyBorder="1" applyAlignment="1" applyProtection="1">
      <alignment horizontal="left" vertical="top" wrapText="1"/>
      <protection locked="0" hidden="1"/>
    </xf>
    <xf numFmtId="0" fontId="59" fillId="0" borderId="19" xfId="1371" applyFont="1" applyBorder="1" applyAlignment="1" applyProtection="1">
      <alignment horizontal="left" vertical="top" wrapText="1"/>
      <protection locked="0" hidden="1"/>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2"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91" fillId="0" borderId="155" xfId="1371" applyFont="1" applyBorder="1" applyAlignment="1" applyProtection="1">
      <alignment horizontal="left" vertical="center" wrapText="1"/>
      <protection locked="0" hidden="1"/>
    </xf>
    <xf numFmtId="0" fontId="55" fillId="0" borderId="159" xfId="1371" applyFont="1" applyBorder="1" applyAlignment="1" applyProtection="1">
      <alignment horizontal="left" vertical="center" wrapText="1"/>
      <protection locked="0" hidden="1"/>
    </xf>
    <xf numFmtId="0" fontId="55" fillId="0" borderId="113" xfId="1371" applyFont="1" applyBorder="1" applyAlignment="1" applyProtection="1">
      <alignment horizontal="left" vertical="center" wrapText="1"/>
      <protection locked="0" hidden="1"/>
    </xf>
    <xf numFmtId="0" fontId="55" fillId="0" borderId="0" xfId="1371" applyFont="1" applyAlignment="1" applyProtection="1">
      <alignment horizontal="left" vertical="center" wrapText="1"/>
      <protection locked="0" hidden="1"/>
    </xf>
    <xf numFmtId="0" fontId="89" fillId="0" borderId="155" xfId="1371" applyFont="1" applyBorder="1" applyAlignment="1" applyProtection="1">
      <alignment horizontal="left" vertical="top" wrapText="1"/>
      <protection locked="0" hidden="1"/>
    </xf>
    <xf numFmtId="0" fontId="51" fillId="0" borderId="159" xfId="1371" applyFont="1" applyBorder="1" applyAlignment="1" applyProtection="1">
      <alignment horizontal="left" vertical="top" wrapText="1"/>
      <protection locked="0" hidden="1"/>
    </xf>
    <xf numFmtId="0" fontId="51" fillId="0" borderId="160" xfId="1371" applyFont="1" applyBorder="1" applyAlignment="1" applyProtection="1">
      <alignment horizontal="left" vertical="top" wrapText="1"/>
      <protection locked="0" hidden="1"/>
    </xf>
    <xf numFmtId="0" fontId="51" fillId="0" borderId="113" xfId="1371" applyFont="1" applyBorder="1" applyAlignment="1" applyProtection="1">
      <alignment horizontal="left" vertical="top" wrapText="1"/>
      <protection locked="0" hidden="1"/>
    </xf>
    <xf numFmtId="0" fontId="51" fillId="0" borderId="0" xfId="1371" applyFont="1" applyAlignment="1" applyProtection="1">
      <alignment horizontal="left" vertical="top" wrapText="1"/>
      <protection locked="0" hidden="1"/>
    </xf>
    <xf numFmtId="0" fontId="51" fillId="0" borderId="16" xfId="1371" applyFont="1" applyBorder="1" applyAlignment="1" applyProtection="1">
      <alignment horizontal="left" vertical="top" wrapText="1"/>
      <protection locked="0" hidden="1"/>
    </xf>
    <xf numFmtId="0" fontId="91" fillId="50" borderId="155" xfId="0" applyFont="1" applyFill="1" applyBorder="1" applyAlignment="1">
      <alignment horizontal="justify" vertical="top" wrapText="1"/>
    </xf>
    <xf numFmtId="0" fontId="3" fillId="50" borderId="159" xfId="0" applyFont="1" applyFill="1" applyBorder="1" applyAlignment="1">
      <alignment horizontal="justify" vertical="top" wrapText="1"/>
    </xf>
    <xf numFmtId="0" fontId="3" fillId="50" borderId="160" xfId="0" applyFont="1" applyFill="1" applyBorder="1" applyAlignment="1">
      <alignment horizontal="justify" vertical="top" wrapText="1"/>
    </xf>
    <xf numFmtId="0" fontId="3" fillId="50" borderId="113" xfId="0" applyFont="1" applyFill="1" applyBorder="1" applyAlignment="1">
      <alignment horizontal="justify" vertical="top" wrapText="1"/>
    </xf>
    <xf numFmtId="0" fontId="3" fillId="50" borderId="0" xfId="0" applyFont="1" applyFill="1" applyAlignment="1">
      <alignment horizontal="justify" vertical="top" wrapText="1"/>
    </xf>
    <xf numFmtId="0" fontId="3" fillId="50" borderId="16" xfId="0" applyFont="1" applyFill="1" applyBorder="1" applyAlignment="1">
      <alignment horizontal="justify" vertical="top" wrapText="1"/>
    </xf>
    <xf numFmtId="0" fontId="91" fillId="0" borderId="172" xfId="0" applyFont="1" applyBorder="1" applyAlignment="1">
      <alignment horizontal="left" vertical="center" wrapText="1"/>
    </xf>
    <xf numFmtId="0" fontId="86" fillId="0" borderId="172" xfId="0" applyFont="1" applyBorder="1" applyAlignment="1">
      <alignment horizontal="left"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59" xfId="0" applyFont="1" applyFill="1" applyBorder="1" applyAlignment="1">
      <alignment horizontal="justify" vertical="center" wrapText="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2" xfId="1496" applyNumberFormat="1" applyFont="1" applyFill="1" applyBorder="1" applyAlignment="1" applyProtection="1">
      <alignment horizontal="center" vertical="center" wrapText="1"/>
      <protection hidden="1"/>
    </xf>
    <xf numFmtId="0" fontId="86" fillId="0" borderId="158" xfId="0" applyFont="1" applyBorder="1" applyAlignment="1">
      <alignment horizontal="left" vertical="top" wrapText="1"/>
    </xf>
    <xf numFmtId="0" fontId="86" fillId="0" borderId="159" xfId="0" applyFont="1" applyBorder="1" applyAlignment="1">
      <alignment horizontal="left" vertical="top" wrapText="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80" fontId="12" fillId="50" borderId="156" xfId="1250" applyNumberFormat="1" applyFont="1" applyFill="1" applyBorder="1" applyAlignment="1" applyProtection="1">
      <alignment horizontal="center" vertical="center" wrapText="1"/>
      <protection locked="0" hidden="1"/>
    </xf>
    <xf numFmtId="180" fontId="12" fillId="50" borderId="23" xfId="1250" applyNumberFormat="1" applyFont="1" applyFill="1" applyBorder="1" applyAlignment="1" applyProtection="1">
      <alignment horizontal="center" vertical="center" wrapText="1"/>
      <protection locked="0" hidden="1"/>
    </xf>
    <xf numFmtId="180" fontId="12" fillId="50" borderId="15" xfId="1250" applyNumberFormat="1" applyFont="1" applyFill="1" applyBorder="1" applyAlignment="1" applyProtection="1">
      <alignment horizontal="center" vertical="center" wrapText="1"/>
      <protection locked="0" hidden="1"/>
    </xf>
    <xf numFmtId="166" fontId="12" fillId="50" borderId="156" xfId="1250" applyFont="1" applyFill="1" applyBorder="1" applyAlignment="1" applyProtection="1">
      <alignment horizontal="center" vertical="center" wrapText="1"/>
      <protection locked="0" hidden="1"/>
    </xf>
    <xf numFmtId="166" fontId="12" fillId="50" borderId="23" xfId="1250" applyFont="1" applyFill="1" applyBorder="1" applyAlignment="1" applyProtection="1">
      <alignment horizontal="center" vertical="center" wrapText="1"/>
      <protection locked="0" hidden="1"/>
    </xf>
    <xf numFmtId="166" fontId="12" fillId="50" borderId="15" xfId="1250" applyFont="1" applyFill="1" applyBorder="1" applyAlignment="1" applyProtection="1">
      <alignment horizontal="center" vertical="center" wrapText="1"/>
      <protection locked="0" hidden="1"/>
    </xf>
    <xf numFmtId="166" fontId="12" fillId="50" borderId="154" xfId="1250" applyFont="1" applyFill="1" applyBorder="1" applyAlignment="1" applyProtection="1">
      <alignment horizontal="center" vertical="center" wrapText="1"/>
      <protection locked="0" hidden="1"/>
    </xf>
    <xf numFmtId="166" fontId="12" fillId="50" borderId="47" xfId="1250" applyFont="1" applyFill="1" applyBorder="1" applyAlignment="1" applyProtection="1">
      <alignment horizontal="center" vertical="center" wrapText="1"/>
      <protection locked="0" hidden="1"/>
    </xf>
    <xf numFmtId="166" fontId="12" fillId="50" borderId="48" xfId="1250" applyFont="1" applyFill="1" applyBorder="1" applyAlignment="1" applyProtection="1">
      <alignment horizontal="center" vertical="center" wrapText="1"/>
      <protection locked="0" hidden="1"/>
    </xf>
    <xf numFmtId="0" fontId="91" fillId="50" borderId="155" xfId="0" applyFont="1" applyFill="1" applyBorder="1" applyAlignment="1">
      <alignment horizontal="left" vertical="center" wrapText="1"/>
    </xf>
    <xf numFmtId="0" fontId="86" fillId="50" borderId="159" xfId="0" applyFont="1" applyFill="1" applyBorder="1" applyAlignment="1">
      <alignment horizontal="left" vertical="center" wrapText="1"/>
    </xf>
    <xf numFmtId="0" fontId="86" fillId="50" borderId="160" xfId="0" applyFont="1" applyFill="1" applyBorder="1" applyAlignment="1">
      <alignment horizontal="left" vertical="center" wrapText="1"/>
    </xf>
    <xf numFmtId="0" fontId="86" fillId="50" borderId="113" xfId="0" applyFont="1" applyFill="1" applyBorder="1" applyAlignment="1">
      <alignment horizontal="left" vertical="center" wrapText="1"/>
    </xf>
    <xf numFmtId="0" fontId="86" fillId="50" borderId="0" xfId="0" applyFont="1" applyFill="1" applyAlignment="1">
      <alignment horizontal="left" vertical="center" wrapText="1"/>
    </xf>
    <xf numFmtId="0" fontId="86" fillId="50" borderId="16" xfId="0" applyFont="1" applyFill="1" applyBorder="1" applyAlignment="1">
      <alignment horizontal="left" vertical="center" wrapText="1"/>
    </xf>
    <xf numFmtId="0" fontId="86" fillId="50" borderId="17" xfId="0" applyFont="1" applyFill="1" applyBorder="1" applyAlignment="1">
      <alignment horizontal="left" vertical="center" wrapText="1"/>
    </xf>
    <xf numFmtId="0" fontId="86" fillId="50" borderId="18" xfId="0" applyFont="1" applyFill="1" applyBorder="1" applyAlignment="1">
      <alignment horizontal="left" vertical="center" wrapText="1"/>
    </xf>
    <xf numFmtId="0" fontId="86" fillId="50" borderId="19" xfId="0" applyFont="1" applyFill="1" applyBorder="1" applyAlignment="1">
      <alignment horizontal="left" vertical="center" wrapText="1"/>
    </xf>
    <xf numFmtId="0" fontId="91" fillId="50" borderId="113" xfId="0" applyFont="1" applyFill="1" applyBorder="1" applyAlignment="1">
      <alignment horizontal="left" vertical="top" wrapText="1"/>
    </xf>
    <xf numFmtId="0" fontId="3" fillId="50" borderId="0" xfId="0" applyFont="1" applyFill="1" applyAlignment="1">
      <alignment horizontal="left" vertical="top" wrapText="1"/>
    </xf>
    <xf numFmtId="0" fontId="3" fillId="50" borderId="16" xfId="0" applyFont="1" applyFill="1" applyBorder="1" applyAlignment="1">
      <alignment horizontal="left" vertical="top" wrapText="1"/>
    </xf>
    <xf numFmtId="0" fontId="3" fillId="50" borderId="113" xfId="0" applyFont="1" applyFill="1" applyBorder="1" applyAlignment="1">
      <alignment horizontal="left" vertical="top" wrapText="1"/>
    </xf>
    <xf numFmtId="0" fontId="3" fillId="50" borderId="17" xfId="0" applyFont="1" applyFill="1" applyBorder="1" applyAlignment="1">
      <alignment horizontal="left" vertical="top" wrapText="1"/>
    </xf>
    <xf numFmtId="0" fontId="3" fillId="50" borderId="18" xfId="0" applyFont="1" applyFill="1" applyBorder="1" applyAlignment="1">
      <alignment horizontal="left" vertical="top" wrapText="1"/>
    </xf>
    <xf numFmtId="0" fontId="3" fillId="50" borderId="19" xfId="0" applyFont="1" applyFill="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2"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0" borderId="170" xfId="0" applyFont="1" applyBorder="1" applyAlignment="1">
      <alignment horizontal="left" vertical="center" wrapText="1"/>
    </xf>
    <xf numFmtId="0" fontId="82" fillId="0" borderId="164" xfId="0" applyFont="1" applyBorder="1" applyAlignment="1">
      <alignment horizontal="left" vertical="center" wrapText="1"/>
    </xf>
    <xf numFmtId="0" fontId="82" fillId="0" borderId="165" xfId="0" applyFont="1" applyBorder="1" applyAlignment="1">
      <alignment horizontal="left" vertical="center" wrapText="1"/>
    </xf>
    <xf numFmtId="0" fontId="82" fillId="0" borderId="113" xfId="0" applyFont="1" applyBorder="1" applyAlignment="1">
      <alignment horizontal="left" vertical="center" wrapText="1"/>
    </xf>
    <xf numFmtId="0" fontId="82" fillId="0" borderId="0" xfId="0" applyFont="1" applyAlignment="1">
      <alignment horizontal="left" vertical="center" wrapText="1"/>
    </xf>
    <xf numFmtId="0" fontId="82" fillId="0" borderId="169" xfId="0" applyFont="1" applyBorder="1" applyAlignment="1">
      <alignment horizontal="left" vertical="center" wrapText="1"/>
    </xf>
    <xf numFmtId="0" fontId="82" fillId="0" borderId="17" xfId="0" applyFont="1" applyBorder="1" applyAlignment="1">
      <alignment horizontal="left" vertical="center" wrapText="1"/>
    </xf>
    <xf numFmtId="0" fontId="82" fillId="0" borderId="18" xfId="0" applyFont="1" applyBorder="1" applyAlignment="1">
      <alignment horizontal="left" vertical="center" wrapText="1"/>
    </xf>
    <xf numFmtId="0" fontId="82" fillId="0" borderId="171" xfId="0" applyFont="1" applyBorder="1" applyAlignment="1">
      <alignment horizontal="left" vertical="center" wrapText="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2"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9" fillId="50" borderId="126" xfId="1371" applyFont="1" applyFill="1" applyBorder="1" applyAlignment="1" applyProtection="1">
      <alignment horizontal="center" vertical="center" wrapText="1"/>
      <protection locked="0"/>
    </xf>
    <xf numFmtId="0" fontId="9" fillId="50" borderId="161" xfId="1371" applyFont="1" applyFill="1" applyBorder="1" applyAlignment="1" applyProtection="1">
      <alignment horizontal="center" vertical="center" wrapText="1"/>
      <protection locked="0"/>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61"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2" xfId="0" applyFont="1" applyFill="1" applyBorder="1" applyAlignment="1">
      <alignment horizontal="justify" vertical="center" wrapText="1"/>
    </xf>
    <xf numFmtId="0" fontId="9" fillId="50" borderId="161" xfId="1371" applyFont="1" applyFill="1" applyBorder="1" applyAlignment="1">
      <alignment horizontal="center"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2" xfId="1495" applyNumberFormat="1" applyFont="1" applyFill="1" applyBorder="1" applyAlignment="1">
      <alignment horizontal="center" vertical="center" wrapText="1"/>
    </xf>
    <xf numFmtId="0" fontId="9" fillId="50" borderId="161"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61" xfId="1371" applyFont="1" applyBorder="1" applyAlignment="1">
      <alignment horizontal="justify"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2" xfId="1371" applyFont="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2" xfId="1371" applyFont="1" applyFill="1" applyBorder="1" applyAlignment="1">
      <alignment horizontal="left"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2" xfId="1371" applyFont="1" applyFill="1" applyBorder="1" applyAlignment="1">
      <alignment horizontal="center" vertical="center"/>
    </xf>
    <xf numFmtId="0" fontId="9" fillId="0" borderId="161" xfId="1371" applyFont="1" applyBorder="1" applyAlignment="1">
      <alignment horizontal="center" vertical="center" wrapText="1"/>
    </xf>
    <xf numFmtId="0" fontId="8" fillId="50" borderId="126" xfId="1496" applyNumberFormat="1" applyFont="1" applyFill="1" applyBorder="1" applyAlignment="1">
      <alignment horizontal="center" vertical="center" wrapText="1"/>
    </xf>
    <xf numFmtId="0" fontId="8" fillId="50" borderId="162" xfId="1496" applyNumberFormat="1" applyFont="1" applyFill="1" applyBorder="1" applyAlignment="1">
      <alignment horizontal="center" vertical="center" wrapText="1"/>
    </xf>
    <xf numFmtId="0" fontId="49" fillId="56" borderId="126" xfId="0" applyFont="1" applyFill="1" applyBorder="1" applyAlignment="1">
      <alignment horizontal="center" vertical="center" wrapText="1"/>
    </xf>
    <xf numFmtId="0" fontId="49" fillId="56" borderId="161"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61"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6">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20"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9"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xfId="32118" builtinId="7"/>
    <cellStyle name="Moneda [0] 2" xfId="32121"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4"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3" xr:uid="{00000000-0005-0000-0000-000055510000}"/>
    <cellStyle name="Porcentaje 2 3" xfId="32125" xr:uid="{00000000-0005-0000-0000-000056510000}"/>
    <cellStyle name="Porcentaje 3" xfId="1494" xr:uid="{00000000-0005-0000-0000-000057510000}"/>
    <cellStyle name="Porcentaje 4" xfId="32122"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750420850042186"/>
          <c:h val="0.8072774349152301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0.58333333333333315</c:v>
                </c:pt>
                <c:pt idx="7">
                  <c:v>0.66666666666666641</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9.2540000000000001E-3</c:v>
                </c:pt>
                <c:pt idx="1">
                  <c:v>4.9979999999999998E-3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9.2540000000000001E-3</c:v>
                </c:pt>
                <c:pt idx="1">
                  <c:v>5.000000000000001E-3</c:v>
                </c:pt>
                <c:pt idx="2" formatCode="_(* #,##0.000_);_(* \(#,##0.000\);_(* &quot;-&quot;_);_(@_)">
                  <c:v>4.9979999999999998E-3</c:v>
                </c:pt>
                <c:pt idx="3">
                  <c:v>8.7480000000000006E-3</c:v>
                </c:pt>
                <c:pt idx="4">
                  <c:v>4.9979999999999998E-3</c:v>
                </c:pt>
                <c:pt idx="5">
                  <c:v>9.4979999999999995E-3</c:v>
                </c:pt>
                <c:pt idx="6">
                  <c:v>1.1248000000000001E-2</c:v>
                </c:pt>
                <c:pt idx="7">
                  <c:v>8.9980000000000008E-3</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9.2539999999999997E-2</c:v>
                </c:pt>
                <c:pt idx="1">
                  <c:v>0.14254</c:v>
                </c:pt>
                <c:pt idx="2">
                  <c:v>0.19252</c:v>
                </c:pt>
                <c:pt idx="3">
                  <c:v>0.28000000000000003</c:v>
                </c:pt>
                <c:pt idx="4">
                  <c:v>0.32998000000000005</c:v>
                </c:pt>
                <c:pt idx="5">
                  <c:v>0.42496000000000006</c:v>
                </c:pt>
                <c:pt idx="6">
                  <c:v>0.53744000000000003</c:v>
                </c:pt>
                <c:pt idx="7">
                  <c:v>0.62742000000000009</c:v>
                </c:pt>
                <c:pt idx="8">
                  <c:v>0</c:v>
                </c:pt>
                <c:pt idx="9">
                  <c:v>0</c:v>
                </c:pt>
                <c:pt idx="10">
                  <c:v>0</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0.08</c:v>
                </c:pt>
                <c:pt idx="1">
                  <c:v>0.08</c:v>
                </c:pt>
                <c:pt idx="2">
                  <c:v>0.08</c:v>
                </c:pt>
                <c:pt idx="3">
                  <c:v>0.08</c:v>
                </c:pt>
                <c:pt idx="4">
                  <c:v>0.38</c:v>
                </c:pt>
                <c:pt idx="5">
                  <c:v>0.53</c:v>
                </c:pt>
                <c:pt idx="6">
                  <c:v>0.56000000000000005</c:v>
                </c:pt>
                <c:pt idx="7">
                  <c:v>0.59000000000000008</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c:v>
                </c:pt>
                <c:pt idx="9">
                  <c:v>0</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4.6666666666667078E-3</c:v>
                </c:pt>
                <c:pt idx="7">
                  <c:v>6.6666666666666645E-3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0.55833333333333368</c:v>
                </c:pt>
                <c:pt idx="7">
                  <c:v>0.64166666666666694</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3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4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5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6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7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63500</xdr:colOff>
          <xdr:row>1</xdr:row>
          <xdr:rowOff>25400</xdr:rowOff>
        </xdr:from>
        <xdr:to>
          <xdr:col>8</xdr:col>
          <xdr:colOff>1447800</xdr:colOff>
          <xdr:row>1</xdr:row>
          <xdr:rowOff>444500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8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5" x14ac:dyDescent="0.2"/>
  <cols>
    <col min="1" max="1" width="15.6640625" style="52" customWidth="1"/>
    <col min="2" max="2" width="23.1640625" style="52" customWidth="1"/>
    <col min="3" max="3" width="16.1640625" style="52" customWidth="1"/>
    <col min="4" max="4" width="16.5" style="53" customWidth="1"/>
    <col min="5" max="5" width="17.5" style="52" customWidth="1"/>
    <col min="6" max="6" width="23.5" style="52" customWidth="1"/>
    <col min="7" max="7" width="17.1640625" style="52" customWidth="1"/>
    <col min="8" max="8" width="16.5" style="52" customWidth="1"/>
    <col min="9" max="9" width="18.164062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640625" style="52" customWidth="1"/>
    <col min="22" max="22" width="11.6640625" style="52" customWidth="1"/>
    <col min="23" max="23" width="12.5" style="52" customWidth="1"/>
    <col min="24" max="26" width="14.6640625" style="52" customWidth="1"/>
    <col min="27" max="27" width="16.5" style="67" customWidth="1"/>
    <col min="28" max="28" width="14.6640625" style="52" customWidth="1"/>
    <col min="29" max="29" width="14.5" style="52" customWidth="1"/>
    <col min="30" max="30" width="89.6640625" style="52" customWidth="1"/>
    <col min="31" max="31" width="79.5" style="52" customWidth="1"/>
    <col min="32" max="32" width="87.5" style="52" customWidth="1"/>
    <col min="33" max="16384" width="10.6640625" style="52"/>
  </cols>
  <sheetData>
    <row r="2" spans="1:67" s="69" customFormat="1" ht="45.75" customHeight="1" x14ac:dyDescent="0.2">
      <c r="A2" s="324"/>
      <c r="B2" s="324"/>
      <c r="C2" s="321" t="s">
        <v>0</v>
      </c>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51"/>
    </row>
    <row r="3" spans="1:67" s="69" customFormat="1" ht="45.75" customHeight="1" x14ac:dyDescent="0.2">
      <c r="A3" s="324"/>
      <c r="B3" s="324"/>
      <c r="C3" s="321" t="s">
        <v>1</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52"/>
    </row>
    <row r="4" spans="1:67" s="69" customFormat="1" ht="45.75" customHeight="1" x14ac:dyDescent="0.2">
      <c r="A4" s="324"/>
      <c r="B4" s="324"/>
      <c r="C4" s="321" t="s">
        <v>2</v>
      </c>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52"/>
    </row>
    <row r="5" spans="1:67" s="69" customFormat="1" ht="45.75" customHeight="1" x14ac:dyDescent="0.2">
      <c r="A5" s="324"/>
      <c r="B5" s="324"/>
      <c r="C5" s="331" t="s">
        <v>3</v>
      </c>
      <c r="D5" s="331"/>
      <c r="E5" s="331"/>
      <c r="F5" s="331"/>
      <c r="G5" s="331"/>
      <c r="H5" s="331"/>
      <c r="I5" s="331"/>
      <c r="J5" s="331"/>
      <c r="K5" s="331"/>
      <c r="L5" s="331"/>
      <c r="M5" s="331"/>
      <c r="N5" s="331"/>
      <c r="O5" s="331"/>
      <c r="P5" s="331"/>
      <c r="Q5" s="331"/>
      <c r="R5" s="349" t="s">
        <v>4</v>
      </c>
      <c r="S5" s="349"/>
      <c r="T5" s="349"/>
      <c r="U5" s="349"/>
      <c r="V5" s="349"/>
      <c r="W5" s="349"/>
      <c r="X5" s="349"/>
      <c r="Y5" s="349"/>
      <c r="Z5" s="349"/>
      <c r="AA5" s="349"/>
      <c r="AB5" s="349"/>
      <c r="AC5" s="349"/>
      <c r="AD5" s="349"/>
      <c r="AE5" s="349"/>
      <c r="AF5" s="353"/>
    </row>
    <row r="6" spans="1:67" s="70" customFormat="1" ht="30.75" customHeight="1" x14ac:dyDescent="0.2">
      <c r="D6" s="71"/>
      <c r="K6" s="69"/>
      <c r="AA6" s="72"/>
    </row>
    <row r="7" spans="1:67" s="70" customFormat="1" ht="42" customHeight="1" x14ac:dyDescent="0.2">
      <c r="B7" s="157" t="s">
        <v>5</v>
      </c>
      <c r="C7" s="323" t="e">
        <f>+#REF!</f>
        <v>#REF!</v>
      </c>
      <c r="D7" s="323"/>
      <c r="E7" s="323"/>
      <c r="F7" s="323"/>
      <c r="G7" s="323"/>
      <c r="K7" s="69"/>
      <c r="AA7" s="72"/>
    </row>
    <row r="8" spans="1:67" s="70" customFormat="1" ht="42" customHeight="1" x14ac:dyDescent="0.2">
      <c r="B8" s="157" t="s">
        <v>6</v>
      </c>
      <c r="C8" s="323" t="e">
        <f>+#REF!</f>
        <v>#REF!</v>
      </c>
      <c r="D8" s="323"/>
      <c r="E8" s="323"/>
      <c r="F8" s="323"/>
      <c r="G8" s="323"/>
      <c r="K8" s="69"/>
      <c r="AA8" s="72"/>
    </row>
    <row r="9" spans="1:67" s="70" customFormat="1" ht="42" customHeight="1" x14ac:dyDescent="0.2">
      <c r="B9" s="158" t="s">
        <v>7</v>
      </c>
      <c r="C9" s="323" t="e">
        <f>+#REF!</f>
        <v>#REF!</v>
      </c>
      <c r="D9" s="323"/>
      <c r="E9" s="323"/>
      <c r="F9" s="323"/>
      <c r="G9" s="323"/>
      <c r="K9" s="69"/>
      <c r="Q9" s="73"/>
      <c r="R9" s="74"/>
      <c r="AA9" s="72"/>
    </row>
    <row r="10" spans="1:67" s="56" customFormat="1" ht="24.75" customHeight="1" x14ac:dyDescent="0.1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15">
      <c r="A11" s="340" t="s">
        <v>8</v>
      </c>
      <c r="B11" s="341"/>
      <c r="C11" s="341"/>
      <c r="D11" s="341"/>
      <c r="E11" s="341"/>
      <c r="F11" s="341"/>
      <c r="G11" s="341"/>
      <c r="H11" s="342"/>
      <c r="I11" s="355" t="s">
        <v>9</v>
      </c>
      <c r="J11" s="356"/>
      <c r="K11" s="356"/>
      <c r="L11" s="356"/>
      <c r="M11" s="356"/>
      <c r="N11" s="357"/>
      <c r="O11" s="350" t="s">
        <v>10</v>
      </c>
      <c r="P11" s="350"/>
      <c r="Q11" s="350"/>
      <c r="R11" s="350"/>
      <c r="S11" s="350"/>
      <c r="T11" s="350"/>
      <c r="U11" s="350"/>
      <c r="V11" s="350"/>
      <c r="W11" s="350"/>
      <c r="X11" s="350"/>
      <c r="Y11" s="350"/>
      <c r="Z11" s="350"/>
      <c r="AA11" s="350"/>
      <c r="AB11" s="350"/>
      <c r="AC11" s="350"/>
      <c r="AD11" s="340" t="s">
        <v>11</v>
      </c>
      <c r="AE11" s="341"/>
      <c r="AF11" s="342"/>
    </row>
    <row r="12" spans="1:67" s="57" customFormat="1" ht="56.25" customHeight="1" x14ac:dyDescent="0.15">
      <c r="A12" s="159" t="s">
        <v>12</v>
      </c>
      <c r="B12" s="159" t="s">
        <v>13</v>
      </c>
      <c r="C12" s="159" t="s">
        <v>14</v>
      </c>
      <c r="D12" s="159" t="s">
        <v>15</v>
      </c>
      <c r="E12" s="159" t="s">
        <v>16</v>
      </c>
      <c r="F12" s="159" t="s">
        <v>17</v>
      </c>
      <c r="G12" s="159" t="s">
        <v>18</v>
      </c>
      <c r="H12" s="159" t="s">
        <v>19</v>
      </c>
      <c r="I12" s="160" t="s">
        <v>20</v>
      </c>
      <c r="J12" s="160">
        <v>2016</v>
      </c>
      <c r="K12" s="160">
        <v>2017</v>
      </c>
      <c r="L12" s="160">
        <v>2018</v>
      </c>
      <c r="M12" s="160">
        <v>2019</v>
      </c>
      <c r="N12" s="160">
        <v>2020</v>
      </c>
      <c r="O12" s="161" t="s">
        <v>21</v>
      </c>
      <c r="P12" s="161" t="s">
        <v>22</v>
      </c>
      <c r="Q12" s="161" t="s">
        <v>23</v>
      </c>
      <c r="R12" s="161" t="s">
        <v>24</v>
      </c>
      <c r="S12" s="161" t="s">
        <v>25</v>
      </c>
      <c r="T12" s="161" t="s">
        <v>26</v>
      </c>
      <c r="U12" s="161" t="s">
        <v>27</v>
      </c>
      <c r="V12" s="161" t="s">
        <v>28</v>
      </c>
      <c r="W12" s="161" t="s">
        <v>29</v>
      </c>
      <c r="X12" s="161" t="s">
        <v>30</v>
      </c>
      <c r="Y12" s="161" t="s">
        <v>31</v>
      </c>
      <c r="Z12" s="161" t="s">
        <v>32</v>
      </c>
      <c r="AA12" s="161" t="s">
        <v>33</v>
      </c>
      <c r="AB12" s="162" t="s">
        <v>34</v>
      </c>
      <c r="AC12" s="161" t="s">
        <v>35</v>
      </c>
      <c r="AD12" s="163" t="s">
        <v>36</v>
      </c>
      <c r="AE12" s="163" t="s">
        <v>37</v>
      </c>
      <c r="AF12" s="163" t="s">
        <v>38</v>
      </c>
    </row>
    <row r="13" spans="1:67" s="59" customFormat="1" ht="84.75" customHeight="1" x14ac:dyDescent="0.2">
      <c r="A13" s="322" t="s">
        <v>39</v>
      </c>
      <c r="B13" s="322" t="s">
        <v>40</v>
      </c>
      <c r="C13" s="322">
        <v>224</v>
      </c>
      <c r="D13" s="322" t="s">
        <v>41</v>
      </c>
      <c r="E13" s="322">
        <v>171</v>
      </c>
      <c r="F13" s="354" t="s">
        <v>42</v>
      </c>
      <c r="G13" s="322" t="s">
        <v>43</v>
      </c>
      <c r="H13" s="322" t="s">
        <v>44</v>
      </c>
      <c r="I13" s="332" t="e">
        <f>SUM(J13:N14)</f>
        <v>#REF!</v>
      </c>
      <c r="J13" s="329" t="e">
        <f>+#REF!</f>
        <v>#REF!</v>
      </c>
      <c r="K13" s="358" t="e">
        <f>+#REF!</f>
        <v>#REF!</v>
      </c>
      <c r="L13" s="327" t="e">
        <f>+#REF!</f>
        <v>#REF!</v>
      </c>
      <c r="M13" s="329" t="e">
        <f>+#REF!</f>
        <v>#REF!</v>
      </c>
      <c r="N13" s="329" t="e">
        <f>+#REF!</f>
        <v>#REF!</v>
      </c>
      <c r="O13" s="333" t="e">
        <f>+#REF!</f>
        <v>#REF!</v>
      </c>
      <c r="P13" s="333">
        <v>6.45</v>
      </c>
      <c r="Q13" s="333">
        <v>31.03</v>
      </c>
      <c r="R13" s="333"/>
      <c r="S13" s="333" t="e">
        <f>+#REF!</f>
        <v>#REF!</v>
      </c>
      <c r="T13" s="333" t="e">
        <f>+#REF!</f>
        <v>#REF!</v>
      </c>
      <c r="U13" s="333" t="e">
        <f>+#REF!</f>
        <v>#REF!</v>
      </c>
      <c r="V13" s="333" t="e">
        <f>+#REF!</f>
        <v>#REF!</v>
      </c>
      <c r="W13" s="333" t="e">
        <f>+#REF!</f>
        <v>#REF!</v>
      </c>
      <c r="X13" s="333" t="e">
        <f>+#REF!</f>
        <v>#REF!</v>
      </c>
      <c r="Y13" s="333" t="e">
        <f>+#REF!</f>
        <v>#REF!</v>
      </c>
      <c r="Z13" s="333" t="e">
        <f>+#REF!</f>
        <v>#REF!</v>
      </c>
      <c r="AA13" s="338" t="e">
        <f>SUM(O13:Z14)</f>
        <v>#REF!</v>
      </c>
      <c r="AB13" s="335" t="e">
        <f>+AA13/K13</f>
        <v>#REF!</v>
      </c>
      <c r="AC13" s="335" t="e">
        <f>+(J13+AA13)/I13</f>
        <v>#REF!</v>
      </c>
      <c r="AD13" s="336" t="s">
        <v>45</v>
      </c>
      <c r="AE13" s="325" t="s">
        <v>46</v>
      </c>
      <c r="AF13" s="336"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2">
      <c r="A14" s="322"/>
      <c r="B14" s="322"/>
      <c r="C14" s="322"/>
      <c r="D14" s="322"/>
      <c r="E14" s="322"/>
      <c r="F14" s="354"/>
      <c r="G14" s="322"/>
      <c r="H14" s="322"/>
      <c r="I14" s="332"/>
      <c r="J14" s="330"/>
      <c r="K14" s="359"/>
      <c r="L14" s="328"/>
      <c r="M14" s="330"/>
      <c r="N14" s="330"/>
      <c r="O14" s="334"/>
      <c r="P14" s="334"/>
      <c r="Q14" s="334"/>
      <c r="R14" s="334"/>
      <c r="S14" s="334"/>
      <c r="T14" s="334"/>
      <c r="U14" s="334"/>
      <c r="V14" s="334"/>
      <c r="W14" s="334"/>
      <c r="X14" s="334"/>
      <c r="Y14" s="334"/>
      <c r="Z14" s="334"/>
      <c r="AA14" s="339"/>
      <c r="AB14" s="335"/>
      <c r="AC14" s="335"/>
      <c r="AD14" s="337"/>
      <c r="AE14" s="326"/>
      <c r="AF14" s="337"/>
    </row>
    <row r="15" spans="1:67" ht="89.25" customHeight="1" x14ac:dyDescent="0.2">
      <c r="A15" s="322" t="s">
        <v>39</v>
      </c>
      <c r="B15" s="322" t="s">
        <v>48</v>
      </c>
      <c r="C15" s="322">
        <v>223</v>
      </c>
      <c r="D15" s="322" t="s">
        <v>49</v>
      </c>
      <c r="E15" s="322">
        <v>170</v>
      </c>
      <c r="F15" s="354" t="s">
        <v>50</v>
      </c>
      <c r="G15" s="322" t="s">
        <v>43</v>
      </c>
      <c r="H15" s="322" t="s">
        <v>44</v>
      </c>
      <c r="I15" s="332" t="e">
        <f>SUM(J15:N16)</f>
        <v>#REF!</v>
      </c>
      <c r="J15" s="347" t="e">
        <f>+#REF!</f>
        <v>#REF!</v>
      </c>
      <c r="K15" s="343" t="e">
        <f>+#REF!</f>
        <v>#REF!</v>
      </c>
      <c r="L15" s="345" t="e">
        <f>+#REF!</f>
        <v>#REF!</v>
      </c>
      <c r="M15" s="347" t="e">
        <f>+#REF!</f>
        <v>#REF!</v>
      </c>
      <c r="N15" s="347" t="e">
        <f>+#REF!</f>
        <v>#REF!</v>
      </c>
      <c r="O15" s="333">
        <v>53</v>
      </c>
      <c r="P15" s="333">
        <v>712</v>
      </c>
      <c r="Q15" s="333">
        <v>881</v>
      </c>
      <c r="R15" s="333"/>
      <c r="S15" s="333" t="e">
        <f>+#REF!</f>
        <v>#REF!</v>
      </c>
      <c r="T15" s="333" t="e">
        <f>+#REF!</f>
        <v>#REF!</v>
      </c>
      <c r="U15" s="333" t="e">
        <f>+#REF!</f>
        <v>#REF!</v>
      </c>
      <c r="V15" s="333" t="e">
        <f>+#REF!</f>
        <v>#REF!</v>
      </c>
      <c r="W15" s="333" t="e">
        <f>+#REF!</f>
        <v>#REF!</v>
      </c>
      <c r="X15" s="333" t="e">
        <f>+#REF!</f>
        <v>#REF!</v>
      </c>
      <c r="Y15" s="333" t="e">
        <f>+#REF!</f>
        <v>#REF!</v>
      </c>
      <c r="Z15" s="333" t="e">
        <f>+#REF!</f>
        <v>#REF!</v>
      </c>
      <c r="AA15" s="338" t="e">
        <f>SUM(O15:Z16)</f>
        <v>#REF!</v>
      </c>
      <c r="AB15" s="335" t="e">
        <f>+AA15/K15</f>
        <v>#REF!</v>
      </c>
      <c r="AC15" s="335" t="e">
        <f>+(J15+AA15)/I15</f>
        <v>#REF!</v>
      </c>
      <c r="AD15" s="336" t="s">
        <v>51</v>
      </c>
      <c r="AE15" s="325" t="s">
        <v>46</v>
      </c>
      <c r="AF15" s="336" t="s">
        <v>52</v>
      </c>
    </row>
    <row r="16" spans="1:67" ht="140.25" customHeight="1" x14ac:dyDescent="0.2">
      <c r="A16" s="322"/>
      <c r="B16" s="322"/>
      <c r="C16" s="322"/>
      <c r="D16" s="322"/>
      <c r="E16" s="322"/>
      <c r="F16" s="354"/>
      <c r="G16" s="322"/>
      <c r="H16" s="322"/>
      <c r="I16" s="332"/>
      <c r="J16" s="348"/>
      <c r="K16" s="344"/>
      <c r="L16" s="346"/>
      <c r="M16" s="348"/>
      <c r="N16" s="348"/>
      <c r="O16" s="334"/>
      <c r="P16" s="334"/>
      <c r="Q16" s="334"/>
      <c r="R16" s="334"/>
      <c r="S16" s="334"/>
      <c r="T16" s="334"/>
      <c r="U16" s="334"/>
      <c r="V16" s="334"/>
      <c r="W16" s="334"/>
      <c r="X16" s="334"/>
      <c r="Y16" s="334"/>
      <c r="Z16" s="334"/>
      <c r="AA16" s="339"/>
      <c r="AB16" s="335"/>
      <c r="AC16" s="335"/>
      <c r="AD16" s="337"/>
      <c r="AE16" s="326"/>
      <c r="AF16" s="337"/>
    </row>
    <row r="17" spans="1:32" ht="62.25" customHeight="1" x14ac:dyDescent="0.2">
      <c r="A17" s="322" t="s">
        <v>39</v>
      </c>
      <c r="B17" s="378" t="s">
        <v>53</v>
      </c>
      <c r="C17" s="322">
        <v>231</v>
      </c>
      <c r="D17" s="322" t="s">
        <v>54</v>
      </c>
      <c r="E17" s="322">
        <v>178</v>
      </c>
      <c r="F17" s="354" t="s">
        <v>55</v>
      </c>
      <c r="G17" s="322" t="s">
        <v>56</v>
      </c>
      <c r="H17" s="322" t="s">
        <v>44</v>
      </c>
      <c r="I17" s="360">
        <f>SUM(J17:N18)</f>
        <v>1</v>
      </c>
      <c r="J17" s="389">
        <v>0.05</v>
      </c>
      <c r="K17" s="376">
        <v>0.28999999999999998</v>
      </c>
      <c r="L17" s="379">
        <v>0.25</v>
      </c>
      <c r="M17" s="376">
        <v>0.4</v>
      </c>
      <c r="N17" s="376">
        <v>0.01</v>
      </c>
      <c r="O17" s="381">
        <v>0.19</v>
      </c>
      <c r="P17" s="382"/>
      <c r="Q17" s="382"/>
      <c r="R17" s="385">
        <v>0</v>
      </c>
      <c r="S17" s="386"/>
      <c r="T17" s="386"/>
      <c r="U17" s="364">
        <v>0</v>
      </c>
      <c r="V17" s="365"/>
      <c r="W17" s="365"/>
      <c r="X17" s="364">
        <v>0</v>
      </c>
      <c r="Y17" s="365"/>
      <c r="Z17" s="365"/>
      <c r="AA17" s="368">
        <f>+R17+O17+U17+X17</f>
        <v>0.19</v>
      </c>
      <c r="AB17" s="335">
        <f>+AA17/K17</f>
        <v>0.65517241379310354</v>
      </c>
      <c r="AC17" s="335">
        <f>+(J17+AA17)/I17</f>
        <v>0.24</v>
      </c>
      <c r="AD17" s="362" t="s">
        <v>57</v>
      </c>
      <c r="AE17" s="325" t="s">
        <v>46</v>
      </c>
      <c r="AF17" s="362" t="s">
        <v>58</v>
      </c>
    </row>
    <row r="18" spans="1:32" ht="200.25" customHeight="1" x14ac:dyDescent="0.2">
      <c r="A18" s="322"/>
      <c r="B18" s="378"/>
      <c r="C18" s="322"/>
      <c r="D18" s="322"/>
      <c r="E18" s="322"/>
      <c r="F18" s="354"/>
      <c r="G18" s="322"/>
      <c r="H18" s="322"/>
      <c r="I18" s="361"/>
      <c r="J18" s="390"/>
      <c r="K18" s="377"/>
      <c r="L18" s="380"/>
      <c r="M18" s="377"/>
      <c r="N18" s="377"/>
      <c r="O18" s="383"/>
      <c r="P18" s="384"/>
      <c r="Q18" s="384"/>
      <c r="R18" s="387"/>
      <c r="S18" s="388"/>
      <c r="T18" s="388"/>
      <c r="U18" s="366"/>
      <c r="V18" s="367"/>
      <c r="W18" s="367"/>
      <c r="X18" s="366"/>
      <c r="Y18" s="367"/>
      <c r="Z18" s="367"/>
      <c r="AA18" s="369"/>
      <c r="AB18" s="335"/>
      <c r="AC18" s="335"/>
      <c r="AD18" s="363"/>
      <c r="AE18" s="326"/>
      <c r="AF18" s="363"/>
    </row>
    <row r="19" spans="1:32" ht="62.25" customHeight="1" x14ac:dyDescent="0.2">
      <c r="A19" s="322" t="s">
        <v>39</v>
      </c>
      <c r="B19" s="378" t="s">
        <v>59</v>
      </c>
      <c r="C19" s="322">
        <v>232</v>
      </c>
      <c r="D19" s="322" t="s">
        <v>60</v>
      </c>
      <c r="E19" s="322">
        <v>179</v>
      </c>
      <c r="F19" s="354" t="s">
        <v>61</v>
      </c>
      <c r="G19" s="322" t="s">
        <v>56</v>
      </c>
      <c r="H19" s="322" t="s">
        <v>44</v>
      </c>
      <c r="I19" s="360">
        <f>SUM(J19:N20)</f>
        <v>1</v>
      </c>
      <c r="J19" s="389">
        <v>0.01</v>
      </c>
      <c r="K19" s="376">
        <v>0.15</v>
      </c>
      <c r="L19" s="379">
        <v>0.42</v>
      </c>
      <c r="M19" s="376">
        <v>0.42</v>
      </c>
      <c r="N19" s="376">
        <v>0</v>
      </c>
      <c r="O19" s="372">
        <v>0.35</v>
      </c>
      <c r="P19" s="373"/>
      <c r="Q19" s="373"/>
      <c r="R19" s="381">
        <v>0</v>
      </c>
      <c r="S19" s="382"/>
      <c r="T19" s="382"/>
      <c r="U19" s="372">
        <v>0</v>
      </c>
      <c r="V19" s="373"/>
      <c r="W19" s="373"/>
      <c r="X19" s="372">
        <v>0</v>
      </c>
      <c r="Y19" s="373"/>
      <c r="Z19" s="373"/>
      <c r="AA19" s="370">
        <f>+R19+O19+U19+X19</f>
        <v>0.35</v>
      </c>
      <c r="AB19" s="335">
        <f>+AA19/K19</f>
        <v>2.3333333333333335</v>
      </c>
      <c r="AC19" s="335">
        <f>+(J19+AA19)/I19</f>
        <v>0.36</v>
      </c>
      <c r="AD19" s="362" t="s">
        <v>62</v>
      </c>
      <c r="AE19" s="325" t="s">
        <v>46</v>
      </c>
      <c r="AF19" s="362" t="s">
        <v>58</v>
      </c>
    </row>
    <row r="20" spans="1:32" ht="298.5" customHeight="1" x14ac:dyDescent="0.2">
      <c r="A20" s="322"/>
      <c r="B20" s="378"/>
      <c r="C20" s="322"/>
      <c r="D20" s="322"/>
      <c r="E20" s="322"/>
      <c r="F20" s="354"/>
      <c r="G20" s="322"/>
      <c r="H20" s="322"/>
      <c r="I20" s="361"/>
      <c r="J20" s="390"/>
      <c r="K20" s="377"/>
      <c r="L20" s="380"/>
      <c r="M20" s="377"/>
      <c r="N20" s="377"/>
      <c r="O20" s="374"/>
      <c r="P20" s="375"/>
      <c r="Q20" s="375"/>
      <c r="R20" s="383"/>
      <c r="S20" s="384"/>
      <c r="T20" s="384"/>
      <c r="U20" s="374"/>
      <c r="V20" s="375"/>
      <c r="W20" s="375"/>
      <c r="X20" s="374"/>
      <c r="Y20" s="375"/>
      <c r="Z20" s="375"/>
      <c r="AA20" s="371"/>
      <c r="AB20" s="335"/>
      <c r="AC20" s="335"/>
      <c r="AD20" s="363"/>
      <c r="AE20" s="326"/>
      <c r="AF20" s="363"/>
    </row>
    <row r="21" spans="1:32" ht="62.25" customHeight="1" x14ac:dyDescent="0.2">
      <c r="A21" s="322" t="s">
        <v>39</v>
      </c>
      <c r="B21" s="378" t="s">
        <v>63</v>
      </c>
      <c r="C21" s="322">
        <v>233</v>
      </c>
      <c r="D21" s="322" t="s">
        <v>64</v>
      </c>
      <c r="E21" s="322">
        <v>180</v>
      </c>
      <c r="F21" s="354" t="s">
        <v>65</v>
      </c>
      <c r="G21" s="322" t="s">
        <v>56</v>
      </c>
      <c r="H21" s="322" t="s">
        <v>44</v>
      </c>
      <c r="I21" s="360">
        <f>SUM(J21:N22)</f>
        <v>1</v>
      </c>
      <c r="J21" s="389">
        <v>0.01</v>
      </c>
      <c r="K21" s="376">
        <v>0.1</v>
      </c>
      <c r="L21" s="379">
        <v>0.3</v>
      </c>
      <c r="M21" s="376">
        <v>0.55000000000000004</v>
      </c>
      <c r="N21" s="376">
        <v>0.04</v>
      </c>
      <c r="O21" s="372">
        <v>4.4999999999999998E-2</v>
      </c>
      <c r="P21" s="373"/>
      <c r="Q21" s="373"/>
      <c r="R21" s="372">
        <v>0</v>
      </c>
      <c r="S21" s="373"/>
      <c r="T21" s="373"/>
      <c r="U21" s="372">
        <v>0</v>
      </c>
      <c r="V21" s="373"/>
      <c r="W21" s="373"/>
      <c r="X21" s="372">
        <v>0</v>
      </c>
      <c r="Y21" s="373"/>
      <c r="Z21" s="373"/>
      <c r="AA21" s="370">
        <f>+R21+O21+U21+X21</f>
        <v>4.4999999999999998E-2</v>
      </c>
      <c r="AB21" s="335">
        <f>+AA21/K21</f>
        <v>0.44999999999999996</v>
      </c>
      <c r="AC21" s="335">
        <f>+(J21+AA21)/I21</f>
        <v>5.5E-2</v>
      </c>
      <c r="AD21" s="362" t="s">
        <v>66</v>
      </c>
      <c r="AE21" s="325" t="s">
        <v>46</v>
      </c>
      <c r="AF21" s="362" t="s">
        <v>58</v>
      </c>
    </row>
    <row r="22" spans="1:32" ht="124.5" customHeight="1" x14ac:dyDescent="0.2">
      <c r="A22" s="322"/>
      <c r="B22" s="378"/>
      <c r="C22" s="322"/>
      <c r="D22" s="322"/>
      <c r="E22" s="322"/>
      <c r="F22" s="354"/>
      <c r="G22" s="322"/>
      <c r="H22" s="322"/>
      <c r="I22" s="361"/>
      <c r="J22" s="390"/>
      <c r="K22" s="377"/>
      <c r="L22" s="380"/>
      <c r="M22" s="377"/>
      <c r="N22" s="377"/>
      <c r="O22" s="374"/>
      <c r="P22" s="375"/>
      <c r="Q22" s="375"/>
      <c r="R22" s="374"/>
      <c r="S22" s="375"/>
      <c r="T22" s="375"/>
      <c r="U22" s="374"/>
      <c r="V22" s="375"/>
      <c r="W22" s="375"/>
      <c r="X22" s="374"/>
      <c r="Y22" s="375"/>
      <c r="Z22" s="375"/>
      <c r="AA22" s="371"/>
      <c r="AB22" s="335"/>
      <c r="AC22" s="335"/>
      <c r="AD22" s="363"/>
      <c r="AE22" s="326"/>
      <c r="AF22" s="36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393"/>
      <c r="C2" s="391" t="s">
        <v>0</v>
      </c>
      <c r="D2" s="391"/>
      <c r="E2" s="391"/>
      <c r="F2" s="391"/>
      <c r="G2" s="391"/>
      <c r="H2" s="391"/>
      <c r="I2" s="395"/>
      <c r="J2" s="10"/>
      <c r="K2" s="10"/>
      <c r="M2" s="11" t="s">
        <v>67</v>
      </c>
    </row>
    <row r="3" spans="2:14" ht="25.5" customHeight="1" x14ac:dyDescent="0.15">
      <c r="B3" s="394"/>
      <c r="C3" s="392" t="s">
        <v>1</v>
      </c>
      <c r="D3" s="392"/>
      <c r="E3" s="392"/>
      <c r="F3" s="392"/>
      <c r="G3" s="392"/>
      <c r="H3" s="392"/>
      <c r="I3" s="396"/>
      <c r="J3" s="10"/>
      <c r="K3" s="10"/>
      <c r="M3" s="11" t="s">
        <v>68</v>
      </c>
    </row>
    <row r="4" spans="2:14" ht="25.5" customHeight="1" x14ac:dyDescent="0.15">
      <c r="B4" s="394"/>
      <c r="C4" s="392" t="s">
        <v>69</v>
      </c>
      <c r="D4" s="392"/>
      <c r="E4" s="392"/>
      <c r="F4" s="392"/>
      <c r="G4" s="392"/>
      <c r="H4" s="392"/>
      <c r="I4" s="396"/>
      <c r="J4" s="10"/>
      <c r="K4" s="10"/>
      <c r="M4" s="11" t="s">
        <v>70</v>
      </c>
    </row>
    <row r="5" spans="2:14" ht="25.5" customHeight="1" x14ac:dyDescent="0.15">
      <c r="B5" s="394"/>
      <c r="C5" s="392" t="s">
        <v>71</v>
      </c>
      <c r="D5" s="392"/>
      <c r="E5" s="392"/>
      <c r="F5" s="392"/>
      <c r="G5" s="397" t="s">
        <v>72</v>
      </c>
      <c r="H5" s="397"/>
      <c r="I5" s="396"/>
      <c r="J5" s="10"/>
      <c r="K5" s="10"/>
      <c r="M5" s="11" t="s">
        <v>73</v>
      </c>
    </row>
    <row r="6" spans="2:14" ht="23.25" customHeight="1" x14ac:dyDescent="0.15">
      <c r="B6" s="398" t="s">
        <v>74</v>
      </c>
      <c r="C6" s="399"/>
      <c r="D6" s="399"/>
      <c r="E6" s="399"/>
      <c r="F6" s="399"/>
      <c r="G6" s="399"/>
      <c r="H6" s="399"/>
      <c r="I6" s="400"/>
      <c r="J6" s="12"/>
      <c r="K6" s="12"/>
    </row>
    <row r="7" spans="2:14" ht="24" customHeight="1" x14ac:dyDescent="0.15">
      <c r="B7" s="401" t="s">
        <v>75</v>
      </c>
      <c r="C7" s="402"/>
      <c r="D7" s="402"/>
      <c r="E7" s="402"/>
      <c r="F7" s="402"/>
      <c r="G7" s="402"/>
      <c r="H7" s="402"/>
      <c r="I7" s="403"/>
      <c r="J7" s="13"/>
      <c r="K7" s="13"/>
    </row>
    <row r="8" spans="2:14" ht="24" customHeight="1" x14ac:dyDescent="0.15">
      <c r="B8" s="404" t="s">
        <v>76</v>
      </c>
      <c r="C8" s="405"/>
      <c r="D8" s="405"/>
      <c r="E8" s="405"/>
      <c r="F8" s="405"/>
      <c r="G8" s="405"/>
      <c r="H8" s="405"/>
      <c r="I8" s="406"/>
      <c r="J8" s="40"/>
      <c r="K8" s="40"/>
      <c r="N8" s="6" t="s">
        <v>77</v>
      </c>
    </row>
    <row r="9" spans="2:14" ht="30.75" customHeight="1" x14ac:dyDescent="0.15">
      <c r="B9" s="62" t="s">
        <v>78</v>
      </c>
      <c r="C9" s="41">
        <v>231</v>
      </c>
      <c r="D9" s="412" t="s">
        <v>79</v>
      </c>
      <c r="E9" s="412"/>
      <c r="F9" s="413" t="s">
        <v>80</v>
      </c>
      <c r="G9" s="414"/>
      <c r="H9" s="414"/>
      <c r="I9" s="415"/>
      <c r="J9" s="14"/>
      <c r="K9" s="14"/>
      <c r="M9" s="11" t="s">
        <v>81</v>
      </c>
      <c r="N9" s="6" t="s">
        <v>82</v>
      </c>
    </row>
    <row r="10" spans="2:14" ht="30.75" customHeight="1" x14ac:dyDescent="0.15">
      <c r="B10" s="164" t="s">
        <v>83</v>
      </c>
      <c r="C10" s="165" t="s">
        <v>84</v>
      </c>
      <c r="D10" s="416" t="s">
        <v>85</v>
      </c>
      <c r="E10" s="417"/>
      <c r="F10" s="407" t="s">
        <v>86</v>
      </c>
      <c r="G10" s="408"/>
      <c r="H10" s="166" t="s">
        <v>87</v>
      </c>
      <c r="I10" s="167" t="s">
        <v>84</v>
      </c>
      <c r="J10" s="15"/>
      <c r="K10" s="15"/>
      <c r="M10" s="11" t="s">
        <v>88</v>
      </c>
      <c r="N10" s="6" t="s">
        <v>89</v>
      </c>
    </row>
    <row r="11" spans="2:14" ht="30.75" customHeight="1" x14ac:dyDescent="0.15">
      <c r="B11" s="164" t="s">
        <v>90</v>
      </c>
      <c r="C11" s="409" t="s">
        <v>91</v>
      </c>
      <c r="D11" s="409"/>
      <c r="E11" s="409"/>
      <c r="F11" s="409"/>
      <c r="G11" s="166" t="s">
        <v>92</v>
      </c>
      <c r="H11" s="410">
        <v>1032</v>
      </c>
      <c r="I11" s="411"/>
      <c r="J11" s="16"/>
      <c r="K11" s="16"/>
      <c r="M11" s="11" t="s">
        <v>93</v>
      </c>
      <c r="N11" s="6" t="s">
        <v>44</v>
      </c>
    </row>
    <row r="12" spans="2:14" ht="30.75" customHeight="1" x14ac:dyDescent="0.15">
      <c r="B12" s="164" t="s">
        <v>94</v>
      </c>
      <c r="C12" s="418" t="s">
        <v>88</v>
      </c>
      <c r="D12" s="418"/>
      <c r="E12" s="418"/>
      <c r="F12" s="418"/>
      <c r="G12" s="166" t="s">
        <v>95</v>
      </c>
      <c r="H12" s="419" t="s">
        <v>96</v>
      </c>
      <c r="I12" s="420"/>
      <c r="J12" s="17"/>
      <c r="K12" s="17"/>
      <c r="M12" s="18" t="s">
        <v>97</v>
      </c>
    </row>
    <row r="13" spans="2:14" ht="30.75" customHeight="1" x14ac:dyDescent="0.15">
      <c r="B13" s="164" t="s">
        <v>98</v>
      </c>
      <c r="C13" s="421" t="s">
        <v>99</v>
      </c>
      <c r="D13" s="421"/>
      <c r="E13" s="421"/>
      <c r="F13" s="421"/>
      <c r="G13" s="421"/>
      <c r="H13" s="421"/>
      <c r="I13" s="422"/>
      <c r="J13" s="19"/>
      <c r="K13" s="19"/>
      <c r="M13" s="18"/>
    </row>
    <row r="14" spans="2:14" ht="30.75" customHeight="1" x14ac:dyDescent="0.15">
      <c r="B14" s="164" t="s">
        <v>100</v>
      </c>
      <c r="C14" s="407" t="s">
        <v>101</v>
      </c>
      <c r="D14" s="408"/>
      <c r="E14" s="408"/>
      <c r="F14" s="408"/>
      <c r="G14" s="408"/>
      <c r="H14" s="408"/>
      <c r="I14" s="423"/>
      <c r="J14" s="15"/>
      <c r="K14" s="15"/>
      <c r="M14" s="18"/>
      <c r="N14" s="6" t="s">
        <v>102</v>
      </c>
    </row>
    <row r="15" spans="2:14" ht="30.75" customHeight="1" x14ac:dyDescent="0.15">
      <c r="B15" s="164" t="s">
        <v>103</v>
      </c>
      <c r="C15" s="424" t="s">
        <v>104</v>
      </c>
      <c r="D15" s="424"/>
      <c r="E15" s="424"/>
      <c r="F15" s="424"/>
      <c r="G15" s="166" t="s">
        <v>105</v>
      </c>
      <c r="H15" s="425" t="s">
        <v>106</v>
      </c>
      <c r="I15" s="426"/>
      <c r="J15" s="15"/>
      <c r="K15" s="15"/>
      <c r="M15" s="18" t="s">
        <v>107</v>
      </c>
      <c r="N15" s="6" t="s">
        <v>84</v>
      </c>
    </row>
    <row r="16" spans="2:14" ht="30.75" customHeight="1" x14ac:dyDescent="0.15">
      <c r="B16" s="164" t="s">
        <v>108</v>
      </c>
      <c r="C16" s="427" t="s">
        <v>109</v>
      </c>
      <c r="D16" s="428"/>
      <c r="E16" s="428"/>
      <c r="F16" s="428"/>
      <c r="G16" s="166" t="s">
        <v>110</v>
      </c>
      <c r="H16" s="425" t="s">
        <v>44</v>
      </c>
      <c r="I16" s="426"/>
      <c r="J16" s="15"/>
      <c r="K16" s="15"/>
      <c r="M16" s="18" t="s">
        <v>111</v>
      </c>
    </row>
    <row r="17" spans="2:14" ht="36" customHeight="1" x14ac:dyDescent="0.15">
      <c r="B17" s="164" t="s">
        <v>112</v>
      </c>
      <c r="C17" s="421" t="s">
        <v>113</v>
      </c>
      <c r="D17" s="421"/>
      <c r="E17" s="421"/>
      <c r="F17" s="421"/>
      <c r="G17" s="421"/>
      <c r="H17" s="421"/>
      <c r="I17" s="422"/>
      <c r="J17" s="19"/>
      <c r="K17" s="19"/>
      <c r="M17" s="18" t="s">
        <v>114</v>
      </c>
      <c r="N17" s="6" t="s">
        <v>115</v>
      </c>
    </row>
    <row r="18" spans="2:14" ht="30.75" customHeight="1" x14ac:dyDescent="0.15">
      <c r="B18" s="164" t="s">
        <v>116</v>
      </c>
      <c r="C18" s="424" t="s">
        <v>117</v>
      </c>
      <c r="D18" s="424"/>
      <c r="E18" s="424"/>
      <c r="F18" s="424"/>
      <c r="G18" s="424"/>
      <c r="H18" s="424"/>
      <c r="I18" s="429"/>
      <c r="J18" s="20"/>
      <c r="K18" s="20"/>
      <c r="M18" s="18" t="s">
        <v>118</v>
      </c>
      <c r="N18" s="6" t="s">
        <v>119</v>
      </c>
    </row>
    <row r="19" spans="2:14" ht="30.75" customHeight="1" x14ac:dyDescent="0.15">
      <c r="B19" s="164" t="s">
        <v>120</v>
      </c>
      <c r="C19" s="424" t="s">
        <v>121</v>
      </c>
      <c r="D19" s="424"/>
      <c r="E19" s="424"/>
      <c r="F19" s="424"/>
      <c r="G19" s="424"/>
      <c r="H19" s="424"/>
      <c r="I19" s="429"/>
      <c r="J19" s="21"/>
      <c r="K19" s="21"/>
      <c r="M19" s="18"/>
      <c r="N19" s="6" t="s">
        <v>122</v>
      </c>
    </row>
    <row r="20" spans="2:14" ht="30.75" customHeight="1" x14ac:dyDescent="0.15">
      <c r="B20" s="164" t="s">
        <v>123</v>
      </c>
      <c r="C20" s="430" t="s">
        <v>56</v>
      </c>
      <c r="D20" s="430"/>
      <c r="E20" s="430"/>
      <c r="F20" s="430"/>
      <c r="G20" s="430"/>
      <c r="H20" s="430"/>
      <c r="I20" s="431"/>
      <c r="J20" s="22"/>
      <c r="K20" s="22"/>
      <c r="M20" s="18" t="s">
        <v>106</v>
      </c>
      <c r="N20" s="6" t="s">
        <v>124</v>
      </c>
    </row>
    <row r="21" spans="2:14" ht="27.75" customHeight="1" x14ac:dyDescent="0.15">
      <c r="B21" s="432" t="s">
        <v>125</v>
      </c>
      <c r="C21" s="434" t="s">
        <v>126</v>
      </c>
      <c r="D21" s="434"/>
      <c r="E21" s="434"/>
      <c r="F21" s="435" t="s">
        <v>127</v>
      </c>
      <c r="G21" s="435"/>
      <c r="H21" s="435"/>
      <c r="I21" s="436"/>
      <c r="J21" s="23"/>
      <c r="K21" s="23"/>
      <c r="M21" s="18" t="s">
        <v>128</v>
      </c>
      <c r="N21" s="6" t="s">
        <v>129</v>
      </c>
    </row>
    <row r="22" spans="2:14" ht="27" customHeight="1" x14ac:dyDescent="0.15">
      <c r="B22" s="433"/>
      <c r="C22" s="424" t="s">
        <v>130</v>
      </c>
      <c r="D22" s="424"/>
      <c r="E22" s="424"/>
      <c r="F22" s="424" t="s">
        <v>131</v>
      </c>
      <c r="G22" s="424"/>
      <c r="H22" s="424"/>
      <c r="I22" s="429"/>
      <c r="J22" s="21"/>
      <c r="K22" s="21"/>
      <c r="M22" s="18" t="s">
        <v>132</v>
      </c>
      <c r="N22" s="6" t="s">
        <v>133</v>
      </c>
    </row>
    <row r="23" spans="2:14" ht="39.75" customHeight="1" x14ac:dyDescent="0.15">
      <c r="B23" s="164" t="s">
        <v>134</v>
      </c>
      <c r="C23" s="425" t="s">
        <v>56</v>
      </c>
      <c r="D23" s="425"/>
      <c r="E23" s="425"/>
      <c r="F23" s="425" t="s">
        <v>56</v>
      </c>
      <c r="G23" s="425"/>
      <c r="H23" s="425"/>
      <c r="I23" s="426"/>
      <c r="J23" s="15"/>
      <c r="K23" s="15"/>
      <c r="M23" s="18"/>
      <c r="N23" s="6" t="s">
        <v>99</v>
      </c>
    </row>
    <row r="24" spans="2:14" ht="44.25" customHeight="1" x14ac:dyDescent="0.15">
      <c r="B24" s="164" t="s">
        <v>135</v>
      </c>
      <c r="C24" s="446" t="s">
        <v>136</v>
      </c>
      <c r="D24" s="447"/>
      <c r="E24" s="448"/>
      <c r="F24" s="413" t="s">
        <v>137</v>
      </c>
      <c r="G24" s="414"/>
      <c r="H24" s="414"/>
      <c r="I24" s="415"/>
      <c r="J24" s="20"/>
      <c r="K24" s="20"/>
      <c r="M24" s="24"/>
      <c r="N24" s="6" t="s">
        <v>138</v>
      </c>
    </row>
    <row r="25" spans="2:14" ht="29.25" customHeight="1" x14ac:dyDescent="0.15">
      <c r="B25" s="164" t="s">
        <v>139</v>
      </c>
      <c r="C25" s="449" t="s">
        <v>109</v>
      </c>
      <c r="D25" s="450"/>
      <c r="E25" s="451"/>
      <c r="F25" s="166" t="s">
        <v>140</v>
      </c>
      <c r="G25" s="452">
        <v>0.3</v>
      </c>
      <c r="H25" s="453"/>
      <c r="I25" s="454"/>
      <c r="J25" s="25"/>
      <c r="K25" s="25"/>
      <c r="M25" s="24"/>
    </row>
    <row r="26" spans="2:14" ht="27" customHeight="1" x14ac:dyDescent="0.15">
      <c r="B26" s="164" t="s">
        <v>141</v>
      </c>
      <c r="C26" s="413" t="s">
        <v>142</v>
      </c>
      <c r="D26" s="414"/>
      <c r="E26" s="455"/>
      <c r="F26" s="166" t="s">
        <v>143</v>
      </c>
      <c r="G26" s="456">
        <v>0.3</v>
      </c>
      <c r="H26" s="457"/>
      <c r="I26" s="458"/>
      <c r="J26" s="26"/>
      <c r="K26" s="26"/>
      <c r="M26" s="24"/>
    </row>
    <row r="27" spans="2:14" ht="47.25" customHeight="1" x14ac:dyDescent="0.15">
      <c r="B27" s="168" t="s">
        <v>144</v>
      </c>
      <c r="C27" s="459" t="s">
        <v>114</v>
      </c>
      <c r="D27" s="460"/>
      <c r="E27" s="461"/>
      <c r="F27" s="169" t="s">
        <v>145</v>
      </c>
      <c r="G27" s="456" t="s">
        <v>146</v>
      </c>
      <c r="H27" s="457"/>
      <c r="I27" s="458"/>
      <c r="J27" s="23"/>
      <c r="K27" s="23"/>
      <c r="M27" s="24"/>
    </row>
    <row r="28" spans="2:14" ht="30" customHeight="1" x14ac:dyDescent="0.15">
      <c r="B28" s="462" t="s">
        <v>147</v>
      </c>
      <c r="C28" s="463"/>
      <c r="D28" s="463"/>
      <c r="E28" s="463"/>
      <c r="F28" s="463"/>
      <c r="G28" s="463"/>
      <c r="H28" s="463"/>
      <c r="I28" s="464"/>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175">
        <v>0</v>
      </c>
      <c r="D30" s="176">
        <f>+C30</f>
        <v>0</v>
      </c>
      <c r="E30" s="177">
        <v>0</v>
      </c>
      <c r="F30" s="178">
        <f>+E30</f>
        <v>0</v>
      </c>
      <c r="G30" s="179" t="e">
        <f>+C30/E30</f>
        <v>#DIV/0!</v>
      </c>
      <c r="H30" s="180" t="e">
        <f>+D30/F30</f>
        <v>#DIV/0!</v>
      </c>
      <c r="I30" s="181">
        <f>+D30/$G$26</f>
        <v>0</v>
      </c>
      <c r="J30" s="50">
        <v>0.99</v>
      </c>
      <c r="K30" s="27"/>
      <c r="M30" s="24"/>
    </row>
    <row r="31" spans="2:14" ht="19.5" customHeight="1" x14ac:dyDescent="0.15">
      <c r="B31" s="174" t="s">
        <v>158</v>
      </c>
      <c r="C31" s="175">
        <v>0</v>
      </c>
      <c r="D31" s="176">
        <f>+D30+C31</f>
        <v>0</v>
      </c>
      <c r="E31" s="177">
        <v>0</v>
      </c>
      <c r="F31" s="178">
        <f>+F30+E31</f>
        <v>0</v>
      </c>
      <c r="G31" s="179" t="e">
        <f t="shared" ref="G31:H40" si="0">+C31/E31</f>
        <v>#DIV/0!</v>
      </c>
      <c r="H31" s="180" t="e">
        <f t="shared" si="0"/>
        <v>#DIV/0!</v>
      </c>
      <c r="I31" s="181">
        <f t="shared" ref="I31:I41" si="1">+D31/$G$26</f>
        <v>0</v>
      </c>
      <c r="J31" s="50">
        <v>0.99</v>
      </c>
      <c r="K31" s="27"/>
      <c r="M31" s="24"/>
    </row>
    <row r="32" spans="2:14" ht="19.5" customHeight="1" x14ac:dyDescent="0.15">
      <c r="B32" s="174" t="s">
        <v>159</v>
      </c>
      <c r="C32" s="175">
        <v>0</v>
      </c>
      <c r="D32" s="176">
        <f t="shared" ref="D32:D40" si="2">+D31+C32</f>
        <v>0</v>
      </c>
      <c r="E32" s="177">
        <v>0.19</v>
      </c>
      <c r="F32" s="178">
        <f t="shared" ref="F32:F41" si="3">+F31+E32</f>
        <v>0.19</v>
      </c>
      <c r="G32" s="179">
        <f t="shared" si="0"/>
        <v>0</v>
      </c>
      <c r="H32" s="180">
        <f t="shared" si="0"/>
        <v>0</v>
      </c>
      <c r="I32" s="181">
        <f t="shared" si="1"/>
        <v>0</v>
      </c>
      <c r="J32" s="50">
        <v>0.99</v>
      </c>
      <c r="K32" s="27"/>
      <c r="M32" s="24"/>
    </row>
    <row r="33" spans="2:11" ht="19.5" customHeight="1" x14ac:dyDescent="0.15">
      <c r="B33" s="174" t="s">
        <v>160</v>
      </c>
      <c r="C33" s="175">
        <v>0</v>
      </c>
      <c r="D33" s="176">
        <f t="shared" si="2"/>
        <v>0</v>
      </c>
      <c r="E33" s="177">
        <v>0</v>
      </c>
      <c r="F33" s="178">
        <f t="shared" si="3"/>
        <v>0.19</v>
      </c>
      <c r="G33" s="179" t="e">
        <f t="shared" si="0"/>
        <v>#DIV/0!</v>
      </c>
      <c r="H33" s="180">
        <f t="shared" si="0"/>
        <v>0</v>
      </c>
      <c r="I33" s="181">
        <f t="shared" si="1"/>
        <v>0</v>
      </c>
      <c r="J33" s="50">
        <v>0.99</v>
      </c>
      <c r="K33" s="27"/>
    </row>
    <row r="34" spans="2:11" ht="19.5" customHeight="1" x14ac:dyDescent="0.15">
      <c r="B34" s="174" t="s">
        <v>161</v>
      </c>
      <c r="C34" s="175">
        <v>0</v>
      </c>
      <c r="D34" s="176">
        <f t="shared" si="2"/>
        <v>0</v>
      </c>
      <c r="E34" s="177">
        <v>0</v>
      </c>
      <c r="F34" s="178">
        <f t="shared" si="3"/>
        <v>0.19</v>
      </c>
      <c r="G34" s="179" t="e">
        <f t="shared" si="0"/>
        <v>#DIV/0!</v>
      </c>
      <c r="H34" s="180">
        <f t="shared" si="0"/>
        <v>0</v>
      </c>
      <c r="I34" s="181">
        <f t="shared" si="1"/>
        <v>0</v>
      </c>
      <c r="J34" s="50">
        <v>0.99</v>
      </c>
      <c r="K34" s="27"/>
    </row>
    <row r="35" spans="2:11" ht="19.5" customHeight="1" x14ac:dyDescent="0.15">
      <c r="B35" s="174" t="s">
        <v>162</v>
      </c>
      <c r="C35" s="175">
        <v>0</v>
      </c>
      <c r="D35" s="176">
        <f t="shared" si="2"/>
        <v>0</v>
      </c>
      <c r="E35" s="177">
        <v>0</v>
      </c>
      <c r="F35" s="178">
        <f t="shared" si="3"/>
        <v>0.19</v>
      </c>
      <c r="G35" s="179" t="e">
        <f t="shared" si="0"/>
        <v>#DIV/0!</v>
      </c>
      <c r="H35" s="180">
        <f t="shared" si="0"/>
        <v>0</v>
      </c>
      <c r="I35" s="181">
        <f t="shared" si="1"/>
        <v>0</v>
      </c>
      <c r="J35" s="50">
        <v>0.99</v>
      </c>
      <c r="K35" s="27"/>
    </row>
    <row r="36" spans="2:11" ht="19.5" customHeight="1" x14ac:dyDescent="0.15">
      <c r="B36" s="174" t="s">
        <v>163</v>
      </c>
      <c r="C36" s="175">
        <v>0</v>
      </c>
      <c r="D36" s="176">
        <f t="shared" si="2"/>
        <v>0</v>
      </c>
      <c r="E36" s="177">
        <v>0</v>
      </c>
      <c r="F36" s="178">
        <f t="shared" si="3"/>
        <v>0.19</v>
      </c>
      <c r="G36" s="179" t="e">
        <f t="shared" si="0"/>
        <v>#DIV/0!</v>
      </c>
      <c r="H36" s="180">
        <f t="shared" si="0"/>
        <v>0</v>
      </c>
      <c r="I36" s="181">
        <f t="shared" si="1"/>
        <v>0</v>
      </c>
      <c r="J36" s="50">
        <v>0.99</v>
      </c>
      <c r="K36" s="27"/>
    </row>
    <row r="37" spans="2:11" ht="19.5" customHeight="1" x14ac:dyDescent="0.15">
      <c r="B37" s="174" t="s">
        <v>164</v>
      </c>
      <c r="C37" s="175">
        <v>0</v>
      </c>
      <c r="D37" s="176">
        <f t="shared" si="2"/>
        <v>0</v>
      </c>
      <c r="E37" s="177">
        <v>0</v>
      </c>
      <c r="F37" s="178">
        <f t="shared" si="3"/>
        <v>0.19</v>
      </c>
      <c r="G37" s="179" t="e">
        <f t="shared" si="0"/>
        <v>#DIV/0!</v>
      </c>
      <c r="H37" s="180">
        <f t="shared" si="0"/>
        <v>0</v>
      </c>
      <c r="I37" s="181">
        <f t="shared" si="1"/>
        <v>0</v>
      </c>
      <c r="J37" s="50">
        <v>0.99</v>
      </c>
      <c r="K37" s="27"/>
    </row>
    <row r="38" spans="2:11" ht="19.5" customHeight="1" x14ac:dyDescent="0.15">
      <c r="B38" s="174" t="s">
        <v>165</v>
      </c>
      <c r="C38" s="175">
        <v>0</v>
      </c>
      <c r="D38" s="176">
        <f t="shared" si="2"/>
        <v>0</v>
      </c>
      <c r="E38" s="177">
        <v>0.02</v>
      </c>
      <c r="F38" s="178">
        <f t="shared" si="3"/>
        <v>0.21</v>
      </c>
      <c r="G38" s="179">
        <f t="shared" si="0"/>
        <v>0</v>
      </c>
      <c r="H38" s="180">
        <f t="shared" si="0"/>
        <v>0</v>
      </c>
      <c r="I38" s="181">
        <f t="shared" si="1"/>
        <v>0</v>
      </c>
      <c r="J38" s="50">
        <v>0.99</v>
      </c>
      <c r="K38" s="27"/>
    </row>
    <row r="39" spans="2:11" ht="19.5" customHeight="1" x14ac:dyDescent="0.15">
      <c r="B39" s="174" t="s">
        <v>166</v>
      </c>
      <c r="C39" s="175">
        <v>0</v>
      </c>
      <c r="D39" s="176">
        <f t="shared" si="2"/>
        <v>0</v>
      </c>
      <c r="E39" s="177">
        <v>0</v>
      </c>
      <c r="F39" s="178">
        <f t="shared" si="3"/>
        <v>0.21</v>
      </c>
      <c r="G39" s="179" t="e">
        <f t="shared" si="0"/>
        <v>#DIV/0!</v>
      </c>
      <c r="H39" s="180">
        <f t="shared" si="0"/>
        <v>0</v>
      </c>
      <c r="I39" s="181">
        <f t="shared" si="1"/>
        <v>0</v>
      </c>
      <c r="J39" s="50">
        <v>0.99</v>
      </c>
      <c r="K39" s="27"/>
    </row>
    <row r="40" spans="2:11" ht="19.5" customHeight="1" x14ac:dyDescent="0.15">
      <c r="B40" s="174" t="s">
        <v>167</v>
      </c>
      <c r="C40" s="175">
        <v>0</v>
      </c>
      <c r="D40" s="176">
        <f t="shared" si="2"/>
        <v>0</v>
      </c>
      <c r="E40" s="177">
        <v>0</v>
      </c>
      <c r="F40" s="178">
        <f t="shared" si="3"/>
        <v>0.21</v>
      </c>
      <c r="G40" s="179" t="e">
        <f t="shared" si="0"/>
        <v>#DIV/0!</v>
      </c>
      <c r="H40" s="180">
        <f t="shared" si="0"/>
        <v>0</v>
      </c>
      <c r="I40" s="181">
        <f t="shared" si="1"/>
        <v>0</v>
      </c>
      <c r="J40" s="50">
        <v>0.99</v>
      </c>
      <c r="K40" s="27"/>
    </row>
    <row r="41" spans="2:11" ht="19.5" customHeight="1" x14ac:dyDescent="0.15">
      <c r="B41" s="174" t="s">
        <v>168</v>
      </c>
      <c r="C41" s="175">
        <v>0</v>
      </c>
      <c r="D41" s="176">
        <f>+D40+C41</f>
        <v>0</v>
      </c>
      <c r="E41" s="177">
        <v>0.04</v>
      </c>
      <c r="F41" s="178">
        <f t="shared" si="3"/>
        <v>0.25</v>
      </c>
      <c r="G41" s="179">
        <f>+C41/E41</f>
        <v>0</v>
      </c>
      <c r="H41" s="180">
        <f>+D41/F41</f>
        <v>0</v>
      </c>
      <c r="I41" s="181">
        <f t="shared" si="1"/>
        <v>0</v>
      </c>
      <c r="J41" s="50">
        <v>0.99</v>
      </c>
      <c r="K41" s="27"/>
    </row>
    <row r="42" spans="2:11" ht="54.75" customHeight="1" x14ac:dyDescent="0.15">
      <c r="B42" s="182" t="s">
        <v>169</v>
      </c>
      <c r="C42" s="465" t="s">
        <v>57</v>
      </c>
      <c r="D42" s="465"/>
      <c r="E42" s="465"/>
      <c r="F42" s="465"/>
      <c r="G42" s="465"/>
      <c r="H42" s="465"/>
      <c r="I42" s="466"/>
      <c r="J42" s="28"/>
      <c r="K42" s="28"/>
    </row>
    <row r="43" spans="2:11" ht="29.25" customHeight="1" x14ac:dyDescent="0.15">
      <c r="B43" s="462" t="s">
        <v>170</v>
      </c>
      <c r="C43" s="463"/>
      <c r="D43" s="463"/>
      <c r="E43" s="463"/>
      <c r="F43" s="463"/>
      <c r="G43" s="463"/>
      <c r="H43" s="463"/>
      <c r="I43" s="464"/>
      <c r="J43" s="40"/>
      <c r="K43" s="40"/>
    </row>
    <row r="44" spans="2:11" ht="32.25" customHeight="1" x14ac:dyDescent="0.15">
      <c r="B44" s="437"/>
      <c r="C44" s="438"/>
      <c r="D44" s="438"/>
      <c r="E44" s="438"/>
      <c r="F44" s="438"/>
      <c r="G44" s="438"/>
      <c r="H44" s="438"/>
      <c r="I44" s="439"/>
      <c r="J44" s="40"/>
      <c r="K44" s="40"/>
    </row>
    <row r="45" spans="2:11" ht="32.25" customHeight="1" x14ac:dyDescent="0.15">
      <c r="B45" s="440"/>
      <c r="C45" s="441"/>
      <c r="D45" s="441"/>
      <c r="E45" s="441"/>
      <c r="F45" s="441"/>
      <c r="G45" s="441"/>
      <c r="H45" s="441"/>
      <c r="I45" s="442"/>
      <c r="J45" s="28"/>
      <c r="K45" s="28"/>
    </row>
    <row r="46" spans="2:11" ht="32.25" customHeight="1" x14ac:dyDescent="0.15">
      <c r="B46" s="440"/>
      <c r="C46" s="441"/>
      <c r="D46" s="441"/>
      <c r="E46" s="441"/>
      <c r="F46" s="441"/>
      <c r="G46" s="441"/>
      <c r="H46" s="441"/>
      <c r="I46" s="442"/>
      <c r="J46" s="28"/>
      <c r="K46" s="28"/>
    </row>
    <row r="47" spans="2:11" ht="32.25" customHeight="1" x14ac:dyDescent="0.15">
      <c r="B47" s="440"/>
      <c r="C47" s="441"/>
      <c r="D47" s="441"/>
      <c r="E47" s="441"/>
      <c r="F47" s="441"/>
      <c r="G47" s="441"/>
      <c r="H47" s="441"/>
      <c r="I47" s="442"/>
      <c r="J47" s="28"/>
      <c r="K47" s="28"/>
    </row>
    <row r="48" spans="2:11" ht="32.25" customHeight="1" x14ac:dyDescent="0.15">
      <c r="B48" s="443"/>
      <c r="C48" s="444"/>
      <c r="D48" s="444"/>
      <c r="E48" s="444"/>
      <c r="F48" s="444"/>
      <c r="G48" s="444"/>
      <c r="H48" s="444"/>
      <c r="I48" s="445"/>
      <c r="J48" s="12"/>
      <c r="K48" s="12"/>
    </row>
    <row r="49" spans="2:11" ht="83.25" customHeight="1" x14ac:dyDescent="0.15">
      <c r="B49" s="164" t="s">
        <v>171</v>
      </c>
      <c r="C49" s="465" t="s">
        <v>57</v>
      </c>
      <c r="D49" s="465"/>
      <c r="E49" s="465"/>
      <c r="F49" s="465"/>
      <c r="G49" s="465"/>
      <c r="H49" s="465"/>
      <c r="I49" s="466"/>
      <c r="J49" s="29"/>
      <c r="K49" s="29"/>
    </row>
    <row r="50" spans="2:11" ht="34.5" customHeight="1" x14ac:dyDescent="0.15">
      <c r="B50" s="164" t="s">
        <v>172</v>
      </c>
      <c r="C50" s="467" t="s">
        <v>146</v>
      </c>
      <c r="D50" s="467"/>
      <c r="E50" s="467"/>
      <c r="F50" s="467"/>
      <c r="G50" s="467"/>
      <c r="H50" s="467"/>
      <c r="I50" s="468"/>
      <c r="J50" s="29"/>
      <c r="K50" s="29"/>
    </row>
    <row r="51" spans="2:11" ht="34.5" customHeight="1" x14ac:dyDescent="0.15">
      <c r="B51" s="183" t="s">
        <v>173</v>
      </c>
      <c r="C51" s="469" t="s">
        <v>58</v>
      </c>
      <c r="D51" s="470"/>
      <c r="E51" s="470"/>
      <c r="F51" s="470"/>
      <c r="G51" s="470"/>
      <c r="H51" s="470"/>
      <c r="I51" s="471"/>
      <c r="J51" s="29"/>
      <c r="K51" s="29"/>
    </row>
    <row r="52" spans="2:11" ht="29.25" customHeight="1" x14ac:dyDescent="0.15">
      <c r="B52" s="462" t="s">
        <v>174</v>
      </c>
      <c r="C52" s="463"/>
      <c r="D52" s="463"/>
      <c r="E52" s="463"/>
      <c r="F52" s="463"/>
      <c r="G52" s="463"/>
      <c r="H52" s="463"/>
      <c r="I52" s="464"/>
      <c r="J52" s="29"/>
      <c r="K52" s="29"/>
    </row>
    <row r="53" spans="2:11" ht="33" customHeight="1" x14ac:dyDescent="0.15">
      <c r="B53" s="472" t="s">
        <v>175</v>
      </c>
      <c r="C53" s="184" t="s">
        <v>176</v>
      </c>
      <c r="D53" s="473" t="s">
        <v>177</v>
      </c>
      <c r="E53" s="473"/>
      <c r="F53" s="473"/>
      <c r="G53" s="473" t="s">
        <v>178</v>
      </c>
      <c r="H53" s="473"/>
      <c r="I53" s="474"/>
      <c r="J53" s="30"/>
      <c r="K53" s="30"/>
    </row>
    <row r="54" spans="2:11" ht="31.5" customHeight="1" x14ac:dyDescent="0.15">
      <c r="B54" s="472"/>
      <c r="C54" s="185"/>
      <c r="D54" s="467"/>
      <c r="E54" s="467"/>
      <c r="F54" s="467"/>
      <c r="G54" s="475"/>
      <c r="H54" s="475"/>
      <c r="I54" s="476"/>
      <c r="J54" s="30"/>
      <c r="K54" s="30"/>
    </row>
    <row r="55" spans="2:11" ht="31.5" customHeight="1" x14ac:dyDescent="0.15">
      <c r="B55" s="183" t="s">
        <v>179</v>
      </c>
      <c r="C55" s="488" t="s">
        <v>180</v>
      </c>
      <c r="D55" s="488"/>
      <c r="E55" s="489" t="s">
        <v>181</v>
      </c>
      <c r="F55" s="489"/>
      <c r="G55" s="488" t="s">
        <v>182</v>
      </c>
      <c r="H55" s="488"/>
      <c r="I55" s="490"/>
      <c r="J55" s="31"/>
      <c r="K55" s="31"/>
    </row>
    <row r="56" spans="2:11" ht="31.5" customHeight="1" x14ac:dyDescent="0.15">
      <c r="B56" s="183" t="s">
        <v>183</v>
      </c>
      <c r="C56" s="467" t="s">
        <v>184</v>
      </c>
      <c r="D56" s="467"/>
      <c r="E56" s="491" t="s">
        <v>185</v>
      </c>
      <c r="F56" s="491"/>
      <c r="G56" s="488" t="s">
        <v>186</v>
      </c>
      <c r="H56" s="488"/>
      <c r="I56" s="490"/>
      <c r="J56" s="31"/>
      <c r="K56" s="31"/>
    </row>
    <row r="57" spans="2:11" ht="31.5" customHeight="1" x14ac:dyDescent="0.15">
      <c r="B57" s="183" t="s">
        <v>187</v>
      </c>
      <c r="C57" s="467"/>
      <c r="D57" s="467"/>
      <c r="E57" s="477" t="s">
        <v>188</v>
      </c>
      <c r="F57" s="478"/>
      <c r="G57" s="481"/>
      <c r="H57" s="482"/>
      <c r="I57" s="483"/>
      <c r="J57" s="32"/>
      <c r="K57" s="32"/>
    </row>
    <row r="58" spans="2:11" ht="31.5" customHeight="1" thickBot="1" x14ac:dyDescent="0.2">
      <c r="B58" s="186" t="s">
        <v>189</v>
      </c>
      <c r="C58" s="487"/>
      <c r="D58" s="487"/>
      <c r="E58" s="479"/>
      <c r="F58" s="480"/>
      <c r="G58" s="484"/>
      <c r="H58" s="485"/>
      <c r="I58" s="486"/>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6640625" bestFit="1" customWidth="1"/>
    <col min="108" max="108" width="11.5" customWidth="1"/>
    <col min="198" max="198" width="1.5" customWidth="1"/>
  </cols>
  <sheetData>
    <row r="1" spans="2:13" ht="18" customHeight="1" thickBot="1" x14ac:dyDescent="0.25">
      <c r="B1" s="496"/>
      <c r="C1" s="499" t="s">
        <v>0</v>
      </c>
      <c r="D1" s="500"/>
      <c r="E1" s="500"/>
      <c r="F1" s="500"/>
      <c r="G1" s="500"/>
      <c r="H1" s="501"/>
      <c r="I1" s="502"/>
      <c r="J1" s="503"/>
    </row>
    <row r="2" spans="2:13" ht="18" customHeight="1" thickBot="1" x14ac:dyDescent="0.25">
      <c r="B2" s="497"/>
      <c r="C2" s="499" t="s">
        <v>1</v>
      </c>
      <c r="D2" s="500"/>
      <c r="E2" s="500"/>
      <c r="F2" s="500"/>
      <c r="G2" s="500"/>
      <c r="H2" s="501"/>
      <c r="I2" s="504"/>
      <c r="J2" s="505"/>
    </row>
    <row r="3" spans="2:13" ht="18" customHeight="1" thickBot="1" x14ac:dyDescent="0.25">
      <c r="B3" s="497"/>
      <c r="C3" s="499" t="s">
        <v>190</v>
      </c>
      <c r="D3" s="500"/>
      <c r="E3" s="500"/>
      <c r="F3" s="500"/>
      <c r="G3" s="500"/>
      <c r="H3" s="501"/>
      <c r="I3" s="504"/>
      <c r="J3" s="505"/>
    </row>
    <row r="4" spans="2:13" ht="18" customHeight="1" thickBot="1" x14ac:dyDescent="0.25">
      <c r="B4" s="498"/>
      <c r="C4" s="499" t="s">
        <v>191</v>
      </c>
      <c r="D4" s="500"/>
      <c r="E4" s="500"/>
      <c r="F4" s="501"/>
      <c r="G4" s="508" t="s">
        <v>192</v>
      </c>
      <c r="H4" s="509"/>
      <c r="I4" s="506"/>
      <c r="J4" s="507"/>
    </row>
    <row r="5" spans="2:13" ht="18" customHeight="1" thickBot="1" x14ac:dyDescent="0.25">
      <c r="B5" s="35"/>
      <c r="C5" s="10"/>
      <c r="D5" s="10"/>
      <c r="E5" s="10"/>
      <c r="F5" s="10"/>
      <c r="G5" s="10"/>
      <c r="H5" s="10"/>
      <c r="I5" s="10"/>
      <c r="J5" s="36"/>
    </row>
    <row r="6" spans="2:13" ht="51.75" customHeight="1" thickBot="1" x14ac:dyDescent="0.25">
      <c r="B6" s="1" t="s">
        <v>193</v>
      </c>
      <c r="C6" s="512" t="s">
        <v>39</v>
      </c>
      <c r="D6" s="513"/>
      <c r="E6" s="514"/>
      <c r="F6" s="37"/>
      <c r="G6" s="10"/>
      <c r="H6" s="10"/>
      <c r="I6" s="10"/>
      <c r="J6" s="36"/>
    </row>
    <row r="7" spans="2:13" ht="32.25" customHeight="1" thickBot="1" x14ac:dyDescent="0.25">
      <c r="B7" s="2" t="s">
        <v>194</v>
      </c>
      <c r="C7" s="512" t="s">
        <v>86</v>
      </c>
      <c r="D7" s="513"/>
      <c r="E7" s="514"/>
      <c r="F7" s="37"/>
      <c r="G7" s="10"/>
      <c r="H7" s="10"/>
      <c r="I7" s="10"/>
      <c r="J7" s="36"/>
    </row>
    <row r="8" spans="2:13" ht="32.25" customHeight="1" thickBot="1" x14ac:dyDescent="0.25">
      <c r="B8" s="2" t="s">
        <v>195</v>
      </c>
      <c r="C8" s="512" t="s">
        <v>196</v>
      </c>
      <c r="D8" s="513"/>
      <c r="E8" s="514"/>
      <c r="F8" s="4"/>
      <c r="G8" s="10"/>
      <c r="H8" s="10"/>
      <c r="I8" s="10"/>
      <c r="J8" s="36"/>
    </row>
    <row r="9" spans="2:13" ht="33.75" customHeight="1" thickBot="1" x14ac:dyDescent="0.25">
      <c r="B9" s="2" t="s">
        <v>197</v>
      </c>
      <c r="C9" s="512" t="s">
        <v>186</v>
      </c>
      <c r="D9" s="513"/>
      <c r="E9" s="514"/>
      <c r="F9" s="37"/>
      <c r="G9" s="10"/>
      <c r="H9" s="10"/>
      <c r="I9" s="10"/>
      <c r="J9" s="36"/>
    </row>
    <row r="10" spans="2:13" ht="32.25" customHeight="1" thickBot="1" x14ac:dyDescent="0.25">
      <c r="B10" s="2" t="s">
        <v>198</v>
      </c>
      <c r="C10" s="512" t="s">
        <v>101</v>
      </c>
      <c r="D10" s="513"/>
      <c r="E10" s="514"/>
    </row>
    <row r="12" spans="2:13" x14ac:dyDescent="0.2">
      <c r="B12" s="522" t="s">
        <v>199</v>
      </c>
      <c r="C12" s="523"/>
      <c r="D12" s="523"/>
      <c r="E12" s="523"/>
      <c r="F12" s="523"/>
      <c r="G12" s="523"/>
      <c r="H12" s="524"/>
      <c r="I12" s="516" t="s">
        <v>200</v>
      </c>
      <c r="J12" s="517"/>
      <c r="K12" s="517"/>
    </row>
    <row r="13" spans="2:13" s="39" customFormat="1" ht="30" customHeight="1" x14ac:dyDescent="0.2">
      <c r="B13" s="510" t="s">
        <v>201</v>
      </c>
      <c r="C13" s="510" t="s">
        <v>202</v>
      </c>
      <c r="D13" s="510" t="s">
        <v>203</v>
      </c>
      <c r="E13" s="510" t="s">
        <v>204</v>
      </c>
      <c r="F13" s="510" t="s">
        <v>205</v>
      </c>
      <c r="G13" s="510" t="s">
        <v>206</v>
      </c>
      <c r="H13" s="510" t="s">
        <v>207</v>
      </c>
      <c r="I13" s="518" t="s">
        <v>208</v>
      </c>
      <c r="J13" s="520" t="s">
        <v>209</v>
      </c>
      <c r="K13" s="515" t="s">
        <v>210</v>
      </c>
    </row>
    <row r="14" spans="2:13" s="39" customFormat="1" x14ac:dyDescent="0.2">
      <c r="B14" s="511"/>
      <c r="C14" s="511"/>
      <c r="D14" s="511"/>
      <c r="E14" s="511"/>
      <c r="F14" s="511"/>
      <c r="G14" s="511"/>
      <c r="H14" s="511"/>
      <c r="I14" s="519"/>
      <c r="J14" s="521"/>
      <c r="K14" s="515"/>
    </row>
    <row r="15" spans="2:13" s="39" customFormat="1" ht="96" x14ac:dyDescent="0.2">
      <c r="B15" s="61">
        <v>1</v>
      </c>
      <c r="C15" s="187" t="s">
        <v>211</v>
      </c>
      <c r="D15" s="188">
        <v>0.19</v>
      </c>
      <c r="E15" s="189"/>
      <c r="F15" s="190" t="s">
        <v>212</v>
      </c>
      <c r="G15" s="191">
        <v>0.19</v>
      </c>
      <c r="H15" s="192">
        <v>43160</v>
      </c>
      <c r="I15" s="193">
        <v>0.19</v>
      </c>
      <c r="J15" s="194">
        <v>43132</v>
      </c>
      <c r="K15" s="195"/>
      <c r="M15" s="65"/>
    </row>
    <row r="16" spans="2:13" ht="64" x14ac:dyDescent="0.2">
      <c r="B16" s="196">
        <v>2</v>
      </c>
      <c r="C16" s="197" t="s">
        <v>213</v>
      </c>
      <c r="D16" s="188">
        <v>0.02</v>
      </c>
      <c r="E16" s="189"/>
      <c r="F16" s="190" t="s">
        <v>214</v>
      </c>
      <c r="G16" s="191">
        <v>0.02</v>
      </c>
      <c r="H16" s="192">
        <v>43344</v>
      </c>
      <c r="I16" s="193"/>
      <c r="J16" s="194"/>
      <c r="K16" s="195"/>
      <c r="M16" s="66"/>
    </row>
    <row r="17" spans="2:11" ht="64" x14ac:dyDescent="0.2">
      <c r="B17" s="198">
        <v>3</v>
      </c>
      <c r="C17" s="199" t="s">
        <v>215</v>
      </c>
      <c r="D17" s="188">
        <v>0.04</v>
      </c>
      <c r="E17" s="189"/>
      <c r="F17" s="190" t="s">
        <v>216</v>
      </c>
      <c r="G17" s="191">
        <v>0.04</v>
      </c>
      <c r="H17" s="192">
        <v>43435</v>
      </c>
      <c r="I17" s="193"/>
      <c r="J17" s="194"/>
      <c r="K17" s="195"/>
    </row>
    <row r="18" spans="2:11" x14ac:dyDescent="0.2">
      <c r="B18" s="492" t="s">
        <v>217</v>
      </c>
      <c r="C18" s="493"/>
      <c r="D18" s="200">
        <f>SUM(D15:D17)</f>
        <v>0.25</v>
      </c>
      <c r="E18" s="494" t="s">
        <v>217</v>
      </c>
      <c r="F18" s="495"/>
      <c r="G18" s="200">
        <f>SUM(G15:G17)</f>
        <v>0.25</v>
      </c>
      <c r="H18" s="201"/>
      <c r="I18" s="202">
        <f>SUM(I15:I17)</f>
        <v>0.19</v>
      </c>
      <c r="J18" s="203"/>
      <c r="K18" s="2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view="pageBreakPreview" topLeftCell="A34" zoomScale="80" zoomScaleNormal="70" zoomScaleSheetLayoutView="80" zoomScalePageLayoutView="85" workbookViewId="0">
      <selection activeCell="C39" sqref="C39:I39"/>
    </sheetView>
  </sheetViews>
  <sheetFormatPr baseColWidth="10" defaultColWidth="10.6640625" defaultRowHeight="13" x14ac:dyDescent="0.15"/>
  <cols>
    <col min="1" max="1" width="1" style="83" customWidth="1"/>
    <col min="2" max="2" width="25.5" style="114" customWidth="1"/>
    <col min="3" max="5" width="25.6640625" style="83" customWidth="1"/>
    <col min="6" max="6" width="25" style="83" customWidth="1"/>
    <col min="7" max="7" width="22" style="114" customWidth="1"/>
    <col min="8" max="8" width="20.5" style="83" customWidth="1"/>
    <col min="9" max="9" width="25.33203125" style="83" customWidth="1"/>
    <col min="10" max="11" width="22.5" style="83" customWidth="1"/>
    <col min="12" max="24" width="10.6640625" style="81"/>
    <col min="25" max="16384" width="10.6640625" style="83"/>
  </cols>
  <sheetData>
    <row r="1" spans="2:14" ht="37.5" customHeight="1" x14ac:dyDescent="0.15">
      <c r="B1" s="525"/>
      <c r="C1" s="528" t="s">
        <v>1</v>
      </c>
      <c r="D1" s="528"/>
      <c r="E1" s="528"/>
      <c r="F1" s="528"/>
      <c r="G1" s="528"/>
      <c r="H1" s="528"/>
      <c r="I1" s="529"/>
      <c r="J1" s="80"/>
      <c r="K1" s="80"/>
      <c r="M1" s="82" t="s">
        <v>67</v>
      </c>
    </row>
    <row r="2" spans="2:14" ht="37.5" customHeight="1" x14ac:dyDescent="0.15">
      <c r="B2" s="526"/>
      <c r="C2" s="532" t="s">
        <v>218</v>
      </c>
      <c r="D2" s="532"/>
      <c r="E2" s="532"/>
      <c r="F2" s="532"/>
      <c r="G2" s="532"/>
      <c r="H2" s="532"/>
      <c r="I2" s="530"/>
      <c r="J2" s="80"/>
      <c r="K2" s="80"/>
      <c r="M2" s="82" t="s">
        <v>68</v>
      </c>
    </row>
    <row r="3" spans="2:14" ht="37.5" customHeight="1" thickBot="1" x14ac:dyDescent="0.2">
      <c r="B3" s="527"/>
      <c r="C3" s="533" t="s">
        <v>219</v>
      </c>
      <c r="D3" s="533"/>
      <c r="E3" s="533"/>
      <c r="F3" s="533" t="s">
        <v>220</v>
      </c>
      <c r="G3" s="533"/>
      <c r="H3" s="533"/>
      <c r="I3" s="531"/>
      <c r="J3" s="80"/>
      <c r="K3" s="80"/>
      <c r="M3" s="82" t="s">
        <v>70</v>
      </c>
    </row>
    <row r="4" spans="2:14" ht="23.25" customHeight="1" x14ac:dyDescent="0.15">
      <c r="B4" s="534" t="s">
        <v>221</v>
      </c>
      <c r="C4" s="535"/>
      <c r="D4" s="535"/>
      <c r="E4" s="535"/>
      <c r="F4" s="535"/>
      <c r="G4" s="535"/>
      <c r="H4" s="535"/>
      <c r="I4" s="536"/>
      <c r="J4" s="84"/>
      <c r="K4" s="84"/>
    </row>
    <row r="5" spans="2:14" ht="24" customHeight="1" x14ac:dyDescent="0.15">
      <c r="B5" s="537" t="s">
        <v>222</v>
      </c>
      <c r="C5" s="538"/>
      <c r="D5" s="538"/>
      <c r="E5" s="538"/>
      <c r="F5" s="538"/>
      <c r="G5" s="538"/>
      <c r="H5" s="538"/>
      <c r="I5" s="539"/>
      <c r="J5" s="85"/>
      <c r="K5" s="85"/>
      <c r="N5" s="86"/>
    </row>
    <row r="6" spans="2:14" ht="30.75" customHeight="1" x14ac:dyDescent="0.15">
      <c r="B6" s="118" t="s">
        <v>223</v>
      </c>
      <c r="C6" s="130">
        <v>2</v>
      </c>
      <c r="D6" s="540" t="s">
        <v>224</v>
      </c>
      <c r="E6" s="540"/>
      <c r="F6" s="541" t="s">
        <v>225</v>
      </c>
      <c r="G6" s="541"/>
      <c r="H6" s="541"/>
      <c r="I6" s="542"/>
      <c r="J6" s="87"/>
      <c r="K6" s="87"/>
      <c r="M6" s="82" t="s">
        <v>81</v>
      </c>
      <c r="N6" s="86"/>
    </row>
    <row r="7" spans="2:14" ht="30.75" customHeight="1" x14ac:dyDescent="0.15">
      <c r="B7" s="118" t="s">
        <v>226</v>
      </c>
      <c r="C7" s="130" t="s">
        <v>84</v>
      </c>
      <c r="D7" s="540" t="s">
        <v>227</v>
      </c>
      <c r="E7" s="540"/>
      <c r="F7" s="543" t="s">
        <v>228</v>
      </c>
      <c r="G7" s="543"/>
      <c r="H7" s="131" t="s">
        <v>229</v>
      </c>
      <c r="I7" s="132" t="s">
        <v>84</v>
      </c>
      <c r="J7" s="88"/>
      <c r="K7" s="88"/>
      <c r="M7" s="82" t="s">
        <v>88</v>
      </c>
      <c r="N7" s="86"/>
    </row>
    <row r="8" spans="2:14" ht="30.75" customHeight="1" x14ac:dyDescent="0.15">
      <c r="B8" s="118" t="s">
        <v>230</v>
      </c>
      <c r="C8" s="541" t="s">
        <v>231</v>
      </c>
      <c r="D8" s="541"/>
      <c r="E8" s="541"/>
      <c r="F8" s="541"/>
      <c r="G8" s="131" t="s">
        <v>232</v>
      </c>
      <c r="H8" s="546">
        <v>7550</v>
      </c>
      <c r="I8" s="547"/>
      <c r="J8" s="89"/>
      <c r="K8" s="89"/>
      <c r="M8" s="82" t="s">
        <v>93</v>
      </c>
      <c r="N8" s="86"/>
    </row>
    <row r="9" spans="2:14" ht="30.75" customHeight="1" x14ac:dyDescent="0.15">
      <c r="B9" s="118" t="s">
        <v>68</v>
      </c>
      <c r="C9" s="548" t="s">
        <v>81</v>
      </c>
      <c r="D9" s="548"/>
      <c r="E9" s="548"/>
      <c r="F9" s="548"/>
      <c r="G9" s="131" t="s">
        <v>233</v>
      </c>
      <c r="H9" s="549" t="s">
        <v>234</v>
      </c>
      <c r="I9" s="550"/>
      <c r="J9" s="90"/>
      <c r="K9" s="90"/>
      <c r="M9" s="91" t="s">
        <v>97</v>
      </c>
    </row>
    <row r="10" spans="2:14" ht="54" customHeight="1" x14ac:dyDescent="0.15">
      <c r="B10" s="118" t="s">
        <v>235</v>
      </c>
      <c r="C10" s="541" t="s">
        <v>236</v>
      </c>
      <c r="D10" s="541"/>
      <c r="E10" s="541"/>
      <c r="F10" s="541"/>
      <c r="G10" s="541"/>
      <c r="H10" s="541"/>
      <c r="I10" s="542"/>
      <c r="J10" s="92"/>
      <c r="K10" s="92"/>
      <c r="M10" s="91"/>
    </row>
    <row r="11" spans="2:14" ht="30.75" customHeight="1" x14ac:dyDescent="0.15">
      <c r="B11" s="118" t="s">
        <v>237</v>
      </c>
      <c r="C11" s="541" t="s">
        <v>238</v>
      </c>
      <c r="D11" s="541"/>
      <c r="E11" s="541"/>
      <c r="F11" s="541"/>
      <c r="G11" s="541"/>
      <c r="H11" s="541"/>
      <c r="I11" s="542"/>
      <c r="J11" s="88"/>
      <c r="K11" s="88"/>
      <c r="M11" s="91"/>
      <c r="N11" s="86"/>
    </row>
    <row r="12" spans="2:14" ht="30.75" customHeight="1" x14ac:dyDescent="0.15">
      <c r="B12" s="118" t="s">
        <v>239</v>
      </c>
      <c r="C12" s="544" t="s">
        <v>240</v>
      </c>
      <c r="D12" s="544"/>
      <c r="E12" s="544"/>
      <c r="F12" s="544"/>
      <c r="G12" s="131" t="s">
        <v>241</v>
      </c>
      <c r="H12" s="543" t="s">
        <v>106</v>
      </c>
      <c r="I12" s="551"/>
      <c r="J12" s="88"/>
      <c r="K12" s="88"/>
      <c r="M12" s="91" t="s">
        <v>107</v>
      </c>
      <c r="N12" s="86"/>
    </row>
    <row r="13" spans="2:14" ht="30.75" customHeight="1" x14ac:dyDescent="0.15">
      <c r="B13" s="118" t="s">
        <v>242</v>
      </c>
      <c r="C13" s="552" t="s">
        <v>243</v>
      </c>
      <c r="D13" s="552"/>
      <c r="E13" s="552"/>
      <c r="F13" s="552"/>
      <c r="G13" s="134" t="s">
        <v>244</v>
      </c>
      <c r="H13" s="543" t="s">
        <v>82</v>
      </c>
      <c r="I13" s="551"/>
      <c r="J13" s="88"/>
      <c r="K13" s="88"/>
      <c r="M13" s="91" t="s">
        <v>111</v>
      </c>
    </row>
    <row r="14" spans="2:14" ht="64.5" customHeight="1" x14ac:dyDescent="0.15">
      <c r="B14" s="118" t="s">
        <v>245</v>
      </c>
      <c r="C14" s="544" t="s">
        <v>246</v>
      </c>
      <c r="D14" s="544"/>
      <c r="E14" s="544"/>
      <c r="F14" s="544"/>
      <c r="G14" s="544"/>
      <c r="H14" s="544"/>
      <c r="I14" s="545"/>
      <c r="J14" s="92"/>
      <c r="K14" s="92"/>
      <c r="M14" s="91" t="s">
        <v>114</v>
      </c>
      <c r="N14" s="86"/>
    </row>
    <row r="15" spans="2:14" ht="30.75" customHeight="1" x14ac:dyDescent="0.15">
      <c r="B15" s="118" t="s">
        <v>247</v>
      </c>
      <c r="C15" s="544" t="s">
        <v>248</v>
      </c>
      <c r="D15" s="544"/>
      <c r="E15" s="544"/>
      <c r="F15" s="544"/>
      <c r="G15" s="544"/>
      <c r="H15" s="544"/>
      <c r="I15" s="545"/>
      <c r="J15" s="93"/>
      <c r="K15" s="93"/>
      <c r="M15" s="91" t="s">
        <v>118</v>
      </c>
      <c r="N15" s="86"/>
    </row>
    <row r="16" spans="2:14" ht="35.75" customHeight="1" x14ac:dyDescent="0.15">
      <c r="B16" s="118" t="s">
        <v>249</v>
      </c>
      <c r="C16" s="541" t="s">
        <v>250</v>
      </c>
      <c r="D16" s="541"/>
      <c r="E16" s="541"/>
      <c r="F16" s="541"/>
      <c r="G16" s="541"/>
      <c r="H16" s="541"/>
      <c r="I16" s="542"/>
      <c r="J16" s="94"/>
      <c r="K16" s="94"/>
      <c r="M16" s="91"/>
      <c r="N16" s="86"/>
    </row>
    <row r="17" spans="2:14" ht="30.75" customHeight="1" x14ac:dyDescent="0.15">
      <c r="B17" s="118" t="s">
        <v>251</v>
      </c>
      <c r="C17" s="543" t="s">
        <v>43</v>
      </c>
      <c r="D17" s="559"/>
      <c r="E17" s="559"/>
      <c r="F17" s="559"/>
      <c r="G17" s="559"/>
      <c r="H17" s="559"/>
      <c r="I17" s="560"/>
      <c r="J17" s="95"/>
      <c r="K17" s="95"/>
      <c r="M17" s="91" t="s">
        <v>106</v>
      </c>
      <c r="N17" s="86"/>
    </row>
    <row r="18" spans="2:14" ht="18" customHeight="1" x14ac:dyDescent="0.15">
      <c r="B18" s="561" t="s">
        <v>252</v>
      </c>
      <c r="C18" s="562" t="s">
        <v>253</v>
      </c>
      <c r="D18" s="562"/>
      <c r="E18" s="562"/>
      <c r="F18" s="563" t="s">
        <v>254</v>
      </c>
      <c r="G18" s="563"/>
      <c r="H18" s="563"/>
      <c r="I18" s="564"/>
      <c r="J18" s="96"/>
      <c r="K18" s="96"/>
      <c r="M18" s="91" t="s">
        <v>128</v>
      </c>
      <c r="N18" s="86"/>
    </row>
    <row r="19" spans="2:14" ht="39.75" customHeight="1" x14ac:dyDescent="0.15">
      <c r="B19" s="561"/>
      <c r="C19" s="541" t="s">
        <v>255</v>
      </c>
      <c r="D19" s="541"/>
      <c r="E19" s="541"/>
      <c r="F19" s="541" t="s">
        <v>256</v>
      </c>
      <c r="G19" s="541"/>
      <c r="H19" s="541"/>
      <c r="I19" s="542"/>
      <c r="J19" s="94"/>
      <c r="K19" s="94"/>
      <c r="M19" s="91" t="s">
        <v>132</v>
      </c>
      <c r="N19" s="86"/>
    </row>
    <row r="20" spans="2:14" ht="39.75" customHeight="1" x14ac:dyDescent="0.15">
      <c r="B20" s="118" t="s">
        <v>257</v>
      </c>
      <c r="C20" s="565" t="s">
        <v>43</v>
      </c>
      <c r="D20" s="566"/>
      <c r="E20" s="567"/>
      <c r="F20" s="568" t="s">
        <v>43</v>
      </c>
      <c r="G20" s="568"/>
      <c r="H20" s="568"/>
      <c r="I20" s="569"/>
      <c r="J20" s="88"/>
      <c r="K20" s="88"/>
      <c r="M20" s="91"/>
      <c r="N20" s="86"/>
    </row>
    <row r="21" spans="2:14" ht="105" customHeight="1" x14ac:dyDescent="0.15">
      <c r="B21" s="118" t="s">
        <v>258</v>
      </c>
      <c r="C21" s="570" t="s">
        <v>259</v>
      </c>
      <c r="D21" s="571"/>
      <c r="E21" s="572"/>
      <c r="F21" s="573" t="s">
        <v>260</v>
      </c>
      <c r="G21" s="554"/>
      <c r="H21" s="554"/>
      <c r="I21" s="574"/>
      <c r="J21" s="93"/>
      <c r="K21" s="93"/>
      <c r="M21" s="97"/>
      <c r="N21" s="86"/>
    </row>
    <row r="22" spans="2:14" ht="23.25" customHeight="1" x14ac:dyDescent="0.15">
      <c r="B22" s="118" t="s">
        <v>261</v>
      </c>
      <c r="C22" s="553">
        <v>44927</v>
      </c>
      <c r="D22" s="575"/>
      <c r="E22" s="576"/>
      <c r="F22" s="131" t="s">
        <v>262</v>
      </c>
      <c r="G22" s="204">
        <v>0.3</v>
      </c>
      <c r="H22" s="131" t="s">
        <v>263</v>
      </c>
      <c r="I22" s="258">
        <v>0.7</v>
      </c>
      <c r="J22" s="98"/>
      <c r="K22" s="98"/>
      <c r="M22" s="97"/>
    </row>
    <row r="23" spans="2:14" ht="27" customHeight="1" x14ac:dyDescent="0.15">
      <c r="B23" s="118" t="s">
        <v>264</v>
      </c>
      <c r="C23" s="553">
        <v>45291</v>
      </c>
      <c r="D23" s="554"/>
      <c r="E23" s="555"/>
      <c r="F23" s="131" t="s">
        <v>265</v>
      </c>
      <c r="G23" s="556">
        <v>0.15</v>
      </c>
      <c r="H23" s="557"/>
      <c r="I23" s="558"/>
      <c r="J23" s="99"/>
      <c r="K23" s="99"/>
      <c r="M23" s="97"/>
    </row>
    <row r="24" spans="2:14" ht="30.75" customHeight="1" x14ac:dyDescent="0.15">
      <c r="B24" s="205" t="s">
        <v>266</v>
      </c>
      <c r="C24" s="577" t="s">
        <v>267</v>
      </c>
      <c r="D24" s="578"/>
      <c r="E24" s="579"/>
      <c r="F24" s="206" t="s">
        <v>268</v>
      </c>
      <c r="G24" s="580" t="s">
        <v>269</v>
      </c>
      <c r="H24" s="581"/>
      <c r="I24" s="582"/>
      <c r="J24" s="96"/>
      <c r="K24" s="96"/>
      <c r="M24" s="97"/>
    </row>
    <row r="25" spans="2:14" ht="22.5" customHeight="1" x14ac:dyDescent="0.15">
      <c r="B25" s="537" t="s">
        <v>270</v>
      </c>
      <c r="C25" s="538"/>
      <c r="D25" s="538"/>
      <c r="E25" s="538"/>
      <c r="F25" s="538"/>
      <c r="G25" s="538"/>
      <c r="H25" s="538"/>
      <c r="I25" s="539"/>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8">
        <f>0.0833333333333333*$G$23</f>
        <v>1.2499999999999995E-2</v>
      </c>
      <c r="D27" s="278">
        <f>+C27</f>
        <v>1.2499999999999995E-2</v>
      </c>
      <c r="E27" s="279">
        <f>D27/C27</f>
        <v>1</v>
      </c>
      <c r="F27" s="583">
        <f>SUM(C27:C38)</f>
        <v>0.14999999999999994</v>
      </c>
      <c r="G27" s="586">
        <f>SUM(D27:D38)</f>
        <v>9.9999999999999964E-2</v>
      </c>
      <c r="H27" s="216">
        <f>+(D27*100%)/$G$23</f>
        <v>8.3333333333333301E-2</v>
      </c>
      <c r="I27" s="589">
        <f>G27+I22</f>
        <v>0.79999999999999993</v>
      </c>
      <c r="J27" s="94"/>
      <c r="K27" s="94"/>
      <c r="M27" s="97"/>
    </row>
    <row r="28" spans="2:14" ht="24" customHeight="1" x14ac:dyDescent="0.2">
      <c r="B28" s="100" t="s">
        <v>158</v>
      </c>
      <c r="C28" s="278">
        <f t="shared" ref="C28:D38" si="0">0.0833333333333333*$G$23</f>
        <v>1.2499999999999995E-2</v>
      </c>
      <c r="D28" s="278">
        <v>1.2499999999999995E-2</v>
      </c>
      <c r="E28" s="279">
        <f>D28/C28</f>
        <v>1</v>
      </c>
      <c r="F28" s="584"/>
      <c r="G28" s="587"/>
      <c r="H28" s="216">
        <f>+IF(D28="","",((D28*100%)/$G$23)+H27)</f>
        <v>0.1666666666666666</v>
      </c>
      <c r="I28" s="590"/>
      <c r="J28" s="94"/>
      <c r="K28" s="94"/>
      <c r="M28" s="97"/>
    </row>
    <row r="29" spans="2:14" ht="24" customHeight="1" x14ac:dyDescent="0.2">
      <c r="B29" s="100" t="s">
        <v>159</v>
      </c>
      <c r="C29" s="278">
        <f t="shared" si="0"/>
        <v>1.2499999999999995E-2</v>
      </c>
      <c r="D29" s="278">
        <f t="shared" si="0"/>
        <v>1.2499999999999995E-2</v>
      </c>
      <c r="E29" s="279">
        <f t="shared" ref="E29:E31" si="1">D29/C29</f>
        <v>1</v>
      </c>
      <c r="F29" s="584"/>
      <c r="G29" s="587"/>
      <c r="H29" s="216">
        <f t="shared" ref="H29:H38" si="2">+IF(D29="","",((D29*100%)/$G$23)+H28)</f>
        <v>0.24999999999999989</v>
      </c>
      <c r="I29" s="590"/>
      <c r="J29" s="94"/>
      <c r="K29" s="94"/>
      <c r="M29" s="97"/>
    </row>
    <row r="30" spans="2:14" ht="24" customHeight="1" x14ac:dyDescent="0.2">
      <c r="B30" s="100" t="s">
        <v>160</v>
      </c>
      <c r="C30" s="278">
        <f t="shared" si="0"/>
        <v>1.2499999999999995E-2</v>
      </c>
      <c r="D30" s="278">
        <f>+C30</f>
        <v>1.2499999999999995E-2</v>
      </c>
      <c r="E30" s="279">
        <f t="shared" si="1"/>
        <v>1</v>
      </c>
      <c r="F30" s="584"/>
      <c r="G30" s="587"/>
      <c r="H30" s="216">
        <f t="shared" si="2"/>
        <v>0.3333333333333332</v>
      </c>
      <c r="I30" s="590"/>
      <c r="J30" s="94"/>
      <c r="K30" s="94"/>
      <c r="M30" s="97"/>
    </row>
    <row r="31" spans="2:14" ht="24" customHeight="1" x14ac:dyDescent="0.2">
      <c r="B31" s="100" t="s">
        <v>161</v>
      </c>
      <c r="C31" s="278">
        <f t="shared" si="0"/>
        <v>1.2499999999999995E-2</v>
      </c>
      <c r="D31" s="278">
        <f>+C31</f>
        <v>1.2499999999999995E-2</v>
      </c>
      <c r="E31" s="279">
        <f t="shared" si="1"/>
        <v>1</v>
      </c>
      <c r="F31" s="584"/>
      <c r="G31" s="587"/>
      <c r="H31" s="216">
        <f t="shared" si="2"/>
        <v>0.41666666666666652</v>
      </c>
      <c r="I31" s="590"/>
      <c r="J31" s="94"/>
      <c r="K31" s="94"/>
      <c r="M31" s="97"/>
    </row>
    <row r="32" spans="2:14" ht="24" customHeight="1" x14ac:dyDescent="0.2">
      <c r="B32" s="100" t="s">
        <v>162</v>
      </c>
      <c r="C32" s="278">
        <f t="shared" si="0"/>
        <v>1.2499999999999995E-2</v>
      </c>
      <c r="D32" s="278">
        <f>+C32</f>
        <v>1.2499999999999995E-2</v>
      </c>
      <c r="E32" s="279">
        <f>D32/C32</f>
        <v>1</v>
      </c>
      <c r="F32" s="584"/>
      <c r="G32" s="587"/>
      <c r="H32" s="216">
        <f t="shared" si="2"/>
        <v>0.49999999999999983</v>
      </c>
      <c r="I32" s="590"/>
      <c r="J32" s="94"/>
      <c r="K32" s="94"/>
      <c r="M32" s="97"/>
    </row>
    <row r="33" spans="2:11" ht="24" customHeight="1" x14ac:dyDescent="0.2">
      <c r="B33" s="100" t="s">
        <v>163</v>
      </c>
      <c r="C33" s="278">
        <f t="shared" si="0"/>
        <v>1.2499999999999995E-2</v>
      </c>
      <c r="D33" s="278">
        <f>+C33</f>
        <v>1.2499999999999995E-2</v>
      </c>
      <c r="E33" s="279">
        <f t="shared" ref="E33:E38" si="3">D33/C33</f>
        <v>1</v>
      </c>
      <c r="F33" s="584"/>
      <c r="G33" s="587"/>
      <c r="H33" s="216">
        <f t="shared" si="2"/>
        <v>0.58333333333333315</v>
      </c>
      <c r="I33" s="590"/>
      <c r="J33" s="102"/>
      <c r="K33" s="102"/>
    </row>
    <row r="34" spans="2:11" ht="24" customHeight="1" x14ac:dyDescent="0.2">
      <c r="B34" s="100" t="s">
        <v>164</v>
      </c>
      <c r="C34" s="278">
        <f t="shared" si="0"/>
        <v>1.2499999999999995E-2</v>
      </c>
      <c r="D34" s="278">
        <f>+C34</f>
        <v>1.2499999999999995E-2</v>
      </c>
      <c r="E34" s="279">
        <f t="shared" si="3"/>
        <v>1</v>
      </c>
      <c r="F34" s="584"/>
      <c r="G34" s="587"/>
      <c r="H34" s="216">
        <f t="shared" si="2"/>
        <v>0.66666666666666641</v>
      </c>
      <c r="I34" s="590"/>
      <c r="J34" s="102"/>
      <c r="K34" s="102"/>
    </row>
    <row r="35" spans="2:11" ht="24" customHeight="1" x14ac:dyDescent="0.2">
      <c r="B35" s="100" t="s">
        <v>165</v>
      </c>
      <c r="C35" s="278">
        <f t="shared" si="0"/>
        <v>1.2499999999999995E-2</v>
      </c>
      <c r="D35" s="278"/>
      <c r="E35" s="279">
        <f t="shared" si="3"/>
        <v>0</v>
      </c>
      <c r="F35" s="584"/>
      <c r="G35" s="587"/>
      <c r="H35" s="216" t="str">
        <f t="shared" si="2"/>
        <v/>
      </c>
      <c r="I35" s="590"/>
      <c r="J35" s="102"/>
      <c r="K35" s="102"/>
    </row>
    <row r="36" spans="2:11" ht="24" customHeight="1" x14ac:dyDescent="0.2">
      <c r="B36" s="100" t="s">
        <v>166</v>
      </c>
      <c r="C36" s="278">
        <f t="shared" si="0"/>
        <v>1.2499999999999995E-2</v>
      </c>
      <c r="D36" s="278"/>
      <c r="E36" s="279">
        <f t="shared" si="3"/>
        <v>0</v>
      </c>
      <c r="F36" s="584"/>
      <c r="G36" s="587"/>
      <c r="H36" s="216" t="str">
        <f t="shared" si="2"/>
        <v/>
      </c>
      <c r="I36" s="590"/>
      <c r="J36" s="102"/>
      <c r="K36" s="102"/>
    </row>
    <row r="37" spans="2:11" ht="24" customHeight="1" x14ac:dyDescent="0.2">
      <c r="B37" s="100" t="s">
        <v>167</v>
      </c>
      <c r="C37" s="278">
        <f t="shared" si="0"/>
        <v>1.2499999999999995E-2</v>
      </c>
      <c r="D37" s="278"/>
      <c r="E37" s="279">
        <f t="shared" si="3"/>
        <v>0</v>
      </c>
      <c r="F37" s="584"/>
      <c r="G37" s="587"/>
      <c r="H37" s="216" t="str">
        <f t="shared" si="2"/>
        <v/>
      </c>
      <c r="I37" s="590"/>
      <c r="J37" s="102"/>
      <c r="K37" s="102"/>
    </row>
    <row r="38" spans="2:11" ht="24" customHeight="1" x14ac:dyDescent="0.2">
      <c r="B38" s="100" t="s">
        <v>168</v>
      </c>
      <c r="C38" s="278">
        <f t="shared" si="0"/>
        <v>1.2499999999999995E-2</v>
      </c>
      <c r="D38" s="278"/>
      <c r="E38" s="279">
        <f t="shared" si="3"/>
        <v>0</v>
      </c>
      <c r="F38" s="585"/>
      <c r="G38" s="588"/>
      <c r="H38" s="216" t="str">
        <f t="shared" si="2"/>
        <v/>
      </c>
      <c r="I38" s="591"/>
      <c r="J38" s="102"/>
      <c r="K38" s="102"/>
    </row>
    <row r="39" spans="2:11" ht="150" customHeight="1" x14ac:dyDescent="0.15">
      <c r="B39" s="119" t="s">
        <v>279</v>
      </c>
      <c r="C39" s="592" t="s">
        <v>475</v>
      </c>
      <c r="D39" s="593"/>
      <c r="E39" s="593"/>
      <c r="F39" s="593"/>
      <c r="G39" s="593"/>
      <c r="H39" s="593"/>
      <c r="I39" s="594"/>
      <c r="J39" s="103"/>
      <c r="K39" s="103"/>
    </row>
    <row r="40" spans="2:11" ht="34.5" customHeight="1" x14ac:dyDescent="0.15">
      <c r="B40" s="595"/>
      <c r="C40" s="596"/>
      <c r="D40" s="596"/>
      <c r="E40" s="596"/>
      <c r="F40" s="596"/>
      <c r="G40" s="596"/>
      <c r="H40" s="596"/>
      <c r="I40" s="597"/>
      <c r="J40" s="85"/>
      <c r="K40" s="85"/>
    </row>
    <row r="41" spans="2:11" ht="45.5" customHeight="1" x14ac:dyDescent="0.15">
      <c r="B41" s="598"/>
      <c r="C41" s="599"/>
      <c r="D41" s="599"/>
      <c r="E41" s="599"/>
      <c r="F41" s="599"/>
      <c r="G41" s="599"/>
      <c r="H41" s="599"/>
      <c r="I41" s="600"/>
      <c r="J41" s="103"/>
      <c r="K41" s="103"/>
    </row>
    <row r="42" spans="2:11" ht="45.5" customHeight="1" x14ac:dyDescent="0.15">
      <c r="B42" s="598"/>
      <c r="C42" s="599"/>
      <c r="D42" s="599"/>
      <c r="E42" s="599"/>
      <c r="F42" s="599"/>
      <c r="G42" s="599"/>
      <c r="H42" s="599"/>
      <c r="I42" s="600"/>
      <c r="J42" s="103"/>
      <c r="K42" s="103"/>
    </row>
    <row r="43" spans="2:11" ht="45.5" customHeight="1" x14ac:dyDescent="0.15">
      <c r="B43" s="598"/>
      <c r="C43" s="599"/>
      <c r="D43" s="599"/>
      <c r="E43" s="599"/>
      <c r="F43" s="599"/>
      <c r="G43" s="599"/>
      <c r="H43" s="599"/>
      <c r="I43" s="600"/>
      <c r="J43" s="103"/>
      <c r="K43" s="103"/>
    </row>
    <row r="44" spans="2:11" ht="45.5" customHeight="1" x14ac:dyDescent="0.15">
      <c r="B44" s="601"/>
      <c r="C44" s="602"/>
      <c r="D44" s="602"/>
      <c r="E44" s="602"/>
      <c r="F44" s="602"/>
      <c r="G44" s="602"/>
      <c r="H44" s="602"/>
      <c r="I44" s="603"/>
      <c r="J44" s="84"/>
      <c r="K44" s="84"/>
    </row>
    <row r="45" spans="2:11" ht="29.25" customHeight="1" x14ac:dyDescent="0.15">
      <c r="B45" s="608" t="s">
        <v>280</v>
      </c>
      <c r="C45" s="611" t="s">
        <v>281</v>
      </c>
      <c r="D45" s="612"/>
      <c r="E45" s="612"/>
      <c r="F45" s="613"/>
      <c r="G45" s="139"/>
      <c r="H45" s="140" t="s">
        <v>148</v>
      </c>
      <c r="I45" s="141" t="s">
        <v>282</v>
      </c>
      <c r="J45" s="104"/>
      <c r="K45" s="104"/>
    </row>
    <row r="46" spans="2:11" ht="32" customHeight="1" x14ac:dyDescent="0.15">
      <c r="B46" s="609"/>
      <c r="C46" s="614"/>
      <c r="D46" s="615"/>
      <c r="E46" s="615"/>
      <c r="F46" s="616"/>
      <c r="G46" s="139" t="s">
        <v>283</v>
      </c>
      <c r="H46" s="312">
        <v>308</v>
      </c>
      <c r="I46" s="313">
        <v>1990</v>
      </c>
      <c r="J46" s="104" t="str">
        <f>CONCATENATE(G46," ",H46,",")</f>
        <v>Piezas Gráficas 308,</v>
      </c>
      <c r="K46" s="104" t="str">
        <f>CONCATENATE(J46,J47,J48,J49,J50,J51,J52)</f>
        <v>Piezas Gráficas 308,Videos 93,Notas y Comunicados 14,Publicaciones Facebook 378,Publicaciones Twitter 301,Publicaciones Instagram 413,Impresiones en redes 3800264,</v>
      </c>
    </row>
    <row r="47" spans="2:11" ht="32" customHeight="1" x14ac:dyDescent="0.15">
      <c r="B47" s="609"/>
      <c r="C47" s="614"/>
      <c r="D47" s="615"/>
      <c r="E47" s="615"/>
      <c r="F47" s="616"/>
      <c r="G47" s="139" t="s">
        <v>284</v>
      </c>
      <c r="H47" s="314">
        <v>93</v>
      </c>
      <c r="I47" s="315">
        <v>531</v>
      </c>
      <c r="J47" s="104" t="str">
        <f t="shared" ref="J47:J52" si="4">CONCATENATE(G47," ",H47,",")</f>
        <v>Videos 93,</v>
      </c>
      <c r="K47" s="104"/>
    </row>
    <row r="48" spans="2:11" ht="32" customHeight="1" x14ac:dyDescent="0.15">
      <c r="B48" s="609"/>
      <c r="C48" s="614"/>
      <c r="D48" s="615"/>
      <c r="E48" s="615"/>
      <c r="F48" s="616"/>
      <c r="G48" s="139" t="s">
        <v>285</v>
      </c>
      <c r="H48" s="314">
        <v>14</v>
      </c>
      <c r="I48" s="315">
        <v>108</v>
      </c>
      <c r="J48" s="104" t="str">
        <f t="shared" si="4"/>
        <v>Notas y Comunicados 14,</v>
      </c>
      <c r="K48" s="104"/>
    </row>
    <row r="49" spans="2:11" ht="32" customHeight="1" x14ac:dyDescent="0.15">
      <c r="B49" s="609"/>
      <c r="C49" s="614"/>
      <c r="D49" s="615"/>
      <c r="E49" s="615"/>
      <c r="F49" s="616"/>
      <c r="G49" s="139" t="s">
        <v>286</v>
      </c>
      <c r="H49" s="314">
        <v>378</v>
      </c>
      <c r="I49" s="315">
        <v>2455</v>
      </c>
      <c r="J49" s="104" t="str">
        <f t="shared" si="4"/>
        <v>Publicaciones Facebook 378,</v>
      </c>
      <c r="K49" s="104"/>
    </row>
    <row r="50" spans="2:11" ht="32" customHeight="1" x14ac:dyDescent="0.15">
      <c r="B50" s="609"/>
      <c r="C50" s="614"/>
      <c r="D50" s="615"/>
      <c r="E50" s="615"/>
      <c r="F50" s="616"/>
      <c r="G50" s="139" t="s">
        <v>287</v>
      </c>
      <c r="H50" s="314">
        <v>301</v>
      </c>
      <c r="I50" s="315">
        <v>2200</v>
      </c>
      <c r="J50" s="104" t="str">
        <f t="shared" si="4"/>
        <v>Publicaciones Twitter 301,</v>
      </c>
      <c r="K50" s="104"/>
    </row>
    <row r="51" spans="2:11" ht="32" customHeight="1" x14ac:dyDescent="0.15">
      <c r="B51" s="609"/>
      <c r="C51" s="614"/>
      <c r="D51" s="615"/>
      <c r="E51" s="615"/>
      <c r="F51" s="616"/>
      <c r="G51" s="139" t="s">
        <v>288</v>
      </c>
      <c r="H51" s="314">
        <v>413</v>
      </c>
      <c r="I51" s="315">
        <v>3256</v>
      </c>
      <c r="J51" s="104" t="str">
        <f t="shared" si="4"/>
        <v>Publicaciones Instagram 413,</v>
      </c>
      <c r="K51" s="104"/>
    </row>
    <row r="52" spans="2:11" ht="32" customHeight="1" x14ac:dyDescent="0.15">
      <c r="B52" s="610"/>
      <c r="C52" s="617"/>
      <c r="D52" s="618"/>
      <c r="E52" s="618"/>
      <c r="F52" s="619"/>
      <c r="G52" s="139" t="s">
        <v>289</v>
      </c>
      <c r="H52" s="319">
        <v>3800264</v>
      </c>
      <c r="I52" s="320">
        <v>41124327</v>
      </c>
      <c r="J52" s="104" t="str">
        <f t="shared" si="4"/>
        <v>Impresiones en redes 3800264,</v>
      </c>
      <c r="K52" s="104"/>
    </row>
    <row r="53" spans="2:11" ht="46.5" customHeight="1" x14ac:dyDescent="0.15">
      <c r="B53" s="118" t="s">
        <v>290</v>
      </c>
      <c r="C53" s="604" t="s">
        <v>46</v>
      </c>
      <c r="D53" s="605"/>
      <c r="E53" s="605"/>
      <c r="F53" s="605"/>
      <c r="G53" s="605"/>
      <c r="H53" s="605"/>
      <c r="I53" s="605"/>
      <c r="J53" s="104"/>
      <c r="K53" s="104"/>
    </row>
    <row r="54" spans="2:11" ht="93.75" customHeight="1" x14ac:dyDescent="0.15">
      <c r="B54" s="120" t="s">
        <v>291</v>
      </c>
      <c r="C54" s="606" t="s">
        <v>292</v>
      </c>
      <c r="D54" s="607"/>
      <c r="E54" s="607"/>
      <c r="F54" s="607"/>
      <c r="G54" s="607"/>
      <c r="H54" s="607"/>
      <c r="I54" s="607"/>
      <c r="J54" s="104"/>
      <c r="K54" s="104"/>
    </row>
    <row r="55" spans="2:11" ht="22.5" customHeight="1" x14ac:dyDescent="0.15">
      <c r="B55" s="537" t="s">
        <v>293</v>
      </c>
      <c r="C55" s="538"/>
      <c r="D55" s="538"/>
      <c r="E55" s="538"/>
      <c r="F55" s="538"/>
      <c r="G55" s="538"/>
      <c r="H55" s="538"/>
      <c r="I55" s="539"/>
      <c r="J55" s="104"/>
      <c r="K55" s="104"/>
    </row>
    <row r="56" spans="2:11" ht="22.5" customHeight="1" x14ac:dyDescent="0.15">
      <c r="B56" s="622" t="s">
        <v>294</v>
      </c>
      <c r="C56" s="137" t="s">
        <v>295</v>
      </c>
      <c r="D56" s="624" t="s">
        <v>296</v>
      </c>
      <c r="E56" s="624"/>
      <c r="F56" s="624"/>
      <c r="G56" s="624" t="s">
        <v>297</v>
      </c>
      <c r="H56" s="624"/>
      <c r="I56" s="625"/>
      <c r="J56" s="105"/>
      <c r="K56" s="105"/>
    </row>
    <row r="57" spans="2:11" ht="30.75" customHeight="1" x14ac:dyDescent="0.15">
      <c r="B57" s="623"/>
      <c r="C57" s="138"/>
      <c r="D57" s="620"/>
      <c r="E57" s="620"/>
      <c r="F57" s="620"/>
      <c r="G57" s="620"/>
      <c r="H57" s="620"/>
      <c r="I57" s="621"/>
      <c r="J57" s="105"/>
      <c r="K57" s="105"/>
    </row>
    <row r="58" spans="2:11" ht="32.25" customHeight="1" x14ac:dyDescent="0.15">
      <c r="B58" s="121" t="s">
        <v>298</v>
      </c>
      <c r="C58" s="620" t="s">
        <v>299</v>
      </c>
      <c r="D58" s="620"/>
      <c r="E58" s="620"/>
      <c r="F58" s="620"/>
      <c r="G58" s="620"/>
      <c r="H58" s="620"/>
      <c r="I58" s="621"/>
      <c r="J58" s="106"/>
      <c r="K58" s="106"/>
    </row>
    <row r="59" spans="2:11" ht="28.5" customHeight="1" x14ac:dyDescent="0.15">
      <c r="B59" s="122" t="s">
        <v>300</v>
      </c>
      <c r="C59" s="620" t="s">
        <v>299</v>
      </c>
      <c r="D59" s="620"/>
      <c r="E59" s="620"/>
      <c r="F59" s="620"/>
      <c r="G59" s="620"/>
      <c r="H59" s="620"/>
      <c r="I59" s="621"/>
      <c r="J59" s="106"/>
      <c r="K59" s="106"/>
    </row>
    <row r="60" spans="2:11" ht="30" customHeight="1" x14ac:dyDescent="0.15">
      <c r="B60" s="273" t="s">
        <v>301</v>
      </c>
      <c r="C60" s="620" t="s">
        <v>302</v>
      </c>
      <c r="D60" s="620"/>
      <c r="E60" s="620"/>
      <c r="F60" s="620"/>
      <c r="G60" s="620"/>
      <c r="H60" s="620"/>
      <c r="I60" s="621"/>
      <c r="J60" s="107"/>
      <c r="K60" s="107"/>
    </row>
    <row r="61" spans="2:11" ht="31.5" customHeight="1" x14ac:dyDescent="0.15">
      <c r="B61" s="274" t="s">
        <v>303</v>
      </c>
      <c r="C61" s="620" t="s">
        <v>302</v>
      </c>
      <c r="D61" s="620"/>
      <c r="E61" s="620"/>
      <c r="F61" s="620"/>
      <c r="G61" s="620"/>
      <c r="H61" s="620"/>
      <c r="I61" s="621"/>
      <c r="J61" s="108"/>
      <c r="K61" s="108"/>
    </row>
    <row r="62" spans="2:11" x14ac:dyDescent="0.15">
      <c r="B62" s="84"/>
      <c r="C62" s="108"/>
      <c r="D62" s="108"/>
      <c r="E62" s="275"/>
      <c r="F62" s="275"/>
      <c r="G62" s="276"/>
      <c r="H62" s="277"/>
      <c r="I62" s="108"/>
      <c r="J62" s="108"/>
      <c r="K62" s="108"/>
    </row>
    <row r="63" spans="2:11" x14ac:dyDescent="0.15">
      <c r="B63" s="109"/>
      <c r="C63" s="110"/>
      <c r="D63" s="110"/>
      <c r="E63" s="111"/>
      <c r="F63" s="111"/>
      <c r="G63" s="117"/>
      <c r="H63" s="113"/>
      <c r="I63" s="110"/>
      <c r="J63" s="108"/>
      <c r="K63" s="108"/>
    </row>
    <row r="64" spans="2:11" x14ac:dyDescent="0.15">
      <c r="B64" s="109"/>
      <c r="C64" s="110"/>
      <c r="D64" s="110"/>
      <c r="E64" s="111"/>
      <c r="F64" s="111"/>
      <c r="G64" s="117"/>
      <c r="H64" s="113"/>
      <c r="I64" s="110"/>
      <c r="J64" s="108"/>
      <c r="K64" s="108"/>
    </row>
    <row r="65" spans="2:11" x14ac:dyDescent="0.15">
      <c r="B65" s="109"/>
      <c r="C65" s="110"/>
      <c r="D65" s="110"/>
      <c r="E65" s="111"/>
      <c r="F65" s="111"/>
      <c r="G65" s="117"/>
      <c r="H65" s="113"/>
      <c r="I65" s="110"/>
      <c r="J65" s="108"/>
      <c r="K65" s="108"/>
    </row>
    <row r="66" spans="2:11" x14ac:dyDescent="0.15">
      <c r="B66" s="109"/>
      <c r="C66" s="110"/>
      <c r="D66" s="110"/>
      <c r="E66" s="111"/>
      <c r="F66" s="111"/>
      <c r="G66" s="117"/>
      <c r="H66" s="113"/>
      <c r="I66" s="110"/>
      <c r="J66" s="108"/>
      <c r="K66" s="108"/>
    </row>
    <row r="67" spans="2:11" ht="25.5" customHeight="1" x14ac:dyDescent="0.15">
      <c r="B67" s="109"/>
      <c r="C67" s="110"/>
      <c r="D67" s="110"/>
      <c r="E67" s="111"/>
      <c r="F67" s="111"/>
      <c r="G67" s="117"/>
      <c r="H67" s="113"/>
      <c r="I67" s="110"/>
      <c r="J67" s="108"/>
      <c r="K67" s="108"/>
    </row>
  </sheetData>
  <sheetProtection algorithmName="SHA-512" hashValue="TlF0a/2LYbKhlZ/tAGcphG0v06NY+W98gMkuTAhhiauf2dDpDMYwwXa2e2Btoxo6a3yVUvotCeaHooxwshTKwA==" saltValue="e8MVziHl9iehnqL9BgkI+g==" spinCount="100000" sheet="1" objects="1" scenarios="1" selectLockedCells="1" selectUnlockedCells="1"/>
  <mergeCells count="60">
    <mergeCell ref="C59:I59"/>
    <mergeCell ref="C60:I60"/>
    <mergeCell ref="C61:I61"/>
    <mergeCell ref="C58:I58"/>
    <mergeCell ref="B56:B57"/>
    <mergeCell ref="D56:F56"/>
    <mergeCell ref="G56:I56"/>
    <mergeCell ref="D57:F57"/>
    <mergeCell ref="G57:I57"/>
    <mergeCell ref="B55:I55"/>
    <mergeCell ref="C24:E24"/>
    <mergeCell ref="G24:I24"/>
    <mergeCell ref="B25:I25"/>
    <mergeCell ref="F27:F38"/>
    <mergeCell ref="G27:G38"/>
    <mergeCell ref="I27:I38"/>
    <mergeCell ref="C39:I39"/>
    <mergeCell ref="B40:I44"/>
    <mergeCell ref="C53:I53"/>
    <mergeCell ref="C54:I54"/>
    <mergeCell ref="B45:B52"/>
    <mergeCell ref="C45:F52"/>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topLeftCell="A26" zoomScale="70" zoomScaleNormal="85" zoomScaleSheetLayoutView="70" workbookViewId="0">
      <selection activeCell="C39" sqref="C39:I39"/>
    </sheetView>
  </sheetViews>
  <sheetFormatPr baseColWidth="10" defaultColWidth="11.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25" style="83" customWidth="1"/>
    <col min="7" max="7" width="22" style="115" customWidth="1"/>
    <col min="8" max="8" width="20.5" style="83" customWidth="1"/>
    <col min="9" max="9" width="22.5" style="83" customWidth="1"/>
    <col min="10" max="22" width="11.5" style="81"/>
    <col min="23" max="16384" width="11.5" style="83"/>
  </cols>
  <sheetData>
    <row r="1" spans="2:12" ht="37.5" customHeight="1" x14ac:dyDescent="0.15">
      <c r="B1" s="525"/>
      <c r="C1" s="628" t="s">
        <v>1</v>
      </c>
      <c r="D1" s="628"/>
      <c r="E1" s="628"/>
      <c r="F1" s="628"/>
      <c r="G1" s="628"/>
      <c r="H1" s="628"/>
      <c r="I1" s="529"/>
      <c r="K1" s="82"/>
    </row>
    <row r="2" spans="2:12" ht="37.5" customHeight="1" x14ac:dyDescent="0.15">
      <c r="B2" s="526"/>
      <c r="C2" s="629" t="s">
        <v>218</v>
      </c>
      <c r="D2" s="629"/>
      <c r="E2" s="629"/>
      <c r="F2" s="629"/>
      <c r="G2" s="629"/>
      <c r="H2" s="629"/>
      <c r="I2" s="530"/>
      <c r="K2" s="82"/>
    </row>
    <row r="3" spans="2:12" ht="37.5" customHeight="1" x14ac:dyDescent="0.15">
      <c r="B3" s="526"/>
      <c r="C3" s="629" t="s">
        <v>219</v>
      </c>
      <c r="D3" s="629"/>
      <c r="E3" s="629"/>
      <c r="F3" s="629" t="s">
        <v>220</v>
      </c>
      <c r="G3" s="629"/>
      <c r="H3" s="629"/>
      <c r="I3" s="530"/>
      <c r="K3" s="82"/>
    </row>
    <row r="4" spans="2:12" ht="23.25" customHeight="1" x14ac:dyDescent="0.15">
      <c r="B4" s="534" t="s">
        <v>221</v>
      </c>
      <c r="C4" s="535"/>
      <c r="D4" s="535"/>
      <c r="E4" s="535"/>
      <c r="F4" s="535"/>
      <c r="G4" s="535"/>
      <c r="H4" s="535"/>
      <c r="I4" s="536"/>
    </row>
    <row r="5" spans="2:12" ht="24" customHeight="1" x14ac:dyDescent="0.15">
      <c r="B5" s="537" t="s">
        <v>222</v>
      </c>
      <c r="C5" s="538"/>
      <c r="D5" s="538"/>
      <c r="E5" s="538"/>
      <c r="F5" s="538"/>
      <c r="G5" s="538"/>
      <c r="H5" s="538"/>
      <c r="I5" s="539"/>
      <c r="L5" s="86"/>
    </row>
    <row r="6" spans="2:12" ht="30.75" customHeight="1" x14ac:dyDescent="0.15">
      <c r="B6" s="118" t="s">
        <v>223</v>
      </c>
      <c r="C6" s="154">
        <v>3</v>
      </c>
      <c r="D6" s="540" t="s">
        <v>224</v>
      </c>
      <c r="E6" s="540"/>
      <c r="F6" s="541" t="s">
        <v>304</v>
      </c>
      <c r="G6" s="541"/>
      <c r="H6" s="541"/>
      <c r="I6" s="542"/>
      <c r="K6" s="82"/>
      <c r="L6" s="86"/>
    </row>
    <row r="7" spans="2:12" ht="30.75" customHeight="1" x14ac:dyDescent="0.15">
      <c r="B7" s="118" t="s">
        <v>226</v>
      </c>
      <c r="C7" s="154" t="s">
        <v>84</v>
      </c>
      <c r="D7" s="540" t="s">
        <v>227</v>
      </c>
      <c r="E7" s="540"/>
      <c r="F7" s="541" t="s">
        <v>305</v>
      </c>
      <c r="G7" s="541"/>
      <c r="H7" s="131" t="s">
        <v>229</v>
      </c>
      <c r="I7" s="155" t="s">
        <v>84</v>
      </c>
      <c r="K7" s="82"/>
      <c r="L7" s="86"/>
    </row>
    <row r="8" spans="2:12" ht="30.75" customHeight="1" x14ac:dyDescent="0.15">
      <c r="B8" s="118" t="s">
        <v>230</v>
      </c>
      <c r="C8" s="541" t="s">
        <v>231</v>
      </c>
      <c r="D8" s="541"/>
      <c r="E8" s="541"/>
      <c r="F8" s="541"/>
      <c r="G8" s="131" t="s">
        <v>232</v>
      </c>
      <c r="H8" s="546">
        <v>7550</v>
      </c>
      <c r="I8" s="547"/>
      <c r="K8" s="82"/>
      <c r="L8" s="86"/>
    </row>
    <row r="9" spans="2:12" ht="30.75" customHeight="1" x14ac:dyDescent="0.15">
      <c r="B9" s="118" t="s">
        <v>68</v>
      </c>
      <c r="C9" s="630" t="s">
        <v>93</v>
      </c>
      <c r="D9" s="630"/>
      <c r="E9" s="630"/>
      <c r="F9" s="630"/>
      <c r="G9" s="131" t="s">
        <v>233</v>
      </c>
      <c r="H9" s="549" t="s">
        <v>306</v>
      </c>
      <c r="I9" s="550"/>
      <c r="K9" s="91"/>
    </row>
    <row r="10" spans="2:12" ht="60.75" customHeight="1" x14ac:dyDescent="0.15">
      <c r="B10" s="118" t="s">
        <v>235</v>
      </c>
      <c r="C10" s="541" t="s">
        <v>307</v>
      </c>
      <c r="D10" s="541"/>
      <c r="E10" s="541"/>
      <c r="F10" s="541"/>
      <c r="G10" s="541"/>
      <c r="H10" s="541"/>
      <c r="I10" s="542"/>
      <c r="K10" s="91"/>
    </row>
    <row r="11" spans="2:12" ht="30.75" customHeight="1" x14ac:dyDescent="0.15">
      <c r="B11" s="118" t="s">
        <v>237</v>
      </c>
      <c r="C11" s="541" t="s">
        <v>238</v>
      </c>
      <c r="D11" s="541"/>
      <c r="E11" s="541"/>
      <c r="F11" s="541"/>
      <c r="G11" s="541"/>
      <c r="H11" s="541"/>
      <c r="I11" s="542"/>
      <c r="K11" s="91"/>
      <c r="L11" s="86"/>
    </row>
    <row r="12" spans="2:12" ht="30.75" customHeight="1" x14ac:dyDescent="0.15">
      <c r="B12" s="118" t="s">
        <v>239</v>
      </c>
      <c r="C12" s="544" t="s">
        <v>308</v>
      </c>
      <c r="D12" s="544"/>
      <c r="E12" s="544"/>
      <c r="F12" s="544"/>
      <c r="G12" s="131" t="s">
        <v>241</v>
      </c>
      <c r="H12" s="544" t="s">
        <v>106</v>
      </c>
      <c r="I12" s="545"/>
      <c r="K12" s="91"/>
      <c r="L12" s="86"/>
    </row>
    <row r="13" spans="2:12" ht="30.75" customHeight="1" x14ac:dyDescent="0.15">
      <c r="B13" s="118" t="s">
        <v>242</v>
      </c>
      <c r="C13" s="631" t="s">
        <v>243</v>
      </c>
      <c r="D13" s="631"/>
      <c r="E13" s="631"/>
      <c r="F13" s="631"/>
      <c r="G13" s="131" t="s">
        <v>244</v>
      </c>
      <c r="H13" s="541" t="s">
        <v>44</v>
      </c>
      <c r="I13" s="542"/>
      <c r="K13" s="91"/>
    </row>
    <row r="14" spans="2:12" ht="64.5" customHeight="1" x14ac:dyDescent="0.15">
      <c r="B14" s="118" t="s">
        <v>245</v>
      </c>
      <c r="C14" s="632" t="s">
        <v>309</v>
      </c>
      <c r="D14" s="632"/>
      <c r="E14" s="632"/>
      <c r="F14" s="632"/>
      <c r="G14" s="632"/>
      <c r="H14" s="632"/>
      <c r="I14" s="633"/>
      <c r="K14" s="91"/>
      <c r="L14" s="86"/>
    </row>
    <row r="15" spans="2:12" ht="30.75" customHeight="1" x14ac:dyDescent="0.15">
      <c r="B15" s="118" t="s">
        <v>247</v>
      </c>
      <c r="C15" s="544" t="s">
        <v>310</v>
      </c>
      <c r="D15" s="544"/>
      <c r="E15" s="544"/>
      <c r="F15" s="544"/>
      <c r="G15" s="544"/>
      <c r="H15" s="544"/>
      <c r="I15" s="545"/>
      <c r="K15" s="91"/>
      <c r="L15" s="86"/>
    </row>
    <row r="16" spans="2:12" ht="20.25" customHeight="1" x14ac:dyDescent="0.15">
      <c r="B16" s="118" t="s">
        <v>249</v>
      </c>
      <c r="C16" s="541" t="s">
        <v>311</v>
      </c>
      <c r="D16" s="541"/>
      <c r="E16" s="541"/>
      <c r="F16" s="541"/>
      <c r="G16" s="541"/>
      <c r="H16" s="541"/>
      <c r="I16" s="542"/>
      <c r="K16" s="91"/>
      <c r="L16" s="86"/>
    </row>
    <row r="17" spans="2:12" ht="30.75" customHeight="1" x14ac:dyDescent="0.15">
      <c r="B17" s="118" t="s">
        <v>251</v>
      </c>
      <c r="C17" s="541" t="s">
        <v>43</v>
      </c>
      <c r="D17" s="642"/>
      <c r="E17" s="642"/>
      <c r="F17" s="642"/>
      <c r="G17" s="642"/>
      <c r="H17" s="642"/>
      <c r="I17" s="643"/>
      <c r="K17" s="91"/>
      <c r="L17" s="86"/>
    </row>
    <row r="18" spans="2:12" ht="18" customHeight="1" x14ac:dyDescent="0.15">
      <c r="B18" s="561" t="s">
        <v>252</v>
      </c>
      <c r="C18" s="562" t="s">
        <v>253</v>
      </c>
      <c r="D18" s="562"/>
      <c r="E18" s="562"/>
      <c r="F18" s="563" t="s">
        <v>254</v>
      </c>
      <c r="G18" s="563"/>
      <c r="H18" s="563"/>
      <c r="I18" s="564"/>
      <c r="K18" s="91"/>
      <c r="L18" s="86"/>
    </row>
    <row r="19" spans="2:12" ht="39.75" customHeight="1" x14ac:dyDescent="0.15">
      <c r="B19" s="561"/>
      <c r="C19" s="541" t="s">
        <v>312</v>
      </c>
      <c r="D19" s="541"/>
      <c r="E19" s="541"/>
      <c r="F19" s="541" t="s">
        <v>313</v>
      </c>
      <c r="G19" s="541"/>
      <c r="H19" s="541"/>
      <c r="I19" s="542"/>
      <c r="K19" s="91"/>
      <c r="L19" s="86"/>
    </row>
    <row r="20" spans="2:12" ht="39.75" customHeight="1" x14ac:dyDescent="0.15">
      <c r="B20" s="118" t="s">
        <v>257</v>
      </c>
      <c r="C20" s="580" t="s">
        <v>43</v>
      </c>
      <c r="D20" s="581"/>
      <c r="E20" s="638"/>
      <c r="F20" s="544" t="s">
        <v>43</v>
      </c>
      <c r="G20" s="544"/>
      <c r="H20" s="544"/>
      <c r="I20" s="545"/>
      <c r="K20" s="91"/>
      <c r="L20" s="86"/>
    </row>
    <row r="21" spans="2:12" ht="42" customHeight="1" x14ac:dyDescent="0.15">
      <c r="B21" s="118" t="s">
        <v>258</v>
      </c>
      <c r="C21" s="644" t="s">
        <v>314</v>
      </c>
      <c r="D21" s="645"/>
      <c r="E21" s="646"/>
      <c r="F21" s="580" t="s">
        <v>315</v>
      </c>
      <c r="G21" s="581"/>
      <c r="H21" s="581"/>
      <c r="I21" s="582"/>
      <c r="K21" s="97"/>
      <c r="L21" s="86"/>
    </row>
    <row r="22" spans="2:12" ht="23.25" customHeight="1" x14ac:dyDescent="0.15">
      <c r="B22" s="118" t="s">
        <v>261</v>
      </c>
      <c r="C22" s="637">
        <v>44197</v>
      </c>
      <c r="D22" s="647"/>
      <c r="E22" s="648"/>
      <c r="F22" s="131" t="s">
        <v>262</v>
      </c>
      <c r="G22" s="209">
        <v>0.4</v>
      </c>
      <c r="H22" s="134" t="s">
        <v>263</v>
      </c>
      <c r="I22" s="210">
        <v>0.8</v>
      </c>
      <c r="K22" s="97"/>
    </row>
    <row r="23" spans="2:12" ht="27" customHeight="1" x14ac:dyDescent="0.15">
      <c r="B23" s="118" t="s">
        <v>264</v>
      </c>
      <c r="C23" s="637">
        <v>44561</v>
      </c>
      <c r="D23" s="581"/>
      <c r="E23" s="638"/>
      <c r="F23" s="131" t="s">
        <v>265</v>
      </c>
      <c r="G23" s="639">
        <v>0.1</v>
      </c>
      <c r="H23" s="640"/>
      <c r="I23" s="641"/>
      <c r="K23" s="97"/>
    </row>
    <row r="24" spans="2:12" ht="30.75" customHeight="1" x14ac:dyDescent="0.15">
      <c r="B24" s="205" t="s">
        <v>266</v>
      </c>
      <c r="C24" s="649" t="s">
        <v>118</v>
      </c>
      <c r="D24" s="650"/>
      <c r="E24" s="651"/>
      <c r="F24" s="206" t="s">
        <v>268</v>
      </c>
      <c r="G24" s="580" t="s">
        <v>269</v>
      </c>
      <c r="H24" s="581"/>
      <c r="I24" s="582"/>
      <c r="K24" s="97"/>
    </row>
    <row r="25" spans="2:12" ht="22.5" customHeight="1" x14ac:dyDescent="0.15">
      <c r="B25" s="652" t="s">
        <v>270</v>
      </c>
      <c r="C25" s="653"/>
      <c r="D25" s="653"/>
      <c r="E25" s="653"/>
      <c r="F25" s="653"/>
      <c r="G25" s="653"/>
      <c r="H25" s="653"/>
      <c r="I25" s="654"/>
      <c r="K25" s="97"/>
    </row>
    <row r="26" spans="2:12" ht="43.5" customHeight="1" x14ac:dyDescent="0.15">
      <c r="B26" s="100" t="s">
        <v>148</v>
      </c>
      <c r="C26" s="134" t="s">
        <v>271</v>
      </c>
      <c r="D26" s="134" t="s">
        <v>272</v>
      </c>
      <c r="E26" s="135" t="s">
        <v>273</v>
      </c>
      <c r="F26" s="134" t="s">
        <v>274</v>
      </c>
      <c r="G26" s="134" t="s">
        <v>275</v>
      </c>
      <c r="H26" s="135" t="s">
        <v>316</v>
      </c>
      <c r="I26" s="136" t="s">
        <v>317</v>
      </c>
      <c r="K26" s="97"/>
    </row>
    <row r="27" spans="2:12" ht="19.5" customHeight="1" x14ac:dyDescent="0.2">
      <c r="B27" s="101" t="s">
        <v>157</v>
      </c>
      <c r="C27" s="280">
        <f>0.09254*G23</f>
        <v>9.2540000000000001E-3</v>
      </c>
      <c r="D27" s="293">
        <v>9.2540000000000001E-3</v>
      </c>
      <c r="E27" s="281">
        <f>+D27/C27</f>
        <v>1</v>
      </c>
      <c r="F27" s="655">
        <f>SUM(C27:C38)</f>
        <v>0.1</v>
      </c>
      <c r="G27" s="655">
        <f>SUM(D27:D38)</f>
        <v>6.2742000000000006E-2</v>
      </c>
      <c r="H27" s="216">
        <f>+(D27*100%)/$G$23</f>
        <v>9.2539999999999997E-2</v>
      </c>
      <c r="I27" s="658">
        <f>G27+I22</f>
        <v>0.86274200000000001</v>
      </c>
      <c r="K27" s="97"/>
    </row>
    <row r="28" spans="2:12" ht="19.5" customHeight="1" x14ac:dyDescent="0.2">
      <c r="B28" s="101" t="s">
        <v>158</v>
      </c>
      <c r="C28" s="280">
        <f>0.04998*G23</f>
        <v>4.9979999999999998E-3</v>
      </c>
      <c r="D28" s="293">
        <v>5.000000000000001E-3</v>
      </c>
      <c r="E28" s="281">
        <f t="shared" ref="E28:E38" si="0">+D28/C28</f>
        <v>1.0004001600640258</v>
      </c>
      <c r="F28" s="656"/>
      <c r="G28" s="656"/>
      <c r="H28" s="216">
        <f>+IF(D28="","",((D28*100%)/$G$23)+H27)</f>
        <v>0.14254</v>
      </c>
      <c r="I28" s="659"/>
      <c r="K28" s="97"/>
    </row>
    <row r="29" spans="2:12" ht="19.5" customHeight="1" x14ac:dyDescent="0.2">
      <c r="B29" s="101" t="s">
        <v>159</v>
      </c>
      <c r="C29" s="282">
        <f>0.04998*G23</f>
        <v>4.9979999999999998E-3</v>
      </c>
      <c r="D29" s="294">
        <f t="shared" ref="D29:D34" si="1">+C29</f>
        <v>4.9979999999999998E-3</v>
      </c>
      <c r="E29" s="281">
        <f t="shared" si="0"/>
        <v>1</v>
      </c>
      <c r="F29" s="656"/>
      <c r="G29" s="656"/>
      <c r="H29" s="216">
        <f t="shared" ref="H29:H37" si="2">+IF(D29="","",((D29*100%)/$G$23)+H28)</f>
        <v>0.19252</v>
      </c>
      <c r="I29" s="659"/>
      <c r="K29" s="97"/>
    </row>
    <row r="30" spans="2:12" ht="19.5" customHeight="1" x14ac:dyDescent="0.2">
      <c r="B30" s="101" t="s">
        <v>160</v>
      </c>
      <c r="C30" s="280">
        <f>0.08748*G23</f>
        <v>8.7480000000000006E-3</v>
      </c>
      <c r="D30" s="293">
        <f t="shared" si="1"/>
        <v>8.7480000000000006E-3</v>
      </c>
      <c r="E30" s="281">
        <f t="shared" si="0"/>
        <v>1</v>
      </c>
      <c r="F30" s="656"/>
      <c r="G30" s="656"/>
      <c r="H30" s="216">
        <f t="shared" si="2"/>
        <v>0.28000000000000003</v>
      </c>
      <c r="I30" s="659"/>
    </row>
    <row r="31" spans="2:12" ht="19.5" customHeight="1" x14ac:dyDescent="0.2">
      <c r="B31" s="101" t="s">
        <v>161</v>
      </c>
      <c r="C31" s="280">
        <f>0.04998*G23</f>
        <v>4.9979999999999998E-3</v>
      </c>
      <c r="D31" s="280">
        <f t="shared" si="1"/>
        <v>4.9979999999999998E-3</v>
      </c>
      <c r="E31" s="281">
        <f t="shared" si="0"/>
        <v>1</v>
      </c>
      <c r="F31" s="656"/>
      <c r="G31" s="656"/>
      <c r="H31" s="216">
        <f t="shared" si="2"/>
        <v>0.32998000000000005</v>
      </c>
      <c r="I31" s="659"/>
    </row>
    <row r="32" spans="2:12" ht="19.5" customHeight="1" x14ac:dyDescent="0.2">
      <c r="B32" s="101" t="s">
        <v>162</v>
      </c>
      <c r="C32" s="280">
        <f>0.09498*G23</f>
        <v>9.4979999999999995E-3</v>
      </c>
      <c r="D32" s="293">
        <f t="shared" si="1"/>
        <v>9.4979999999999995E-3</v>
      </c>
      <c r="E32" s="281">
        <f t="shared" si="0"/>
        <v>1</v>
      </c>
      <c r="F32" s="656"/>
      <c r="G32" s="656"/>
      <c r="H32" s="216">
        <f t="shared" si="2"/>
        <v>0.42496000000000006</v>
      </c>
      <c r="I32" s="659"/>
    </row>
    <row r="33" spans="2:14" ht="19.5" customHeight="1" x14ac:dyDescent="0.2">
      <c r="B33" s="101" t="s">
        <v>163</v>
      </c>
      <c r="C33" s="280">
        <f>0.11248*G23</f>
        <v>1.1248000000000001E-2</v>
      </c>
      <c r="D33" s="280">
        <f t="shared" si="1"/>
        <v>1.1248000000000001E-2</v>
      </c>
      <c r="E33" s="281">
        <f t="shared" si="0"/>
        <v>1</v>
      </c>
      <c r="F33" s="656"/>
      <c r="G33" s="656"/>
      <c r="H33" s="216">
        <f t="shared" si="2"/>
        <v>0.53744000000000003</v>
      </c>
      <c r="I33" s="659"/>
    </row>
    <row r="34" spans="2:14" ht="19.5" customHeight="1" x14ac:dyDescent="0.2">
      <c r="B34" s="101" t="s">
        <v>164</v>
      </c>
      <c r="C34" s="280">
        <f>0.08998*G23</f>
        <v>8.9980000000000008E-3</v>
      </c>
      <c r="D34" s="280">
        <f t="shared" si="1"/>
        <v>8.9980000000000008E-3</v>
      </c>
      <c r="E34" s="281">
        <f t="shared" si="0"/>
        <v>1</v>
      </c>
      <c r="F34" s="656"/>
      <c r="G34" s="656"/>
      <c r="H34" s="216">
        <f t="shared" si="2"/>
        <v>0.62742000000000009</v>
      </c>
      <c r="I34" s="659"/>
    </row>
    <row r="35" spans="2:14" ht="19.5" customHeight="1" x14ac:dyDescent="0.2">
      <c r="B35" s="101" t="s">
        <v>165</v>
      </c>
      <c r="C35" s="280">
        <f>0.07498*G23</f>
        <v>7.4980000000000012E-3</v>
      </c>
      <c r="D35" s="280"/>
      <c r="E35" s="281">
        <f t="shared" si="0"/>
        <v>0</v>
      </c>
      <c r="F35" s="656"/>
      <c r="G35" s="656"/>
      <c r="H35" s="216" t="str">
        <f t="shared" si="2"/>
        <v/>
      </c>
      <c r="I35" s="659"/>
    </row>
    <row r="36" spans="2:14" ht="19.5" customHeight="1" x14ac:dyDescent="0.2">
      <c r="B36" s="101" t="s">
        <v>166</v>
      </c>
      <c r="C36" s="280">
        <f>0.12748*G23</f>
        <v>1.2748000000000002E-2</v>
      </c>
      <c r="D36" s="280"/>
      <c r="E36" s="281">
        <f t="shared" si="0"/>
        <v>0</v>
      </c>
      <c r="F36" s="656"/>
      <c r="G36" s="656"/>
      <c r="H36" s="216" t="str">
        <f t="shared" si="2"/>
        <v/>
      </c>
      <c r="I36" s="659"/>
    </row>
    <row r="37" spans="2:14" ht="19.5" customHeight="1" x14ac:dyDescent="0.2">
      <c r="B37" s="101" t="s">
        <v>167</v>
      </c>
      <c r="C37" s="280">
        <f>0.07498*G23</f>
        <v>7.4980000000000012E-3</v>
      </c>
      <c r="D37" s="280"/>
      <c r="E37" s="281">
        <f t="shared" si="0"/>
        <v>0</v>
      </c>
      <c r="F37" s="656"/>
      <c r="G37" s="656"/>
      <c r="H37" s="216" t="str">
        <f t="shared" si="2"/>
        <v/>
      </c>
      <c r="I37" s="659"/>
    </row>
    <row r="38" spans="2:14" ht="19.5" customHeight="1" x14ac:dyDescent="0.2">
      <c r="B38" s="101" t="s">
        <v>168</v>
      </c>
      <c r="C38" s="280">
        <f>0.09516*G23</f>
        <v>9.5160000000000002E-3</v>
      </c>
      <c r="D38" s="280"/>
      <c r="E38" s="281">
        <f t="shared" si="0"/>
        <v>0</v>
      </c>
      <c r="F38" s="657"/>
      <c r="G38" s="657"/>
      <c r="H38" s="216">
        <v>1</v>
      </c>
      <c r="I38" s="660"/>
    </row>
    <row r="39" spans="2:14" ht="100" customHeight="1" x14ac:dyDescent="0.15">
      <c r="B39" s="119" t="s">
        <v>279</v>
      </c>
      <c r="C39" s="634" t="s">
        <v>318</v>
      </c>
      <c r="D39" s="635"/>
      <c r="E39" s="635"/>
      <c r="F39" s="635"/>
      <c r="G39" s="635"/>
      <c r="H39" s="635"/>
      <c r="I39" s="636"/>
    </row>
    <row r="40" spans="2:14" ht="34.5" customHeight="1" x14ac:dyDescent="0.15">
      <c r="B40" s="595"/>
      <c r="C40" s="596"/>
      <c r="D40" s="596"/>
      <c r="E40" s="596"/>
      <c r="F40" s="596"/>
      <c r="G40" s="596"/>
      <c r="H40" s="596"/>
      <c r="I40" s="597"/>
    </row>
    <row r="41" spans="2:14" ht="34.5" customHeight="1" x14ac:dyDescent="0.15">
      <c r="B41" s="598"/>
      <c r="C41" s="599"/>
      <c r="D41" s="599"/>
      <c r="E41" s="599"/>
      <c r="F41" s="599"/>
      <c r="G41" s="599"/>
      <c r="H41" s="599"/>
      <c r="I41" s="600"/>
    </row>
    <row r="42" spans="2:14" ht="34.5" customHeight="1" x14ac:dyDescent="0.15">
      <c r="B42" s="598"/>
      <c r="C42" s="599"/>
      <c r="D42" s="599"/>
      <c r="E42" s="599"/>
      <c r="F42" s="599"/>
      <c r="G42" s="599"/>
      <c r="H42" s="599"/>
      <c r="I42" s="600"/>
    </row>
    <row r="43" spans="2:14" ht="34.5" customHeight="1" x14ac:dyDescent="0.15">
      <c r="B43" s="598"/>
      <c r="C43" s="599"/>
      <c r="D43" s="599"/>
      <c r="E43" s="599"/>
      <c r="F43" s="599"/>
      <c r="G43" s="599"/>
      <c r="H43" s="599"/>
      <c r="I43" s="600"/>
    </row>
    <row r="44" spans="2:14" ht="34.5" customHeight="1" x14ac:dyDescent="0.15">
      <c r="B44" s="601"/>
      <c r="C44" s="602"/>
      <c r="D44" s="602"/>
      <c r="E44" s="602"/>
      <c r="F44" s="602"/>
      <c r="G44" s="602"/>
      <c r="H44" s="602"/>
      <c r="I44" s="603"/>
    </row>
    <row r="45" spans="2:14" ht="321.75" customHeight="1" x14ac:dyDescent="0.15">
      <c r="B45" s="118" t="s">
        <v>280</v>
      </c>
      <c r="C45" s="661" t="s">
        <v>319</v>
      </c>
      <c r="D45" s="662"/>
      <c r="E45" s="662"/>
      <c r="F45" s="662"/>
      <c r="G45" s="662"/>
      <c r="H45" s="662"/>
      <c r="I45" s="663"/>
      <c r="J45" s="251"/>
      <c r="K45" s="251"/>
      <c r="L45" s="251"/>
      <c r="M45" s="251"/>
      <c r="N45" s="251"/>
    </row>
    <row r="46" spans="2:14" ht="32.25" customHeight="1" x14ac:dyDescent="0.15">
      <c r="B46" s="118" t="s">
        <v>290</v>
      </c>
      <c r="C46" s="664" t="s">
        <v>46</v>
      </c>
      <c r="D46" s="665"/>
      <c r="E46" s="665"/>
      <c r="F46" s="665"/>
      <c r="G46" s="665"/>
      <c r="H46" s="665"/>
      <c r="I46" s="666"/>
      <c r="J46" s="252"/>
      <c r="K46" s="252"/>
      <c r="L46" s="252"/>
      <c r="M46" s="252"/>
      <c r="N46" s="252"/>
    </row>
    <row r="47" spans="2:14" ht="96.5" customHeight="1" x14ac:dyDescent="0.15">
      <c r="B47" s="120" t="s">
        <v>291</v>
      </c>
      <c r="C47" s="667" t="s">
        <v>320</v>
      </c>
      <c r="D47" s="668"/>
      <c r="E47" s="668"/>
      <c r="F47" s="668"/>
      <c r="G47" s="668"/>
      <c r="H47" s="668"/>
      <c r="I47" s="669"/>
      <c r="J47" s="253"/>
      <c r="K47" s="253"/>
      <c r="L47" s="253"/>
      <c r="M47" s="253"/>
      <c r="N47" s="253"/>
    </row>
    <row r="48" spans="2:14" ht="22.5" customHeight="1" x14ac:dyDescent="0.15">
      <c r="B48" s="652" t="s">
        <v>293</v>
      </c>
      <c r="C48" s="653"/>
      <c r="D48" s="653"/>
      <c r="E48" s="653"/>
      <c r="F48" s="653"/>
      <c r="G48" s="653"/>
      <c r="H48" s="653"/>
      <c r="I48" s="654"/>
      <c r="J48" s="253"/>
      <c r="K48" s="253"/>
      <c r="L48" s="253"/>
      <c r="M48" s="253"/>
      <c r="N48" s="253"/>
    </row>
    <row r="49" spans="2:14" ht="55.25" customHeight="1" x14ac:dyDescent="0.15">
      <c r="B49" s="622" t="s">
        <v>294</v>
      </c>
      <c r="C49" s="137" t="s">
        <v>321</v>
      </c>
      <c r="D49" s="624" t="s">
        <v>296</v>
      </c>
      <c r="E49" s="624"/>
      <c r="F49" s="624"/>
      <c r="G49" s="624" t="s">
        <v>297</v>
      </c>
      <c r="H49" s="624"/>
      <c r="I49" s="625"/>
      <c r="J49" s="254"/>
      <c r="K49" s="254"/>
      <c r="L49" s="254"/>
      <c r="M49" s="254"/>
      <c r="N49" s="254"/>
    </row>
    <row r="50" spans="2:14" ht="30.75" customHeight="1" x14ac:dyDescent="0.15">
      <c r="B50" s="623"/>
      <c r="C50" s="211"/>
      <c r="D50" s="620"/>
      <c r="E50" s="620"/>
      <c r="F50" s="620"/>
      <c r="G50" s="620"/>
      <c r="H50" s="620"/>
      <c r="I50" s="621"/>
    </row>
    <row r="51" spans="2:14" ht="32.25" customHeight="1" x14ac:dyDescent="0.15">
      <c r="B51" s="121" t="s">
        <v>298</v>
      </c>
      <c r="C51" s="670" t="s">
        <v>322</v>
      </c>
      <c r="D51" s="670"/>
      <c r="E51" s="670"/>
      <c r="F51" s="670"/>
      <c r="G51" s="670"/>
      <c r="H51" s="670"/>
      <c r="I51" s="671"/>
    </row>
    <row r="52" spans="2:14" ht="28.5" customHeight="1" x14ac:dyDescent="0.15">
      <c r="B52" s="122" t="s">
        <v>300</v>
      </c>
      <c r="C52" s="670" t="s">
        <v>322</v>
      </c>
      <c r="D52" s="670"/>
      <c r="E52" s="670"/>
      <c r="F52" s="670"/>
      <c r="G52" s="670"/>
      <c r="H52" s="670"/>
      <c r="I52" s="671"/>
    </row>
    <row r="53" spans="2:14" ht="30" customHeight="1" x14ac:dyDescent="0.15">
      <c r="B53" s="120" t="s">
        <v>301</v>
      </c>
      <c r="C53" s="626" t="s">
        <v>323</v>
      </c>
      <c r="D53" s="627"/>
      <c r="E53" s="627"/>
      <c r="F53" s="627"/>
      <c r="G53" s="627"/>
      <c r="H53" s="627"/>
      <c r="I53" s="627"/>
    </row>
    <row r="54" spans="2:14" ht="31.5" customHeight="1" x14ac:dyDescent="0.15">
      <c r="B54" s="116" t="s">
        <v>303</v>
      </c>
      <c r="C54" s="626" t="s">
        <v>324</v>
      </c>
      <c r="D54" s="627"/>
      <c r="E54" s="627"/>
      <c r="F54" s="627"/>
      <c r="G54" s="627"/>
      <c r="H54" s="627"/>
      <c r="I54" s="627"/>
      <c r="J54" s="283"/>
    </row>
    <row r="55" spans="2:14" ht="12.75" customHeight="1" x14ac:dyDescent="0.15">
      <c r="B55" s="109"/>
      <c r="C55" s="110"/>
      <c r="D55" s="110"/>
      <c r="E55" s="111"/>
      <c r="F55" s="111"/>
      <c r="G55" s="112"/>
      <c r="H55" s="113"/>
      <c r="I55" s="110"/>
    </row>
    <row r="56" spans="2:14" x14ac:dyDescent="0.15">
      <c r="B56" s="109"/>
      <c r="C56" s="110"/>
      <c r="D56" s="110"/>
      <c r="E56" s="111"/>
      <c r="F56" s="111"/>
      <c r="G56" s="112"/>
      <c r="H56" s="113"/>
      <c r="I56" s="110"/>
    </row>
    <row r="57" spans="2:14" x14ac:dyDescent="0.15">
      <c r="B57" s="109"/>
      <c r="C57" s="110"/>
      <c r="D57" s="110"/>
      <c r="E57" s="111"/>
      <c r="F57" s="111"/>
      <c r="G57" s="112"/>
      <c r="H57" s="113"/>
      <c r="I57" s="110"/>
    </row>
    <row r="58" spans="2:14" x14ac:dyDescent="0.15">
      <c r="B58" s="109"/>
      <c r="C58" s="110"/>
      <c r="D58" s="110"/>
      <c r="E58" s="111"/>
      <c r="F58" s="111"/>
      <c r="G58" s="112"/>
      <c r="H58" s="113"/>
      <c r="I58" s="110"/>
    </row>
    <row r="59" spans="2:14" x14ac:dyDescent="0.15">
      <c r="B59" s="109"/>
      <c r="C59" s="110"/>
      <c r="D59" s="110"/>
      <c r="E59" s="111"/>
      <c r="F59" s="111"/>
      <c r="G59" s="112"/>
      <c r="H59" s="113"/>
      <c r="I59" s="110"/>
    </row>
    <row r="60" spans="2:14" ht="25.5" customHeight="1" x14ac:dyDescent="0.15">
      <c r="B60" s="109"/>
      <c r="C60" s="110"/>
      <c r="D60" s="110"/>
      <c r="E60" s="111"/>
      <c r="F60" s="111"/>
      <c r="G60" s="112"/>
      <c r="H60" s="113"/>
      <c r="I60" s="110"/>
    </row>
  </sheetData>
  <sheetProtection algorithmName="SHA-512" hashValue="OWbBHCppFMGdq6mObABWy2i6K9SSlKaV6+rcEX7nE/V4Lw/QyubnOdvgPX2kKzehf4Ta2a+wbl1u68suXh/+EQ==" saltValue="rRA5cr4DZ1tgfbeUIEpZGQ==" spinCount="100000" sheet="1" objects="1" scenarios="1"/>
  <mergeCells count="59">
    <mergeCell ref="C45:I45"/>
    <mergeCell ref="C46:I46"/>
    <mergeCell ref="C47:I47"/>
    <mergeCell ref="C52:I52"/>
    <mergeCell ref="C51:I51"/>
    <mergeCell ref="B48:I48"/>
    <mergeCell ref="B49:B50"/>
    <mergeCell ref="D49:F49"/>
    <mergeCell ref="G49:I49"/>
    <mergeCell ref="D50:F50"/>
    <mergeCell ref="G50:I50"/>
    <mergeCell ref="C24:E24"/>
    <mergeCell ref="G24:I24"/>
    <mergeCell ref="B25:I25"/>
    <mergeCell ref="F27:F38"/>
    <mergeCell ref="G27:G38"/>
    <mergeCell ref="I27:I38"/>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2:F12"/>
    <mergeCell ref="H12:I12"/>
    <mergeCell ref="C13:F13"/>
    <mergeCell ref="H13:I13"/>
    <mergeCell ref="C14:I14"/>
    <mergeCell ref="H8:I8"/>
    <mergeCell ref="C9:F9"/>
    <mergeCell ref="H9:I9"/>
    <mergeCell ref="C10:I10"/>
    <mergeCell ref="C11:I11"/>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s>
  <dataValidations disablePrompts="1"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view="pageBreakPreview" topLeftCell="B44" zoomScale="90" zoomScaleNormal="100" zoomScaleSheetLayoutView="90" workbookViewId="0">
      <selection activeCell="C39" sqref="C39:I39"/>
    </sheetView>
  </sheetViews>
  <sheetFormatPr baseColWidth="10" defaultColWidth="11.5" defaultRowHeight="13" x14ac:dyDescent="0.15"/>
  <cols>
    <col min="1" max="1" width="1" style="7" customWidth="1"/>
    <col min="2" max="2" width="25.5" style="8" customWidth="1"/>
    <col min="3" max="6" width="20.33203125" style="7" customWidth="1"/>
    <col min="7" max="7" width="26.33203125" style="9" customWidth="1"/>
    <col min="8" max="8" width="20.5" style="7" customWidth="1"/>
    <col min="9" max="11" width="22.5" style="7" customWidth="1"/>
    <col min="12" max="24" width="11.5" style="3"/>
    <col min="25" max="16384" width="11.5" style="7"/>
  </cols>
  <sheetData>
    <row r="1" spans="2:14" ht="37.5" customHeight="1" x14ac:dyDescent="0.15">
      <c r="B1" s="525"/>
      <c r="C1" s="628" t="s">
        <v>1</v>
      </c>
      <c r="D1" s="628"/>
      <c r="E1" s="628"/>
      <c r="F1" s="628"/>
      <c r="G1" s="628"/>
      <c r="H1" s="628"/>
      <c r="I1" s="529"/>
      <c r="J1" s="10"/>
      <c r="K1" s="10"/>
      <c r="M1" s="11" t="s">
        <v>67</v>
      </c>
    </row>
    <row r="2" spans="2:14" ht="37.5" customHeight="1" x14ac:dyDescent="0.15">
      <c r="B2" s="526"/>
      <c r="C2" s="629" t="s">
        <v>218</v>
      </c>
      <c r="D2" s="629"/>
      <c r="E2" s="629"/>
      <c r="F2" s="629"/>
      <c r="G2" s="629"/>
      <c r="H2" s="629"/>
      <c r="I2" s="530"/>
      <c r="J2" s="10"/>
      <c r="K2" s="10"/>
      <c r="M2" s="11" t="s">
        <v>68</v>
      </c>
    </row>
    <row r="3" spans="2:14" ht="37.5" customHeight="1" x14ac:dyDescent="0.15">
      <c r="B3" s="526"/>
      <c r="C3" s="629" t="s">
        <v>219</v>
      </c>
      <c r="D3" s="629"/>
      <c r="E3" s="629"/>
      <c r="F3" s="629" t="s">
        <v>220</v>
      </c>
      <c r="G3" s="629"/>
      <c r="H3" s="629"/>
      <c r="I3" s="530"/>
      <c r="J3" s="10"/>
      <c r="K3" s="10"/>
      <c r="M3" s="11" t="s">
        <v>70</v>
      </c>
    </row>
    <row r="4" spans="2:14" ht="23.25" customHeight="1" x14ac:dyDescent="0.15">
      <c r="B4" s="534" t="s">
        <v>221</v>
      </c>
      <c r="C4" s="535"/>
      <c r="D4" s="535"/>
      <c r="E4" s="535"/>
      <c r="F4" s="535"/>
      <c r="G4" s="535"/>
      <c r="H4" s="535"/>
      <c r="I4" s="536"/>
      <c r="J4" s="12"/>
      <c r="K4" s="12"/>
    </row>
    <row r="5" spans="2:14" ht="24" customHeight="1" x14ac:dyDescent="0.15">
      <c r="B5" s="537" t="s">
        <v>222</v>
      </c>
      <c r="C5" s="538"/>
      <c r="D5" s="538"/>
      <c r="E5" s="538"/>
      <c r="F5" s="538"/>
      <c r="G5" s="538"/>
      <c r="H5" s="538"/>
      <c r="I5" s="539"/>
      <c r="J5" s="40"/>
      <c r="K5" s="40"/>
      <c r="N5" s="6" t="s">
        <v>77</v>
      </c>
    </row>
    <row r="6" spans="2:14" ht="30.75" customHeight="1" x14ac:dyDescent="0.15">
      <c r="B6" s="118" t="s">
        <v>223</v>
      </c>
      <c r="C6" s="212">
        <v>4</v>
      </c>
      <c r="D6" s="540" t="s">
        <v>224</v>
      </c>
      <c r="E6" s="540"/>
      <c r="F6" s="672" t="s">
        <v>325</v>
      </c>
      <c r="G6" s="672"/>
      <c r="H6" s="672"/>
      <c r="I6" s="673"/>
      <c r="J6" s="14"/>
      <c r="K6" s="14"/>
      <c r="M6" s="11" t="s">
        <v>81</v>
      </c>
      <c r="N6" s="6" t="s">
        <v>82</v>
      </c>
    </row>
    <row r="7" spans="2:14" ht="30.75" customHeight="1" x14ac:dyDescent="0.15">
      <c r="B7" s="118" t="s">
        <v>226</v>
      </c>
      <c r="C7" s="212" t="s">
        <v>84</v>
      </c>
      <c r="D7" s="540" t="s">
        <v>227</v>
      </c>
      <c r="E7" s="540"/>
      <c r="F7" s="674" t="s">
        <v>305</v>
      </c>
      <c r="G7" s="674"/>
      <c r="H7" s="131" t="s">
        <v>229</v>
      </c>
      <c r="I7" s="213" t="s">
        <v>84</v>
      </c>
      <c r="J7" s="15"/>
      <c r="K7" s="15"/>
      <c r="M7" s="11" t="s">
        <v>88</v>
      </c>
      <c r="N7" s="6" t="s">
        <v>89</v>
      </c>
    </row>
    <row r="8" spans="2:14" ht="30.75" customHeight="1" x14ac:dyDescent="0.15">
      <c r="B8" s="118" t="s">
        <v>230</v>
      </c>
      <c r="C8" s="672" t="s">
        <v>231</v>
      </c>
      <c r="D8" s="672"/>
      <c r="E8" s="672"/>
      <c r="F8" s="672"/>
      <c r="G8" s="131" t="s">
        <v>232</v>
      </c>
      <c r="H8" s="677">
        <v>7550</v>
      </c>
      <c r="I8" s="678"/>
      <c r="J8" s="16"/>
      <c r="K8" s="16"/>
      <c r="M8" s="11" t="s">
        <v>93</v>
      </c>
      <c r="N8" s="6" t="s">
        <v>44</v>
      </c>
    </row>
    <row r="9" spans="2:14" ht="30.75" customHeight="1" x14ac:dyDescent="0.15">
      <c r="B9" s="118" t="s">
        <v>68</v>
      </c>
      <c r="C9" s="679" t="s">
        <v>93</v>
      </c>
      <c r="D9" s="679"/>
      <c r="E9" s="679"/>
      <c r="F9" s="679"/>
      <c r="G9" s="131" t="s">
        <v>233</v>
      </c>
      <c r="H9" s="680" t="s">
        <v>306</v>
      </c>
      <c r="I9" s="681"/>
      <c r="J9" s="17"/>
      <c r="K9" s="17"/>
      <c r="M9" s="18" t="s">
        <v>97</v>
      </c>
    </row>
    <row r="10" spans="2:14" ht="30.75" customHeight="1" x14ac:dyDescent="0.15">
      <c r="B10" s="118" t="s">
        <v>235</v>
      </c>
      <c r="C10" s="672" t="s">
        <v>326</v>
      </c>
      <c r="D10" s="672"/>
      <c r="E10" s="672"/>
      <c r="F10" s="672"/>
      <c r="G10" s="672"/>
      <c r="H10" s="672"/>
      <c r="I10" s="673"/>
      <c r="J10" s="19"/>
      <c r="K10" s="19"/>
      <c r="M10" s="18"/>
    </row>
    <row r="11" spans="2:14" ht="30.75" customHeight="1" x14ac:dyDescent="0.15">
      <c r="B11" s="118" t="s">
        <v>237</v>
      </c>
      <c r="C11" s="674" t="s">
        <v>238</v>
      </c>
      <c r="D11" s="674"/>
      <c r="E11" s="674"/>
      <c r="F11" s="674"/>
      <c r="G11" s="674"/>
      <c r="H11" s="674"/>
      <c r="I11" s="682"/>
      <c r="J11" s="15"/>
      <c r="K11" s="15"/>
      <c r="M11" s="18"/>
      <c r="N11" s="6" t="s">
        <v>102</v>
      </c>
    </row>
    <row r="12" spans="2:14" ht="30.75" customHeight="1" x14ac:dyDescent="0.15">
      <c r="B12" s="118" t="s">
        <v>239</v>
      </c>
      <c r="C12" s="683" t="s">
        <v>327</v>
      </c>
      <c r="D12" s="683"/>
      <c r="E12" s="683"/>
      <c r="F12" s="683"/>
      <c r="G12" s="131" t="s">
        <v>241</v>
      </c>
      <c r="H12" s="684" t="s">
        <v>106</v>
      </c>
      <c r="I12" s="685"/>
      <c r="J12" s="15"/>
      <c r="K12" s="15"/>
      <c r="M12" s="18" t="s">
        <v>107</v>
      </c>
      <c r="N12" s="6" t="s">
        <v>84</v>
      </c>
    </row>
    <row r="13" spans="2:14" ht="30.75" customHeight="1" x14ac:dyDescent="0.15">
      <c r="B13" s="118" t="s">
        <v>242</v>
      </c>
      <c r="C13" s="686" t="s">
        <v>328</v>
      </c>
      <c r="D13" s="686"/>
      <c r="E13" s="686"/>
      <c r="F13" s="686"/>
      <c r="G13" s="131" t="s">
        <v>244</v>
      </c>
      <c r="H13" s="674" t="s">
        <v>44</v>
      </c>
      <c r="I13" s="682"/>
      <c r="J13" s="15"/>
      <c r="K13" s="15"/>
      <c r="M13" s="18" t="s">
        <v>111</v>
      </c>
    </row>
    <row r="14" spans="2:14" ht="64.5" customHeight="1" x14ac:dyDescent="0.15">
      <c r="B14" s="118" t="s">
        <v>245</v>
      </c>
      <c r="C14" s="687" t="s">
        <v>329</v>
      </c>
      <c r="D14" s="687"/>
      <c r="E14" s="687"/>
      <c r="F14" s="687"/>
      <c r="G14" s="687"/>
      <c r="H14" s="687"/>
      <c r="I14" s="688"/>
      <c r="J14" s="19"/>
      <c r="K14" s="19"/>
      <c r="M14" s="18" t="s">
        <v>114</v>
      </c>
      <c r="N14" s="6"/>
    </row>
    <row r="15" spans="2:14" ht="30.75" customHeight="1" x14ac:dyDescent="0.15">
      <c r="B15" s="118" t="s">
        <v>247</v>
      </c>
      <c r="C15" s="675" t="s">
        <v>330</v>
      </c>
      <c r="D15" s="675"/>
      <c r="E15" s="675"/>
      <c r="F15" s="675"/>
      <c r="G15" s="675"/>
      <c r="H15" s="675"/>
      <c r="I15" s="676"/>
      <c r="J15" s="20"/>
      <c r="K15" s="20"/>
      <c r="M15" s="18" t="s">
        <v>118</v>
      </c>
      <c r="N15" s="6"/>
    </row>
    <row r="16" spans="2:14" ht="20.25" customHeight="1" x14ac:dyDescent="0.15">
      <c r="B16" s="118" t="s">
        <v>249</v>
      </c>
      <c r="C16" s="672" t="s">
        <v>331</v>
      </c>
      <c r="D16" s="672"/>
      <c r="E16" s="672"/>
      <c r="F16" s="672"/>
      <c r="G16" s="672"/>
      <c r="H16" s="672"/>
      <c r="I16" s="673"/>
      <c r="J16" s="21"/>
      <c r="K16" s="21"/>
      <c r="M16" s="18"/>
      <c r="N16" s="6"/>
    </row>
    <row r="17" spans="2:14" ht="30.75" customHeight="1" x14ac:dyDescent="0.15">
      <c r="B17" s="118" t="s">
        <v>251</v>
      </c>
      <c r="C17" s="674" t="s">
        <v>43</v>
      </c>
      <c r="D17" s="695"/>
      <c r="E17" s="695"/>
      <c r="F17" s="695"/>
      <c r="G17" s="695"/>
      <c r="H17" s="695"/>
      <c r="I17" s="696"/>
      <c r="J17" s="22"/>
      <c r="K17" s="22"/>
      <c r="M17" s="18" t="s">
        <v>106</v>
      </c>
      <c r="N17" s="6"/>
    </row>
    <row r="18" spans="2:14" ht="18" customHeight="1" x14ac:dyDescent="0.15">
      <c r="B18" s="561" t="s">
        <v>252</v>
      </c>
      <c r="C18" s="562" t="s">
        <v>253</v>
      </c>
      <c r="D18" s="562"/>
      <c r="E18" s="562"/>
      <c r="F18" s="563" t="s">
        <v>254</v>
      </c>
      <c r="G18" s="563"/>
      <c r="H18" s="563"/>
      <c r="I18" s="564"/>
      <c r="J18" s="23"/>
      <c r="K18" s="23"/>
      <c r="M18" s="18" t="s">
        <v>128</v>
      </c>
      <c r="N18" s="6"/>
    </row>
    <row r="19" spans="2:14" ht="39.75" customHeight="1" x14ac:dyDescent="0.15">
      <c r="B19" s="561"/>
      <c r="C19" s="672" t="s">
        <v>332</v>
      </c>
      <c r="D19" s="672"/>
      <c r="E19" s="672"/>
      <c r="F19" s="672" t="s">
        <v>333</v>
      </c>
      <c r="G19" s="672"/>
      <c r="H19" s="672"/>
      <c r="I19" s="673"/>
      <c r="J19" s="21"/>
      <c r="K19" s="21"/>
      <c r="M19" s="18" t="s">
        <v>132</v>
      </c>
      <c r="N19" s="6"/>
    </row>
    <row r="20" spans="2:14" ht="39.75" customHeight="1" x14ac:dyDescent="0.15">
      <c r="B20" s="118" t="s">
        <v>257</v>
      </c>
      <c r="C20" s="697" t="s">
        <v>43</v>
      </c>
      <c r="D20" s="698"/>
      <c r="E20" s="699"/>
      <c r="F20" s="684" t="s">
        <v>43</v>
      </c>
      <c r="G20" s="684"/>
      <c r="H20" s="684"/>
      <c r="I20" s="685"/>
      <c r="J20" s="15"/>
      <c r="K20" s="15"/>
      <c r="M20" s="18"/>
      <c r="N20" s="6"/>
    </row>
    <row r="21" spans="2:14" ht="42" customHeight="1" x14ac:dyDescent="0.15">
      <c r="B21" s="118" t="s">
        <v>258</v>
      </c>
      <c r="C21" s="700" t="s">
        <v>334</v>
      </c>
      <c r="D21" s="701"/>
      <c r="E21" s="702"/>
      <c r="F21" s="703" t="s">
        <v>335</v>
      </c>
      <c r="G21" s="690"/>
      <c r="H21" s="690"/>
      <c r="I21" s="704"/>
      <c r="J21" s="20"/>
      <c r="K21" s="20"/>
      <c r="M21" s="24"/>
      <c r="N21" s="6"/>
    </row>
    <row r="22" spans="2:14" ht="23.25" customHeight="1" x14ac:dyDescent="0.15">
      <c r="B22" s="118" t="s">
        <v>261</v>
      </c>
      <c r="C22" s="689">
        <v>44927</v>
      </c>
      <c r="D22" s="705"/>
      <c r="E22" s="706"/>
      <c r="F22" s="131" t="s">
        <v>262</v>
      </c>
      <c r="G22" s="262">
        <v>30</v>
      </c>
      <c r="H22" s="131" t="s">
        <v>263</v>
      </c>
      <c r="I22" s="263">
        <v>70</v>
      </c>
      <c r="J22" s="25"/>
      <c r="K22" s="25"/>
      <c r="M22" s="24"/>
    </row>
    <row r="23" spans="2:14" ht="27" customHeight="1" x14ac:dyDescent="0.15">
      <c r="B23" s="118" t="s">
        <v>264</v>
      </c>
      <c r="C23" s="689">
        <v>45291</v>
      </c>
      <c r="D23" s="690"/>
      <c r="E23" s="691"/>
      <c r="F23" s="131" t="s">
        <v>265</v>
      </c>
      <c r="G23" s="692">
        <v>0.15</v>
      </c>
      <c r="H23" s="693"/>
      <c r="I23" s="694"/>
      <c r="J23" s="26"/>
      <c r="K23" s="26"/>
      <c r="M23" s="24"/>
    </row>
    <row r="24" spans="2:14" ht="30.75" customHeight="1" x14ac:dyDescent="0.15">
      <c r="B24" s="205" t="s">
        <v>266</v>
      </c>
      <c r="C24" s="710" t="s">
        <v>118</v>
      </c>
      <c r="D24" s="711"/>
      <c r="E24" s="712"/>
      <c r="F24" s="206" t="s">
        <v>268</v>
      </c>
      <c r="G24" s="703" t="s">
        <v>269</v>
      </c>
      <c r="H24" s="690"/>
      <c r="I24" s="704"/>
      <c r="J24" s="23"/>
      <c r="K24" s="23"/>
      <c r="M24" s="24"/>
    </row>
    <row r="25" spans="2:14" ht="22.5" customHeight="1" x14ac:dyDescent="0.15">
      <c r="B25" s="652" t="s">
        <v>270</v>
      </c>
      <c r="C25" s="653"/>
      <c r="D25" s="653"/>
      <c r="E25" s="653"/>
      <c r="F25" s="653"/>
      <c r="G25" s="653"/>
      <c r="H25" s="653"/>
      <c r="I25" s="654"/>
      <c r="J25" s="40"/>
      <c r="K25" s="40"/>
      <c r="M25" s="24"/>
    </row>
    <row r="26" spans="2:14" ht="43.5" customHeight="1" x14ac:dyDescent="0.15">
      <c r="B26" s="100" t="s">
        <v>148</v>
      </c>
      <c r="C26" s="134" t="s">
        <v>271</v>
      </c>
      <c r="D26" s="134" t="s">
        <v>272</v>
      </c>
      <c r="E26" s="135" t="s">
        <v>273</v>
      </c>
      <c r="F26" s="134" t="s">
        <v>274</v>
      </c>
      <c r="G26" s="134" t="s">
        <v>275</v>
      </c>
      <c r="H26" s="135" t="s">
        <v>316</v>
      </c>
      <c r="I26" s="136" t="s">
        <v>277</v>
      </c>
      <c r="M26" s="24"/>
    </row>
    <row r="27" spans="2:14" ht="19.5" customHeight="1" x14ac:dyDescent="0.15">
      <c r="B27" s="101" t="s">
        <v>157</v>
      </c>
      <c r="C27" s="153">
        <f>+G23*8%</f>
        <v>1.2E-2</v>
      </c>
      <c r="D27" s="153">
        <v>1.2E-2</v>
      </c>
      <c r="E27" s="128">
        <f>D27/C27</f>
        <v>1</v>
      </c>
      <c r="F27" s="713">
        <f>SUM(C27:C38)</f>
        <v>0.15</v>
      </c>
      <c r="G27" s="716">
        <f>SUM(D27:D38)</f>
        <v>8.8499999999999995E-2</v>
      </c>
      <c r="H27" s="215">
        <f>+(D27*100%)/$G$23</f>
        <v>0.08</v>
      </c>
      <c r="I27" s="719">
        <f>G27+I22</f>
        <v>70.088499999999996</v>
      </c>
      <c r="M27" s="24"/>
    </row>
    <row r="28" spans="2:14" ht="19.5" customHeight="1" x14ac:dyDescent="0.15">
      <c r="B28" s="101" t="s">
        <v>158</v>
      </c>
      <c r="C28" s="153">
        <f>+G23*0%</f>
        <v>0</v>
      </c>
      <c r="D28" s="153">
        <v>0</v>
      </c>
      <c r="E28" s="128">
        <v>0</v>
      </c>
      <c r="F28" s="714"/>
      <c r="G28" s="717"/>
      <c r="H28" s="215">
        <f>+IF(D28="","",((D28*100%)/$G$23)+H27)</f>
        <v>0.08</v>
      </c>
      <c r="I28" s="720"/>
      <c r="M28" s="24"/>
    </row>
    <row r="29" spans="2:14" ht="19.5" customHeight="1" x14ac:dyDescent="0.15">
      <c r="B29" s="101" t="s">
        <v>159</v>
      </c>
      <c r="C29" s="153">
        <f>+G23*0%</f>
        <v>0</v>
      </c>
      <c r="D29" s="153">
        <v>0</v>
      </c>
      <c r="E29" s="128">
        <v>0</v>
      </c>
      <c r="F29" s="714"/>
      <c r="G29" s="717"/>
      <c r="H29" s="215">
        <f t="shared" ref="H29:H38" si="0">+IF(D29="","",((D29*100%)/$G$23)+H28)</f>
        <v>0.08</v>
      </c>
      <c r="I29" s="720"/>
      <c r="M29" s="24"/>
    </row>
    <row r="30" spans="2:14" ht="19.5" customHeight="1" x14ac:dyDescent="0.15">
      <c r="B30" s="101" t="s">
        <v>160</v>
      </c>
      <c r="C30" s="153">
        <f>+G23*0%</f>
        <v>0</v>
      </c>
      <c r="D30" s="153">
        <f>+C30</f>
        <v>0</v>
      </c>
      <c r="E30" s="128">
        <v>0</v>
      </c>
      <c r="F30" s="714"/>
      <c r="G30" s="717"/>
      <c r="H30" s="215">
        <f t="shared" si="0"/>
        <v>0.08</v>
      </c>
      <c r="I30" s="720"/>
    </row>
    <row r="31" spans="2:14" ht="19.5" customHeight="1" x14ac:dyDescent="0.15">
      <c r="B31" s="101" t="s">
        <v>161</v>
      </c>
      <c r="C31" s="153">
        <f>+G23*30%</f>
        <v>4.4999999999999998E-2</v>
      </c>
      <c r="D31" s="153">
        <f>+C31</f>
        <v>4.4999999999999998E-2</v>
      </c>
      <c r="E31" s="128">
        <f t="shared" ref="E31:E38" si="1">D31/C31</f>
        <v>1</v>
      </c>
      <c r="F31" s="714"/>
      <c r="G31" s="717"/>
      <c r="H31" s="215">
        <f t="shared" si="0"/>
        <v>0.38</v>
      </c>
      <c r="I31" s="720"/>
    </row>
    <row r="32" spans="2:14" ht="19.5" customHeight="1" x14ac:dyDescent="0.15">
      <c r="B32" s="101" t="s">
        <v>162</v>
      </c>
      <c r="C32" s="153">
        <f>+G23*15%</f>
        <v>2.2499999999999999E-2</v>
      </c>
      <c r="D32" s="153">
        <f>+C32</f>
        <v>2.2499999999999999E-2</v>
      </c>
      <c r="E32" s="128">
        <f t="shared" si="1"/>
        <v>1</v>
      </c>
      <c r="F32" s="714"/>
      <c r="G32" s="717"/>
      <c r="H32" s="215">
        <f t="shared" si="0"/>
        <v>0.53</v>
      </c>
      <c r="I32" s="720"/>
    </row>
    <row r="33" spans="2:11" ht="19.5" customHeight="1" x14ac:dyDescent="0.15">
      <c r="B33" s="101" t="s">
        <v>163</v>
      </c>
      <c r="C33" s="153">
        <f>+G23*3%</f>
        <v>4.4999999999999997E-3</v>
      </c>
      <c r="D33" s="153">
        <f>+C33</f>
        <v>4.4999999999999997E-3</v>
      </c>
      <c r="E33" s="128">
        <f t="shared" si="1"/>
        <v>1</v>
      </c>
      <c r="F33" s="714"/>
      <c r="G33" s="717"/>
      <c r="H33" s="215">
        <f t="shared" si="0"/>
        <v>0.56000000000000005</v>
      </c>
      <c r="I33" s="720"/>
    </row>
    <row r="34" spans="2:11" ht="19.5" customHeight="1" x14ac:dyDescent="0.15">
      <c r="B34" s="101" t="s">
        <v>164</v>
      </c>
      <c r="C34" s="214">
        <f>+G23*3%</f>
        <v>4.4999999999999997E-3</v>
      </c>
      <c r="D34" s="214">
        <f>+C34</f>
        <v>4.4999999999999997E-3</v>
      </c>
      <c r="E34" s="128">
        <f t="shared" si="1"/>
        <v>1</v>
      </c>
      <c r="F34" s="714"/>
      <c r="G34" s="717"/>
      <c r="H34" s="215">
        <f t="shared" si="0"/>
        <v>0.59000000000000008</v>
      </c>
      <c r="I34" s="720"/>
    </row>
    <row r="35" spans="2:11" ht="19.5" customHeight="1" x14ac:dyDescent="0.15">
      <c r="B35" s="101" t="s">
        <v>165</v>
      </c>
      <c r="C35" s="214">
        <f>+G23*15%</f>
        <v>2.2499999999999999E-2</v>
      </c>
      <c r="D35" s="214"/>
      <c r="E35" s="128">
        <f t="shared" si="1"/>
        <v>0</v>
      </c>
      <c r="F35" s="714"/>
      <c r="G35" s="717"/>
      <c r="H35" s="215" t="str">
        <f t="shared" si="0"/>
        <v/>
      </c>
      <c r="I35" s="720"/>
    </row>
    <row r="36" spans="2:11" ht="19.5" customHeight="1" x14ac:dyDescent="0.15">
      <c r="B36" s="101" t="s">
        <v>166</v>
      </c>
      <c r="C36" s="214">
        <f>+G23*3%</f>
        <v>4.4999999999999997E-3</v>
      </c>
      <c r="D36" s="214"/>
      <c r="E36" s="128">
        <f t="shared" si="1"/>
        <v>0</v>
      </c>
      <c r="F36" s="714"/>
      <c r="G36" s="717"/>
      <c r="H36" s="215" t="str">
        <f t="shared" si="0"/>
        <v/>
      </c>
      <c r="I36" s="720"/>
    </row>
    <row r="37" spans="2:11" ht="19.5" customHeight="1" x14ac:dyDescent="0.15">
      <c r="B37" s="101" t="s">
        <v>167</v>
      </c>
      <c r="C37" s="214">
        <f>+G23*3%</f>
        <v>4.4999999999999997E-3</v>
      </c>
      <c r="D37" s="214"/>
      <c r="E37" s="128">
        <f t="shared" si="1"/>
        <v>0</v>
      </c>
      <c r="F37" s="714"/>
      <c r="G37" s="717"/>
      <c r="H37" s="215" t="str">
        <f t="shared" si="0"/>
        <v/>
      </c>
      <c r="I37" s="720"/>
    </row>
    <row r="38" spans="2:11" ht="19.5" customHeight="1" x14ac:dyDescent="0.15">
      <c r="B38" s="101" t="s">
        <v>168</v>
      </c>
      <c r="C38" s="214">
        <f>+G23*20%</f>
        <v>0.03</v>
      </c>
      <c r="D38" s="214"/>
      <c r="E38" s="128">
        <f t="shared" si="1"/>
        <v>0</v>
      </c>
      <c r="F38" s="715"/>
      <c r="G38" s="718"/>
      <c r="H38" s="215" t="str">
        <f t="shared" si="0"/>
        <v/>
      </c>
      <c r="I38" s="721"/>
    </row>
    <row r="39" spans="2:11" ht="176.25" customHeight="1" x14ac:dyDescent="0.15">
      <c r="B39" s="119" t="s">
        <v>279</v>
      </c>
      <c r="C39" s="707" t="s">
        <v>477</v>
      </c>
      <c r="D39" s="708"/>
      <c r="E39" s="708"/>
      <c r="F39" s="708"/>
      <c r="G39" s="708"/>
      <c r="H39" s="708"/>
      <c r="I39" s="709"/>
    </row>
    <row r="40" spans="2:11" ht="34.5" customHeight="1" x14ac:dyDescent="0.15">
      <c r="B40" s="595"/>
      <c r="C40" s="596"/>
      <c r="D40" s="596"/>
      <c r="E40" s="596"/>
      <c r="F40" s="596"/>
      <c r="G40" s="596"/>
      <c r="H40" s="596"/>
      <c r="I40" s="597"/>
      <c r="J40" s="40"/>
      <c r="K40" s="40"/>
    </row>
    <row r="41" spans="2:11" ht="34.5" customHeight="1" x14ac:dyDescent="0.15">
      <c r="B41" s="598"/>
      <c r="C41" s="599"/>
      <c r="D41" s="599"/>
      <c r="E41" s="599"/>
      <c r="F41" s="599"/>
      <c r="G41" s="599"/>
      <c r="H41" s="599"/>
      <c r="I41" s="600"/>
      <c r="J41" s="28"/>
      <c r="K41" s="28"/>
    </row>
    <row r="42" spans="2:11" ht="34.5" customHeight="1" x14ac:dyDescent="0.15">
      <c r="B42" s="598"/>
      <c r="C42" s="599"/>
      <c r="D42" s="599"/>
      <c r="E42" s="599"/>
      <c r="F42" s="599"/>
      <c r="G42" s="599"/>
      <c r="H42" s="599"/>
      <c r="I42" s="600"/>
      <c r="J42" s="28"/>
      <c r="K42" s="28"/>
    </row>
    <row r="43" spans="2:11" ht="34.5" customHeight="1" x14ac:dyDescent="0.15">
      <c r="B43" s="598"/>
      <c r="C43" s="599"/>
      <c r="D43" s="599"/>
      <c r="E43" s="599"/>
      <c r="F43" s="599"/>
      <c r="G43" s="599"/>
      <c r="H43" s="599"/>
      <c r="I43" s="600"/>
      <c r="J43" s="28"/>
      <c r="K43" s="28"/>
    </row>
    <row r="44" spans="2:11" ht="34.5" customHeight="1" x14ac:dyDescent="0.15">
      <c r="B44" s="601"/>
      <c r="C44" s="602"/>
      <c r="D44" s="602"/>
      <c r="E44" s="602"/>
      <c r="F44" s="602"/>
      <c r="G44" s="602"/>
      <c r="H44" s="602"/>
      <c r="I44" s="603"/>
      <c r="J44" s="12"/>
      <c r="K44" s="12"/>
    </row>
    <row r="45" spans="2:11" ht="24.5" customHeight="1" x14ac:dyDescent="0.15">
      <c r="B45" s="722" t="s">
        <v>280</v>
      </c>
      <c r="C45" s="724" t="s">
        <v>336</v>
      </c>
      <c r="D45" s="724"/>
      <c r="E45" s="724"/>
      <c r="F45" s="725"/>
      <c r="G45" s="139"/>
      <c r="H45" s="140" t="s">
        <v>148</v>
      </c>
      <c r="I45" s="141" t="s">
        <v>282</v>
      </c>
      <c r="J45" s="12"/>
      <c r="K45" s="12"/>
    </row>
    <row r="46" spans="2:11" ht="85.25" customHeight="1" x14ac:dyDescent="0.15">
      <c r="B46" s="723"/>
      <c r="C46" s="726"/>
      <c r="D46" s="726"/>
      <c r="E46" s="726"/>
      <c r="F46" s="727"/>
      <c r="G46" s="148" t="s">
        <v>337</v>
      </c>
      <c r="H46" s="255" t="s">
        <v>338</v>
      </c>
      <c r="I46" s="308" t="s">
        <v>339</v>
      </c>
      <c r="J46" s="29">
        <f>8+8+4+2</f>
        <v>22</v>
      </c>
      <c r="K46" s="29"/>
    </row>
    <row r="47" spans="2:11" ht="85.25" customHeight="1" x14ac:dyDescent="0.15">
      <c r="B47" s="723"/>
      <c r="C47" s="726"/>
      <c r="D47" s="726"/>
      <c r="E47" s="726"/>
      <c r="F47" s="727"/>
      <c r="G47" s="148" t="s">
        <v>340</v>
      </c>
      <c r="H47" s="304" t="s">
        <v>341</v>
      </c>
      <c r="I47" s="305" t="s">
        <v>342</v>
      </c>
      <c r="J47" s="29"/>
      <c r="K47" s="29"/>
    </row>
    <row r="48" spans="2:11" ht="85.25" customHeight="1" x14ac:dyDescent="0.15">
      <c r="B48" s="723"/>
      <c r="C48" s="728"/>
      <c r="D48" s="728"/>
      <c r="E48" s="728"/>
      <c r="F48" s="729"/>
      <c r="G48" s="148" t="s">
        <v>343</v>
      </c>
      <c r="H48" s="304">
        <v>0</v>
      </c>
      <c r="I48" s="305">
        <v>10</v>
      </c>
      <c r="J48" s="29"/>
      <c r="K48" s="29"/>
    </row>
    <row r="49" spans="2:11" ht="32.25" customHeight="1" x14ac:dyDescent="0.15">
      <c r="B49" s="118" t="s">
        <v>290</v>
      </c>
      <c r="C49" s="732" t="s">
        <v>344</v>
      </c>
      <c r="D49" s="733"/>
      <c r="E49" s="733"/>
      <c r="F49" s="733"/>
      <c r="G49" s="733"/>
      <c r="H49" s="733"/>
      <c r="I49" s="734"/>
      <c r="J49" s="29"/>
      <c r="K49" s="29"/>
    </row>
    <row r="50" spans="2:11" ht="69" customHeight="1" x14ac:dyDescent="0.15">
      <c r="B50" s="120" t="s">
        <v>291</v>
      </c>
      <c r="C50" s="735" t="s">
        <v>345</v>
      </c>
      <c r="D50" s="736"/>
      <c r="E50" s="736"/>
      <c r="F50" s="736"/>
      <c r="G50" s="736"/>
      <c r="H50" s="736"/>
      <c r="I50" s="737"/>
      <c r="J50" s="29"/>
      <c r="K50" s="29"/>
    </row>
    <row r="51" spans="2:11" ht="22.5" customHeight="1" x14ac:dyDescent="0.15">
      <c r="B51" s="652" t="s">
        <v>293</v>
      </c>
      <c r="C51" s="653"/>
      <c r="D51" s="653"/>
      <c r="E51" s="653"/>
      <c r="F51" s="653"/>
      <c r="G51" s="653"/>
      <c r="H51" s="653"/>
      <c r="I51" s="654"/>
      <c r="J51" s="29"/>
      <c r="K51" s="29"/>
    </row>
    <row r="52" spans="2:11" ht="22.5" customHeight="1" x14ac:dyDescent="0.15">
      <c r="B52" s="622" t="s">
        <v>294</v>
      </c>
      <c r="C52" s="137" t="s">
        <v>295</v>
      </c>
      <c r="D52" s="624" t="s">
        <v>296</v>
      </c>
      <c r="E52" s="624"/>
      <c r="F52" s="624"/>
      <c r="G52" s="624" t="s">
        <v>297</v>
      </c>
      <c r="H52" s="624"/>
      <c r="I52" s="625"/>
      <c r="J52" s="30"/>
      <c r="K52" s="30"/>
    </row>
    <row r="53" spans="2:11" ht="30.75" customHeight="1" x14ac:dyDescent="0.15">
      <c r="B53" s="623"/>
      <c r="C53" s="211"/>
      <c r="D53" s="620"/>
      <c r="E53" s="620"/>
      <c r="F53" s="620"/>
      <c r="G53" s="620"/>
      <c r="H53" s="620"/>
      <c r="I53" s="621"/>
      <c r="J53" s="30"/>
      <c r="K53" s="30"/>
    </row>
    <row r="54" spans="2:11" ht="32.25" customHeight="1" x14ac:dyDescent="0.15">
      <c r="B54" s="121" t="s">
        <v>298</v>
      </c>
      <c r="C54" s="620" t="s">
        <v>346</v>
      </c>
      <c r="D54" s="620"/>
      <c r="E54" s="620"/>
      <c r="F54" s="620"/>
      <c r="G54" s="620"/>
      <c r="H54" s="620"/>
      <c r="I54" s="621"/>
      <c r="J54" s="32"/>
      <c r="K54" s="32"/>
    </row>
    <row r="55" spans="2:11" ht="28.5" customHeight="1" x14ac:dyDescent="0.15">
      <c r="B55" s="122" t="s">
        <v>300</v>
      </c>
      <c r="C55" s="730" t="s">
        <v>346</v>
      </c>
      <c r="D55" s="730"/>
      <c r="E55" s="730"/>
      <c r="F55" s="730"/>
      <c r="G55" s="730"/>
      <c r="H55" s="730"/>
      <c r="I55" s="731"/>
      <c r="J55" s="32"/>
      <c r="K55" s="32"/>
    </row>
    <row r="56" spans="2:11" ht="30" customHeight="1" x14ac:dyDescent="0.15">
      <c r="B56" s="120" t="s">
        <v>301</v>
      </c>
      <c r="C56" s="626" t="s">
        <v>347</v>
      </c>
      <c r="D56" s="627"/>
      <c r="E56" s="627"/>
      <c r="F56" s="627"/>
      <c r="G56" s="627"/>
      <c r="H56" s="627"/>
      <c r="I56" s="627"/>
      <c r="J56" s="33"/>
      <c r="K56" s="33"/>
    </row>
    <row r="57" spans="2:11" ht="31.5" customHeight="1" x14ac:dyDescent="0.15">
      <c r="B57" s="116" t="s">
        <v>303</v>
      </c>
      <c r="C57" s="626" t="s">
        <v>348</v>
      </c>
      <c r="D57" s="627"/>
      <c r="E57" s="627"/>
      <c r="F57" s="627"/>
      <c r="G57" s="627"/>
      <c r="H57" s="627"/>
      <c r="I57" s="627"/>
      <c r="J57" s="34"/>
      <c r="K57" s="34"/>
    </row>
    <row r="58" spans="2:11" ht="12.75" customHeight="1" x14ac:dyDescent="0.15">
      <c r="B58" s="123"/>
      <c r="C58" s="124"/>
      <c r="D58" s="124"/>
      <c r="E58" s="125"/>
      <c r="F58" s="125"/>
      <c r="G58" s="126"/>
      <c r="H58" s="127"/>
      <c r="I58" s="124"/>
      <c r="J58" s="34"/>
      <c r="K58" s="34"/>
    </row>
    <row r="59" spans="2:11" ht="13.25" customHeight="1" x14ac:dyDescent="0.15">
      <c r="B59" s="123"/>
      <c r="C59" s="124"/>
      <c r="D59" s="124"/>
      <c r="E59" s="125"/>
      <c r="F59" s="125"/>
      <c r="G59" s="126"/>
      <c r="H59" s="127"/>
      <c r="I59" s="124"/>
      <c r="J59" s="34"/>
      <c r="K59" s="34"/>
    </row>
    <row r="60" spans="2:11" ht="13.25" customHeight="1" x14ac:dyDescent="0.15">
      <c r="B60" s="123"/>
      <c r="C60" s="124"/>
      <c r="D60" s="124"/>
      <c r="E60" s="125"/>
      <c r="F60" s="125"/>
      <c r="G60" s="126"/>
      <c r="H60" s="127"/>
      <c r="I60" s="124"/>
      <c r="J60" s="34"/>
      <c r="K60" s="34"/>
    </row>
    <row r="61" spans="2:11" ht="13.25" customHeight="1" x14ac:dyDescent="0.15">
      <c r="B61" s="123"/>
      <c r="C61" s="124"/>
      <c r="D61" s="124"/>
      <c r="E61" s="125"/>
      <c r="F61" s="125"/>
      <c r="G61" s="126"/>
      <c r="H61" s="127"/>
      <c r="I61" s="124"/>
      <c r="J61" s="34"/>
      <c r="K61" s="34"/>
    </row>
    <row r="62" spans="2:11" ht="13.25" customHeight="1" x14ac:dyDescent="0.15">
      <c r="B62" s="123"/>
      <c r="C62" s="124"/>
      <c r="D62" s="124"/>
      <c r="E62" s="125"/>
      <c r="F62" s="125"/>
      <c r="G62" s="126"/>
      <c r="H62" s="127"/>
      <c r="I62" s="124"/>
      <c r="J62" s="34"/>
      <c r="K62" s="34"/>
    </row>
    <row r="63" spans="2:11" ht="25.5" customHeight="1" x14ac:dyDescent="0.15">
      <c r="B63" s="123"/>
      <c r="C63" s="124"/>
      <c r="D63" s="124"/>
      <c r="E63" s="125"/>
      <c r="F63" s="125"/>
      <c r="G63" s="126"/>
      <c r="H63" s="127"/>
      <c r="I63" s="124"/>
      <c r="J63" s="34"/>
      <c r="K63" s="34"/>
    </row>
    <row r="64" spans="2:11" ht="13.25" customHeight="1" x14ac:dyDescent="0.15"/>
    <row r="65" ht="13.25" customHeight="1" x14ac:dyDescent="0.15"/>
    <row r="66" ht="13.25" customHeight="1" x14ac:dyDescent="0.15"/>
    <row r="67" ht="13.25" customHeight="1" x14ac:dyDescent="0.15"/>
    <row r="68" ht="13.25" customHeight="1" x14ac:dyDescent="0.15"/>
    <row r="69" ht="13.25" customHeight="1" x14ac:dyDescent="0.15"/>
    <row r="70" ht="13.25" customHeight="1" x14ac:dyDescent="0.15"/>
    <row r="71" ht="13.25" customHeight="1" x14ac:dyDescent="0.15"/>
    <row r="72" ht="13.25" customHeight="1" x14ac:dyDescent="0.15"/>
    <row r="73" ht="13.25" customHeight="1" x14ac:dyDescent="0.15"/>
    <row r="74" ht="13.25" customHeight="1" x14ac:dyDescent="0.15"/>
    <row r="75" ht="13.25" customHeight="1" x14ac:dyDescent="0.15"/>
    <row r="76" ht="13.25" customHeight="1" x14ac:dyDescent="0.15"/>
    <row r="77" ht="13.25" customHeight="1" x14ac:dyDescent="0.15"/>
    <row r="78" ht="13.25" customHeight="1" x14ac:dyDescent="0.15"/>
    <row r="79" ht="13.25" customHeight="1" x14ac:dyDescent="0.15"/>
    <row r="80" ht="13.25" customHeight="1" x14ac:dyDescent="0.15"/>
  </sheetData>
  <sheetProtection algorithmName="SHA-512" hashValue="VBX+WAfotZhYu0xe/EgatVI12hH7ytKa722aNyGtzVYabxEvrDTVJulqu/qNi6xtaSBLhqKblZ4r7I6Rv3O+Qg==" saltValue="vn4wwHXiMmylgJbKSSzsgQ==" spinCount="100000" sheet="1" objects="1" scenarios="1" selectLockedCells="1" selectUnlockedCells="1"/>
  <mergeCells count="60">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 ref="B40:I44"/>
    <mergeCell ref="C39:I39"/>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717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73"/>
  <sheetViews>
    <sheetView view="pageBreakPreview" topLeftCell="A24" zoomScale="60" zoomScaleNormal="85" zoomScalePageLayoutView="85" workbookViewId="0">
      <selection activeCell="R39" sqref="R39"/>
    </sheetView>
  </sheetViews>
  <sheetFormatPr baseColWidth="10" defaultColWidth="10.6640625" defaultRowHeight="13" x14ac:dyDescent="0.15"/>
  <cols>
    <col min="1" max="1" width="1" style="83" customWidth="1"/>
    <col min="2" max="2" width="25.5" style="114" customWidth="1"/>
    <col min="3" max="3" width="14.5" style="83" customWidth="1"/>
    <col min="4" max="4" width="20.1640625" style="83" customWidth="1"/>
    <col min="5" max="5" width="16.5" style="83" customWidth="1"/>
    <col min="6" max="6" width="35" style="83" customWidth="1"/>
    <col min="7" max="7" width="28.33203125" style="114" customWidth="1"/>
    <col min="8" max="9" width="13.83203125" style="83" customWidth="1"/>
    <col min="10" max="11" width="22.5" style="83" customWidth="1"/>
    <col min="12" max="24" width="10.6640625" style="81"/>
    <col min="25" max="16384" width="10.6640625" style="83"/>
  </cols>
  <sheetData>
    <row r="1" spans="2:14" ht="37.5" customHeight="1" x14ac:dyDescent="0.15">
      <c r="B1" s="525"/>
      <c r="C1" s="628" t="s">
        <v>1</v>
      </c>
      <c r="D1" s="628"/>
      <c r="E1" s="628"/>
      <c r="F1" s="628"/>
      <c r="G1" s="628"/>
      <c r="H1" s="628"/>
      <c r="I1" s="529"/>
      <c r="J1" s="80"/>
      <c r="K1" s="80"/>
      <c r="M1" s="82" t="s">
        <v>67</v>
      </c>
    </row>
    <row r="2" spans="2:14" ht="37.5" customHeight="1" x14ac:dyDescent="0.15">
      <c r="B2" s="526"/>
      <c r="C2" s="532" t="s">
        <v>218</v>
      </c>
      <c r="D2" s="532"/>
      <c r="E2" s="532"/>
      <c r="F2" s="532"/>
      <c r="G2" s="532"/>
      <c r="H2" s="532"/>
      <c r="I2" s="530"/>
      <c r="J2" s="80"/>
      <c r="K2" s="80"/>
      <c r="M2" s="82" t="s">
        <v>68</v>
      </c>
    </row>
    <row r="3" spans="2:14" ht="37.5" customHeight="1" thickBot="1" x14ac:dyDescent="0.2">
      <c r="B3" s="527"/>
      <c r="C3" s="533" t="s">
        <v>219</v>
      </c>
      <c r="D3" s="533"/>
      <c r="E3" s="533"/>
      <c r="F3" s="533" t="s">
        <v>220</v>
      </c>
      <c r="G3" s="533"/>
      <c r="H3" s="533"/>
      <c r="I3" s="531"/>
      <c r="J3" s="80"/>
      <c r="K3" s="80"/>
      <c r="M3" s="82" t="s">
        <v>70</v>
      </c>
    </row>
    <row r="4" spans="2:14" ht="23.25" customHeight="1" x14ac:dyDescent="0.15">
      <c r="B4" s="534" t="s">
        <v>221</v>
      </c>
      <c r="C4" s="535"/>
      <c r="D4" s="535"/>
      <c r="E4" s="535"/>
      <c r="F4" s="535"/>
      <c r="G4" s="535"/>
      <c r="H4" s="535"/>
      <c r="I4" s="536"/>
      <c r="J4" s="84"/>
      <c r="K4" s="84"/>
    </row>
    <row r="5" spans="2:14" ht="24" customHeight="1" x14ac:dyDescent="0.15">
      <c r="B5" s="537" t="s">
        <v>222</v>
      </c>
      <c r="C5" s="538"/>
      <c r="D5" s="538"/>
      <c r="E5" s="538"/>
      <c r="F5" s="538"/>
      <c r="G5" s="538"/>
      <c r="H5" s="538"/>
      <c r="I5" s="539"/>
      <c r="J5" s="85"/>
      <c r="K5" s="85"/>
      <c r="N5" s="86" t="s">
        <v>77</v>
      </c>
    </row>
    <row r="6" spans="2:14" ht="30.75" customHeight="1" x14ac:dyDescent="0.15">
      <c r="B6" s="118" t="s">
        <v>223</v>
      </c>
      <c r="C6" s="130">
        <v>5</v>
      </c>
      <c r="D6" s="540" t="s">
        <v>224</v>
      </c>
      <c r="E6" s="540"/>
      <c r="F6" s="541" t="s">
        <v>349</v>
      </c>
      <c r="G6" s="541"/>
      <c r="H6" s="541"/>
      <c r="I6" s="542"/>
      <c r="J6" s="87"/>
      <c r="K6" s="87"/>
      <c r="M6" s="82" t="s">
        <v>81</v>
      </c>
      <c r="N6" s="86" t="s">
        <v>82</v>
      </c>
    </row>
    <row r="7" spans="2:14" ht="30.75" customHeight="1" x14ac:dyDescent="0.15">
      <c r="B7" s="118" t="s">
        <v>226</v>
      </c>
      <c r="C7" s="130" t="s">
        <v>84</v>
      </c>
      <c r="D7" s="540" t="s">
        <v>227</v>
      </c>
      <c r="E7" s="540"/>
      <c r="F7" s="541" t="s">
        <v>350</v>
      </c>
      <c r="G7" s="541"/>
      <c r="H7" s="131" t="s">
        <v>229</v>
      </c>
      <c r="I7" s="132" t="s">
        <v>84</v>
      </c>
      <c r="J7" s="88"/>
      <c r="K7" s="88"/>
      <c r="M7" s="82" t="s">
        <v>88</v>
      </c>
      <c r="N7" s="86" t="s">
        <v>89</v>
      </c>
    </row>
    <row r="8" spans="2:14" ht="30.75" customHeight="1" x14ac:dyDescent="0.15">
      <c r="B8" s="118" t="s">
        <v>230</v>
      </c>
      <c r="C8" s="541" t="s">
        <v>231</v>
      </c>
      <c r="D8" s="541"/>
      <c r="E8" s="541"/>
      <c r="F8" s="541"/>
      <c r="G8" s="131" t="s">
        <v>232</v>
      </c>
      <c r="H8" s="546">
        <v>7550</v>
      </c>
      <c r="I8" s="547"/>
      <c r="J8" s="89"/>
      <c r="K8" s="89"/>
      <c r="M8" s="82" t="s">
        <v>93</v>
      </c>
      <c r="N8" s="86" t="s">
        <v>44</v>
      </c>
    </row>
    <row r="9" spans="2:14" ht="30.75" customHeight="1" x14ac:dyDescent="0.15">
      <c r="B9" s="118" t="s">
        <v>68</v>
      </c>
      <c r="C9" s="548" t="s">
        <v>81</v>
      </c>
      <c r="D9" s="548"/>
      <c r="E9" s="548"/>
      <c r="F9" s="548"/>
      <c r="G9" s="131" t="s">
        <v>233</v>
      </c>
      <c r="H9" s="549" t="s">
        <v>351</v>
      </c>
      <c r="I9" s="550"/>
      <c r="J9" s="90"/>
      <c r="K9" s="90"/>
      <c r="M9" s="91" t="s">
        <v>97</v>
      </c>
    </row>
    <row r="10" spans="2:14" ht="39" customHeight="1" x14ac:dyDescent="0.15">
      <c r="B10" s="118" t="s">
        <v>235</v>
      </c>
      <c r="C10" s="541" t="s">
        <v>352</v>
      </c>
      <c r="D10" s="541"/>
      <c r="E10" s="541"/>
      <c r="F10" s="541"/>
      <c r="G10" s="541"/>
      <c r="H10" s="541"/>
      <c r="I10" s="542"/>
      <c r="J10" s="92"/>
      <c r="K10" s="92"/>
      <c r="M10" s="91"/>
    </row>
    <row r="11" spans="2:14" ht="30.75" customHeight="1" x14ac:dyDescent="0.15">
      <c r="B11" s="118" t="s">
        <v>237</v>
      </c>
      <c r="C11" s="543" t="s">
        <v>353</v>
      </c>
      <c r="D11" s="543"/>
      <c r="E11" s="543"/>
      <c r="F11" s="543"/>
      <c r="G11" s="543"/>
      <c r="H11" s="543"/>
      <c r="I11" s="551"/>
      <c r="J11" s="88"/>
      <c r="K11" s="88"/>
      <c r="M11" s="91"/>
      <c r="N11" s="86" t="s">
        <v>102</v>
      </c>
    </row>
    <row r="12" spans="2:14" ht="30.75" customHeight="1" x14ac:dyDescent="0.15">
      <c r="B12" s="118" t="s">
        <v>239</v>
      </c>
      <c r="C12" s="544" t="s">
        <v>354</v>
      </c>
      <c r="D12" s="544"/>
      <c r="E12" s="544"/>
      <c r="F12" s="544"/>
      <c r="G12" s="131" t="s">
        <v>241</v>
      </c>
      <c r="H12" s="568" t="s">
        <v>106</v>
      </c>
      <c r="I12" s="569"/>
      <c r="J12" s="88"/>
      <c r="K12" s="88"/>
      <c r="M12" s="91" t="s">
        <v>107</v>
      </c>
      <c r="N12" s="86" t="s">
        <v>84</v>
      </c>
    </row>
    <row r="13" spans="2:14" ht="30.75" customHeight="1" x14ac:dyDescent="0.15">
      <c r="B13" s="118" t="s">
        <v>242</v>
      </c>
      <c r="C13" s="552" t="s">
        <v>243</v>
      </c>
      <c r="D13" s="552"/>
      <c r="E13" s="552"/>
      <c r="F13" s="552"/>
      <c r="G13" s="131" t="s">
        <v>244</v>
      </c>
      <c r="H13" s="543" t="s">
        <v>77</v>
      </c>
      <c r="I13" s="551"/>
      <c r="J13" s="88"/>
      <c r="K13" s="88"/>
      <c r="M13" s="91" t="s">
        <v>111</v>
      </c>
    </row>
    <row r="14" spans="2:14" ht="30" customHeight="1" x14ac:dyDescent="0.15">
      <c r="B14" s="118" t="s">
        <v>245</v>
      </c>
      <c r="C14" s="738" t="s">
        <v>355</v>
      </c>
      <c r="D14" s="739"/>
      <c r="E14" s="739"/>
      <c r="F14" s="739"/>
      <c r="G14" s="739"/>
      <c r="H14" s="739"/>
      <c r="I14" s="740"/>
      <c r="J14" s="92"/>
      <c r="K14" s="92"/>
      <c r="M14" s="91" t="s">
        <v>114</v>
      </c>
      <c r="N14" s="86"/>
    </row>
    <row r="15" spans="2:14" ht="30.75" customHeight="1" x14ac:dyDescent="0.15">
      <c r="B15" s="118" t="s">
        <v>247</v>
      </c>
      <c r="C15" s="544" t="s">
        <v>248</v>
      </c>
      <c r="D15" s="544"/>
      <c r="E15" s="544"/>
      <c r="F15" s="544"/>
      <c r="G15" s="544"/>
      <c r="H15" s="544"/>
      <c r="I15" s="545"/>
      <c r="J15" s="93"/>
      <c r="K15" s="93"/>
      <c r="M15" s="91" t="s">
        <v>118</v>
      </c>
      <c r="N15" s="86"/>
    </row>
    <row r="16" spans="2:14" ht="20.25" customHeight="1" x14ac:dyDescent="0.15">
      <c r="B16" s="118" t="s">
        <v>249</v>
      </c>
      <c r="C16" s="541" t="s">
        <v>356</v>
      </c>
      <c r="D16" s="541"/>
      <c r="E16" s="541"/>
      <c r="F16" s="541"/>
      <c r="G16" s="541"/>
      <c r="H16" s="541"/>
      <c r="I16" s="542"/>
      <c r="J16" s="94"/>
      <c r="K16" s="94"/>
      <c r="M16" s="91"/>
      <c r="N16" s="86"/>
    </row>
    <row r="17" spans="2:14" ht="30.75" customHeight="1" x14ac:dyDescent="0.15">
      <c r="B17" s="118" t="s">
        <v>251</v>
      </c>
      <c r="C17" s="543" t="s">
        <v>43</v>
      </c>
      <c r="D17" s="559"/>
      <c r="E17" s="559"/>
      <c r="F17" s="559"/>
      <c r="G17" s="559"/>
      <c r="H17" s="559"/>
      <c r="I17" s="560"/>
      <c r="J17" s="95"/>
      <c r="K17" s="95"/>
      <c r="M17" s="91" t="s">
        <v>106</v>
      </c>
      <c r="N17" s="86"/>
    </row>
    <row r="18" spans="2:14" ht="18" customHeight="1" x14ac:dyDescent="0.15">
      <c r="B18" s="561" t="s">
        <v>252</v>
      </c>
      <c r="C18" s="562" t="s">
        <v>253</v>
      </c>
      <c r="D18" s="562"/>
      <c r="E18" s="562"/>
      <c r="F18" s="563" t="s">
        <v>254</v>
      </c>
      <c r="G18" s="563"/>
      <c r="H18" s="563"/>
      <c r="I18" s="564"/>
      <c r="J18" s="96"/>
      <c r="K18" s="96"/>
      <c r="M18" s="91" t="s">
        <v>128</v>
      </c>
      <c r="N18" s="86"/>
    </row>
    <row r="19" spans="2:14" ht="39.75" customHeight="1" x14ac:dyDescent="0.15">
      <c r="B19" s="561"/>
      <c r="C19" s="541" t="s">
        <v>357</v>
      </c>
      <c r="D19" s="541"/>
      <c r="E19" s="541"/>
      <c r="F19" s="541" t="s">
        <v>358</v>
      </c>
      <c r="G19" s="541"/>
      <c r="H19" s="541"/>
      <c r="I19" s="542"/>
      <c r="J19" s="94"/>
      <c r="K19" s="94"/>
      <c r="M19" s="91" t="s">
        <v>132</v>
      </c>
      <c r="N19" s="86"/>
    </row>
    <row r="20" spans="2:14" ht="39.75" customHeight="1" x14ac:dyDescent="0.15">
      <c r="B20" s="118" t="s">
        <v>257</v>
      </c>
      <c r="C20" s="565" t="s">
        <v>359</v>
      </c>
      <c r="D20" s="566"/>
      <c r="E20" s="567"/>
      <c r="F20" s="568" t="s">
        <v>359</v>
      </c>
      <c r="G20" s="568"/>
      <c r="H20" s="568"/>
      <c r="I20" s="569"/>
      <c r="J20" s="88"/>
      <c r="K20" s="88"/>
      <c r="M20" s="91"/>
      <c r="N20" s="86"/>
    </row>
    <row r="21" spans="2:14" ht="361.25" customHeight="1" x14ac:dyDescent="0.15">
      <c r="B21" s="118" t="s">
        <v>258</v>
      </c>
      <c r="C21" s="741" t="s">
        <v>360</v>
      </c>
      <c r="D21" s="742"/>
      <c r="E21" s="743"/>
      <c r="F21" s="744" t="s">
        <v>361</v>
      </c>
      <c r="G21" s="745"/>
      <c r="H21" s="745"/>
      <c r="I21" s="746"/>
      <c r="J21" s="93"/>
      <c r="K21" s="93"/>
      <c r="M21" s="97"/>
      <c r="N21" s="86"/>
    </row>
    <row r="22" spans="2:14" ht="23.25" customHeight="1" x14ac:dyDescent="0.15">
      <c r="B22" s="118" t="s">
        <v>261</v>
      </c>
      <c r="C22" s="637">
        <v>44927</v>
      </c>
      <c r="D22" s="647"/>
      <c r="E22" s="648"/>
      <c r="F22" s="131" t="s">
        <v>262</v>
      </c>
      <c r="G22" s="264">
        <v>0.3</v>
      </c>
      <c r="H22" s="131" t="s">
        <v>263</v>
      </c>
      <c r="I22" s="265">
        <v>0.7</v>
      </c>
      <c r="J22" s="98"/>
      <c r="K22" s="98"/>
      <c r="M22" s="97"/>
    </row>
    <row r="23" spans="2:14" ht="27" customHeight="1" x14ac:dyDescent="0.15">
      <c r="B23" s="118" t="s">
        <v>264</v>
      </c>
      <c r="C23" s="637">
        <v>45291</v>
      </c>
      <c r="D23" s="581"/>
      <c r="E23" s="638"/>
      <c r="F23" s="131" t="s">
        <v>265</v>
      </c>
      <c r="G23" s="580">
        <v>0.2</v>
      </c>
      <c r="H23" s="581"/>
      <c r="I23" s="582"/>
      <c r="J23" s="99"/>
      <c r="K23" s="99"/>
      <c r="M23" s="97"/>
    </row>
    <row r="24" spans="2:14" ht="30.75" customHeight="1" x14ac:dyDescent="0.15">
      <c r="B24" s="205" t="s">
        <v>266</v>
      </c>
      <c r="C24" s="755" t="s">
        <v>267</v>
      </c>
      <c r="D24" s="756"/>
      <c r="E24" s="757"/>
      <c r="F24" s="206" t="s">
        <v>268</v>
      </c>
      <c r="G24" s="580" t="s">
        <v>269</v>
      </c>
      <c r="H24" s="581"/>
      <c r="I24" s="582"/>
      <c r="J24" s="96"/>
      <c r="K24" s="96"/>
      <c r="M24" s="97"/>
    </row>
    <row r="25" spans="2:14" ht="22.5" customHeight="1" x14ac:dyDescent="0.15">
      <c r="B25" s="537" t="s">
        <v>270</v>
      </c>
      <c r="C25" s="538"/>
      <c r="D25" s="538"/>
      <c r="E25" s="538"/>
      <c r="F25" s="538"/>
      <c r="G25" s="538"/>
      <c r="H25" s="538"/>
      <c r="I25" s="539"/>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08">
        <f>0.0833333333333333*$G$23</f>
        <v>1.6666666666666659E-2</v>
      </c>
      <c r="D27" s="208">
        <f>C27</f>
        <v>1.6666666666666659E-2</v>
      </c>
      <c r="E27" s="128">
        <f>D27/C27</f>
        <v>1</v>
      </c>
      <c r="F27" s="655">
        <f>SUM(C27:C38)</f>
        <v>0.19999999999999993</v>
      </c>
      <c r="G27" s="655">
        <f>SUM(D27:D38)</f>
        <v>0.13333333333333328</v>
      </c>
      <c r="H27" s="216">
        <f>+(D27*100%)/$G$23</f>
        <v>8.3333333333333287E-2</v>
      </c>
      <c r="I27" s="658">
        <f>G27+I22</f>
        <v>0.83333333333333326</v>
      </c>
      <c r="J27" s="94">
        <v>8.3333333333333301E-2</v>
      </c>
      <c r="K27" s="94"/>
      <c r="M27" s="97"/>
    </row>
    <row r="28" spans="2:14" ht="15.5" customHeight="1" x14ac:dyDescent="0.15">
      <c r="B28" s="100" t="s">
        <v>158</v>
      </c>
      <c r="C28" s="208">
        <f t="shared" ref="C28:C38" si="0">0.0833333333333333*$G$23</f>
        <v>1.6666666666666659E-2</v>
      </c>
      <c r="D28" s="208">
        <f>C28</f>
        <v>1.6666666666666659E-2</v>
      </c>
      <c r="E28" s="128">
        <f>D28/C28</f>
        <v>1</v>
      </c>
      <c r="F28" s="656"/>
      <c r="G28" s="656"/>
      <c r="H28" s="216">
        <f>+IF(D28="","",((D28*100%)/$G$23)+H27)</f>
        <v>0.16666666666666657</v>
      </c>
      <c r="I28" s="659"/>
      <c r="J28" s="94"/>
      <c r="K28" s="94"/>
      <c r="M28" s="97"/>
    </row>
    <row r="29" spans="2:14" ht="15.5" customHeight="1" x14ac:dyDescent="0.15">
      <c r="B29" s="100" t="s">
        <v>159</v>
      </c>
      <c r="C29" s="208">
        <f t="shared" si="0"/>
        <v>1.6666666666666659E-2</v>
      </c>
      <c r="D29" s="208">
        <f t="shared" ref="D29:D34" si="1">+C29</f>
        <v>1.6666666666666659E-2</v>
      </c>
      <c r="E29" s="128">
        <f>D29/C29</f>
        <v>1</v>
      </c>
      <c r="F29" s="656"/>
      <c r="G29" s="656"/>
      <c r="H29" s="216">
        <f>+IF(D29="","",((D29*100%)/$G$23)+H28)</f>
        <v>0.24999999999999986</v>
      </c>
      <c r="I29" s="659"/>
      <c r="J29" s="94"/>
      <c r="K29" s="94"/>
      <c r="M29" s="97"/>
    </row>
    <row r="30" spans="2:14" ht="15.5" customHeight="1" x14ac:dyDescent="0.15">
      <c r="B30" s="100" t="s">
        <v>160</v>
      </c>
      <c r="C30" s="208">
        <f t="shared" si="0"/>
        <v>1.6666666666666659E-2</v>
      </c>
      <c r="D30" s="208">
        <f t="shared" si="1"/>
        <v>1.6666666666666659E-2</v>
      </c>
      <c r="E30" s="128">
        <f t="shared" ref="E30:E31" si="2">D30/C30</f>
        <v>1</v>
      </c>
      <c r="F30" s="656"/>
      <c r="G30" s="656"/>
      <c r="H30" s="216">
        <f t="shared" ref="H30:H38" si="3">+IF(D30="","",((D30*100%)/$G$23)+H29)</f>
        <v>0.33333333333333315</v>
      </c>
      <c r="I30" s="659"/>
      <c r="J30" s="94"/>
      <c r="K30" s="94"/>
      <c r="M30" s="97"/>
    </row>
    <row r="31" spans="2:14" ht="15.5" customHeight="1" x14ac:dyDescent="0.15">
      <c r="B31" s="100" t="s">
        <v>161</v>
      </c>
      <c r="C31" s="208">
        <f t="shared" si="0"/>
        <v>1.6666666666666659E-2</v>
      </c>
      <c r="D31" s="208">
        <f t="shared" si="1"/>
        <v>1.6666666666666659E-2</v>
      </c>
      <c r="E31" s="128">
        <f t="shared" si="2"/>
        <v>1</v>
      </c>
      <c r="F31" s="656"/>
      <c r="G31" s="656"/>
      <c r="H31" s="216">
        <f t="shared" si="3"/>
        <v>0.41666666666666641</v>
      </c>
      <c r="I31" s="659"/>
      <c r="J31" s="94"/>
      <c r="K31" s="94"/>
      <c r="M31" s="97"/>
    </row>
    <row r="32" spans="2:14" ht="15.5" customHeight="1" x14ac:dyDescent="0.15">
      <c r="B32" s="100" t="s">
        <v>162</v>
      </c>
      <c r="C32" s="208">
        <f t="shared" si="0"/>
        <v>1.6666666666666659E-2</v>
      </c>
      <c r="D32" s="208">
        <f t="shared" si="1"/>
        <v>1.6666666666666659E-2</v>
      </c>
      <c r="E32" s="128">
        <f>D32/C32</f>
        <v>1</v>
      </c>
      <c r="F32" s="656"/>
      <c r="G32" s="656"/>
      <c r="H32" s="216">
        <f t="shared" si="3"/>
        <v>0.49999999999999967</v>
      </c>
      <c r="I32" s="659"/>
      <c r="J32" s="94"/>
      <c r="K32" s="94"/>
      <c r="M32" s="97"/>
    </row>
    <row r="33" spans="2:12" ht="19.5" customHeight="1" x14ac:dyDescent="0.15">
      <c r="B33" s="100" t="s">
        <v>163</v>
      </c>
      <c r="C33" s="208">
        <f t="shared" si="0"/>
        <v>1.6666666666666659E-2</v>
      </c>
      <c r="D33" s="208">
        <f t="shared" si="1"/>
        <v>1.6666666666666659E-2</v>
      </c>
      <c r="E33" s="128">
        <f t="shared" ref="E33:E38" si="4">D33/C33</f>
        <v>1</v>
      </c>
      <c r="F33" s="656"/>
      <c r="G33" s="656"/>
      <c r="H33" s="216">
        <f t="shared" si="3"/>
        <v>0.58333333333333293</v>
      </c>
      <c r="I33" s="659"/>
      <c r="J33" s="102"/>
      <c r="K33" s="102"/>
    </row>
    <row r="34" spans="2:12" ht="19.5" customHeight="1" x14ac:dyDescent="0.15">
      <c r="B34" s="100" t="s">
        <v>164</v>
      </c>
      <c r="C34" s="208">
        <f t="shared" si="0"/>
        <v>1.6666666666666659E-2</v>
      </c>
      <c r="D34" s="208">
        <f t="shared" si="1"/>
        <v>1.6666666666666659E-2</v>
      </c>
      <c r="E34" s="128">
        <f t="shared" si="4"/>
        <v>1</v>
      </c>
      <c r="F34" s="656"/>
      <c r="G34" s="656"/>
      <c r="H34" s="216">
        <f t="shared" si="3"/>
        <v>0.66666666666666619</v>
      </c>
      <c r="I34" s="659"/>
      <c r="J34" s="102"/>
      <c r="K34" s="102"/>
    </row>
    <row r="35" spans="2:12" ht="19.5" customHeight="1" x14ac:dyDescent="0.15">
      <c r="B35" s="100" t="s">
        <v>165</v>
      </c>
      <c r="C35" s="208">
        <f t="shared" si="0"/>
        <v>1.6666666666666659E-2</v>
      </c>
      <c r="D35" s="208"/>
      <c r="E35" s="128">
        <f t="shared" si="4"/>
        <v>0</v>
      </c>
      <c r="F35" s="656"/>
      <c r="G35" s="656"/>
      <c r="H35" s="216" t="str">
        <f t="shared" si="3"/>
        <v/>
      </c>
      <c r="I35" s="659"/>
      <c r="J35" s="102"/>
      <c r="K35" s="102"/>
    </row>
    <row r="36" spans="2:12" ht="19.5" customHeight="1" x14ac:dyDescent="0.15">
      <c r="B36" s="100" t="s">
        <v>166</v>
      </c>
      <c r="C36" s="208">
        <f t="shared" si="0"/>
        <v>1.6666666666666659E-2</v>
      </c>
      <c r="D36" s="208"/>
      <c r="E36" s="128">
        <f t="shared" si="4"/>
        <v>0</v>
      </c>
      <c r="F36" s="656"/>
      <c r="G36" s="656"/>
      <c r="H36" s="216" t="str">
        <f t="shared" si="3"/>
        <v/>
      </c>
      <c r="I36" s="659"/>
      <c r="J36" s="102"/>
      <c r="K36" s="102"/>
    </row>
    <row r="37" spans="2:12" ht="19.5" customHeight="1" x14ac:dyDescent="0.15">
      <c r="B37" s="100" t="s">
        <v>167</v>
      </c>
      <c r="C37" s="208">
        <f t="shared" si="0"/>
        <v>1.6666666666666659E-2</v>
      </c>
      <c r="D37" s="208"/>
      <c r="E37" s="128">
        <f t="shared" si="4"/>
        <v>0</v>
      </c>
      <c r="F37" s="656"/>
      <c r="G37" s="656"/>
      <c r="H37" s="216" t="str">
        <f t="shared" si="3"/>
        <v/>
      </c>
      <c r="I37" s="659"/>
      <c r="J37" s="102"/>
      <c r="K37" s="102"/>
    </row>
    <row r="38" spans="2:12" ht="19.5" customHeight="1" x14ac:dyDescent="0.15">
      <c r="B38" s="100" t="s">
        <v>168</v>
      </c>
      <c r="C38" s="208">
        <f t="shared" si="0"/>
        <v>1.6666666666666659E-2</v>
      </c>
      <c r="D38" s="208"/>
      <c r="E38" s="128">
        <f t="shared" si="4"/>
        <v>0</v>
      </c>
      <c r="F38" s="657"/>
      <c r="G38" s="657"/>
      <c r="H38" s="216" t="str">
        <f t="shared" si="3"/>
        <v/>
      </c>
      <c r="I38" s="660"/>
      <c r="J38" s="102"/>
      <c r="K38" s="102"/>
    </row>
    <row r="39" spans="2:12" ht="187.25" customHeight="1" x14ac:dyDescent="0.15">
      <c r="B39" s="119" t="s">
        <v>279</v>
      </c>
      <c r="C39" s="747" t="s">
        <v>476</v>
      </c>
      <c r="D39" s="748"/>
      <c r="E39" s="748"/>
      <c r="F39" s="748"/>
      <c r="G39" s="748"/>
      <c r="H39" s="748"/>
      <c r="I39" s="749"/>
      <c r="J39" s="103"/>
      <c r="K39" s="103"/>
    </row>
    <row r="40" spans="2:12" ht="47.75" customHeight="1" x14ac:dyDescent="0.15">
      <c r="B40" s="595"/>
      <c r="C40" s="596"/>
      <c r="D40" s="596"/>
      <c r="E40" s="596"/>
      <c r="F40" s="596"/>
      <c r="G40" s="596"/>
      <c r="H40" s="596"/>
      <c r="I40" s="597"/>
      <c r="J40" s="85"/>
      <c r="K40" s="85"/>
    </row>
    <row r="41" spans="2:12" ht="47.75" customHeight="1" x14ac:dyDescent="0.15">
      <c r="B41" s="598"/>
      <c r="C41" s="599"/>
      <c r="D41" s="599"/>
      <c r="E41" s="599"/>
      <c r="F41" s="599"/>
      <c r="G41" s="599"/>
      <c r="H41" s="599"/>
      <c r="I41" s="600"/>
      <c r="J41" s="103"/>
      <c r="K41" s="103"/>
    </row>
    <row r="42" spans="2:12" ht="47.75" customHeight="1" x14ac:dyDescent="0.15">
      <c r="B42" s="598"/>
      <c r="C42" s="599"/>
      <c r="D42" s="599"/>
      <c r="E42" s="599"/>
      <c r="F42" s="599"/>
      <c r="G42" s="599"/>
      <c r="H42" s="599"/>
      <c r="I42" s="600"/>
      <c r="J42" s="103"/>
      <c r="K42" s="103"/>
    </row>
    <row r="43" spans="2:12" ht="47.75" customHeight="1" x14ac:dyDescent="0.15">
      <c r="B43" s="598"/>
      <c r="C43" s="599"/>
      <c r="D43" s="599"/>
      <c r="E43" s="599"/>
      <c r="F43" s="599"/>
      <c r="G43" s="599"/>
      <c r="H43" s="599"/>
      <c r="I43" s="600"/>
      <c r="J43" s="103"/>
      <c r="K43" s="103"/>
    </row>
    <row r="44" spans="2:12" ht="47.75" customHeight="1" x14ac:dyDescent="0.15">
      <c r="B44" s="601"/>
      <c r="C44" s="602"/>
      <c r="D44" s="602"/>
      <c r="E44" s="602"/>
      <c r="F44" s="602"/>
      <c r="G44" s="602"/>
      <c r="H44" s="602"/>
      <c r="I44" s="603"/>
      <c r="J44" s="84"/>
      <c r="K44" s="84"/>
    </row>
    <row r="45" spans="2:12" ht="47.75" customHeight="1" x14ac:dyDescent="0.15">
      <c r="B45" s="143"/>
      <c r="C45" s="151"/>
      <c r="D45" s="144"/>
      <c r="E45" s="144"/>
      <c r="F45" s="144"/>
      <c r="G45" s="144"/>
      <c r="H45" s="144"/>
      <c r="I45" s="144"/>
      <c r="J45" s="84"/>
      <c r="K45" s="84"/>
    </row>
    <row r="46" spans="2:12" ht="52.5" customHeight="1" x14ac:dyDescent="0.15">
      <c r="B46" s="753" t="s">
        <v>280</v>
      </c>
      <c r="C46" s="767" t="s">
        <v>362</v>
      </c>
      <c r="D46" s="768"/>
      <c r="E46" s="768"/>
      <c r="F46" s="769"/>
      <c r="G46" s="145"/>
      <c r="H46" s="140" t="s">
        <v>148</v>
      </c>
      <c r="I46" s="141" t="s">
        <v>282</v>
      </c>
      <c r="J46" s="104"/>
      <c r="K46" s="104"/>
    </row>
    <row r="47" spans="2:12" ht="70.5" customHeight="1" x14ac:dyDescent="0.15">
      <c r="B47" s="754"/>
      <c r="C47" s="770"/>
      <c r="D47" s="771"/>
      <c r="E47" s="771"/>
      <c r="F47" s="772"/>
      <c r="G47" s="259" t="s">
        <v>363</v>
      </c>
      <c r="H47" s="257">
        <v>14</v>
      </c>
      <c r="I47" s="301">
        <v>211</v>
      </c>
      <c r="J47" s="291" t="str">
        <f>CONCATENATE(G47,I47," ")</f>
        <v xml:space="preserve">Actos administrativos, conceptos juridicos y respuestas a derechos de petición:211 </v>
      </c>
      <c r="K47" s="291"/>
      <c r="L47" s="81" t="str">
        <f>CONCATENATE(J47,J48,J49,J51,J52,J53,J54,J55,J56)</f>
        <v xml:space="preserve">Actos administrativos, conceptos juridicos y respuestas a derechos de petición:211 Tutelas y demandas respondidas:20 Diligencias judiciales atendidas:556 Orientaciones juridicas a la ciudadanía629 Contratos elaborados:341 Novedades contractuales:117 Derechos de petición respondidos, PQR, Requerimientos:666 Liquidaciones efectuadas89 Autos interlocutorios:44 </v>
      </c>
    </row>
    <row r="48" spans="2:12" ht="70.5" customHeight="1" x14ac:dyDescent="0.15">
      <c r="B48" s="754"/>
      <c r="C48" s="770"/>
      <c r="D48" s="771"/>
      <c r="E48" s="771"/>
      <c r="F48" s="772"/>
      <c r="G48" s="259" t="s">
        <v>364</v>
      </c>
      <c r="H48" s="302">
        <v>3</v>
      </c>
      <c r="I48" s="303">
        <v>20</v>
      </c>
      <c r="J48" s="291" t="str">
        <f t="shared" ref="J48:J58" si="5">CONCATENATE(G48,I48," ")</f>
        <v xml:space="preserve">Tutelas y demandas respondidas:20 </v>
      </c>
      <c r="K48" s="291"/>
    </row>
    <row r="49" spans="2:24" ht="70.5" customHeight="1" x14ac:dyDescent="0.15">
      <c r="B49" s="754"/>
      <c r="C49" s="770"/>
      <c r="D49" s="771"/>
      <c r="E49" s="771"/>
      <c r="F49" s="772"/>
      <c r="G49" s="259" t="s">
        <v>365</v>
      </c>
      <c r="H49" s="304">
        <v>175</v>
      </c>
      <c r="I49" s="305">
        <v>556</v>
      </c>
      <c r="J49" s="291" t="str">
        <f t="shared" si="5"/>
        <v xml:space="preserve">Diligencias judiciales atendidas:556 </v>
      </c>
      <c r="K49" s="291"/>
    </row>
    <row r="50" spans="2:24" ht="70.5" customHeight="1" x14ac:dyDescent="0.15">
      <c r="B50" s="754"/>
      <c r="C50" s="770"/>
      <c r="D50" s="771"/>
      <c r="E50" s="771"/>
      <c r="F50" s="772"/>
      <c r="G50" s="259" t="s">
        <v>366</v>
      </c>
      <c r="H50" s="302">
        <v>1</v>
      </c>
      <c r="I50" s="303">
        <v>14</v>
      </c>
      <c r="J50" s="291" t="str">
        <f t="shared" si="5"/>
        <v xml:space="preserve">socialización y capacitación juridica a la ciudadanía14 </v>
      </c>
      <c r="K50" s="291"/>
      <c r="X50" s="83"/>
    </row>
    <row r="51" spans="2:24" ht="70.5" customHeight="1" x14ac:dyDescent="0.15">
      <c r="B51" s="754"/>
      <c r="C51" s="770"/>
      <c r="D51" s="771"/>
      <c r="E51" s="771"/>
      <c r="F51" s="772"/>
      <c r="G51" s="259" t="s">
        <v>367</v>
      </c>
      <c r="H51" s="302">
        <v>124</v>
      </c>
      <c r="I51" s="303">
        <v>629</v>
      </c>
      <c r="J51" s="291" t="str">
        <f t="shared" si="5"/>
        <v xml:space="preserve">Orientaciones juridicas a la ciudadanía629 </v>
      </c>
      <c r="K51" s="291"/>
    </row>
    <row r="52" spans="2:24" ht="60.75" customHeight="1" x14ac:dyDescent="0.15">
      <c r="B52" s="754"/>
      <c r="C52" s="775" t="s">
        <v>368</v>
      </c>
      <c r="D52" s="776"/>
      <c r="E52" s="776"/>
      <c r="F52" s="777"/>
      <c r="G52" s="290" t="s">
        <v>369</v>
      </c>
      <c r="H52" s="255">
        <v>3</v>
      </c>
      <c r="I52" s="308">
        <v>341</v>
      </c>
      <c r="J52" s="291" t="str">
        <f t="shared" si="5"/>
        <v xml:space="preserve">Contratos elaborados:341 </v>
      </c>
      <c r="K52" s="291"/>
    </row>
    <row r="53" spans="2:24" ht="60.75" customHeight="1" x14ac:dyDescent="0.15">
      <c r="B53" s="754"/>
      <c r="C53" s="778"/>
      <c r="D53" s="779"/>
      <c r="E53" s="779"/>
      <c r="F53" s="780"/>
      <c r="G53" s="289" t="s">
        <v>370</v>
      </c>
      <c r="H53" s="304">
        <v>28</v>
      </c>
      <c r="I53" s="305">
        <v>117</v>
      </c>
      <c r="J53" s="291" t="str">
        <f t="shared" si="5"/>
        <v xml:space="preserve">Novedades contractuales:117 </v>
      </c>
      <c r="K53" s="291"/>
    </row>
    <row r="54" spans="2:24" ht="60.75" customHeight="1" x14ac:dyDescent="0.15">
      <c r="B54" s="754"/>
      <c r="C54" s="778"/>
      <c r="D54" s="779"/>
      <c r="E54" s="779"/>
      <c r="F54" s="780"/>
      <c r="G54" s="289" t="s">
        <v>371</v>
      </c>
      <c r="H54" s="304">
        <v>95</v>
      </c>
      <c r="I54" s="305">
        <v>666</v>
      </c>
      <c r="J54" s="291" t="str">
        <f t="shared" si="5"/>
        <v xml:space="preserve">Derechos de petición respondidos, PQR, Requerimientos:666 </v>
      </c>
      <c r="K54" s="291"/>
    </row>
    <row r="55" spans="2:24" ht="60.75" customHeight="1" x14ac:dyDescent="0.15">
      <c r="B55" s="754"/>
      <c r="C55" s="781"/>
      <c r="D55" s="782"/>
      <c r="E55" s="782"/>
      <c r="F55" s="783"/>
      <c r="G55" s="289" t="s">
        <v>372</v>
      </c>
      <c r="H55" s="304">
        <v>39</v>
      </c>
      <c r="I55" s="305">
        <v>89</v>
      </c>
      <c r="J55" s="291" t="str">
        <f t="shared" si="5"/>
        <v xml:space="preserve">Liquidaciones efectuadas89 </v>
      </c>
      <c r="K55" s="291"/>
    </row>
    <row r="56" spans="2:24" ht="81.5" customHeight="1" x14ac:dyDescent="0.15">
      <c r="B56" s="754"/>
      <c r="C56" s="758" t="s">
        <v>373</v>
      </c>
      <c r="D56" s="759"/>
      <c r="E56" s="759"/>
      <c r="F56" s="760"/>
      <c r="G56" s="259" t="s">
        <v>374</v>
      </c>
      <c r="H56" s="255">
        <v>5</v>
      </c>
      <c r="I56" s="308">
        <v>44</v>
      </c>
      <c r="J56" s="291" t="str">
        <f t="shared" si="5"/>
        <v xml:space="preserve">Autos interlocutorios:44 </v>
      </c>
      <c r="K56" s="297"/>
    </row>
    <row r="57" spans="2:24" ht="119" customHeight="1" x14ac:dyDescent="0.15">
      <c r="B57" s="754"/>
      <c r="C57" s="761"/>
      <c r="D57" s="762"/>
      <c r="E57" s="762"/>
      <c r="F57" s="763"/>
      <c r="G57" s="259" t="s">
        <v>375</v>
      </c>
      <c r="H57" s="304">
        <v>4</v>
      </c>
      <c r="I57" s="305">
        <v>20</v>
      </c>
      <c r="J57" s="291" t="str">
        <f t="shared" si="5"/>
        <v xml:space="preserve">Derechos de petición respondidos:20 </v>
      </c>
      <c r="K57" s="297"/>
    </row>
    <row r="58" spans="2:24" ht="104.25" customHeight="1" x14ac:dyDescent="0.15">
      <c r="B58" s="754"/>
      <c r="C58" s="764"/>
      <c r="D58" s="765"/>
      <c r="E58" s="765"/>
      <c r="F58" s="766"/>
      <c r="G58" s="259" t="s">
        <v>376</v>
      </c>
      <c r="H58" s="304">
        <v>4</v>
      </c>
      <c r="I58" s="305">
        <v>33</v>
      </c>
      <c r="J58" s="291" t="str">
        <f t="shared" si="5"/>
        <v xml:space="preserve">Autos de sustanciación 33 </v>
      </c>
      <c r="K58" s="297"/>
    </row>
    <row r="59" spans="2:24" ht="65" customHeight="1" x14ac:dyDescent="0.15">
      <c r="B59" s="142" t="s">
        <v>290</v>
      </c>
      <c r="C59" s="750" t="s">
        <v>377</v>
      </c>
      <c r="D59" s="751"/>
      <c r="E59" s="751"/>
      <c r="F59" s="751"/>
      <c r="G59" s="751"/>
      <c r="H59" s="751"/>
      <c r="I59" s="752"/>
      <c r="J59" s="298"/>
      <c r="K59" s="104"/>
    </row>
    <row r="60" spans="2:24" ht="86" customHeight="1" x14ac:dyDescent="0.15">
      <c r="B60" s="120" t="s">
        <v>291</v>
      </c>
      <c r="C60" s="750" t="s">
        <v>378</v>
      </c>
      <c r="D60" s="751"/>
      <c r="E60" s="751"/>
      <c r="F60" s="751"/>
      <c r="G60" s="751"/>
      <c r="H60" s="751"/>
      <c r="I60" s="752"/>
      <c r="J60" s="104"/>
      <c r="K60" s="104"/>
    </row>
    <row r="61" spans="2:24" ht="22.5" customHeight="1" x14ac:dyDescent="0.15">
      <c r="B61" s="537" t="s">
        <v>293</v>
      </c>
      <c r="C61" s="538"/>
      <c r="D61" s="538"/>
      <c r="E61" s="538"/>
      <c r="F61" s="538"/>
      <c r="G61" s="538"/>
      <c r="H61" s="538"/>
      <c r="I61" s="539"/>
      <c r="J61" s="104"/>
      <c r="K61" s="104"/>
    </row>
    <row r="62" spans="2:24" ht="22.5" customHeight="1" x14ac:dyDescent="0.15">
      <c r="B62" s="622" t="s">
        <v>294</v>
      </c>
      <c r="C62" s="137" t="s">
        <v>295</v>
      </c>
      <c r="D62" s="624" t="s">
        <v>296</v>
      </c>
      <c r="E62" s="624"/>
      <c r="F62" s="624"/>
      <c r="G62" s="624" t="s">
        <v>297</v>
      </c>
      <c r="H62" s="624"/>
      <c r="I62" s="625"/>
      <c r="J62" s="105"/>
      <c r="K62" s="105"/>
    </row>
    <row r="63" spans="2:24" ht="30.75" customHeight="1" x14ac:dyDescent="0.15">
      <c r="B63" s="623"/>
      <c r="C63" s="138"/>
      <c r="D63" s="620"/>
      <c r="E63" s="620"/>
      <c r="F63" s="620"/>
      <c r="G63" s="620"/>
      <c r="H63" s="620"/>
      <c r="I63" s="621"/>
      <c r="J63" s="105"/>
      <c r="K63" s="105"/>
    </row>
    <row r="64" spans="2:24" ht="32.25" customHeight="1" x14ac:dyDescent="0.15">
      <c r="B64" s="121" t="s">
        <v>298</v>
      </c>
      <c r="C64" s="773" t="s">
        <v>379</v>
      </c>
      <c r="D64" s="773"/>
      <c r="E64" s="773"/>
      <c r="F64" s="773"/>
      <c r="G64" s="773"/>
      <c r="H64" s="773"/>
      <c r="I64" s="774"/>
      <c r="J64" s="106"/>
      <c r="K64" s="106"/>
    </row>
    <row r="65" spans="2:11" ht="28.5" customHeight="1" x14ac:dyDescent="0.15">
      <c r="B65" s="122" t="s">
        <v>300</v>
      </c>
      <c r="C65" s="773" t="s">
        <v>379</v>
      </c>
      <c r="D65" s="773"/>
      <c r="E65" s="773"/>
      <c r="F65" s="773"/>
      <c r="G65" s="773"/>
      <c r="H65" s="773"/>
      <c r="I65" s="774"/>
      <c r="J65" s="106"/>
      <c r="K65" s="106"/>
    </row>
    <row r="66" spans="2:11" ht="30" customHeight="1" x14ac:dyDescent="0.15">
      <c r="B66" s="120" t="s">
        <v>301</v>
      </c>
      <c r="C66" s="773" t="s">
        <v>380</v>
      </c>
      <c r="D66" s="773"/>
      <c r="E66" s="773"/>
      <c r="F66" s="773"/>
      <c r="G66" s="773"/>
      <c r="H66" s="773"/>
      <c r="I66" s="774"/>
      <c r="J66" s="107"/>
      <c r="K66" s="107"/>
    </row>
    <row r="67" spans="2:11" ht="31.5" customHeight="1" x14ac:dyDescent="0.15">
      <c r="B67" s="116" t="s">
        <v>303</v>
      </c>
      <c r="C67" s="773" t="s">
        <v>381</v>
      </c>
      <c r="D67" s="773"/>
      <c r="E67" s="773"/>
      <c r="F67" s="773"/>
      <c r="G67" s="773"/>
      <c r="H67" s="773"/>
      <c r="I67" s="774"/>
      <c r="J67" s="108"/>
      <c r="K67" s="108"/>
    </row>
    <row r="68" spans="2:11" x14ac:dyDescent="0.15">
      <c r="B68" s="109"/>
      <c r="C68" s="110"/>
      <c r="D68" s="110"/>
      <c r="E68" s="111"/>
      <c r="F68" s="111"/>
      <c r="G68" s="117"/>
      <c r="H68" s="113"/>
      <c r="I68" s="110"/>
      <c r="J68" s="108"/>
      <c r="K68" s="108"/>
    </row>
    <row r="69" spans="2:11" x14ac:dyDescent="0.15">
      <c r="B69" s="109"/>
      <c r="C69" s="110"/>
      <c r="D69" s="110"/>
      <c r="E69" s="111"/>
      <c r="F69" s="111"/>
      <c r="G69" s="117"/>
      <c r="H69" s="113"/>
      <c r="I69" s="110"/>
      <c r="J69" s="108"/>
      <c r="K69" s="108"/>
    </row>
    <row r="70" spans="2:11" x14ac:dyDescent="0.15">
      <c r="B70" s="109"/>
      <c r="C70" s="110"/>
      <c r="D70" s="110"/>
      <c r="E70" s="111"/>
      <c r="F70" s="111"/>
      <c r="G70" s="117"/>
      <c r="H70" s="113"/>
      <c r="I70" s="110"/>
      <c r="J70" s="108"/>
      <c r="K70" s="108"/>
    </row>
    <row r="71" spans="2:11" x14ac:dyDescent="0.15">
      <c r="B71" s="109"/>
      <c r="C71" s="110"/>
      <c r="D71" s="110"/>
      <c r="E71" s="111"/>
      <c r="F71" s="111"/>
      <c r="G71" s="117"/>
      <c r="H71" s="113"/>
      <c r="I71" s="110"/>
      <c r="J71" s="108"/>
      <c r="K71" s="108"/>
    </row>
    <row r="72" spans="2:11" x14ac:dyDescent="0.15">
      <c r="B72" s="109"/>
      <c r="C72" s="110"/>
      <c r="D72" s="110"/>
      <c r="E72" s="111"/>
      <c r="F72" s="111"/>
      <c r="G72" s="117"/>
      <c r="H72" s="113"/>
      <c r="I72" s="110"/>
      <c r="J72" s="108"/>
      <c r="K72" s="108"/>
    </row>
    <row r="73" spans="2:11" ht="25.5" customHeight="1" x14ac:dyDescent="0.15">
      <c r="B73" s="109"/>
      <c r="C73" s="110"/>
      <c r="D73" s="110"/>
      <c r="E73" s="111"/>
      <c r="F73" s="111"/>
      <c r="G73" s="117"/>
      <c r="H73" s="113"/>
      <c r="I73" s="110"/>
      <c r="J73" s="108"/>
      <c r="K73" s="108"/>
    </row>
  </sheetData>
  <sheetProtection algorithmName="SHA-512" hashValue="dAqDYnuGp8Fw0h+iS8SJD4FQjYDpYfq+p5ceDHc420SO3B2Xr2KFns8uV5QccVhXvqgay6NOAKIg4EebVFHGDA==" saltValue="f+7gY8enMtWNRhdDjijAVQ==" spinCount="100000" sheet="1" objects="1" scenarios="1" selectLockedCells="1" selectUnlockedCells="1"/>
  <mergeCells count="62">
    <mergeCell ref="B61:I61"/>
    <mergeCell ref="C56:F58"/>
    <mergeCell ref="C46:F51"/>
    <mergeCell ref="C67:I67"/>
    <mergeCell ref="B62:B63"/>
    <mergeCell ref="D62:F62"/>
    <mergeCell ref="G62:I62"/>
    <mergeCell ref="D63:F63"/>
    <mergeCell ref="G63:I63"/>
    <mergeCell ref="C64:I64"/>
    <mergeCell ref="C65:I65"/>
    <mergeCell ref="C66:I66"/>
    <mergeCell ref="C52:F55"/>
    <mergeCell ref="C24:E24"/>
    <mergeCell ref="G24:I24"/>
    <mergeCell ref="B25:I25"/>
    <mergeCell ref="F27:F38"/>
    <mergeCell ref="G27:G38"/>
    <mergeCell ref="I27:I38"/>
    <mergeCell ref="C39:I39"/>
    <mergeCell ref="B40:I44"/>
    <mergeCell ref="C59:I59"/>
    <mergeCell ref="C60:I60"/>
    <mergeCell ref="B46:B5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113"/>
  <sheetViews>
    <sheetView view="pageBreakPreview" topLeftCell="A3" zoomScale="60" zoomScaleNormal="85" zoomScalePageLayoutView="85" workbookViewId="0">
      <selection activeCell="B66" sqref="B66"/>
    </sheetView>
  </sheetViews>
  <sheetFormatPr baseColWidth="10" defaultColWidth="10.6640625" defaultRowHeight="13" x14ac:dyDescent="0.15"/>
  <cols>
    <col min="1" max="1" width="1" style="83" customWidth="1"/>
    <col min="2" max="2" width="25.5" style="114" customWidth="1"/>
    <col min="3" max="6" width="30.83203125" style="83" customWidth="1"/>
    <col min="7" max="7" width="24.33203125" style="114" customWidth="1"/>
    <col min="8" max="8" width="24.5" style="83" customWidth="1"/>
    <col min="9" max="9" width="27" style="83" customWidth="1"/>
    <col min="10" max="10" width="11.6640625" style="81" bestFit="1" customWidth="1"/>
    <col min="11" max="15" width="10.6640625" style="81"/>
    <col min="16" max="16384" width="10.6640625" style="83"/>
  </cols>
  <sheetData>
    <row r="1" spans="2:9" ht="37.5" customHeight="1" x14ac:dyDescent="0.15">
      <c r="B1" s="525"/>
      <c r="C1" s="628" t="s">
        <v>1</v>
      </c>
      <c r="D1" s="628"/>
      <c r="E1" s="628"/>
      <c r="F1" s="628"/>
      <c r="G1" s="628"/>
      <c r="H1" s="628"/>
      <c r="I1" s="529"/>
    </row>
    <row r="2" spans="2:9" ht="37.5" customHeight="1" x14ac:dyDescent="0.15">
      <c r="B2" s="526"/>
      <c r="C2" s="532" t="s">
        <v>218</v>
      </c>
      <c r="D2" s="532"/>
      <c r="E2" s="532"/>
      <c r="F2" s="532"/>
      <c r="G2" s="532"/>
      <c r="H2" s="532"/>
      <c r="I2" s="530"/>
    </row>
    <row r="3" spans="2:9" ht="37.5" customHeight="1" thickBot="1" x14ac:dyDescent="0.2">
      <c r="B3" s="527"/>
      <c r="C3" s="533" t="s">
        <v>219</v>
      </c>
      <c r="D3" s="533"/>
      <c r="E3" s="533"/>
      <c r="F3" s="533" t="s">
        <v>220</v>
      </c>
      <c r="G3" s="533"/>
      <c r="H3" s="533"/>
      <c r="I3" s="531"/>
    </row>
    <row r="4" spans="2:9" ht="23.25" customHeight="1" x14ac:dyDescent="0.15">
      <c r="B4" s="534" t="s">
        <v>221</v>
      </c>
      <c r="C4" s="535"/>
      <c r="D4" s="535"/>
      <c r="E4" s="535"/>
      <c r="F4" s="535"/>
      <c r="G4" s="535"/>
      <c r="H4" s="535"/>
      <c r="I4" s="536"/>
    </row>
    <row r="5" spans="2:9" ht="24" customHeight="1" x14ac:dyDescent="0.15">
      <c r="B5" s="537" t="s">
        <v>222</v>
      </c>
      <c r="C5" s="538"/>
      <c r="D5" s="538"/>
      <c r="E5" s="538"/>
      <c r="F5" s="538"/>
      <c r="G5" s="538"/>
      <c r="H5" s="538"/>
      <c r="I5" s="539"/>
    </row>
    <row r="6" spans="2:9" ht="30.75" customHeight="1" x14ac:dyDescent="0.15">
      <c r="B6" s="118" t="s">
        <v>223</v>
      </c>
      <c r="C6" s="130">
        <v>6</v>
      </c>
      <c r="D6" s="540" t="s">
        <v>224</v>
      </c>
      <c r="E6" s="540"/>
      <c r="F6" s="541" t="s">
        <v>382</v>
      </c>
      <c r="G6" s="541"/>
      <c r="H6" s="541"/>
      <c r="I6" s="542"/>
    </row>
    <row r="7" spans="2:9" ht="30.75" customHeight="1" x14ac:dyDescent="0.15">
      <c r="B7" s="118" t="s">
        <v>226</v>
      </c>
      <c r="C7" s="130" t="s">
        <v>84</v>
      </c>
      <c r="D7" s="540" t="s">
        <v>227</v>
      </c>
      <c r="E7" s="540"/>
      <c r="F7" s="541" t="s">
        <v>383</v>
      </c>
      <c r="G7" s="541"/>
      <c r="H7" s="131" t="s">
        <v>229</v>
      </c>
      <c r="I7" s="132" t="s">
        <v>84</v>
      </c>
    </row>
    <row r="8" spans="2:9" ht="30.75" customHeight="1" x14ac:dyDescent="0.15">
      <c r="B8" s="118" t="s">
        <v>230</v>
      </c>
      <c r="C8" s="541" t="s">
        <v>231</v>
      </c>
      <c r="D8" s="541"/>
      <c r="E8" s="541"/>
      <c r="F8" s="541"/>
      <c r="G8" s="131" t="s">
        <v>232</v>
      </c>
      <c r="H8" s="546">
        <v>7550</v>
      </c>
      <c r="I8" s="547"/>
    </row>
    <row r="9" spans="2:9" ht="30.75" customHeight="1" x14ac:dyDescent="0.15">
      <c r="B9" s="118" t="s">
        <v>68</v>
      </c>
      <c r="C9" s="548" t="s">
        <v>81</v>
      </c>
      <c r="D9" s="548"/>
      <c r="E9" s="548"/>
      <c r="F9" s="548"/>
      <c r="G9" s="131" t="s">
        <v>233</v>
      </c>
      <c r="H9" s="549" t="s">
        <v>384</v>
      </c>
      <c r="I9" s="550"/>
    </row>
    <row r="10" spans="2:9" ht="75.75" customHeight="1" x14ac:dyDescent="0.15">
      <c r="B10" s="118" t="s">
        <v>235</v>
      </c>
      <c r="C10" s="541" t="s">
        <v>385</v>
      </c>
      <c r="D10" s="541"/>
      <c r="E10" s="541"/>
      <c r="F10" s="541"/>
      <c r="G10" s="541"/>
      <c r="H10" s="541"/>
      <c r="I10" s="542"/>
    </row>
    <row r="11" spans="2:9" ht="30.75" customHeight="1" x14ac:dyDescent="0.15">
      <c r="B11" s="118" t="s">
        <v>237</v>
      </c>
      <c r="C11" s="543" t="s">
        <v>353</v>
      </c>
      <c r="D11" s="543"/>
      <c r="E11" s="543"/>
      <c r="F11" s="543"/>
      <c r="G11" s="543"/>
      <c r="H11" s="543"/>
      <c r="I11" s="551"/>
    </row>
    <row r="12" spans="2:9" ht="30.75" customHeight="1" x14ac:dyDescent="0.15">
      <c r="B12" s="118" t="s">
        <v>239</v>
      </c>
      <c r="C12" s="541" t="s">
        <v>386</v>
      </c>
      <c r="D12" s="541"/>
      <c r="E12" s="541"/>
      <c r="F12" s="541"/>
      <c r="G12" s="131" t="s">
        <v>241</v>
      </c>
      <c r="H12" s="568" t="s">
        <v>106</v>
      </c>
      <c r="I12" s="569"/>
    </row>
    <row r="13" spans="2:9" ht="30.75" customHeight="1" x14ac:dyDescent="0.15">
      <c r="B13" s="118" t="s">
        <v>242</v>
      </c>
      <c r="C13" s="552" t="s">
        <v>387</v>
      </c>
      <c r="D13" s="552"/>
      <c r="E13" s="552"/>
      <c r="F13" s="552"/>
      <c r="G13" s="131" t="s">
        <v>244</v>
      </c>
      <c r="H13" s="543" t="s">
        <v>77</v>
      </c>
      <c r="I13" s="551"/>
    </row>
    <row r="14" spans="2:9" ht="30" customHeight="1" x14ac:dyDescent="0.15">
      <c r="B14" s="118" t="s">
        <v>245</v>
      </c>
      <c r="C14" s="632" t="s">
        <v>388</v>
      </c>
      <c r="D14" s="632"/>
      <c r="E14" s="632"/>
      <c r="F14" s="632"/>
      <c r="G14" s="632"/>
      <c r="H14" s="632"/>
      <c r="I14" s="633"/>
    </row>
    <row r="15" spans="2:9" ht="30.75" customHeight="1" x14ac:dyDescent="0.15">
      <c r="B15" s="118" t="s">
        <v>247</v>
      </c>
      <c r="C15" s="544" t="s">
        <v>330</v>
      </c>
      <c r="D15" s="544"/>
      <c r="E15" s="544"/>
      <c r="F15" s="544"/>
      <c r="G15" s="544"/>
      <c r="H15" s="544"/>
      <c r="I15" s="545"/>
    </row>
    <row r="16" spans="2:9" ht="20.25" customHeight="1" x14ac:dyDescent="0.15">
      <c r="B16" s="118" t="s">
        <v>249</v>
      </c>
      <c r="C16" s="541" t="s">
        <v>389</v>
      </c>
      <c r="D16" s="541"/>
      <c r="E16" s="541"/>
      <c r="F16" s="541"/>
      <c r="G16" s="541"/>
      <c r="H16" s="541"/>
      <c r="I16" s="542"/>
    </row>
    <row r="17" spans="2:10" ht="30.75" customHeight="1" x14ac:dyDescent="0.15">
      <c r="B17" s="118" t="s">
        <v>251</v>
      </c>
      <c r="C17" s="543" t="s">
        <v>56</v>
      </c>
      <c r="D17" s="559"/>
      <c r="E17" s="559"/>
      <c r="F17" s="559"/>
      <c r="G17" s="559"/>
      <c r="H17" s="559"/>
      <c r="I17" s="560"/>
    </row>
    <row r="18" spans="2:10" ht="18" customHeight="1" x14ac:dyDescent="0.15">
      <c r="B18" s="561" t="s">
        <v>252</v>
      </c>
      <c r="C18" s="562" t="s">
        <v>253</v>
      </c>
      <c r="D18" s="562"/>
      <c r="E18" s="562"/>
      <c r="F18" s="563" t="s">
        <v>254</v>
      </c>
      <c r="G18" s="563"/>
      <c r="H18" s="563"/>
      <c r="I18" s="564"/>
    </row>
    <row r="19" spans="2:10" ht="39.75" customHeight="1" x14ac:dyDescent="0.15">
      <c r="B19" s="561"/>
      <c r="C19" s="580" t="s">
        <v>390</v>
      </c>
      <c r="D19" s="581"/>
      <c r="E19" s="638"/>
      <c r="F19" s="541" t="str">
        <f>C19</f>
        <v>Actividades que se ejecutaron para la implementación de los procesos transversales</v>
      </c>
      <c r="G19" s="541"/>
      <c r="H19" s="541"/>
      <c r="I19" s="542"/>
    </row>
    <row r="20" spans="2:10" ht="39.75" customHeight="1" x14ac:dyDescent="0.15">
      <c r="B20" s="118" t="s">
        <v>257</v>
      </c>
      <c r="C20" s="580" t="s">
        <v>391</v>
      </c>
      <c r="D20" s="581"/>
      <c r="E20" s="638"/>
      <c r="F20" s="541" t="str">
        <f>C20</f>
        <v>Cantidad de actividades que se ejecutaron para la implementación de los procesos transversales</v>
      </c>
      <c r="G20" s="541"/>
      <c r="H20" s="541"/>
      <c r="I20" s="542"/>
    </row>
    <row r="21" spans="2:10" ht="30" customHeight="1" x14ac:dyDescent="0.15">
      <c r="B21" s="118" t="s">
        <v>258</v>
      </c>
      <c r="C21" s="644"/>
      <c r="D21" s="645"/>
      <c r="E21" s="646"/>
      <c r="F21" s="580"/>
      <c r="G21" s="581"/>
      <c r="H21" s="581"/>
      <c r="I21" s="582"/>
    </row>
    <row r="22" spans="2:10" ht="23.25" customHeight="1" x14ac:dyDescent="0.15">
      <c r="B22" s="118" t="s">
        <v>261</v>
      </c>
      <c r="C22" s="637">
        <v>44562</v>
      </c>
      <c r="D22" s="647"/>
      <c r="E22" s="648"/>
      <c r="F22" s="131" t="s">
        <v>262</v>
      </c>
      <c r="G22" s="207">
        <v>0.3</v>
      </c>
      <c r="H22" s="131" t="s">
        <v>263</v>
      </c>
      <c r="I22" s="133">
        <v>0.7</v>
      </c>
    </row>
    <row r="23" spans="2:10" ht="27" customHeight="1" x14ac:dyDescent="0.15">
      <c r="B23" s="118" t="s">
        <v>264</v>
      </c>
      <c r="C23" s="637">
        <v>44926</v>
      </c>
      <c r="D23" s="581"/>
      <c r="E23" s="638"/>
      <c r="F23" s="131" t="s">
        <v>265</v>
      </c>
      <c r="G23" s="820">
        <v>0.2</v>
      </c>
      <c r="H23" s="821"/>
      <c r="I23" s="822"/>
    </row>
    <row r="24" spans="2:10" ht="30.75" customHeight="1" x14ac:dyDescent="0.15">
      <c r="B24" s="205" t="s">
        <v>266</v>
      </c>
      <c r="C24" s="755" t="s">
        <v>267</v>
      </c>
      <c r="D24" s="756"/>
      <c r="E24" s="757"/>
      <c r="F24" s="206" t="s">
        <v>268</v>
      </c>
      <c r="G24" s="580" t="s">
        <v>269</v>
      </c>
      <c r="H24" s="581"/>
      <c r="I24" s="582"/>
    </row>
    <row r="25" spans="2:10" ht="22.5" customHeight="1" x14ac:dyDescent="0.15">
      <c r="B25" s="537" t="s">
        <v>270</v>
      </c>
      <c r="C25" s="538"/>
      <c r="D25" s="538"/>
      <c r="E25" s="538"/>
      <c r="F25" s="538"/>
      <c r="G25" s="538"/>
      <c r="H25" s="538"/>
      <c r="I25" s="539"/>
    </row>
    <row r="26" spans="2:10" ht="43.5" customHeight="1" x14ac:dyDescent="0.15">
      <c r="B26" s="100" t="s">
        <v>148</v>
      </c>
      <c r="C26" s="134" t="s">
        <v>271</v>
      </c>
      <c r="D26" s="134" t="s">
        <v>272</v>
      </c>
      <c r="E26" s="135" t="s">
        <v>273</v>
      </c>
      <c r="F26" s="134" t="s">
        <v>274</v>
      </c>
      <c r="G26" s="134" t="s">
        <v>275</v>
      </c>
      <c r="H26" s="135" t="s">
        <v>276</v>
      </c>
      <c r="I26" s="136" t="s">
        <v>277</v>
      </c>
    </row>
    <row r="27" spans="2:10" ht="15.5" customHeight="1" x14ac:dyDescent="0.15">
      <c r="B27" s="100" t="s">
        <v>278</v>
      </c>
      <c r="C27" s="152">
        <f>0.0833333333333333*$G$23</f>
        <v>1.6666666666666659E-2</v>
      </c>
      <c r="D27" s="152">
        <v>1.6666666666666659E-2</v>
      </c>
      <c r="E27" s="128">
        <f>D27/C27</f>
        <v>1</v>
      </c>
      <c r="F27" s="827">
        <f>SUM(C27:C38)</f>
        <v>0.19999999999999993</v>
      </c>
      <c r="G27" s="830">
        <f>SUM(D27:D38)</f>
        <v>0.13333333333333328</v>
      </c>
      <c r="H27" s="217">
        <f>+(D27*100%)/$G$23</f>
        <v>8.3333333333333287E-2</v>
      </c>
      <c r="I27" s="833">
        <f>G27+I22</f>
        <v>0.83333333333333326</v>
      </c>
    </row>
    <row r="28" spans="2:10" ht="15.5" customHeight="1" x14ac:dyDescent="0.15">
      <c r="B28" s="100" t="s">
        <v>158</v>
      </c>
      <c r="C28" s="152">
        <f t="shared" ref="C28:D38" si="0">0.0833333333333333*$G$23</f>
        <v>1.6666666666666659E-2</v>
      </c>
      <c r="D28" s="152">
        <f t="shared" si="0"/>
        <v>1.6666666666666659E-2</v>
      </c>
      <c r="E28" s="128">
        <f t="shared" ref="E28:E31" si="1">D28/C28</f>
        <v>1</v>
      </c>
      <c r="F28" s="828"/>
      <c r="G28" s="831"/>
      <c r="H28" s="217">
        <f>+IF(D28="","",((D28*100%)/$G$23)+H27)</f>
        <v>0.16666666666666657</v>
      </c>
      <c r="I28" s="834"/>
    </row>
    <row r="29" spans="2:10" ht="15.5" customHeight="1" x14ac:dyDescent="0.15">
      <c r="B29" s="100" t="s">
        <v>159</v>
      </c>
      <c r="C29" s="152">
        <f t="shared" si="0"/>
        <v>1.6666666666666659E-2</v>
      </c>
      <c r="D29" s="152">
        <f t="shared" ref="D29:D34" si="2">+C29</f>
        <v>1.6666666666666659E-2</v>
      </c>
      <c r="E29" s="128">
        <f t="shared" si="1"/>
        <v>1</v>
      </c>
      <c r="F29" s="828"/>
      <c r="G29" s="831"/>
      <c r="H29" s="217">
        <f t="shared" ref="H29:H38" si="3">+IF(D29="","",((D29*100%)/$G$23)+H28)</f>
        <v>0.24999999999999986</v>
      </c>
      <c r="I29" s="834"/>
    </row>
    <row r="30" spans="2:10" ht="15.5" customHeight="1" x14ac:dyDescent="0.15">
      <c r="B30" s="100" t="s">
        <v>160</v>
      </c>
      <c r="C30" s="152">
        <f t="shared" si="0"/>
        <v>1.6666666666666659E-2</v>
      </c>
      <c r="D30" s="152">
        <f t="shared" si="2"/>
        <v>1.6666666666666659E-2</v>
      </c>
      <c r="E30" s="128">
        <f t="shared" si="1"/>
        <v>1</v>
      </c>
      <c r="F30" s="828"/>
      <c r="G30" s="831"/>
      <c r="H30" s="217">
        <f t="shared" si="3"/>
        <v>0.33333333333333315</v>
      </c>
      <c r="I30" s="834"/>
    </row>
    <row r="31" spans="2:10" ht="15.5" customHeight="1" x14ac:dyDescent="0.15">
      <c r="B31" s="100" t="s">
        <v>161</v>
      </c>
      <c r="C31" s="152">
        <f t="shared" si="0"/>
        <v>1.6666666666666659E-2</v>
      </c>
      <c r="D31" s="152">
        <f t="shared" si="2"/>
        <v>1.6666666666666659E-2</v>
      </c>
      <c r="E31" s="128">
        <f t="shared" si="1"/>
        <v>1</v>
      </c>
      <c r="F31" s="828"/>
      <c r="G31" s="831"/>
      <c r="H31" s="217">
        <f t="shared" si="3"/>
        <v>0.41666666666666641</v>
      </c>
      <c r="I31" s="834"/>
      <c r="J31" s="256"/>
    </row>
    <row r="32" spans="2:10" ht="15.5" customHeight="1" x14ac:dyDescent="0.15">
      <c r="B32" s="100" t="s">
        <v>162</v>
      </c>
      <c r="C32" s="152">
        <f t="shared" si="0"/>
        <v>1.6666666666666659E-2</v>
      </c>
      <c r="D32" s="152">
        <f t="shared" si="2"/>
        <v>1.6666666666666659E-2</v>
      </c>
      <c r="E32" s="128">
        <f>D32/C32</f>
        <v>1</v>
      </c>
      <c r="F32" s="828"/>
      <c r="G32" s="831"/>
      <c r="H32" s="217">
        <f t="shared" si="3"/>
        <v>0.49999999999999967</v>
      </c>
      <c r="I32" s="834"/>
    </row>
    <row r="33" spans="2:12" ht="19.5" customHeight="1" x14ac:dyDescent="0.15">
      <c r="B33" s="100" t="s">
        <v>163</v>
      </c>
      <c r="C33" s="152">
        <f t="shared" si="0"/>
        <v>1.6666666666666659E-2</v>
      </c>
      <c r="D33" s="152">
        <f t="shared" si="2"/>
        <v>1.6666666666666659E-2</v>
      </c>
      <c r="E33" s="128">
        <f t="shared" ref="E33:E38" si="4">D33/C33</f>
        <v>1</v>
      </c>
      <c r="F33" s="828"/>
      <c r="G33" s="831"/>
      <c r="H33" s="217">
        <f t="shared" si="3"/>
        <v>0.58333333333333293</v>
      </c>
      <c r="I33" s="834"/>
      <c r="J33" s="256"/>
    </row>
    <row r="34" spans="2:12" ht="19.5" customHeight="1" x14ac:dyDescent="0.15">
      <c r="B34" s="100" t="s">
        <v>164</v>
      </c>
      <c r="C34" s="152">
        <f t="shared" si="0"/>
        <v>1.6666666666666659E-2</v>
      </c>
      <c r="D34" s="152">
        <f t="shared" si="2"/>
        <v>1.6666666666666659E-2</v>
      </c>
      <c r="E34" s="128">
        <f t="shared" si="4"/>
        <v>1</v>
      </c>
      <c r="F34" s="828"/>
      <c r="G34" s="831"/>
      <c r="H34" s="217">
        <f t="shared" si="3"/>
        <v>0.66666666666666619</v>
      </c>
      <c r="I34" s="834"/>
      <c r="J34" s="256"/>
    </row>
    <row r="35" spans="2:12" ht="19.5" customHeight="1" x14ac:dyDescent="0.15">
      <c r="B35" s="100" t="s">
        <v>165</v>
      </c>
      <c r="C35" s="152">
        <f t="shared" si="0"/>
        <v>1.6666666666666659E-2</v>
      </c>
      <c r="D35" s="152"/>
      <c r="E35" s="128">
        <f t="shared" si="4"/>
        <v>0</v>
      </c>
      <c r="F35" s="828"/>
      <c r="G35" s="831"/>
      <c r="H35" s="217" t="str">
        <f t="shared" si="3"/>
        <v/>
      </c>
      <c r="I35" s="834"/>
      <c r="J35" s="256"/>
    </row>
    <row r="36" spans="2:12" ht="19.5" customHeight="1" x14ac:dyDescent="0.15">
      <c r="B36" s="100" t="s">
        <v>166</v>
      </c>
      <c r="C36" s="152">
        <f t="shared" si="0"/>
        <v>1.6666666666666659E-2</v>
      </c>
      <c r="D36" s="152"/>
      <c r="E36" s="128">
        <f t="shared" si="4"/>
        <v>0</v>
      </c>
      <c r="F36" s="828"/>
      <c r="G36" s="831"/>
      <c r="H36" s="217" t="str">
        <f t="shared" si="3"/>
        <v/>
      </c>
      <c r="I36" s="834"/>
    </row>
    <row r="37" spans="2:12" ht="19.5" customHeight="1" x14ac:dyDescent="0.15">
      <c r="B37" s="100" t="s">
        <v>167</v>
      </c>
      <c r="C37" s="152">
        <f t="shared" si="0"/>
        <v>1.6666666666666659E-2</v>
      </c>
      <c r="D37" s="152"/>
      <c r="E37" s="128">
        <f t="shared" si="4"/>
        <v>0</v>
      </c>
      <c r="F37" s="828"/>
      <c r="G37" s="831"/>
      <c r="H37" s="217" t="str">
        <f t="shared" si="3"/>
        <v/>
      </c>
      <c r="I37" s="834"/>
      <c r="J37" s="256"/>
    </row>
    <row r="38" spans="2:12" ht="19.5" customHeight="1" x14ac:dyDescent="0.15">
      <c r="B38" s="100" t="s">
        <v>168</v>
      </c>
      <c r="C38" s="152">
        <f t="shared" si="0"/>
        <v>1.6666666666666659E-2</v>
      </c>
      <c r="D38" s="152"/>
      <c r="E38" s="128">
        <f t="shared" si="4"/>
        <v>0</v>
      </c>
      <c r="F38" s="829"/>
      <c r="G38" s="832"/>
      <c r="H38" s="217" t="str">
        <f t="shared" si="3"/>
        <v/>
      </c>
      <c r="I38" s="835"/>
      <c r="K38" s="256"/>
    </row>
    <row r="39" spans="2:12" ht="117.5" customHeight="1" x14ac:dyDescent="0.15">
      <c r="B39" s="119" t="s">
        <v>279</v>
      </c>
      <c r="C39" s="825" t="s">
        <v>378</v>
      </c>
      <c r="D39" s="825"/>
      <c r="E39" s="825"/>
      <c r="F39" s="825"/>
      <c r="G39" s="825"/>
      <c r="H39" s="825"/>
      <c r="I39" s="826"/>
    </row>
    <row r="40" spans="2:12" ht="57" customHeight="1" x14ac:dyDescent="0.15">
      <c r="B40" s="595"/>
      <c r="C40" s="596"/>
      <c r="D40" s="596"/>
      <c r="E40" s="596"/>
      <c r="F40" s="596"/>
      <c r="G40" s="596"/>
      <c r="H40" s="596"/>
      <c r="I40" s="597"/>
    </row>
    <row r="41" spans="2:12" ht="57" customHeight="1" x14ac:dyDescent="0.15">
      <c r="B41" s="598"/>
      <c r="C41" s="599"/>
      <c r="D41" s="599"/>
      <c r="E41" s="599"/>
      <c r="F41" s="599"/>
      <c r="G41" s="599"/>
      <c r="H41" s="599"/>
      <c r="I41" s="600"/>
    </row>
    <row r="42" spans="2:12" ht="57" customHeight="1" x14ac:dyDescent="0.15">
      <c r="B42" s="598"/>
      <c r="C42" s="599"/>
      <c r="D42" s="599"/>
      <c r="E42" s="599"/>
      <c r="F42" s="599"/>
      <c r="G42" s="599"/>
      <c r="H42" s="599"/>
      <c r="I42" s="600"/>
    </row>
    <row r="43" spans="2:12" ht="57" customHeight="1" x14ac:dyDescent="0.15">
      <c r="B43" s="598"/>
      <c r="C43" s="599"/>
      <c r="D43" s="599"/>
      <c r="E43" s="599"/>
      <c r="F43" s="599"/>
      <c r="G43" s="599"/>
      <c r="H43" s="599"/>
      <c r="I43" s="600"/>
    </row>
    <row r="44" spans="2:12" ht="57" customHeight="1" x14ac:dyDescent="0.15">
      <c r="B44" s="601"/>
      <c r="C44" s="602"/>
      <c r="D44" s="602"/>
      <c r="E44" s="602"/>
      <c r="F44" s="602"/>
      <c r="G44" s="602"/>
      <c r="H44" s="602"/>
      <c r="I44" s="603"/>
    </row>
    <row r="45" spans="2:12" ht="23.25" customHeight="1" x14ac:dyDescent="0.15">
      <c r="B45" s="722" t="s">
        <v>280</v>
      </c>
      <c r="C45" s="852"/>
      <c r="D45" s="853"/>
      <c r="E45" s="853"/>
      <c r="F45" s="853"/>
      <c r="G45" s="853"/>
      <c r="H45" s="146" t="s">
        <v>148</v>
      </c>
      <c r="I45" s="147" t="s">
        <v>282</v>
      </c>
    </row>
    <row r="46" spans="2:12" ht="54" customHeight="1" x14ac:dyDescent="0.15">
      <c r="B46" s="723"/>
      <c r="C46" s="790" t="s">
        <v>392</v>
      </c>
      <c r="D46" s="791"/>
      <c r="E46" s="791"/>
      <c r="F46" s="791"/>
      <c r="G46" s="259" t="s">
        <v>393</v>
      </c>
      <c r="H46" s="255">
        <v>1260</v>
      </c>
      <c r="I46" s="308">
        <v>8919</v>
      </c>
      <c r="J46" s="81" t="str">
        <f>CONCATENATE(G46," ",H46)</f>
        <v>PQRS recibidas:  1260</v>
      </c>
    </row>
    <row r="47" spans="2:12" ht="54" customHeight="1" x14ac:dyDescent="0.15">
      <c r="B47" s="723"/>
      <c r="C47" s="792"/>
      <c r="D47" s="793"/>
      <c r="E47" s="793"/>
      <c r="F47" s="793"/>
      <c r="G47" s="259" t="s">
        <v>394</v>
      </c>
      <c r="H47" s="310">
        <v>0.7</v>
      </c>
      <c r="I47" s="311">
        <v>0.7</v>
      </c>
    </row>
    <row r="48" spans="2:12" ht="54" customHeight="1" x14ac:dyDescent="0.15">
      <c r="B48" s="723"/>
      <c r="C48" s="792"/>
      <c r="D48" s="793"/>
      <c r="E48" s="793"/>
      <c r="F48" s="793"/>
      <c r="G48" s="259" t="s">
        <v>395</v>
      </c>
      <c r="H48" s="304">
        <v>2495</v>
      </c>
      <c r="I48" s="305">
        <v>17562</v>
      </c>
      <c r="J48" s="81" t="str">
        <f>CONCATENATE(G48," ",H48)</f>
        <v>Asesorías dadas: 2495</v>
      </c>
      <c r="L48" s="81" t="str">
        <f>CONCATENATE(J46,J48,J49,J50,J51,J53,J55,J57,J65)</f>
        <v>PQRS recibidas:  1260Asesorías dadas: 2495Capacitaciones: 9Actividades de bienestar: 13Actividades del PASST: 12Vehículos asignados: 161Mantenimientos realizados 45Gestión de residuos peligrosos 10Revisiones de expedientes o intervenciones 4055</v>
      </c>
    </row>
    <row r="49" spans="2:13" ht="171.75" customHeight="1" x14ac:dyDescent="0.15">
      <c r="B49" s="723"/>
      <c r="C49" s="794" t="s">
        <v>396</v>
      </c>
      <c r="D49" s="795"/>
      <c r="E49" s="795"/>
      <c r="F49" s="796"/>
      <c r="G49" s="259" t="s">
        <v>397</v>
      </c>
      <c r="H49" s="255">
        <v>9</v>
      </c>
      <c r="I49" s="255">
        <v>86</v>
      </c>
      <c r="J49" s="81" t="str">
        <f>CONCATENATE(G49," ",H49)</f>
        <v>Capacitaciones: 9</v>
      </c>
    </row>
    <row r="50" spans="2:13" ht="171.75" customHeight="1" x14ac:dyDescent="0.15">
      <c r="B50" s="723"/>
      <c r="C50" s="797"/>
      <c r="D50" s="798"/>
      <c r="E50" s="798"/>
      <c r="F50" s="799"/>
      <c r="G50" s="259" t="s">
        <v>398</v>
      </c>
      <c r="H50" s="255">
        <v>13</v>
      </c>
      <c r="I50" s="255">
        <v>73</v>
      </c>
      <c r="J50" s="81" t="str">
        <f>CONCATENATE(G50," ",H50)</f>
        <v>Actividades de bienestar: 13</v>
      </c>
    </row>
    <row r="51" spans="2:13" ht="171.75" customHeight="1" x14ac:dyDescent="0.15">
      <c r="B51" s="723"/>
      <c r="C51" s="797"/>
      <c r="D51" s="798"/>
      <c r="E51" s="798"/>
      <c r="F51" s="799"/>
      <c r="G51" s="259" t="s">
        <v>399</v>
      </c>
      <c r="H51" s="255">
        <v>12</v>
      </c>
      <c r="I51" s="255">
        <v>79</v>
      </c>
      <c r="J51" s="81" t="str">
        <f>CONCATENATE(G51," ",H51)</f>
        <v>Actividades del PASST: 12</v>
      </c>
    </row>
    <row r="52" spans="2:13" ht="66.75" customHeight="1" x14ac:dyDescent="0.15">
      <c r="B52" s="723"/>
      <c r="C52" s="836" t="s">
        <v>400</v>
      </c>
      <c r="D52" s="837"/>
      <c r="E52" s="837"/>
      <c r="F52" s="838"/>
      <c r="G52" s="259" t="s">
        <v>401</v>
      </c>
      <c r="H52" s="255" t="s">
        <v>402</v>
      </c>
      <c r="I52" s="255" t="s">
        <v>403</v>
      </c>
    </row>
    <row r="53" spans="2:13" ht="66.75" customHeight="1" x14ac:dyDescent="0.15">
      <c r="B53" s="723"/>
      <c r="C53" s="839"/>
      <c r="D53" s="840"/>
      <c r="E53" s="840"/>
      <c r="F53" s="841"/>
      <c r="G53" s="259" t="s">
        <v>404</v>
      </c>
      <c r="H53" s="257">
        <v>161</v>
      </c>
      <c r="I53" s="257">
        <v>1098</v>
      </c>
      <c r="J53" s="81" t="str">
        <f>CONCATENATE(G53," ",H53)</f>
        <v>Vehículos asignados: 161</v>
      </c>
    </row>
    <row r="54" spans="2:13" ht="66.75" customHeight="1" x14ac:dyDescent="0.15">
      <c r="B54" s="723"/>
      <c r="C54" s="839"/>
      <c r="D54" s="840"/>
      <c r="E54" s="840"/>
      <c r="F54" s="841"/>
      <c r="G54" s="259" t="s">
        <v>405</v>
      </c>
      <c r="H54" s="255">
        <v>4</v>
      </c>
      <c r="I54" s="255">
        <v>45</v>
      </c>
    </row>
    <row r="55" spans="2:13" ht="66.75" customHeight="1" x14ac:dyDescent="0.15">
      <c r="B55" s="723"/>
      <c r="C55" s="842"/>
      <c r="D55" s="843"/>
      <c r="E55" s="843"/>
      <c r="F55" s="844"/>
      <c r="G55" s="259" t="s">
        <v>406</v>
      </c>
      <c r="H55" s="255">
        <v>45</v>
      </c>
      <c r="I55" s="255">
        <v>79</v>
      </c>
      <c r="J55" s="81" t="str">
        <f>CONCATENATE(G55," ",H55)</f>
        <v>Mantenimientos realizados 45</v>
      </c>
    </row>
    <row r="56" spans="2:13" ht="57.75" customHeight="1" x14ac:dyDescent="0.15">
      <c r="B56" s="723"/>
      <c r="C56" s="800" t="s">
        <v>407</v>
      </c>
      <c r="D56" s="801"/>
      <c r="E56" s="801"/>
      <c r="F56" s="802"/>
      <c r="G56" s="259" t="s">
        <v>408</v>
      </c>
      <c r="H56" s="255">
        <v>2</v>
      </c>
      <c r="I56" s="255">
        <v>16</v>
      </c>
    </row>
    <row r="57" spans="2:13" ht="57.75" customHeight="1" x14ac:dyDescent="0.15">
      <c r="B57" s="723"/>
      <c r="C57" s="803"/>
      <c r="D57" s="804"/>
      <c r="E57" s="804"/>
      <c r="F57" s="805"/>
      <c r="G57" s="259" t="s">
        <v>409</v>
      </c>
      <c r="H57" s="255">
        <v>10</v>
      </c>
      <c r="I57" s="255">
        <v>59</v>
      </c>
      <c r="J57" s="81" t="str">
        <f>CONCATENATE(G57," ",H57)</f>
        <v>Gestión de residuos peligrosos 10</v>
      </c>
    </row>
    <row r="58" spans="2:13" ht="81.75" customHeight="1" x14ac:dyDescent="0.15">
      <c r="B58" s="723"/>
      <c r="C58" s="803"/>
      <c r="D58" s="804"/>
      <c r="E58" s="804"/>
      <c r="F58" s="805"/>
      <c r="G58" s="259" t="s">
        <v>410</v>
      </c>
      <c r="H58" s="255">
        <v>2</v>
      </c>
      <c r="I58" s="255">
        <v>9</v>
      </c>
    </row>
    <row r="59" spans="2:13" ht="57.75" customHeight="1" x14ac:dyDescent="0.15">
      <c r="B59" s="723"/>
      <c r="C59" s="803"/>
      <c r="D59" s="804"/>
      <c r="E59" s="804"/>
      <c r="F59" s="805"/>
      <c r="G59" s="259" t="s">
        <v>411</v>
      </c>
      <c r="H59" s="255">
        <v>1</v>
      </c>
      <c r="I59" s="255">
        <v>13</v>
      </c>
    </row>
    <row r="60" spans="2:13" ht="54.75" customHeight="1" x14ac:dyDescent="0.15">
      <c r="B60" s="723"/>
      <c r="C60" s="806" t="s">
        <v>412</v>
      </c>
      <c r="D60" s="807"/>
      <c r="E60" s="807"/>
      <c r="F60" s="807"/>
      <c r="G60" s="299" t="s">
        <v>413</v>
      </c>
      <c r="H60" s="292" t="s">
        <v>414</v>
      </c>
      <c r="I60" s="292" t="s">
        <v>415</v>
      </c>
    </row>
    <row r="61" spans="2:13" ht="54.75" customHeight="1" x14ac:dyDescent="0.15">
      <c r="B61" s="723"/>
      <c r="C61" s="807"/>
      <c r="D61" s="807"/>
      <c r="E61" s="807"/>
      <c r="F61" s="807"/>
      <c r="G61" s="299" t="s">
        <v>416</v>
      </c>
      <c r="H61" s="300" t="s">
        <v>417</v>
      </c>
      <c r="I61" s="292" t="s">
        <v>418</v>
      </c>
      <c r="J61" s="268"/>
    </row>
    <row r="62" spans="2:13" ht="54.75" customHeight="1" x14ac:dyDescent="0.15">
      <c r="B62" s="723"/>
      <c r="C62" s="807"/>
      <c r="D62" s="807"/>
      <c r="E62" s="807"/>
      <c r="F62" s="807"/>
      <c r="G62" s="316" t="s">
        <v>419</v>
      </c>
      <c r="H62" s="317" t="s">
        <v>420</v>
      </c>
      <c r="I62" s="318" t="s">
        <v>421</v>
      </c>
      <c r="J62" s="268"/>
    </row>
    <row r="63" spans="2:13" ht="48" customHeight="1" x14ac:dyDescent="0.15">
      <c r="B63" s="723"/>
      <c r="C63" s="845" t="s">
        <v>422</v>
      </c>
      <c r="D63" s="846"/>
      <c r="E63" s="846"/>
      <c r="F63" s="847"/>
      <c r="G63" s="259" t="s">
        <v>423</v>
      </c>
      <c r="H63" s="260">
        <v>2</v>
      </c>
      <c r="I63" s="261">
        <f>16+H63</f>
        <v>18</v>
      </c>
      <c r="J63" s="823"/>
      <c r="K63" s="824"/>
      <c r="L63" s="824"/>
      <c r="M63" s="824"/>
    </row>
    <row r="64" spans="2:13" ht="48" customHeight="1" x14ac:dyDescent="0.15">
      <c r="B64" s="723"/>
      <c r="C64" s="848"/>
      <c r="D64" s="846"/>
      <c r="E64" s="846"/>
      <c r="F64" s="847"/>
      <c r="G64" s="259" t="s">
        <v>424</v>
      </c>
      <c r="H64" s="260">
        <v>2</v>
      </c>
      <c r="I64" s="261">
        <f>61+H64</f>
        <v>63</v>
      </c>
      <c r="J64" s="269"/>
      <c r="K64" s="270"/>
      <c r="L64" s="270"/>
      <c r="M64" s="270"/>
    </row>
    <row r="65" spans="2:13" ht="48" customHeight="1" x14ac:dyDescent="0.15">
      <c r="B65" s="789"/>
      <c r="C65" s="849"/>
      <c r="D65" s="850"/>
      <c r="E65" s="850"/>
      <c r="F65" s="851"/>
      <c r="G65" s="259" t="s">
        <v>425</v>
      </c>
      <c r="H65" s="260">
        <f>1009+3046</f>
        <v>4055</v>
      </c>
      <c r="I65" s="260">
        <f>23355+H65</f>
        <v>27410</v>
      </c>
      <c r="J65" s="81" t="str">
        <f>CONCATENATE(G65," ",H65)</f>
        <v>Revisiones de expedientes o intervenciones 4055</v>
      </c>
      <c r="K65" s="270"/>
      <c r="L65" s="270"/>
      <c r="M65" s="270"/>
    </row>
    <row r="66" spans="2:13" ht="36" customHeight="1" x14ac:dyDescent="0.15">
      <c r="B66" s="156" t="s">
        <v>290</v>
      </c>
      <c r="C66" s="786" t="s">
        <v>46</v>
      </c>
      <c r="D66" s="787"/>
      <c r="E66" s="787"/>
      <c r="F66" s="787"/>
      <c r="G66" s="787"/>
      <c r="H66" s="787"/>
      <c r="I66" s="788"/>
      <c r="J66" s="269"/>
      <c r="K66" s="270"/>
      <c r="L66" s="270"/>
      <c r="M66" s="270"/>
    </row>
    <row r="67" spans="2:13" ht="79.5" customHeight="1" x14ac:dyDescent="0.15">
      <c r="B67" s="120" t="s">
        <v>291</v>
      </c>
      <c r="C67" s="786" t="s">
        <v>426</v>
      </c>
      <c r="D67" s="787"/>
      <c r="E67" s="787"/>
      <c r="F67" s="787"/>
      <c r="G67" s="787"/>
      <c r="H67" s="787"/>
      <c r="I67" s="788"/>
      <c r="J67" s="271"/>
      <c r="K67" s="272"/>
      <c r="L67" s="272"/>
      <c r="M67" s="272"/>
    </row>
    <row r="68" spans="2:13" ht="22.5" customHeight="1" x14ac:dyDescent="0.15">
      <c r="B68" s="537" t="s">
        <v>293</v>
      </c>
      <c r="C68" s="538"/>
      <c r="D68" s="538"/>
      <c r="E68" s="538"/>
      <c r="F68" s="538"/>
      <c r="G68" s="538"/>
      <c r="H68" s="538"/>
      <c r="I68" s="539"/>
    </row>
    <row r="69" spans="2:13" ht="22.5" customHeight="1" x14ac:dyDescent="0.15">
      <c r="B69" s="622" t="s">
        <v>294</v>
      </c>
      <c r="C69" s="137" t="s">
        <v>295</v>
      </c>
      <c r="D69" s="624" t="s">
        <v>296</v>
      </c>
      <c r="E69" s="624"/>
      <c r="F69" s="624"/>
      <c r="G69" s="624" t="s">
        <v>297</v>
      </c>
      <c r="H69" s="624"/>
      <c r="I69" s="625"/>
    </row>
    <row r="70" spans="2:13" ht="30.75" customHeight="1" x14ac:dyDescent="0.15">
      <c r="B70" s="623"/>
      <c r="C70" s="138"/>
      <c r="D70" s="620"/>
      <c r="E70" s="620"/>
      <c r="F70" s="620"/>
      <c r="G70" s="620"/>
      <c r="H70" s="620"/>
      <c r="I70" s="621"/>
    </row>
    <row r="71" spans="2:13" ht="32.25" customHeight="1" x14ac:dyDescent="0.15">
      <c r="B71" s="121" t="s">
        <v>298</v>
      </c>
      <c r="C71" s="811" t="s">
        <v>427</v>
      </c>
      <c r="D71" s="811"/>
      <c r="E71" s="811"/>
      <c r="F71" s="811"/>
      <c r="G71" s="811"/>
      <c r="H71" s="811"/>
      <c r="I71" s="812"/>
    </row>
    <row r="72" spans="2:13" ht="28.5" customHeight="1" x14ac:dyDescent="0.15">
      <c r="B72" s="122" t="s">
        <v>300</v>
      </c>
      <c r="C72" s="811" t="s">
        <v>427</v>
      </c>
      <c r="D72" s="811"/>
      <c r="E72" s="811"/>
      <c r="F72" s="811"/>
      <c r="G72" s="811"/>
      <c r="H72" s="811"/>
      <c r="I72" s="812"/>
    </row>
    <row r="73" spans="2:13" ht="30" customHeight="1" x14ac:dyDescent="0.15">
      <c r="B73" s="120" t="s">
        <v>301</v>
      </c>
      <c r="C73" s="784" t="s">
        <v>428</v>
      </c>
      <c r="D73" s="784"/>
      <c r="E73" s="784"/>
      <c r="F73" s="784"/>
      <c r="G73" s="784"/>
      <c r="H73" s="784"/>
      <c r="I73" s="785"/>
    </row>
    <row r="74" spans="2:13" ht="31.5" customHeight="1" thickBot="1" x14ac:dyDescent="0.2">
      <c r="B74" s="116" t="s">
        <v>303</v>
      </c>
      <c r="C74" s="808" t="s">
        <v>429</v>
      </c>
      <c r="D74" s="809"/>
      <c r="E74" s="809"/>
      <c r="F74" s="809"/>
      <c r="G74" s="809"/>
      <c r="H74" s="809"/>
      <c r="I74" s="810"/>
    </row>
    <row r="75" spans="2:13" ht="13.25" customHeight="1" x14ac:dyDescent="0.15">
      <c r="B75" s="109"/>
      <c r="C75" s="110"/>
      <c r="D75" s="110"/>
      <c r="E75" s="111"/>
      <c r="F75" s="111"/>
      <c r="G75" s="117"/>
      <c r="H75" s="113"/>
      <c r="I75" s="110"/>
    </row>
    <row r="76" spans="2:13" ht="13.25" customHeight="1" x14ac:dyDescent="0.15">
      <c r="B76" s="817"/>
      <c r="C76" s="817"/>
      <c r="D76" s="817"/>
      <c r="E76" s="817"/>
      <c r="F76" s="817"/>
      <c r="G76" s="817"/>
      <c r="H76" s="817"/>
      <c r="I76" s="817"/>
    </row>
    <row r="77" spans="2:13" ht="13.25" customHeight="1" x14ac:dyDescent="0.15">
      <c r="B77" s="817"/>
      <c r="C77" s="817"/>
      <c r="D77" s="817"/>
      <c r="E77" s="817"/>
      <c r="F77" s="817"/>
      <c r="G77" s="817"/>
      <c r="H77" s="817"/>
      <c r="I77" s="817"/>
    </row>
    <row r="78" spans="2:13" ht="13.25" customHeight="1" x14ac:dyDescent="0.15">
      <c r="B78" s="817"/>
      <c r="C78" s="817"/>
      <c r="D78" s="817"/>
      <c r="E78" s="817"/>
      <c r="F78" s="817"/>
      <c r="G78" s="817"/>
      <c r="H78" s="817"/>
      <c r="I78" s="817"/>
    </row>
    <row r="79" spans="2:13" ht="13.25" customHeight="1" x14ac:dyDescent="0.15">
      <c r="B79" s="109"/>
      <c r="C79" s="110"/>
      <c r="D79" s="110"/>
      <c r="E79" s="111"/>
      <c r="F79" s="111"/>
      <c r="G79" s="117"/>
      <c r="H79" s="113"/>
      <c r="I79" s="110"/>
    </row>
    <row r="80" spans="2:13" ht="25.5" customHeight="1" x14ac:dyDescent="0.15">
      <c r="B80" s="109"/>
      <c r="C80" s="110"/>
      <c r="D80" s="110"/>
      <c r="E80" s="111"/>
      <c r="F80" s="111"/>
      <c r="G80" s="117"/>
      <c r="H80" s="113"/>
      <c r="I80" s="110"/>
    </row>
    <row r="81" ht="13.25" customHeight="1" x14ac:dyDescent="0.15"/>
    <row r="82" ht="13.25" customHeight="1" x14ac:dyDescent="0.15"/>
    <row r="83" ht="13.25" customHeight="1" x14ac:dyDescent="0.15"/>
    <row r="84" ht="13.25" customHeight="1" x14ac:dyDescent="0.15"/>
    <row r="85" ht="13.25" customHeight="1" x14ac:dyDescent="0.15"/>
    <row r="86" ht="13.25" customHeight="1" x14ac:dyDescent="0.15"/>
    <row r="87" ht="13.25" customHeight="1" x14ac:dyDescent="0.15"/>
    <row r="88" ht="13.25" customHeight="1" x14ac:dyDescent="0.15"/>
    <row r="89" ht="13.25" customHeight="1" x14ac:dyDescent="0.15"/>
    <row r="90" ht="13.25" customHeight="1" x14ac:dyDescent="0.15"/>
    <row r="91" ht="13.25" customHeight="1" x14ac:dyDescent="0.15"/>
    <row r="109" spans="6:9" ht="12.75" customHeight="1" x14ac:dyDescent="0.15">
      <c r="F109" s="818"/>
      <c r="G109" s="819"/>
      <c r="H109" s="819"/>
      <c r="I109" s="819"/>
    </row>
    <row r="110" spans="6:9" ht="12.75" customHeight="1" x14ac:dyDescent="0.15">
      <c r="F110" s="813"/>
      <c r="G110" s="814"/>
      <c r="H110" s="814"/>
      <c r="I110" s="814"/>
    </row>
    <row r="111" spans="6:9" ht="12.75" customHeight="1" x14ac:dyDescent="0.15">
      <c r="F111" s="813"/>
      <c r="G111" s="814"/>
      <c r="H111" s="814"/>
      <c r="I111" s="814"/>
    </row>
    <row r="112" spans="6:9" ht="12.75" customHeight="1" x14ac:dyDescent="0.15">
      <c r="F112" s="813"/>
      <c r="G112" s="814"/>
      <c r="H112" s="814"/>
      <c r="I112" s="814"/>
    </row>
    <row r="113" spans="6:9" ht="12.75" customHeight="1" x14ac:dyDescent="0.15">
      <c r="F113" s="815"/>
      <c r="G113" s="816"/>
      <c r="H113" s="816"/>
      <c r="I113" s="816"/>
    </row>
  </sheetData>
  <sheetProtection algorithmName="SHA-512" hashValue="k/fHcr3OcVhQpszc/869Q3HQUNwsiv5PKXCKZoFlpkZ+iwTutPRKBTLczPMHvswYiJHlEtpa4U563IEQ2w6Wsw==" saltValue="bIqCKR9TzFuSKRoxB0xGbw==" spinCount="100000" sheet="1" objects="1" scenarios="1" selectLockedCells="1" selectUnlockedCells="1"/>
  <mergeCells count="73">
    <mergeCell ref="J63:M63"/>
    <mergeCell ref="C39:I39"/>
    <mergeCell ref="B40:I44"/>
    <mergeCell ref="C24:E24"/>
    <mergeCell ref="G24:I24"/>
    <mergeCell ref="B25:I25"/>
    <mergeCell ref="F27:F38"/>
    <mergeCell ref="G27:G38"/>
    <mergeCell ref="I27:I38"/>
    <mergeCell ref="C52:F55"/>
    <mergeCell ref="C63:F65"/>
    <mergeCell ref="C45:G45"/>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 ref="F110:I110"/>
    <mergeCell ref="F111:I111"/>
    <mergeCell ref="F112:I112"/>
    <mergeCell ref="F113:I113"/>
    <mergeCell ref="B76:I78"/>
    <mergeCell ref="F109:I109"/>
    <mergeCell ref="C74:I74"/>
    <mergeCell ref="B69:B70"/>
    <mergeCell ref="D69:F69"/>
    <mergeCell ref="G69:I69"/>
    <mergeCell ref="D70:F70"/>
    <mergeCell ref="G70:I70"/>
    <mergeCell ref="C71:I71"/>
    <mergeCell ref="C72:I72"/>
    <mergeCell ref="B68:I68"/>
    <mergeCell ref="C73:I73"/>
    <mergeCell ref="C67:I67"/>
    <mergeCell ref="C66:I66"/>
    <mergeCell ref="B45:B65"/>
    <mergeCell ref="C46:F48"/>
    <mergeCell ref="C49:F51"/>
    <mergeCell ref="C56:F59"/>
    <mergeCell ref="C60:F62"/>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843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tabSelected="1" view="pageBreakPreview" topLeftCell="A51" zoomScale="85" zoomScaleNormal="85" zoomScaleSheetLayoutView="85" zoomScalePageLayoutView="85" workbookViewId="0">
      <selection activeCell="C55" sqref="C55:I55"/>
    </sheetView>
  </sheetViews>
  <sheetFormatPr baseColWidth="10" defaultColWidth="10.6640625" defaultRowHeight="13" x14ac:dyDescent="0.15"/>
  <cols>
    <col min="1" max="1" width="1" style="83" customWidth="1"/>
    <col min="2" max="2" width="25.5" style="114" customWidth="1"/>
    <col min="3" max="3" width="14.5" style="83" customWidth="1"/>
    <col min="4" max="4" width="14.6640625" style="83" customWidth="1"/>
    <col min="5" max="5" width="16.5" style="83" customWidth="1"/>
    <col min="6" max="6" width="25" style="83" customWidth="1"/>
    <col min="7" max="7" width="22" style="114" customWidth="1"/>
    <col min="8" max="9" width="17.6640625" style="83" customWidth="1"/>
    <col min="10" max="11" width="22.5" style="83" customWidth="1"/>
    <col min="12" max="24" width="10.6640625" style="81"/>
    <col min="25" max="16384" width="10.6640625" style="83"/>
  </cols>
  <sheetData>
    <row r="1" spans="2:14" ht="37.5" customHeight="1" x14ac:dyDescent="0.15">
      <c r="B1" s="525"/>
      <c r="C1" s="628" t="s">
        <v>1</v>
      </c>
      <c r="D1" s="628"/>
      <c r="E1" s="628"/>
      <c r="F1" s="628"/>
      <c r="G1" s="628"/>
      <c r="H1" s="628"/>
      <c r="I1" s="529"/>
      <c r="J1" s="80"/>
      <c r="K1" s="80"/>
      <c r="M1" s="82" t="s">
        <v>67</v>
      </c>
    </row>
    <row r="2" spans="2:14" ht="37.5" customHeight="1" x14ac:dyDescent="0.15">
      <c r="B2" s="526"/>
      <c r="C2" s="532" t="s">
        <v>218</v>
      </c>
      <c r="D2" s="532"/>
      <c r="E2" s="532"/>
      <c r="F2" s="532"/>
      <c r="G2" s="532"/>
      <c r="H2" s="532"/>
      <c r="I2" s="530"/>
      <c r="J2" s="80"/>
      <c r="K2" s="80"/>
      <c r="M2" s="82" t="s">
        <v>68</v>
      </c>
    </row>
    <row r="3" spans="2:14" ht="37.5" customHeight="1" thickBot="1" x14ac:dyDescent="0.2">
      <c r="B3" s="527"/>
      <c r="C3" s="533" t="s">
        <v>219</v>
      </c>
      <c r="D3" s="533"/>
      <c r="E3" s="533"/>
      <c r="F3" s="533" t="s">
        <v>220</v>
      </c>
      <c r="G3" s="533"/>
      <c r="H3" s="533"/>
      <c r="I3" s="531"/>
      <c r="J3" s="80"/>
      <c r="K3" s="80"/>
      <c r="M3" s="82"/>
    </row>
    <row r="4" spans="2:14" ht="23.25" customHeight="1" x14ac:dyDescent="0.15">
      <c r="B4" s="534" t="s">
        <v>221</v>
      </c>
      <c r="C4" s="535"/>
      <c r="D4" s="535"/>
      <c r="E4" s="535"/>
      <c r="F4" s="535"/>
      <c r="G4" s="535"/>
      <c r="H4" s="535"/>
      <c r="I4" s="536"/>
      <c r="J4" s="84"/>
      <c r="K4" s="84"/>
    </row>
    <row r="5" spans="2:14" ht="24" customHeight="1" x14ac:dyDescent="0.15">
      <c r="B5" s="537" t="s">
        <v>222</v>
      </c>
      <c r="C5" s="538"/>
      <c r="D5" s="538"/>
      <c r="E5" s="538"/>
      <c r="F5" s="538"/>
      <c r="G5" s="538"/>
      <c r="H5" s="538"/>
      <c r="I5" s="539"/>
      <c r="J5" s="85"/>
      <c r="K5" s="85"/>
      <c r="N5" s="86"/>
    </row>
    <row r="6" spans="2:14" ht="46.25" customHeight="1" x14ac:dyDescent="0.15">
      <c r="B6" s="118" t="s">
        <v>223</v>
      </c>
      <c r="C6" s="130">
        <v>7</v>
      </c>
      <c r="D6" s="540" t="s">
        <v>224</v>
      </c>
      <c r="E6" s="540"/>
      <c r="F6" s="541" t="s">
        <v>430</v>
      </c>
      <c r="G6" s="541"/>
      <c r="H6" s="541"/>
      <c r="I6" s="542"/>
      <c r="J6" s="87"/>
      <c r="K6" s="87"/>
      <c r="M6" s="82"/>
      <c r="N6" s="86"/>
    </row>
    <row r="7" spans="2:14" ht="30.75" customHeight="1" x14ac:dyDescent="0.15">
      <c r="B7" s="118" t="s">
        <v>226</v>
      </c>
      <c r="C7" s="130" t="s">
        <v>84</v>
      </c>
      <c r="D7" s="540" t="s">
        <v>227</v>
      </c>
      <c r="E7" s="540"/>
      <c r="F7" s="541" t="s">
        <v>431</v>
      </c>
      <c r="G7" s="541"/>
      <c r="H7" s="131" t="s">
        <v>229</v>
      </c>
      <c r="I7" s="132" t="s">
        <v>84</v>
      </c>
      <c r="J7" s="88"/>
      <c r="K7" s="88"/>
      <c r="M7" s="82"/>
      <c r="N7" s="86"/>
    </row>
    <row r="8" spans="2:14" ht="30.75" customHeight="1" x14ac:dyDescent="0.15">
      <c r="B8" s="118" t="s">
        <v>230</v>
      </c>
      <c r="C8" s="541" t="s">
        <v>231</v>
      </c>
      <c r="D8" s="541"/>
      <c r="E8" s="541"/>
      <c r="F8" s="541"/>
      <c r="G8" s="131" t="s">
        <v>232</v>
      </c>
      <c r="H8" s="546">
        <v>7550</v>
      </c>
      <c r="I8" s="547"/>
      <c r="J8" s="89"/>
      <c r="K8" s="89"/>
      <c r="M8" s="82"/>
      <c r="N8" s="86"/>
    </row>
    <row r="9" spans="2:14" ht="30.75" customHeight="1" x14ac:dyDescent="0.15">
      <c r="B9" s="118" t="s">
        <v>68</v>
      </c>
      <c r="C9" s="548" t="s">
        <v>81</v>
      </c>
      <c r="D9" s="548"/>
      <c r="E9" s="548"/>
      <c r="F9" s="548"/>
      <c r="G9" s="131" t="s">
        <v>233</v>
      </c>
      <c r="H9" s="549" t="s">
        <v>432</v>
      </c>
      <c r="I9" s="550"/>
      <c r="J9" s="90"/>
      <c r="K9" s="90"/>
      <c r="M9" s="91"/>
    </row>
    <row r="10" spans="2:14" ht="59" customHeight="1" x14ac:dyDescent="0.15">
      <c r="B10" s="118" t="s">
        <v>235</v>
      </c>
      <c r="C10" s="541" t="s">
        <v>433</v>
      </c>
      <c r="D10" s="541"/>
      <c r="E10" s="541"/>
      <c r="F10" s="541"/>
      <c r="G10" s="541"/>
      <c r="H10" s="541"/>
      <c r="I10" s="542"/>
      <c r="J10" s="92"/>
      <c r="K10" s="92"/>
      <c r="M10" s="91"/>
    </row>
    <row r="11" spans="2:14" ht="30.75" customHeight="1" x14ac:dyDescent="0.15">
      <c r="B11" s="118" t="s">
        <v>237</v>
      </c>
      <c r="C11" s="543" t="s">
        <v>353</v>
      </c>
      <c r="D11" s="543"/>
      <c r="E11" s="543"/>
      <c r="F11" s="543"/>
      <c r="G11" s="543"/>
      <c r="H11" s="543"/>
      <c r="I11" s="551"/>
      <c r="J11" s="88"/>
      <c r="K11" s="88"/>
      <c r="M11" s="91"/>
      <c r="N11" s="86"/>
    </row>
    <row r="12" spans="2:14" ht="30.75" customHeight="1" x14ac:dyDescent="0.15">
      <c r="B12" s="118" t="s">
        <v>239</v>
      </c>
      <c r="C12" s="544" t="s">
        <v>434</v>
      </c>
      <c r="D12" s="544"/>
      <c r="E12" s="544"/>
      <c r="F12" s="544"/>
      <c r="G12" s="131" t="s">
        <v>241</v>
      </c>
      <c r="H12" s="568" t="s">
        <v>106</v>
      </c>
      <c r="I12" s="569"/>
      <c r="J12" s="88"/>
      <c r="K12" s="88"/>
      <c r="M12" s="91"/>
      <c r="N12" s="86"/>
    </row>
    <row r="13" spans="2:14" ht="30.75" customHeight="1" x14ac:dyDescent="0.15">
      <c r="B13" s="118" t="s">
        <v>242</v>
      </c>
      <c r="C13" s="552" t="s">
        <v>243</v>
      </c>
      <c r="D13" s="552"/>
      <c r="E13" s="552"/>
      <c r="F13" s="552"/>
      <c r="G13" s="131" t="s">
        <v>244</v>
      </c>
      <c r="H13" s="543" t="s">
        <v>77</v>
      </c>
      <c r="I13" s="551"/>
      <c r="J13" s="88"/>
      <c r="K13" s="88"/>
      <c r="M13" s="91"/>
    </row>
    <row r="14" spans="2:14" ht="30" customHeight="1" x14ac:dyDescent="0.15">
      <c r="B14" s="118" t="s">
        <v>245</v>
      </c>
      <c r="C14" s="544" t="s">
        <v>435</v>
      </c>
      <c r="D14" s="544"/>
      <c r="E14" s="544"/>
      <c r="F14" s="544"/>
      <c r="G14" s="544"/>
      <c r="H14" s="544"/>
      <c r="I14" s="545"/>
      <c r="J14" s="92"/>
      <c r="K14" s="92"/>
      <c r="M14" s="91"/>
      <c r="N14" s="86"/>
    </row>
    <row r="15" spans="2:14" ht="30.75" customHeight="1" x14ac:dyDescent="0.15">
      <c r="B15" s="118" t="s">
        <v>247</v>
      </c>
      <c r="C15" s="544" t="s">
        <v>436</v>
      </c>
      <c r="D15" s="544"/>
      <c r="E15" s="544"/>
      <c r="F15" s="544"/>
      <c r="G15" s="544"/>
      <c r="H15" s="544"/>
      <c r="I15" s="545"/>
      <c r="J15" s="93"/>
      <c r="K15" s="93"/>
      <c r="M15" s="91"/>
      <c r="N15" s="86"/>
    </row>
    <row r="16" spans="2:14" ht="42.5" customHeight="1" x14ac:dyDescent="0.15">
      <c r="B16" s="118" t="s">
        <v>249</v>
      </c>
      <c r="C16" s="541" t="s">
        <v>437</v>
      </c>
      <c r="D16" s="541"/>
      <c r="E16" s="541"/>
      <c r="F16" s="541"/>
      <c r="G16" s="541"/>
      <c r="H16" s="541"/>
      <c r="I16" s="542"/>
      <c r="J16" s="94"/>
      <c r="K16" s="94"/>
      <c r="M16" s="91"/>
      <c r="N16" s="86"/>
    </row>
    <row r="17" spans="2:14" ht="30.75" customHeight="1" x14ac:dyDescent="0.15">
      <c r="B17" s="118" t="s">
        <v>251</v>
      </c>
      <c r="C17" s="543" t="s">
        <v>43</v>
      </c>
      <c r="D17" s="559"/>
      <c r="E17" s="559"/>
      <c r="F17" s="559"/>
      <c r="G17" s="559"/>
      <c r="H17" s="559"/>
      <c r="I17" s="560"/>
      <c r="J17" s="95"/>
      <c r="K17" s="95"/>
      <c r="M17" s="91"/>
      <c r="N17" s="86"/>
    </row>
    <row r="18" spans="2:14" ht="18" customHeight="1" x14ac:dyDescent="0.15">
      <c r="B18" s="561" t="s">
        <v>252</v>
      </c>
      <c r="C18" s="562" t="s">
        <v>253</v>
      </c>
      <c r="D18" s="562"/>
      <c r="E18" s="562"/>
      <c r="F18" s="563" t="s">
        <v>254</v>
      </c>
      <c r="G18" s="563"/>
      <c r="H18" s="563"/>
      <c r="I18" s="564"/>
      <c r="J18" s="96"/>
      <c r="K18" s="96"/>
      <c r="M18" s="91"/>
      <c r="N18" s="86"/>
    </row>
    <row r="19" spans="2:14" ht="39.75" customHeight="1" x14ac:dyDescent="0.15">
      <c r="B19" s="561"/>
      <c r="C19" s="580" t="s">
        <v>390</v>
      </c>
      <c r="D19" s="581"/>
      <c r="E19" s="638"/>
      <c r="F19" s="541" t="str">
        <f>C19</f>
        <v>Actividades que se ejecutaron para la implementación de los procesos transversales</v>
      </c>
      <c r="G19" s="541"/>
      <c r="H19" s="541"/>
      <c r="I19" s="542"/>
      <c r="J19" s="94"/>
      <c r="K19" s="94"/>
      <c r="M19" s="91"/>
      <c r="N19" s="86"/>
    </row>
    <row r="20" spans="2:14" ht="39.75" customHeight="1" x14ac:dyDescent="0.15">
      <c r="B20" s="118" t="s">
        <v>257</v>
      </c>
      <c r="C20" s="580" t="s">
        <v>391</v>
      </c>
      <c r="D20" s="581"/>
      <c r="E20" s="638"/>
      <c r="F20" s="541" t="str">
        <f>C20</f>
        <v>Cantidad de actividades que se ejecutaron para la implementación de los procesos transversales</v>
      </c>
      <c r="G20" s="541"/>
      <c r="H20" s="541"/>
      <c r="I20" s="542"/>
      <c r="J20" s="88"/>
      <c r="K20" s="88"/>
      <c r="M20" s="91"/>
      <c r="N20" s="86"/>
    </row>
    <row r="21" spans="2:14" ht="27" customHeight="1" x14ac:dyDescent="0.15">
      <c r="B21" s="118" t="s">
        <v>258</v>
      </c>
      <c r="C21" s="580" t="s">
        <v>43</v>
      </c>
      <c r="D21" s="581"/>
      <c r="E21" s="638"/>
      <c r="F21" s="580" t="s">
        <v>43</v>
      </c>
      <c r="G21" s="581"/>
      <c r="H21" s="581"/>
      <c r="I21" s="582"/>
      <c r="J21" s="93"/>
      <c r="K21" s="93"/>
      <c r="M21" s="97"/>
      <c r="N21" s="86"/>
    </row>
    <row r="22" spans="2:14" ht="23.25" customHeight="1" x14ac:dyDescent="0.15">
      <c r="B22" s="118" t="s">
        <v>261</v>
      </c>
      <c r="C22" s="553">
        <v>44927</v>
      </c>
      <c r="D22" s="575"/>
      <c r="E22" s="576"/>
      <c r="F22" s="131" t="s">
        <v>262</v>
      </c>
      <c r="G22" s="264">
        <v>0.31</v>
      </c>
      <c r="H22" s="267" t="s">
        <v>263</v>
      </c>
      <c r="I22" s="266">
        <v>0.8</v>
      </c>
      <c r="K22" s="98"/>
      <c r="M22" s="97"/>
    </row>
    <row r="23" spans="2:14" ht="27" customHeight="1" x14ac:dyDescent="0.15">
      <c r="B23" s="118" t="s">
        <v>264</v>
      </c>
      <c r="C23" s="553">
        <v>45291</v>
      </c>
      <c r="D23" s="554"/>
      <c r="E23" s="555"/>
      <c r="F23" s="131" t="s">
        <v>265</v>
      </c>
      <c r="G23" s="580">
        <v>0.08</v>
      </c>
      <c r="H23" s="581"/>
      <c r="I23" s="582"/>
      <c r="J23" s="99"/>
      <c r="K23" s="99"/>
      <c r="M23" s="97"/>
    </row>
    <row r="24" spans="2:14" ht="30.75" customHeight="1" x14ac:dyDescent="0.15">
      <c r="B24" s="205" t="s">
        <v>266</v>
      </c>
      <c r="C24" s="577" t="s">
        <v>267</v>
      </c>
      <c r="D24" s="578"/>
      <c r="E24" s="579"/>
      <c r="F24" s="206" t="s">
        <v>268</v>
      </c>
      <c r="G24" s="580" t="s">
        <v>46</v>
      </c>
      <c r="H24" s="581"/>
      <c r="I24" s="582"/>
      <c r="K24" s="96"/>
      <c r="M24" s="97"/>
    </row>
    <row r="25" spans="2:14" ht="22.5" customHeight="1" x14ac:dyDescent="0.15">
      <c r="B25" s="537" t="s">
        <v>270</v>
      </c>
      <c r="C25" s="538"/>
      <c r="D25" s="538"/>
      <c r="E25" s="538"/>
      <c r="F25" s="538"/>
      <c r="G25" s="538"/>
      <c r="H25" s="538"/>
      <c r="I25" s="539"/>
      <c r="J25" s="85"/>
      <c r="K25" s="85"/>
      <c r="M25" s="97"/>
    </row>
    <row r="26" spans="2:14" ht="43.5" customHeight="1" x14ac:dyDescent="0.15">
      <c r="B26" s="100" t="s">
        <v>148</v>
      </c>
      <c r="C26" s="134" t="s">
        <v>271</v>
      </c>
      <c r="D26" s="134" t="s">
        <v>272</v>
      </c>
      <c r="E26" s="135" t="s">
        <v>273</v>
      </c>
      <c r="F26" s="134" t="s">
        <v>274</v>
      </c>
      <c r="G26" s="134" t="s">
        <v>275</v>
      </c>
      <c r="H26" s="135" t="s">
        <v>276</v>
      </c>
      <c r="I26" s="136" t="s">
        <v>277</v>
      </c>
      <c r="J26" s="94"/>
      <c r="K26" s="94"/>
      <c r="M26" s="97"/>
    </row>
    <row r="27" spans="2:14" ht="15.5" customHeight="1" x14ac:dyDescent="0.15">
      <c r="B27" s="100" t="s">
        <v>278</v>
      </c>
      <c r="C27" s="295">
        <f>0.0833333333333333*$G$23</f>
        <v>6.6666666666666645E-3</v>
      </c>
      <c r="D27" s="295">
        <f>+C27</f>
        <v>6.6666666666666645E-3</v>
      </c>
      <c r="E27" s="296">
        <f>+D27/C27</f>
        <v>1</v>
      </c>
      <c r="F27" s="655">
        <f>SUM(C27:C38)</f>
        <v>0.08</v>
      </c>
      <c r="G27" s="655">
        <f>SUM(D27:D38)</f>
        <v>5.133333333333337E-2</v>
      </c>
      <c r="H27" s="215">
        <f>+(D27*100%)/$G$23</f>
        <v>8.3333333333333301E-2</v>
      </c>
      <c r="I27" s="719">
        <f>G27+I22</f>
        <v>0.85133333333333339</v>
      </c>
      <c r="J27" s="94"/>
      <c r="K27" s="94"/>
      <c r="M27" s="97"/>
    </row>
    <row r="28" spans="2:14" ht="15.5" customHeight="1" x14ac:dyDescent="0.15">
      <c r="B28" s="100" t="s">
        <v>158</v>
      </c>
      <c r="C28" s="295">
        <f t="shared" ref="C28:C38" si="0">0.0833333333333333*$G$23</f>
        <v>6.6666666666666645E-3</v>
      </c>
      <c r="D28" s="295">
        <f>C28</f>
        <v>6.6666666666666645E-3</v>
      </c>
      <c r="E28" s="296">
        <f t="shared" ref="E28:E38" si="1">+D28/C28</f>
        <v>1</v>
      </c>
      <c r="F28" s="656"/>
      <c r="G28" s="656"/>
      <c r="H28" s="215">
        <f>+IF(D28="","",((D28*100%)/$G$23)+H27)</f>
        <v>0.1666666666666666</v>
      </c>
      <c r="I28" s="720"/>
      <c r="J28" s="94"/>
      <c r="K28" s="94"/>
      <c r="M28" s="97"/>
    </row>
    <row r="29" spans="2:14" ht="15.5" customHeight="1" x14ac:dyDescent="0.15">
      <c r="B29" s="100" t="s">
        <v>159</v>
      </c>
      <c r="C29" s="295">
        <f t="shared" si="0"/>
        <v>6.6666666666666645E-3</v>
      </c>
      <c r="D29" s="295">
        <f>+C29</f>
        <v>6.6666666666666645E-3</v>
      </c>
      <c r="E29" s="296">
        <f t="shared" si="1"/>
        <v>1</v>
      </c>
      <c r="F29" s="656"/>
      <c r="G29" s="656"/>
      <c r="H29" s="215">
        <f>+IF(D29="","",((D29*100%)/$G$23)+H28)</f>
        <v>0.24999999999999989</v>
      </c>
      <c r="I29" s="720"/>
      <c r="J29" s="94"/>
      <c r="K29" s="94"/>
      <c r="M29" s="97"/>
    </row>
    <row r="30" spans="2:14" ht="15.5" customHeight="1" x14ac:dyDescent="0.15">
      <c r="B30" s="100" t="s">
        <v>160</v>
      </c>
      <c r="C30" s="295">
        <f t="shared" si="0"/>
        <v>6.6666666666666645E-3</v>
      </c>
      <c r="D30" s="295">
        <f>+C30</f>
        <v>6.6666666666666645E-3</v>
      </c>
      <c r="E30" s="296">
        <f t="shared" si="1"/>
        <v>1</v>
      </c>
      <c r="F30" s="656"/>
      <c r="G30" s="656"/>
      <c r="H30" s="215">
        <f t="shared" ref="H30:H38" si="2">+IF(D30="","",((D30*100%)/$G$23)+H29)</f>
        <v>0.3333333333333332</v>
      </c>
      <c r="I30" s="720"/>
      <c r="J30" s="94"/>
      <c r="K30" s="94"/>
      <c r="M30" s="97"/>
    </row>
    <row r="31" spans="2:14" ht="15.5" customHeight="1" x14ac:dyDescent="0.15">
      <c r="B31" s="100" t="s">
        <v>161</v>
      </c>
      <c r="C31" s="295">
        <f t="shared" si="0"/>
        <v>6.6666666666666645E-3</v>
      </c>
      <c r="D31" s="295">
        <f>+C31</f>
        <v>6.6666666666666645E-3</v>
      </c>
      <c r="E31" s="296">
        <f t="shared" si="1"/>
        <v>1</v>
      </c>
      <c r="F31" s="656"/>
      <c r="G31" s="656"/>
      <c r="H31" s="215">
        <f t="shared" si="2"/>
        <v>0.41666666666666652</v>
      </c>
      <c r="I31" s="720"/>
      <c r="J31" s="94"/>
      <c r="K31" s="94"/>
      <c r="M31" s="97"/>
    </row>
    <row r="32" spans="2:14" ht="15.5" customHeight="1" x14ac:dyDescent="0.15">
      <c r="B32" s="100" t="s">
        <v>162</v>
      </c>
      <c r="C32" s="295">
        <f t="shared" si="0"/>
        <v>6.6666666666666645E-3</v>
      </c>
      <c r="D32" s="295">
        <f>+C32</f>
        <v>6.6666666666666645E-3</v>
      </c>
      <c r="E32" s="296">
        <f t="shared" si="1"/>
        <v>1</v>
      </c>
      <c r="F32" s="656"/>
      <c r="G32" s="656"/>
      <c r="H32" s="215">
        <f t="shared" si="2"/>
        <v>0.49999999999999983</v>
      </c>
      <c r="I32" s="720"/>
      <c r="J32" s="129"/>
      <c r="K32" s="94"/>
      <c r="M32" s="97"/>
    </row>
    <row r="33" spans="2:11" ht="19.5" customHeight="1" x14ac:dyDescent="0.15">
      <c r="B33" s="100" t="s">
        <v>163</v>
      </c>
      <c r="C33" s="295">
        <f t="shared" si="0"/>
        <v>6.6666666666666645E-3</v>
      </c>
      <c r="D33" s="295">
        <v>4.6666666666667078E-3</v>
      </c>
      <c r="E33" s="296">
        <f t="shared" si="1"/>
        <v>0.70000000000000639</v>
      </c>
      <c r="F33" s="656"/>
      <c r="G33" s="656"/>
      <c r="H33" s="215">
        <f t="shared" si="2"/>
        <v>0.55833333333333368</v>
      </c>
      <c r="I33" s="720"/>
      <c r="J33" s="309"/>
      <c r="K33" s="102"/>
    </row>
    <row r="34" spans="2:11" ht="19.5" customHeight="1" x14ac:dyDescent="0.15">
      <c r="B34" s="100" t="s">
        <v>164</v>
      </c>
      <c r="C34" s="295">
        <f t="shared" si="0"/>
        <v>6.6666666666666645E-3</v>
      </c>
      <c r="D34" s="295">
        <f>+C34</f>
        <v>6.6666666666666645E-3</v>
      </c>
      <c r="E34" s="296">
        <f t="shared" si="1"/>
        <v>1</v>
      </c>
      <c r="F34" s="656"/>
      <c r="G34" s="656"/>
      <c r="H34" s="215">
        <f t="shared" si="2"/>
        <v>0.64166666666666694</v>
      </c>
      <c r="I34" s="720"/>
      <c r="J34" s="102"/>
      <c r="K34" s="102"/>
    </row>
    <row r="35" spans="2:11" ht="19.5" customHeight="1" x14ac:dyDescent="0.15">
      <c r="B35" s="100" t="s">
        <v>165</v>
      </c>
      <c r="C35" s="295">
        <f t="shared" si="0"/>
        <v>6.6666666666666645E-3</v>
      </c>
      <c r="D35" s="295"/>
      <c r="E35" s="296">
        <f>+D35/C35</f>
        <v>0</v>
      </c>
      <c r="F35" s="656"/>
      <c r="G35" s="656"/>
      <c r="H35" s="215" t="str">
        <f t="shared" si="2"/>
        <v/>
      </c>
      <c r="I35" s="720"/>
      <c r="J35" s="102"/>
      <c r="K35" s="102"/>
    </row>
    <row r="36" spans="2:11" ht="19.5" customHeight="1" x14ac:dyDescent="0.15">
      <c r="B36" s="100" t="s">
        <v>166</v>
      </c>
      <c r="C36" s="295">
        <f t="shared" si="0"/>
        <v>6.6666666666666645E-3</v>
      </c>
      <c r="D36" s="295"/>
      <c r="E36" s="296">
        <f t="shared" si="1"/>
        <v>0</v>
      </c>
      <c r="F36" s="656"/>
      <c r="G36" s="656"/>
      <c r="H36" s="215" t="str">
        <f t="shared" si="2"/>
        <v/>
      </c>
      <c r="I36" s="720"/>
      <c r="J36" s="102"/>
      <c r="K36" s="102"/>
    </row>
    <row r="37" spans="2:11" ht="19.5" customHeight="1" x14ac:dyDescent="0.15">
      <c r="B37" s="100" t="s">
        <v>167</v>
      </c>
      <c r="C37" s="295">
        <f t="shared" si="0"/>
        <v>6.6666666666666645E-3</v>
      </c>
      <c r="D37" s="295"/>
      <c r="E37" s="296">
        <f t="shared" si="1"/>
        <v>0</v>
      </c>
      <c r="F37" s="656"/>
      <c r="G37" s="656"/>
      <c r="H37" s="215" t="str">
        <f t="shared" si="2"/>
        <v/>
      </c>
      <c r="I37" s="720"/>
      <c r="J37" s="102"/>
      <c r="K37" s="102"/>
    </row>
    <row r="38" spans="2:11" ht="19.5" customHeight="1" x14ac:dyDescent="0.15">
      <c r="B38" s="100" t="s">
        <v>168</v>
      </c>
      <c r="C38" s="295">
        <f t="shared" si="0"/>
        <v>6.6666666666666645E-3</v>
      </c>
      <c r="D38" s="295"/>
      <c r="E38" s="296">
        <f t="shared" si="1"/>
        <v>0</v>
      </c>
      <c r="F38" s="657"/>
      <c r="G38" s="657"/>
      <c r="H38" s="215" t="str">
        <f t="shared" si="2"/>
        <v/>
      </c>
      <c r="I38" s="721"/>
      <c r="J38" s="102"/>
      <c r="K38" s="102"/>
    </row>
    <row r="39" spans="2:11" ht="141.5" customHeight="1" x14ac:dyDescent="0.15">
      <c r="B39" s="119" t="s">
        <v>279</v>
      </c>
      <c r="C39" s="854" t="s">
        <v>438</v>
      </c>
      <c r="D39" s="855"/>
      <c r="E39" s="855"/>
      <c r="F39" s="855"/>
      <c r="G39" s="855"/>
      <c r="H39" s="855"/>
      <c r="I39" s="856"/>
      <c r="J39" s="103"/>
      <c r="K39" s="103"/>
    </row>
    <row r="40" spans="2:11" ht="34.5" customHeight="1" x14ac:dyDescent="0.15">
      <c r="B40" s="595"/>
      <c r="C40" s="596"/>
      <c r="D40" s="596"/>
      <c r="E40" s="596"/>
      <c r="F40" s="596"/>
      <c r="G40" s="596"/>
      <c r="H40" s="596"/>
      <c r="I40" s="597"/>
      <c r="J40" s="85"/>
      <c r="K40" s="85"/>
    </row>
    <row r="41" spans="2:11" ht="34.5" customHeight="1" x14ac:dyDescent="0.15">
      <c r="B41" s="598"/>
      <c r="C41" s="599"/>
      <c r="D41" s="599"/>
      <c r="E41" s="599"/>
      <c r="F41" s="599"/>
      <c r="G41" s="599"/>
      <c r="H41" s="599"/>
      <c r="I41" s="600"/>
      <c r="J41" s="103"/>
      <c r="K41" s="103"/>
    </row>
    <row r="42" spans="2:11" ht="34.5" customHeight="1" x14ac:dyDescent="0.15">
      <c r="B42" s="598"/>
      <c r="C42" s="599"/>
      <c r="D42" s="599"/>
      <c r="E42" s="599"/>
      <c r="F42" s="599"/>
      <c r="G42" s="599"/>
      <c r="H42" s="599"/>
      <c r="I42" s="600"/>
      <c r="J42" s="103"/>
      <c r="K42" s="103"/>
    </row>
    <row r="43" spans="2:11" ht="34.5" customHeight="1" x14ac:dyDescent="0.15">
      <c r="B43" s="598"/>
      <c r="C43" s="599"/>
      <c r="D43" s="599"/>
      <c r="E43" s="599"/>
      <c r="F43" s="599"/>
      <c r="G43" s="599"/>
      <c r="H43" s="599"/>
      <c r="I43" s="600"/>
      <c r="J43" s="103"/>
      <c r="K43" s="103"/>
    </row>
    <row r="44" spans="2:11" ht="34.5" customHeight="1" x14ac:dyDescent="0.15">
      <c r="B44" s="601"/>
      <c r="C44" s="602"/>
      <c r="D44" s="602"/>
      <c r="E44" s="602"/>
      <c r="F44" s="602"/>
      <c r="G44" s="602"/>
      <c r="H44" s="602"/>
      <c r="I44" s="603"/>
      <c r="J44" s="84"/>
      <c r="K44" s="84"/>
    </row>
    <row r="45" spans="2:11" ht="34.5" customHeight="1" x14ac:dyDescent="0.15">
      <c r="B45" s="149"/>
      <c r="C45" s="150" t="s">
        <v>439</v>
      </c>
      <c r="D45" s="143"/>
      <c r="E45" s="143"/>
      <c r="F45" s="143"/>
      <c r="G45" s="144"/>
      <c r="H45" s="144"/>
      <c r="I45" s="144"/>
      <c r="J45" s="84"/>
      <c r="K45" s="84"/>
    </row>
    <row r="46" spans="2:11" ht="62" customHeight="1" x14ac:dyDescent="0.15">
      <c r="B46" s="608" t="s">
        <v>280</v>
      </c>
      <c r="C46" s="859" t="s">
        <v>440</v>
      </c>
      <c r="D46" s="860"/>
      <c r="E46" s="860"/>
      <c r="F46" s="861"/>
      <c r="G46" s="284"/>
      <c r="H46" s="285" t="s">
        <v>441</v>
      </c>
      <c r="I46" s="286" t="s">
        <v>442</v>
      </c>
      <c r="J46" s="104"/>
      <c r="K46" s="104"/>
    </row>
    <row r="47" spans="2:11" ht="62" customHeight="1" x14ac:dyDescent="0.15">
      <c r="B47" s="609"/>
      <c r="C47" s="862"/>
      <c r="D47" s="863"/>
      <c r="E47" s="863"/>
      <c r="F47" s="864"/>
      <c r="G47" s="287" t="s">
        <v>443</v>
      </c>
      <c r="H47" s="257">
        <v>124</v>
      </c>
      <c r="I47" s="301">
        <v>915</v>
      </c>
      <c r="J47" s="104" t="str">
        <f>CONCATENATE(G47,H47,G48,H48,G49,H49)</f>
        <v>Solicitudes gestionadas por la mesa de servicios:124Actividades de Seguridad de la información:4Publicaciones realizadas en sitios web:25</v>
      </c>
      <c r="K47" s="104"/>
    </row>
    <row r="48" spans="2:11" ht="62" customHeight="1" x14ac:dyDescent="0.15">
      <c r="B48" s="609"/>
      <c r="C48" s="862"/>
      <c r="D48" s="863"/>
      <c r="E48" s="863"/>
      <c r="F48" s="864"/>
      <c r="G48" s="287" t="s">
        <v>444</v>
      </c>
      <c r="H48" s="302">
        <v>4</v>
      </c>
      <c r="I48" s="303">
        <v>12</v>
      </c>
      <c r="J48" s="104"/>
      <c r="K48" s="104"/>
    </row>
    <row r="49" spans="2:11" ht="62" customHeight="1" x14ac:dyDescent="0.15">
      <c r="B49" s="609"/>
      <c r="C49" s="865"/>
      <c r="D49" s="866"/>
      <c r="E49" s="866"/>
      <c r="F49" s="867"/>
      <c r="G49" s="288" t="s">
        <v>445</v>
      </c>
      <c r="H49" s="306">
        <v>25</v>
      </c>
      <c r="I49" s="307">
        <v>367</v>
      </c>
      <c r="J49" s="104"/>
      <c r="K49" s="104"/>
    </row>
    <row r="50" spans="2:11" ht="82.25" customHeight="1" x14ac:dyDescent="0.15">
      <c r="B50" s="118" t="s">
        <v>290</v>
      </c>
      <c r="C50" s="857" t="s">
        <v>446</v>
      </c>
      <c r="D50" s="858"/>
      <c r="E50" s="858"/>
      <c r="F50" s="858"/>
      <c r="G50" s="858"/>
      <c r="H50" s="858"/>
      <c r="I50" s="858"/>
      <c r="J50" s="104"/>
      <c r="K50" s="104"/>
    </row>
    <row r="51" spans="2:11" ht="90" customHeight="1" x14ac:dyDescent="0.15">
      <c r="B51" s="120" t="s">
        <v>291</v>
      </c>
      <c r="C51" s="857" t="s">
        <v>447</v>
      </c>
      <c r="D51" s="858"/>
      <c r="E51" s="858"/>
      <c r="F51" s="858"/>
      <c r="G51" s="858"/>
      <c r="H51" s="858"/>
      <c r="I51" s="858"/>
      <c r="J51" s="104"/>
      <c r="K51" s="104"/>
    </row>
    <row r="52" spans="2:11" ht="22.5" customHeight="1" x14ac:dyDescent="0.15">
      <c r="B52" s="537" t="s">
        <v>293</v>
      </c>
      <c r="C52" s="538"/>
      <c r="D52" s="538"/>
      <c r="E52" s="538"/>
      <c r="F52" s="538"/>
      <c r="G52" s="538"/>
      <c r="H52" s="538"/>
      <c r="I52" s="539"/>
      <c r="J52" s="104"/>
      <c r="K52" s="104"/>
    </row>
    <row r="53" spans="2:11" ht="22.5" customHeight="1" x14ac:dyDescent="0.15">
      <c r="B53" s="622" t="s">
        <v>294</v>
      </c>
      <c r="C53" s="137" t="s">
        <v>295</v>
      </c>
      <c r="D53" s="624" t="s">
        <v>296</v>
      </c>
      <c r="E53" s="624"/>
      <c r="F53" s="624"/>
      <c r="G53" s="624" t="s">
        <v>297</v>
      </c>
      <c r="H53" s="624"/>
      <c r="I53" s="625"/>
      <c r="J53" s="105"/>
      <c r="K53" s="105"/>
    </row>
    <row r="54" spans="2:11" ht="30.75" customHeight="1" x14ac:dyDescent="0.15">
      <c r="B54" s="623"/>
      <c r="C54" s="218"/>
      <c r="D54" s="773"/>
      <c r="E54" s="773"/>
      <c r="F54" s="773"/>
      <c r="G54" s="773"/>
      <c r="H54" s="773"/>
      <c r="I54" s="774"/>
      <c r="J54" s="105"/>
      <c r="K54" s="105"/>
    </row>
    <row r="55" spans="2:11" ht="32.25" customHeight="1" x14ac:dyDescent="0.15">
      <c r="B55" s="121" t="s">
        <v>298</v>
      </c>
      <c r="C55" s="773" t="s">
        <v>448</v>
      </c>
      <c r="D55" s="773"/>
      <c r="E55" s="773"/>
      <c r="F55" s="773"/>
      <c r="G55" s="773"/>
      <c r="H55" s="773"/>
      <c r="I55" s="774"/>
      <c r="J55" s="106"/>
      <c r="K55" s="106"/>
    </row>
    <row r="56" spans="2:11" ht="28.5" customHeight="1" x14ac:dyDescent="0.15">
      <c r="B56" s="122" t="s">
        <v>300</v>
      </c>
      <c r="C56" s="773" t="s">
        <v>448</v>
      </c>
      <c r="D56" s="773"/>
      <c r="E56" s="773"/>
      <c r="F56" s="773"/>
      <c r="G56" s="773"/>
      <c r="H56" s="773"/>
      <c r="I56" s="774"/>
      <c r="J56" s="106"/>
      <c r="K56" s="106"/>
    </row>
    <row r="57" spans="2:11" ht="30" customHeight="1" x14ac:dyDescent="0.15">
      <c r="B57" s="120" t="s">
        <v>301</v>
      </c>
      <c r="C57" s="868" t="s">
        <v>428</v>
      </c>
      <c r="D57" s="869"/>
      <c r="E57" s="869"/>
      <c r="F57" s="869"/>
      <c r="G57" s="869"/>
      <c r="H57" s="869"/>
      <c r="I57" s="870"/>
      <c r="J57" s="107"/>
      <c r="K57" s="107"/>
    </row>
    <row r="58" spans="2:11" ht="31.5" customHeight="1" thickBot="1" x14ac:dyDescent="0.2">
      <c r="B58" s="116" t="s">
        <v>303</v>
      </c>
      <c r="C58" s="871" t="s">
        <v>449</v>
      </c>
      <c r="D58" s="872"/>
      <c r="E58" s="872"/>
      <c r="F58" s="872"/>
      <c r="G58" s="872"/>
      <c r="H58" s="872"/>
      <c r="I58" s="873"/>
      <c r="J58" s="108"/>
      <c r="K58" s="108"/>
    </row>
    <row r="59" spans="2:11" ht="13.25" customHeight="1" x14ac:dyDescent="0.15">
      <c r="B59" s="109"/>
      <c r="C59" s="110"/>
      <c r="D59" s="110"/>
      <c r="E59" s="111"/>
      <c r="F59" s="111"/>
      <c r="G59" s="117"/>
      <c r="H59" s="113"/>
      <c r="I59" s="110"/>
      <c r="J59" s="108"/>
      <c r="K59" s="108"/>
    </row>
    <row r="60" spans="2:11" ht="13.25" customHeight="1" x14ac:dyDescent="0.15">
      <c r="B60" s="109"/>
      <c r="C60" s="110"/>
      <c r="D60" s="110"/>
      <c r="E60" s="111"/>
      <c r="F60" s="111"/>
      <c r="G60" s="117"/>
      <c r="H60" s="113"/>
      <c r="I60" s="110"/>
      <c r="J60" s="108"/>
      <c r="K60" s="108"/>
    </row>
    <row r="61" spans="2:11" ht="13.25" customHeight="1" x14ac:dyDescent="0.15">
      <c r="B61" s="109"/>
      <c r="C61" s="110"/>
      <c r="D61" s="110"/>
      <c r="E61" s="111"/>
      <c r="F61" s="111"/>
      <c r="G61" s="117"/>
      <c r="H61" s="113"/>
      <c r="I61" s="110"/>
      <c r="J61" s="108"/>
      <c r="K61" s="108"/>
    </row>
    <row r="62" spans="2:11" ht="13.25" customHeight="1" x14ac:dyDescent="0.15">
      <c r="B62" s="109"/>
      <c r="C62" s="110"/>
      <c r="D62" s="110"/>
      <c r="E62" s="111"/>
      <c r="F62" s="111"/>
      <c r="G62" s="117"/>
      <c r="H62" s="113"/>
      <c r="I62" s="110"/>
      <c r="J62" s="108"/>
      <c r="K62" s="108"/>
    </row>
    <row r="63" spans="2:11" ht="13.25" customHeight="1" x14ac:dyDescent="0.15">
      <c r="B63" s="109"/>
      <c r="C63" s="110"/>
      <c r="D63" s="110"/>
      <c r="E63" s="111"/>
      <c r="F63" s="111"/>
      <c r="G63" s="117"/>
      <c r="H63" s="113"/>
      <c r="I63" s="110"/>
      <c r="J63" s="108"/>
      <c r="K63" s="108"/>
    </row>
    <row r="64" spans="2:11" ht="25.5" customHeight="1" x14ac:dyDescent="0.15">
      <c r="B64" s="109"/>
      <c r="C64" s="110"/>
      <c r="D64" s="110"/>
      <c r="E64" s="111"/>
      <c r="F64" s="111"/>
      <c r="G64" s="117"/>
      <c r="H64" s="113"/>
      <c r="I64" s="110"/>
      <c r="J64" s="108"/>
      <c r="K64" s="108"/>
    </row>
    <row r="65" ht="14" customHeight="1" x14ac:dyDescent="0.15"/>
  </sheetData>
  <sheetProtection algorithmName="SHA-512" hashValue="7Em8cXebZcnLlhFzQvok3uJbabbXjU2MPe7URzvdJz7fzMPp5k0lcpkkYN+jDvDeflNOKgHjc+PWjiCRwxfWOg==" saltValue="PXAQah9q0uBvvbRQWjM9ig==" spinCount="100000" sheet="1" objects="1" scenarios="1" selectLockedCells="1" selectUnlockedCells="1"/>
  <mergeCells count="60">
    <mergeCell ref="C56:I56"/>
    <mergeCell ref="C57:I57"/>
    <mergeCell ref="C58:I58"/>
    <mergeCell ref="B53:B54"/>
    <mergeCell ref="D53:F53"/>
    <mergeCell ref="G53:I53"/>
    <mergeCell ref="D54:F54"/>
    <mergeCell ref="G54:I54"/>
    <mergeCell ref="C55:I55"/>
    <mergeCell ref="B52:I52"/>
    <mergeCell ref="C24:E24"/>
    <mergeCell ref="G24:I24"/>
    <mergeCell ref="B25:I25"/>
    <mergeCell ref="F27:F38"/>
    <mergeCell ref="G27:G38"/>
    <mergeCell ref="I27:I38"/>
    <mergeCell ref="C39:I39"/>
    <mergeCell ref="B40:I44"/>
    <mergeCell ref="C51:I51"/>
    <mergeCell ref="C50:I50"/>
    <mergeCell ref="B46:B49"/>
    <mergeCell ref="C46:F4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63500</xdr:colOff>
                <xdr:row>1</xdr:row>
                <xdr:rowOff>25400</xdr:rowOff>
              </from>
              <to>
                <xdr:col>8</xdr:col>
                <xdr:colOff>1447800</xdr:colOff>
                <xdr:row>1</xdr:row>
                <xdr:rowOff>444500</xdr:rowOff>
              </to>
            </anchor>
          </objectPr>
        </oleObject>
      </mc:Choice>
      <mc:Fallback>
        <oleObject progId="PBrush" shapeId="3585945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6640625" style="3"/>
    <col min="25" max="16384" width="10.6640625" style="7"/>
  </cols>
  <sheetData>
    <row r="1" spans="2:14" ht="6" customHeight="1" thickBot="1" x14ac:dyDescent="0.2"/>
    <row r="2" spans="2:14" ht="25.5" customHeight="1" x14ac:dyDescent="0.15">
      <c r="B2" s="393"/>
      <c r="C2" s="391" t="s">
        <v>0</v>
      </c>
      <c r="D2" s="391"/>
      <c r="E2" s="391"/>
      <c r="F2" s="391"/>
      <c r="G2" s="391"/>
      <c r="H2" s="391"/>
      <c r="I2" s="395"/>
      <c r="J2" s="10"/>
      <c r="K2" s="10"/>
      <c r="M2" s="11" t="s">
        <v>67</v>
      </c>
    </row>
    <row r="3" spans="2:14" ht="25.5" customHeight="1" x14ac:dyDescent="0.15">
      <c r="B3" s="394"/>
      <c r="C3" s="392" t="s">
        <v>1</v>
      </c>
      <c r="D3" s="392"/>
      <c r="E3" s="392"/>
      <c r="F3" s="392"/>
      <c r="G3" s="392"/>
      <c r="H3" s="392"/>
      <c r="I3" s="396"/>
      <c r="J3" s="10"/>
      <c r="K3" s="10"/>
      <c r="M3" s="11" t="s">
        <v>68</v>
      </c>
    </row>
    <row r="4" spans="2:14" ht="25.5" customHeight="1" x14ac:dyDescent="0.15">
      <c r="B4" s="394"/>
      <c r="C4" s="392" t="s">
        <v>69</v>
      </c>
      <c r="D4" s="392"/>
      <c r="E4" s="392"/>
      <c r="F4" s="392"/>
      <c r="G4" s="392"/>
      <c r="H4" s="392"/>
      <c r="I4" s="396"/>
      <c r="J4" s="10"/>
      <c r="K4" s="10"/>
      <c r="M4" s="11" t="s">
        <v>70</v>
      </c>
    </row>
    <row r="5" spans="2:14" ht="25.5" customHeight="1" x14ac:dyDescent="0.15">
      <c r="B5" s="394"/>
      <c r="C5" s="392" t="s">
        <v>71</v>
      </c>
      <c r="D5" s="392"/>
      <c r="E5" s="392"/>
      <c r="F5" s="392"/>
      <c r="G5" s="397" t="s">
        <v>72</v>
      </c>
      <c r="H5" s="397"/>
      <c r="I5" s="396"/>
      <c r="J5" s="10"/>
      <c r="K5" s="10"/>
      <c r="M5" s="11" t="s">
        <v>73</v>
      </c>
    </row>
    <row r="6" spans="2:14" ht="23.25" customHeight="1" x14ac:dyDescent="0.15">
      <c r="B6" s="398" t="s">
        <v>74</v>
      </c>
      <c r="C6" s="399"/>
      <c r="D6" s="399"/>
      <c r="E6" s="399"/>
      <c r="F6" s="399"/>
      <c r="G6" s="399"/>
      <c r="H6" s="399"/>
      <c r="I6" s="400"/>
      <c r="J6" s="12"/>
      <c r="K6" s="12"/>
    </row>
    <row r="7" spans="2:14" ht="24" customHeight="1" x14ac:dyDescent="0.15">
      <c r="B7" s="401" t="s">
        <v>75</v>
      </c>
      <c r="C7" s="402"/>
      <c r="D7" s="402"/>
      <c r="E7" s="402"/>
      <c r="F7" s="402"/>
      <c r="G7" s="402"/>
      <c r="H7" s="402"/>
      <c r="I7" s="403"/>
      <c r="J7" s="13"/>
      <c r="K7" s="13"/>
    </row>
    <row r="8" spans="2:14" ht="24" customHeight="1" x14ac:dyDescent="0.15">
      <c r="B8" s="404" t="s">
        <v>76</v>
      </c>
      <c r="C8" s="405"/>
      <c r="D8" s="405"/>
      <c r="E8" s="405"/>
      <c r="F8" s="405"/>
      <c r="G8" s="405"/>
      <c r="H8" s="405"/>
      <c r="I8" s="406"/>
      <c r="J8" s="40"/>
      <c r="K8" s="40"/>
      <c r="N8" s="6" t="s">
        <v>77</v>
      </c>
    </row>
    <row r="9" spans="2:14" ht="30.75" customHeight="1" x14ac:dyDescent="0.15">
      <c r="B9" s="62" t="s">
        <v>78</v>
      </c>
      <c r="C9" s="41">
        <v>14</v>
      </c>
      <c r="D9" s="412" t="s">
        <v>79</v>
      </c>
      <c r="E9" s="412"/>
      <c r="F9" s="413" t="s">
        <v>450</v>
      </c>
      <c r="G9" s="414"/>
      <c r="H9" s="414"/>
      <c r="I9" s="415"/>
      <c r="J9" s="14"/>
      <c r="K9" s="14"/>
      <c r="M9" s="11" t="s">
        <v>81</v>
      </c>
      <c r="N9" s="6" t="s">
        <v>82</v>
      </c>
    </row>
    <row r="10" spans="2:14" ht="30.75" customHeight="1" x14ac:dyDescent="0.15">
      <c r="B10" s="164" t="s">
        <v>83</v>
      </c>
      <c r="C10" s="165" t="s">
        <v>84</v>
      </c>
      <c r="D10" s="416" t="s">
        <v>85</v>
      </c>
      <c r="E10" s="417"/>
      <c r="F10" s="407" t="s">
        <v>86</v>
      </c>
      <c r="G10" s="408"/>
      <c r="H10" s="166" t="s">
        <v>87</v>
      </c>
      <c r="I10" s="219" t="s">
        <v>84</v>
      </c>
      <c r="J10" s="15"/>
      <c r="K10" s="15"/>
      <c r="M10" s="11" t="s">
        <v>88</v>
      </c>
      <c r="N10" s="6" t="s">
        <v>89</v>
      </c>
    </row>
    <row r="11" spans="2:14" ht="30.75" customHeight="1" x14ac:dyDescent="0.15">
      <c r="B11" s="164" t="s">
        <v>90</v>
      </c>
      <c r="C11" s="409" t="s">
        <v>91</v>
      </c>
      <c r="D11" s="409"/>
      <c r="E11" s="409"/>
      <c r="F11" s="409"/>
      <c r="G11" s="166" t="s">
        <v>92</v>
      </c>
      <c r="H11" s="410">
        <v>1032</v>
      </c>
      <c r="I11" s="411"/>
      <c r="J11" s="16"/>
      <c r="K11" s="16"/>
      <c r="M11" s="11" t="s">
        <v>93</v>
      </c>
      <c r="N11" s="6" t="s">
        <v>44</v>
      </c>
    </row>
    <row r="12" spans="2:14" ht="30.75" customHeight="1" x14ac:dyDescent="0.15">
      <c r="B12" s="164" t="s">
        <v>94</v>
      </c>
      <c r="C12" s="418" t="s">
        <v>88</v>
      </c>
      <c r="D12" s="418"/>
      <c r="E12" s="418"/>
      <c r="F12" s="418"/>
      <c r="G12" s="166" t="s">
        <v>95</v>
      </c>
      <c r="H12" s="900" t="s">
        <v>451</v>
      </c>
      <c r="I12" s="901"/>
      <c r="J12" s="17"/>
      <c r="K12" s="17"/>
      <c r="M12" s="18" t="s">
        <v>97</v>
      </c>
    </row>
    <row r="13" spans="2:14" ht="30.75" customHeight="1" x14ac:dyDescent="0.15">
      <c r="B13" s="164" t="s">
        <v>98</v>
      </c>
      <c r="C13" s="421" t="s">
        <v>99</v>
      </c>
      <c r="D13" s="421"/>
      <c r="E13" s="421"/>
      <c r="F13" s="421"/>
      <c r="G13" s="421"/>
      <c r="H13" s="421"/>
      <c r="I13" s="422"/>
      <c r="J13" s="19"/>
      <c r="K13" s="19"/>
      <c r="M13" s="18"/>
    </row>
    <row r="14" spans="2:14" ht="30.75" customHeight="1" x14ac:dyDescent="0.15">
      <c r="B14" s="164" t="s">
        <v>100</v>
      </c>
      <c r="C14" s="407" t="s">
        <v>452</v>
      </c>
      <c r="D14" s="408"/>
      <c r="E14" s="408"/>
      <c r="F14" s="408"/>
      <c r="G14" s="408"/>
      <c r="H14" s="408"/>
      <c r="I14" s="423"/>
      <c r="J14" s="15"/>
      <c r="K14" s="15"/>
      <c r="M14" s="18"/>
      <c r="N14" s="6" t="s">
        <v>102</v>
      </c>
    </row>
    <row r="15" spans="2:14" ht="30.75" customHeight="1" x14ac:dyDescent="0.15">
      <c r="B15" s="164" t="s">
        <v>103</v>
      </c>
      <c r="C15" s="413" t="s">
        <v>453</v>
      </c>
      <c r="D15" s="414"/>
      <c r="E15" s="414"/>
      <c r="F15" s="882"/>
      <c r="G15" s="166" t="s">
        <v>105</v>
      </c>
      <c r="H15" s="425" t="s">
        <v>106</v>
      </c>
      <c r="I15" s="426"/>
      <c r="J15" s="15"/>
      <c r="K15" s="15"/>
      <c r="M15" s="18" t="s">
        <v>107</v>
      </c>
      <c r="N15" s="6" t="s">
        <v>84</v>
      </c>
    </row>
    <row r="16" spans="2:14" ht="30.75" customHeight="1" x14ac:dyDescent="0.15">
      <c r="B16" s="164" t="s">
        <v>108</v>
      </c>
      <c r="C16" s="427" t="s">
        <v>109</v>
      </c>
      <c r="D16" s="428"/>
      <c r="E16" s="428"/>
      <c r="F16" s="428"/>
      <c r="G16" s="166" t="s">
        <v>110</v>
      </c>
      <c r="H16" s="425" t="s">
        <v>44</v>
      </c>
      <c r="I16" s="426"/>
      <c r="J16" s="15"/>
      <c r="K16" s="15"/>
      <c r="M16" s="18" t="s">
        <v>111</v>
      </c>
    </row>
    <row r="17" spans="2:14" ht="36" customHeight="1" x14ac:dyDescent="0.15">
      <c r="B17" s="164" t="s">
        <v>112</v>
      </c>
      <c r="C17" s="893" t="s">
        <v>454</v>
      </c>
      <c r="D17" s="894"/>
      <c r="E17" s="894"/>
      <c r="F17" s="894"/>
      <c r="G17" s="894"/>
      <c r="H17" s="894"/>
      <c r="I17" s="895"/>
      <c r="J17" s="19"/>
      <c r="K17" s="19"/>
      <c r="M17" s="18" t="s">
        <v>114</v>
      </c>
      <c r="N17" s="6" t="s">
        <v>115</v>
      </c>
    </row>
    <row r="18" spans="2:14" ht="30.75" customHeight="1" x14ac:dyDescent="0.15">
      <c r="B18" s="164" t="s">
        <v>116</v>
      </c>
      <c r="C18" s="413" t="s">
        <v>455</v>
      </c>
      <c r="D18" s="414"/>
      <c r="E18" s="414"/>
      <c r="F18" s="414"/>
      <c r="G18" s="414"/>
      <c r="H18" s="414"/>
      <c r="I18" s="415"/>
      <c r="J18" s="20"/>
      <c r="K18" s="20"/>
      <c r="M18" s="18" t="s">
        <v>118</v>
      </c>
      <c r="N18" s="6" t="s">
        <v>119</v>
      </c>
    </row>
    <row r="19" spans="2:14" ht="30.75" customHeight="1" x14ac:dyDescent="0.15">
      <c r="B19" s="164" t="s">
        <v>120</v>
      </c>
      <c r="C19" s="890" t="s">
        <v>456</v>
      </c>
      <c r="D19" s="891"/>
      <c r="E19" s="891"/>
      <c r="F19" s="891"/>
      <c r="G19" s="891"/>
      <c r="H19" s="891"/>
      <c r="I19" s="892"/>
      <c r="J19" s="21"/>
      <c r="K19" s="21"/>
      <c r="M19" s="18"/>
      <c r="N19" s="6" t="s">
        <v>122</v>
      </c>
    </row>
    <row r="20" spans="2:14" ht="30.75" customHeight="1" x14ac:dyDescent="0.15">
      <c r="B20" s="164" t="s">
        <v>123</v>
      </c>
      <c r="C20" s="896" t="s">
        <v>43</v>
      </c>
      <c r="D20" s="897"/>
      <c r="E20" s="897"/>
      <c r="F20" s="897"/>
      <c r="G20" s="897"/>
      <c r="H20" s="897"/>
      <c r="I20" s="898"/>
      <c r="J20" s="22"/>
      <c r="K20" s="22"/>
      <c r="M20" s="18" t="s">
        <v>106</v>
      </c>
      <c r="N20" s="6" t="s">
        <v>124</v>
      </c>
    </row>
    <row r="21" spans="2:14" ht="27.75" customHeight="1" x14ac:dyDescent="0.15">
      <c r="B21" s="432" t="s">
        <v>125</v>
      </c>
      <c r="C21" s="434" t="s">
        <v>126</v>
      </c>
      <c r="D21" s="434"/>
      <c r="E21" s="434"/>
      <c r="F21" s="435" t="s">
        <v>127</v>
      </c>
      <c r="G21" s="435"/>
      <c r="H21" s="435"/>
      <c r="I21" s="436"/>
      <c r="J21" s="23"/>
      <c r="K21" s="23"/>
      <c r="M21" s="18" t="s">
        <v>128</v>
      </c>
      <c r="N21" s="6" t="s">
        <v>129</v>
      </c>
    </row>
    <row r="22" spans="2:14" ht="27" customHeight="1" x14ac:dyDescent="0.15">
      <c r="B22" s="433"/>
      <c r="C22" s="890" t="s">
        <v>457</v>
      </c>
      <c r="D22" s="891"/>
      <c r="E22" s="899"/>
      <c r="F22" s="890" t="s">
        <v>458</v>
      </c>
      <c r="G22" s="891"/>
      <c r="H22" s="891"/>
      <c r="I22" s="892"/>
      <c r="J22" s="21"/>
      <c r="K22" s="21"/>
      <c r="M22" s="18" t="s">
        <v>132</v>
      </c>
      <c r="N22" s="6" t="s">
        <v>133</v>
      </c>
    </row>
    <row r="23" spans="2:14" ht="39.75" customHeight="1" x14ac:dyDescent="0.15">
      <c r="B23" s="164" t="s">
        <v>134</v>
      </c>
      <c r="C23" s="407" t="s">
        <v>43</v>
      </c>
      <c r="D23" s="408"/>
      <c r="E23" s="886"/>
      <c r="F23" s="407" t="s">
        <v>43</v>
      </c>
      <c r="G23" s="408"/>
      <c r="H23" s="408"/>
      <c r="I23" s="423"/>
      <c r="J23" s="15"/>
      <c r="K23" s="15"/>
      <c r="M23" s="18"/>
      <c r="N23" s="6" t="s">
        <v>99</v>
      </c>
    </row>
    <row r="24" spans="2:14" ht="44.25" customHeight="1" x14ac:dyDescent="0.15">
      <c r="B24" s="164" t="s">
        <v>135</v>
      </c>
      <c r="C24" s="887" t="s">
        <v>459</v>
      </c>
      <c r="D24" s="888"/>
      <c r="E24" s="889"/>
      <c r="F24" s="890" t="s">
        <v>460</v>
      </c>
      <c r="G24" s="891"/>
      <c r="H24" s="891"/>
      <c r="I24" s="892"/>
      <c r="J24" s="20"/>
      <c r="K24" s="20"/>
      <c r="M24" s="24"/>
      <c r="N24" s="6" t="s">
        <v>138</v>
      </c>
    </row>
    <row r="25" spans="2:14" ht="29.25" customHeight="1" x14ac:dyDescent="0.15">
      <c r="B25" s="164" t="s">
        <v>139</v>
      </c>
      <c r="C25" s="449" t="s">
        <v>109</v>
      </c>
      <c r="D25" s="450"/>
      <c r="E25" s="451"/>
      <c r="F25" s="166" t="s">
        <v>140</v>
      </c>
      <c r="G25" s="883">
        <v>74</v>
      </c>
      <c r="H25" s="884"/>
      <c r="I25" s="885"/>
      <c r="J25" s="25"/>
      <c r="K25" s="25"/>
      <c r="M25" s="24"/>
    </row>
    <row r="26" spans="2:14" ht="27" customHeight="1" x14ac:dyDescent="0.15">
      <c r="B26" s="164" t="s">
        <v>141</v>
      </c>
      <c r="C26" s="413" t="s">
        <v>142</v>
      </c>
      <c r="D26" s="414"/>
      <c r="E26" s="882"/>
      <c r="F26" s="166" t="s">
        <v>143</v>
      </c>
      <c r="G26" s="883">
        <v>0</v>
      </c>
      <c r="H26" s="884"/>
      <c r="I26" s="885"/>
      <c r="J26" s="26"/>
      <c r="K26" s="26"/>
      <c r="M26" s="24"/>
    </row>
    <row r="27" spans="2:14" ht="47.25" customHeight="1" x14ac:dyDescent="0.15">
      <c r="B27" s="168" t="s">
        <v>144</v>
      </c>
      <c r="C27" s="407" t="s">
        <v>114</v>
      </c>
      <c r="D27" s="408"/>
      <c r="E27" s="886"/>
      <c r="F27" s="169" t="s">
        <v>145</v>
      </c>
      <c r="G27" s="456" t="s">
        <v>146</v>
      </c>
      <c r="H27" s="457"/>
      <c r="I27" s="458"/>
      <c r="J27" s="23"/>
      <c r="K27" s="23"/>
      <c r="M27" s="24"/>
    </row>
    <row r="28" spans="2:14" ht="30" customHeight="1" x14ac:dyDescent="0.15">
      <c r="B28" s="462" t="s">
        <v>147</v>
      </c>
      <c r="C28" s="463"/>
      <c r="D28" s="463"/>
      <c r="E28" s="463"/>
      <c r="F28" s="463"/>
      <c r="G28" s="463"/>
      <c r="H28" s="463"/>
      <c r="I28" s="464"/>
      <c r="J28" s="40"/>
      <c r="K28" s="40"/>
      <c r="M28" s="24"/>
    </row>
    <row r="29" spans="2:14" ht="56.25" customHeight="1" x14ac:dyDescent="0.1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15">
      <c r="B30" s="174" t="s">
        <v>157</v>
      </c>
      <c r="C30" s="220">
        <v>0</v>
      </c>
      <c r="D30" s="221">
        <f>+C30</f>
        <v>0</v>
      </c>
      <c r="E30" s="222">
        <v>0</v>
      </c>
      <c r="F30" s="223">
        <f>+E30</f>
        <v>0</v>
      </c>
      <c r="G30" s="224" t="e">
        <f>+C30/E30</f>
        <v>#DIV/0!</v>
      </c>
      <c r="H30" s="225" t="e">
        <f>+D30/F30</f>
        <v>#DIV/0!</v>
      </c>
      <c r="I30" s="226" t="e">
        <f>+D30/$G$26</f>
        <v>#DIV/0!</v>
      </c>
      <c r="J30" s="50">
        <v>0.99</v>
      </c>
      <c r="K30" s="27"/>
      <c r="M30" s="24"/>
    </row>
    <row r="31" spans="2:14" ht="19.5" customHeight="1" x14ac:dyDescent="0.15">
      <c r="B31" s="174" t="s">
        <v>158</v>
      </c>
      <c r="C31" s="220">
        <v>0</v>
      </c>
      <c r="D31" s="221">
        <f>+D30+C31</f>
        <v>0</v>
      </c>
      <c r="E31" s="222">
        <v>0</v>
      </c>
      <c r="F31" s="223">
        <f>+F30+E31</f>
        <v>0</v>
      </c>
      <c r="G31" s="224" t="e">
        <f t="shared" ref="G31:G41" si="0">+C31/E31</f>
        <v>#DIV/0!</v>
      </c>
      <c r="H31" s="225" t="e">
        <f t="shared" ref="H31:H41" si="1">+D31/F31</f>
        <v>#DIV/0!</v>
      </c>
      <c r="I31" s="226" t="e">
        <f t="shared" ref="I31:I40" si="2">+D31/$G$26</f>
        <v>#DIV/0!</v>
      </c>
      <c r="J31" s="50">
        <v>0.99</v>
      </c>
      <c r="K31" s="27"/>
      <c r="M31" s="24"/>
    </row>
    <row r="32" spans="2:14" ht="19.5" customHeight="1" x14ac:dyDescent="0.15">
      <c r="B32" s="174" t="s">
        <v>159</v>
      </c>
      <c r="C32" s="220">
        <v>0</v>
      </c>
      <c r="D32" s="221">
        <f t="shared" ref="D32:D41" si="3">+D31+C32</f>
        <v>0</v>
      </c>
      <c r="E32" s="222">
        <v>0</v>
      </c>
      <c r="F32" s="223">
        <f t="shared" ref="F32:F41" si="4">+F31+E32</f>
        <v>0</v>
      </c>
      <c r="G32" s="224" t="e">
        <f t="shared" si="0"/>
        <v>#DIV/0!</v>
      </c>
      <c r="H32" s="225" t="e">
        <f t="shared" si="1"/>
        <v>#DIV/0!</v>
      </c>
      <c r="I32" s="226" t="e">
        <f t="shared" si="2"/>
        <v>#DIV/0!</v>
      </c>
      <c r="J32" s="50">
        <v>0.99</v>
      </c>
      <c r="K32" s="27"/>
      <c r="M32" s="24"/>
    </row>
    <row r="33" spans="2:11" ht="19.5" customHeight="1" x14ac:dyDescent="0.15">
      <c r="B33" s="174" t="s">
        <v>160</v>
      </c>
      <c r="C33" s="220">
        <v>0</v>
      </c>
      <c r="D33" s="221">
        <f t="shared" si="3"/>
        <v>0</v>
      </c>
      <c r="E33" s="222">
        <v>0</v>
      </c>
      <c r="F33" s="223">
        <f t="shared" si="4"/>
        <v>0</v>
      </c>
      <c r="G33" s="224" t="e">
        <f t="shared" si="0"/>
        <v>#DIV/0!</v>
      </c>
      <c r="H33" s="225" t="e">
        <f t="shared" si="1"/>
        <v>#DIV/0!</v>
      </c>
      <c r="I33" s="226" t="e">
        <f t="shared" si="2"/>
        <v>#DIV/0!</v>
      </c>
      <c r="J33" s="50">
        <v>0.99</v>
      </c>
      <c r="K33" s="27"/>
    </row>
    <row r="34" spans="2:11" ht="19.5" customHeight="1" x14ac:dyDescent="0.15">
      <c r="B34" s="174" t="s">
        <v>161</v>
      </c>
      <c r="C34" s="220">
        <v>0</v>
      </c>
      <c r="D34" s="221">
        <f t="shared" si="3"/>
        <v>0</v>
      </c>
      <c r="E34" s="222">
        <v>0</v>
      </c>
      <c r="F34" s="223">
        <f t="shared" si="4"/>
        <v>0</v>
      </c>
      <c r="G34" s="224" t="e">
        <f t="shared" si="0"/>
        <v>#DIV/0!</v>
      </c>
      <c r="H34" s="225" t="e">
        <f t="shared" si="1"/>
        <v>#DIV/0!</v>
      </c>
      <c r="I34" s="226" t="e">
        <f t="shared" si="2"/>
        <v>#DIV/0!</v>
      </c>
      <c r="J34" s="50">
        <v>0.99</v>
      </c>
      <c r="K34" s="27"/>
    </row>
    <row r="35" spans="2:11" ht="19.5" customHeight="1" x14ac:dyDescent="0.15">
      <c r="B35" s="174" t="s">
        <v>162</v>
      </c>
      <c r="C35" s="220">
        <v>0</v>
      </c>
      <c r="D35" s="221">
        <f t="shared" si="3"/>
        <v>0</v>
      </c>
      <c r="E35" s="222">
        <v>0</v>
      </c>
      <c r="F35" s="223">
        <f t="shared" si="4"/>
        <v>0</v>
      </c>
      <c r="G35" s="224" t="e">
        <f t="shared" si="0"/>
        <v>#DIV/0!</v>
      </c>
      <c r="H35" s="225" t="e">
        <f t="shared" si="1"/>
        <v>#DIV/0!</v>
      </c>
      <c r="I35" s="226" t="e">
        <f t="shared" si="2"/>
        <v>#DIV/0!</v>
      </c>
      <c r="J35" s="50">
        <v>0.99</v>
      </c>
      <c r="K35" s="27"/>
    </row>
    <row r="36" spans="2:11" ht="19.5" customHeight="1" x14ac:dyDescent="0.15">
      <c r="B36" s="174" t="s">
        <v>163</v>
      </c>
      <c r="C36" s="220">
        <v>0</v>
      </c>
      <c r="D36" s="221">
        <f t="shared" si="3"/>
        <v>0</v>
      </c>
      <c r="E36" s="222">
        <v>0</v>
      </c>
      <c r="F36" s="223">
        <f t="shared" si="4"/>
        <v>0</v>
      </c>
      <c r="G36" s="224" t="e">
        <f t="shared" si="0"/>
        <v>#DIV/0!</v>
      </c>
      <c r="H36" s="225" t="e">
        <f t="shared" si="1"/>
        <v>#DIV/0!</v>
      </c>
      <c r="I36" s="226" t="e">
        <f t="shared" si="2"/>
        <v>#DIV/0!</v>
      </c>
      <c r="J36" s="50">
        <v>0.99</v>
      </c>
      <c r="K36" s="27"/>
    </row>
    <row r="37" spans="2:11" ht="19.5" customHeight="1" x14ac:dyDescent="0.15">
      <c r="B37" s="174" t="s">
        <v>164</v>
      </c>
      <c r="C37" s="220">
        <v>0</v>
      </c>
      <c r="D37" s="221">
        <f t="shared" si="3"/>
        <v>0</v>
      </c>
      <c r="E37" s="222">
        <v>0</v>
      </c>
      <c r="F37" s="223">
        <f t="shared" si="4"/>
        <v>0</v>
      </c>
      <c r="G37" s="224" t="e">
        <f t="shared" si="0"/>
        <v>#DIV/0!</v>
      </c>
      <c r="H37" s="225" t="e">
        <f t="shared" si="1"/>
        <v>#DIV/0!</v>
      </c>
      <c r="I37" s="226" t="e">
        <f t="shared" si="2"/>
        <v>#DIV/0!</v>
      </c>
      <c r="J37" s="50">
        <v>0.99</v>
      </c>
      <c r="K37" s="27"/>
    </row>
    <row r="38" spans="2:11" ht="19.5" customHeight="1" x14ac:dyDescent="0.15">
      <c r="B38" s="174" t="s">
        <v>165</v>
      </c>
      <c r="C38" s="220">
        <v>0</v>
      </c>
      <c r="D38" s="221">
        <f t="shared" si="3"/>
        <v>0</v>
      </c>
      <c r="E38" s="222">
        <v>0</v>
      </c>
      <c r="F38" s="223">
        <f t="shared" si="4"/>
        <v>0</v>
      </c>
      <c r="G38" s="224" t="e">
        <f t="shared" si="0"/>
        <v>#DIV/0!</v>
      </c>
      <c r="H38" s="225" t="e">
        <f t="shared" si="1"/>
        <v>#DIV/0!</v>
      </c>
      <c r="I38" s="226" t="e">
        <f t="shared" si="2"/>
        <v>#DIV/0!</v>
      </c>
      <c r="J38" s="50">
        <v>0.99</v>
      </c>
      <c r="K38" s="27"/>
    </row>
    <row r="39" spans="2:11" ht="19.5" customHeight="1" x14ac:dyDescent="0.15">
      <c r="B39" s="174" t="s">
        <v>166</v>
      </c>
      <c r="C39" s="220">
        <v>0</v>
      </c>
      <c r="D39" s="221">
        <f t="shared" si="3"/>
        <v>0</v>
      </c>
      <c r="E39" s="222">
        <v>0</v>
      </c>
      <c r="F39" s="223">
        <f t="shared" si="4"/>
        <v>0</v>
      </c>
      <c r="G39" s="224" t="e">
        <f t="shared" si="0"/>
        <v>#DIV/0!</v>
      </c>
      <c r="H39" s="225" t="e">
        <f t="shared" si="1"/>
        <v>#DIV/0!</v>
      </c>
      <c r="I39" s="226" t="e">
        <f t="shared" si="2"/>
        <v>#DIV/0!</v>
      </c>
      <c r="J39" s="50">
        <v>0.99</v>
      </c>
      <c r="K39" s="27"/>
    </row>
    <row r="40" spans="2:11" ht="19.5" customHeight="1" x14ac:dyDescent="0.15">
      <c r="B40" s="174" t="s">
        <v>167</v>
      </c>
      <c r="C40" s="220">
        <v>0</v>
      </c>
      <c r="D40" s="221">
        <f t="shared" si="3"/>
        <v>0</v>
      </c>
      <c r="E40" s="222">
        <v>0</v>
      </c>
      <c r="F40" s="223">
        <f t="shared" si="4"/>
        <v>0</v>
      </c>
      <c r="G40" s="224" t="e">
        <f t="shared" si="0"/>
        <v>#DIV/0!</v>
      </c>
      <c r="H40" s="225" t="e">
        <f t="shared" si="1"/>
        <v>#DIV/0!</v>
      </c>
      <c r="I40" s="226" t="e">
        <f t="shared" si="2"/>
        <v>#DIV/0!</v>
      </c>
      <c r="J40" s="50">
        <v>0.99</v>
      </c>
      <c r="K40" s="27"/>
    </row>
    <row r="41" spans="2:11" ht="19.5" customHeight="1" x14ac:dyDescent="0.15">
      <c r="B41" s="174" t="s">
        <v>168</v>
      </c>
      <c r="C41" s="220">
        <v>0</v>
      </c>
      <c r="D41" s="221">
        <f t="shared" si="3"/>
        <v>0</v>
      </c>
      <c r="E41" s="222">
        <v>0</v>
      </c>
      <c r="F41" s="223">
        <f t="shared" si="4"/>
        <v>0</v>
      </c>
      <c r="G41" s="224" t="e">
        <f t="shared" si="0"/>
        <v>#DIV/0!</v>
      </c>
      <c r="H41" s="225" t="e">
        <f t="shared" si="1"/>
        <v>#DIV/0!</v>
      </c>
      <c r="I41" s="226" t="e">
        <f>+D41/$G$26</f>
        <v>#DIV/0!</v>
      </c>
      <c r="J41" s="50">
        <v>0.99</v>
      </c>
      <c r="K41" s="27"/>
    </row>
    <row r="42" spans="2:11" ht="54.75" customHeight="1" x14ac:dyDescent="0.15">
      <c r="B42" s="182" t="s">
        <v>169</v>
      </c>
      <c r="C42" s="467"/>
      <c r="D42" s="467"/>
      <c r="E42" s="467"/>
      <c r="F42" s="467"/>
      <c r="G42" s="467"/>
      <c r="H42" s="467"/>
      <c r="I42" s="468"/>
      <c r="J42" s="28"/>
      <c r="K42" s="28"/>
    </row>
    <row r="43" spans="2:11" ht="29.25" customHeight="1" x14ac:dyDescent="0.15">
      <c r="B43" s="462" t="s">
        <v>170</v>
      </c>
      <c r="C43" s="463"/>
      <c r="D43" s="463"/>
      <c r="E43" s="463"/>
      <c r="F43" s="463"/>
      <c r="G43" s="463"/>
      <c r="H43" s="463"/>
      <c r="I43" s="464"/>
      <c r="J43" s="40"/>
      <c r="K43" s="40"/>
    </row>
    <row r="44" spans="2:11" ht="32.25" customHeight="1" x14ac:dyDescent="0.15">
      <c r="B44" s="437"/>
      <c r="C44" s="438"/>
      <c r="D44" s="438"/>
      <c r="E44" s="438"/>
      <c r="F44" s="438"/>
      <c r="G44" s="438"/>
      <c r="H44" s="438"/>
      <c r="I44" s="439"/>
      <c r="J44" s="40"/>
      <c r="K44" s="40"/>
    </row>
    <row r="45" spans="2:11" ht="32.25" customHeight="1" x14ac:dyDescent="0.15">
      <c r="B45" s="440"/>
      <c r="C45" s="441"/>
      <c r="D45" s="441"/>
      <c r="E45" s="441"/>
      <c r="F45" s="441"/>
      <c r="G45" s="441"/>
      <c r="H45" s="441"/>
      <c r="I45" s="442"/>
      <c r="J45" s="28"/>
      <c r="K45" s="28"/>
    </row>
    <row r="46" spans="2:11" ht="32.25" customHeight="1" x14ac:dyDescent="0.15">
      <c r="B46" s="440"/>
      <c r="C46" s="441"/>
      <c r="D46" s="441"/>
      <c r="E46" s="441"/>
      <c r="F46" s="441"/>
      <c r="G46" s="441"/>
      <c r="H46" s="441"/>
      <c r="I46" s="442"/>
      <c r="J46" s="28"/>
      <c r="K46" s="28"/>
    </row>
    <row r="47" spans="2:11" ht="32.25" customHeight="1" x14ac:dyDescent="0.15">
      <c r="B47" s="440"/>
      <c r="C47" s="441"/>
      <c r="D47" s="441"/>
      <c r="E47" s="441"/>
      <c r="F47" s="441"/>
      <c r="G47" s="441"/>
      <c r="H47" s="441"/>
      <c r="I47" s="442"/>
      <c r="J47" s="28"/>
      <c r="K47" s="28"/>
    </row>
    <row r="48" spans="2:11" ht="32.25" customHeight="1" x14ac:dyDescent="0.15">
      <c r="B48" s="443"/>
      <c r="C48" s="444"/>
      <c r="D48" s="444"/>
      <c r="E48" s="444"/>
      <c r="F48" s="444"/>
      <c r="G48" s="444"/>
      <c r="H48" s="444"/>
      <c r="I48" s="445"/>
      <c r="J48" s="12"/>
      <c r="K48" s="12"/>
    </row>
    <row r="49" spans="2:11" ht="79.5" customHeight="1" x14ac:dyDescent="0.15">
      <c r="B49" s="164" t="s">
        <v>171</v>
      </c>
      <c r="C49" s="876"/>
      <c r="D49" s="877"/>
      <c r="E49" s="877"/>
      <c r="F49" s="877"/>
      <c r="G49" s="877"/>
      <c r="H49" s="877"/>
      <c r="I49" s="878"/>
      <c r="J49" s="29"/>
      <c r="K49" s="29"/>
    </row>
    <row r="50" spans="2:11" ht="26.25" customHeight="1" x14ac:dyDescent="0.15">
      <c r="B50" s="164" t="s">
        <v>172</v>
      </c>
      <c r="C50" s="879"/>
      <c r="D50" s="880"/>
      <c r="E50" s="880"/>
      <c r="F50" s="880"/>
      <c r="G50" s="880"/>
      <c r="H50" s="880"/>
      <c r="I50" s="881"/>
      <c r="J50" s="29"/>
      <c r="K50" s="29"/>
    </row>
    <row r="51" spans="2:11" ht="64.5" customHeight="1" x14ac:dyDescent="0.15">
      <c r="B51" s="183" t="s">
        <v>173</v>
      </c>
      <c r="C51" s="876"/>
      <c r="D51" s="877"/>
      <c r="E51" s="877"/>
      <c r="F51" s="877"/>
      <c r="G51" s="877"/>
      <c r="H51" s="877"/>
      <c r="I51" s="878"/>
      <c r="J51" s="29"/>
      <c r="K51" s="29"/>
    </row>
    <row r="52" spans="2:11" ht="29.25" customHeight="1" x14ac:dyDescent="0.15">
      <c r="B52" s="462" t="s">
        <v>174</v>
      </c>
      <c r="C52" s="463"/>
      <c r="D52" s="463"/>
      <c r="E52" s="463"/>
      <c r="F52" s="463"/>
      <c r="G52" s="463"/>
      <c r="H52" s="463"/>
      <c r="I52" s="464"/>
      <c r="J52" s="29"/>
      <c r="K52" s="29"/>
    </row>
    <row r="53" spans="2:11" ht="33" customHeight="1" x14ac:dyDescent="0.15">
      <c r="B53" s="472" t="s">
        <v>175</v>
      </c>
      <c r="C53" s="184" t="s">
        <v>176</v>
      </c>
      <c r="D53" s="473" t="s">
        <v>177</v>
      </c>
      <c r="E53" s="473"/>
      <c r="F53" s="473"/>
      <c r="G53" s="473" t="s">
        <v>178</v>
      </c>
      <c r="H53" s="473"/>
      <c r="I53" s="474"/>
      <c r="J53" s="30"/>
      <c r="K53" s="30"/>
    </row>
    <row r="54" spans="2:11" ht="31.5" customHeight="1" x14ac:dyDescent="0.15">
      <c r="B54" s="472"/>
      <c r="C54" s="227"/>
      <c r="D54" s="467"/>
      <c r="E54" s="467"/>
      <c r="F54" s="467"/>
      <c r="G54" s="475"/>
      <c r="H54" s="475"/>
      <c r="I54" s="476"/>
      <c r="J54" s="30"/>
      <c r="K54" s="30"/>
    </row>
    <row r="55" spans="2:11" ht="31.5" customHeight="1" x14ac:dyDescent="0.15">
      <c r="B55" s="183" t="s">
        <v>179</v>
      </c>
      <c r="C55" s="874" t="s">
        <v>461</v>
      </c>
      <c r="D55" s="875"/>
      <c r="E55" s="489" t="s">
        <v>181</v>
      </c>
      <c r="F55" s="489"/>
      <c r="G55" s="488" t="s">
        <v>462</v>
      </c>
      <c r="H55" s="488"/>
      <c r="I55" s="490"/>
      <c r="J55" s="31"/>
      <c r="K55" s="31"/>
    </row>
    <row r="56" spans="2:11" ht="31.5" customHeight="1" x14ac:dyDescent="0.15">
      <c r="B56" s="183" t="s">
        <v>183</v>
      </c>
      <c r="C56" s="467" t="s">
        <v>184</v>
      </c>
      <c r="D56" s="467"/>
      <c r="E56" s="491" t="s">
        <v>185</v>
      </c>
      <c r="F56" s="491"/>
      <c r="G56" s="488" t="s">
        <v>186</v>
      </c>
      <c r="H56" s="488"/>
      <c r="I56" s="490"/>
      <c r="J56" s="31"/>
      <c r="K56" s="31"/>
    </row>
    <row r="57" spans="2:11" ht="31.5" customHeight="1" x14ac:dyDescent="0.15">
      <c r="B57" s="183" t="s">
        <v>187</v>
      </c>
      <c r="C57" s="467"/>
      <c r="D57" s="467"/>
      <c r="E57" s="477" t="s">
        <v>188</v>
      </c>
      <c r="F57" s="478"/>
      <c r="G57" s="481"/>
      <c r="H57" s="482"/>
      <c r="I57" s="483"/>
      <c r="J57" s="32"/>
      <c r="K57" s="32"/>
    </row>
    <row r="58" spans="2:11" ht="31.5" customHeight="1" thickBot="1" x14ac:dyDescent="0.2">
      <c r="B58" s="186" t="s">
        <v>189</v>
      </c>
      <c r="C58" s="487"/>
      <c r="D58" s="487"/>
      <c r="E58" s="479"/>
      <c r="F58" s="480"/>
      <c r="G58" s="484"/>
      <c r="H58" s="485"/>
      <c r="I58" s="486"/>
      <c r="J58" s="32"/>
      <c r="K58" s="32"/>
    </row>
    <row r="59" spans="2:11" hidden="1" x14ac:dyDescent="0.15">
      <c r="B59" s="3"/>
      <c r="C59" s="3"/>
      <c r="D59" s="5"/>
      <c r="E59" s="5"/>
      <c r="F59" s="5"/>
      <c r="G59" s="5"/>
      <c r="H59" s="5"/>
      <c r="I59" s="42"/>
      <c r="J59" s="33"/>
      <c r="K59" s="33"/>
    </row>
    <row r="60" spans="2:11" hidden="1" x14ac:dyDescent="0.15">
      <c r="B60" s="43"/>
      <c r="C60" s="44"/>
      <c r="D60" s="44"/>
      <c r="E60" s="45"/>
      <c r="F60" s="45"/>
      <c r="G60" s="46"/>
      <c r="H60" s="47"/>
      <c r="I60" s="44"/>
      <c r="J60" s="34"/>
      <c r="K60" s="34"/>
    </row>
    <row r="61" spans="2:11" hidden="1" x14ac:dyDescent="0.15">
      <c r="B61" s="43"/>
      <c r="C61" s="44"/>
      <c r="D61" s="44"/>
      <c r="E61" s="45"/>
      <c r="F61" s="45"/>
      <c r="G61" s="46"/>
      <c r="H61" s="47"/>
      <c r="I61" s="44"/>
      <c r="J61" s="34"/>
      <c r="K61" s="34"/>
    </row>
    <row r="62" spans="2:11" hidden="1" x14ac:dyDescent="0.15">
      <c r="B62" s="43"/>
      <c r="C62" s="44"/>
      <c r="D62" s="44"/>
      <c r="E62" s="45"/>
      <c r="F62" s="45"/>
      <c r="G62" s="46"/>
      <c r="H62" s="47"/>
      <c r="I62" s="44"/>
      <c r="J62" s="34"/>
      <c r="K62" s="34"/>
    </row>
    <row r="63" spans="2:11" hidden="1" x14ac:dyDescent="0.15">
      <c r="B63" s="43"/>
      <c r="C63" s="44"/>
      <c r="D63" s="44"/>
      <c r="E63" s="45"/>
      <c r="F63" s="45"/>
      <c r="G63" s="46"/>
      <c r="H63" s="47"/>
      <c r="I63" s="44"/>
      <c r="J63" s="34"/>
      <c r="K63" s="34"/>
    </row>
    <row r="64" spans="2:11" hidden="1" x14ac:dyDescent="0.15">
      <c r="B64" s="43"/>
      <c r="C64" s="44"/>
      <c r="D64" s="44"/>
      <c r="E64" s="45"/>
      <c r="F64" s="45"/>
      <c r="G64" s="46"/>
      <c r="H64" s="47"/>
      <c r="I64" s="44"/>
      <c r="J64" s="34"/>
      <c r="K64" s="34"/>
    </row>
    <row r="65" spans="2:11" hidden="1" x14ac:dyDescent="0.15">
      <c r="B65" s="43"/>
      <c r="C65" s="44"/>
      <c r="D65" s="44"/>
      <c r="E65" s="45"/>
      <c r="F65" s="45"/>
      <c r="G65" s="46"/>
      <c r="H65" s="47"/>
      <c r="I65" s="44"/>
      <c r="J65" s="34"/>
      <c r="K65" s="34"/>
    </row>
    <row r="66" spans="2:11" hidden="1" x14ac:dyDescent="0.15">
      <c r="B66" s="43"/>
      <c r="C66" s="44"/>
      <c r="D66" s="44"/>
      <c r="E66" s="45"/>
      <c r="F66" s="45"/>
      <c r="G66" s="46"/>
      <c r="H66" s="47"/>
      <c r="I66" s="44"/>
      <c r="J66" s="34"/>
      <c r="K66" s="34"/>
    </row>
    <row r="67" spans="2:11" hidden="1" x14ac:dyDescent="0.15">
      <c r="B67" s="43"/>
      <c r="C67" s="44"/>
      <c r="D67" s="44"/>
      <c r="E67" s="45"/>
      <c r="F67" s="45"/>
      <c r="G67" s="46"/>
      <c r="H67" s="47"/>
      <c r="I67" s="44"/>
      <c r="J67" s="34"/>
      <c r="K67" s="34"/>
    </row>
    <row r="68" spans="2:11" x14ac:dyDescent="0.15">
      <c r="B68" s="48"/>
      <c r="C68" s="3"/>
      <c r="D68" s="3"/>
      <c r="E68" s="3"/>
      <c r="F68" s="3"/>
      <c r="G68" s="49"/>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5" defaultRowHeight="15" x14ac:dyDescent="0.2"/>
  <cols>
    <col min="1" max="1" width="1.33203125" customWidth="1"/>
    <col min="2" max="2" width="20.1640625" style="38" customWidth="1"/>
    <col min="3" max="3" width="34.5" customWidth="1"/>
    <col min="4" max="4" width="14.33203125" customWidth="1"/>
    <col min="5" max="5" width="5.6640625" customWidth="1"/>
    <col min="6" max="6" width="47" customWidth="1"/>
    <col min="7" max="8" width="16.1640625" customWidth="1"/>
    <col min="9" max="9" width="16.33203125" customWidth="1"/>
    <col min="10" max="10" width="15.6640625" customWidth="1"/>
    <col min="11" max="11" width="20" customWidth="1"/>
    <col min="13" max="13" width="17.6640625" bestFit="1" customWidth="1"/>
    <col min="108" max="108" width="11.5" customWidth="1"/>
    <col min="198" max="198" width="1.5" customWidth="1"/>
  </cols>
  <sheetData>
    <row r="1" spans="2:11" ht="18" customHeight="1" thickBot="1" x14ac:dyDescent="0.25">
      <c r="B1" s="496"/>
      <c r="C1" s="499" t="s">
        <v>0</v>
      </c>
      <c r="D1" s="500"/>
      <c r="E1" s="500"/>
      <c r="F1" s="500"/>
      <c r="G1" s="500"/>
      <c r="H1" s="501"/>
      <c r="I1" s="502"/>
      <c r="J1" s="503"/>
    </row>
    <row r="2" spans="2:11" ht="18" customHeight="1" thickBot="1" x14ac:dyDescent="0.25">
      <c r="B2" s="497"/>
      <c r="C2" s="499" t="s">
        <v>1</v>
      </c>
      <c r="D2" s="500"/>
      <c r="E2" s="500"/>
      <c r="F2" s="500"/>
      <c r="G2" s="500"/>
      <c r="H2" s="501"/>
      <c r="I2" s="504"/>
      <c r="J2" s="505"/>
    </row>
    <row r="3" spans="2:11" ht="18" customHeight="1" thickBot="1" x14ac:dyDescent="0.25">
      <c r="B3" s="497"/>
      <c r="C3" s="499" t="s">
        <v>463</v>
      </c>
      <c r="D3" s="500"/>
      <c r="E3" s="500"/>
      <c r="F3" s="500"/>
      <c r="G3" s="500"/>
      <c r="H3" s="501"/>
      <c r="I3" s="504"/>
      <c r="J3" s="505"/>
    </row>
    <row r="4" spans="2:11" ht="18" customHeight="1" thickBot="1" x14ac:dyDescent="0.25">
      <c r="B4" s="498"/>
      <c r="C4" s="499" t="s">
        <v>191</v>
      </c>
      <c r="D4" s="500"/>
      <c r="E4" s="500"/>
      <c r="F4" s="501"/>
      <c r="G4" s="508" t="s">
        <v>192</v>
      </c>
      <c r="H4" s="509"/>
      <c r="I4" s="506"/>
      <c r="J4" s="507"/>
    </row>
    <row r="5" spans="2:11" ht="18" customHeight="1" thickBot="1" x14ac:dyDescent="0.25">
      <c r="B5" s="35"/>
      <c r="C5" s="10"/>
      <c r="D5" s="10"/>
      <c r="E5" s="10"/>
      <c r="F5" s="10"/>
      <c r="G5" s="10"/>
      <c r="H5" s="10"/>
      <c r="I5" s="10"/>
      <c r="J5" s="36"/>
    </row>
    <row r="6" spans="2:11" ht="51.75" customHeight="1" thickBot="1" x14ac:dyDescent="0.25">
      <c r="B6" s="1" t="s">
        <v>464</v>
      </c>
      <c r="C6" s="512" t="s">
        <v>39</v>
      </c>
      <c r="D6" s="513"/>
      <c r="E6" s="514"/>
      <c r="F6" s="37"/>
      <c r="G6" s="10"/>
      <c r="H6" s="10"/>
      <c r="I6" s="10"/>
      <c r="J6" s="36"/>
    </row>
    <row r="7" spans="2:11" ht="32.25" customHeight="1" thickBot="1" x14ac:dyDescent="0.25">
      <c r="B7" s="2" t="s">
        <v>194</v>
      </c>
      <c r="C7" s="512" t="s">
        <v>86</v>
      </c>
      <c r="D7" s="513"/>
      <c r="E7" s="514"/>
      <c r="F7" s="37"/>
      <c r="G7" s="10"/>
      <c r="H7" s="10"/>
      <c r="I7" s="10"/>
      <c r="J7" s="36"/>
    </row>
    <row r="8" spans="2:11" ht="32.25" customHeight="1" thickBot="1" x14ac:dyDescent="0.25">
      <c r="B8" s="2" t="s">
        <v>195</v>
      </c>
      <c r="C8" s="512" t="s">
        <v>196</v>
      </c>
      <c r="D8" s="513"/>
      <c r="E8" s="514"/>
      <c r="F8" s="4"/>
      <c r="G8" s="10"/>
      <c r="H8" s="10"/>
      <c r="I8" s="10"/>
      <c r="J8" s="36"/>
    </row>
    <row r="9" spans="2:11" ht="33.75" customHeight="1" thickBot="1" x14ac:dyDescent="0.25">
      <c r="B9" s="2" t="s">
        <v>197</v>
      </c>
      <c r="C9" s="512" t="s">
        <v>186</v>
      </c>
      <c r="D9" s="513"/>
      <c r="E9" s="514"/>
      <c r="F9" s="37"/>
      <c r="G9" s="10"/>
      <c r="H9" s="10"/>
      <c r="I9" s="10"/>
      <c r="J9" s="36"/>
    </row>
    <row r="10" spans="2:11" ht="33.75" customHeight="1" thickBot="1" x14ac:dyDescent="0.25">
      <c r="B10" s="64" t="s">
        <v>198</v>
      </c>
      <c r="C10" s="512" t="s">
        <v>465</v>
      </c>
      <c r="D10" s="513"/>
      <c r="E10" s="514"/>
      <c r="F10" s="37"/>
      <c r="G10" s="10"/>
      <c r="H10" s="10"/>
      <c r="I10" s="10"/>
      <c r="J10" s="36"/>
    </row>
    <row r="11" spans="2:11" ht="34.5" customHeight="1" x14ac:dyDescent="0.2"/>
    <row r="12" spans="2:11" ht="21.75" customHeight="1" x14ac:dyDescent="0.2">
      <c r="B12" s="522" t="s">
        <v>466</v>
      </c>
      <c r="C12" s="523"/>
      <c r="D12" s="523"/>
      <c r="E12" s="523"/>
      <c r="F12" s="523"/>
      <c r="G12" s="523"/>
      <c r="H12" s="524"/>
      <c r="I12" s="908" t="s">
        <v>200</v>
      </c>
      <c r="J12" s="909"/>
      <c r="K12" s="909"/>
    </row>
    <row r="13" spans="2:11" s="39" customFormat="1" ht="30" customHeight="1" x14ac:dyDescent="0.2">
      <c r="B13" s="228" t="s">
        <v>201</v>
      </c>
      <c r="C13" s="228" t="s">
        <v>202</v>
      </c>
      <c r="D13" s="228" t="s">
        <v>203</v>
      </c>
      <c r="E13" s="228" t="s">
        <v>204</v>
      </c>
      <c r="F13" s="228" t="s">
        <v>205</v>
      </c>
      <c r="G13" s="228" t="s">
        <v>206</v>
      </c>
      <c r="H13" s="228" t="s">
        <v>207</v>
      </c>
      <c r="I13" s="229" t="s">
        <v>208</v>
      </c>
      <c r="J13" s="229" t="s">
        <v>209</v>
      </c>
      <c r="K13" s="229" t="s">
        <v>210</v>
      </c>
    </row>
    <row r="14" spans="2:11" s="39" customFormat="1" x14ac:dyDescent="0.2">
      <c r="B14" s="230"/>
      <c r="C14" s="231"/>
      <c r="D14" s="232"/>
      <c r="E14" s="233"/>
      <c r="F14" s="231"/>
      <c r="G14" s="232"/>
      <c r="H14" s="234"/>
      <c r="I14" s="235"/>
      <c r="J14" s="236"/>
      <c r="K14" s="233"/>
    </row>
    <row r="15" spans="2:11" ht="165" customHeight="1" x14ac:dyDescent="0.2">
      <c r="B15" s="230"/>
      <c r="C15" s="237"/>
      <c r="D15" s="232"/>
      <c r="E15" s="238"/>
      <c r="F15" s="239"/>
      <c r="G15" s="232"/>
      <c r="H15" s="234"/>
      <c r="I15" s="235"/>
      <c r="J15" s="236"/>
      <c r="K15" s="906"/>
    </row>
    <row r="16" spans="2:11" x14ac:dyDescent="0.2">
      <c r="B16" s="230"/>
      <c r="C16" s="231"/>
      <c r="D16" s="232"/>
      <c r="E16" s="233"/>
      <c r="F16" s="231"/>
      <c r="G16" s="232"/>
      <c r="H16" s="234"/>
      <c r="I16" s="235"/>
      <c r="J16" s="236"/>
      <c r="K16" s="907"/>
    </row>
    <row r="17" spans="2:12" x14ac:dyDescent="0.2">
      <c r="B17" s="230"/>
      <c r="C17" s="240"/>
      <c r="D17" s="232"/>
      <c r="E17" s="233"/>
      <c r="F17" s="240"/>
      <c r="G17" s="232"/>
      <c r="H17" s="241"/>
      <c r="I17" s="235"/>
      <c r="J17" s="236"/>
      <c r="K17" s="233"/>
    </row>
    <row r="18" spans="2:12" x14ac:dyDescent="0.2">
      <c r="B18" s="230"/>
      <c r="C18" s="240"/>
      <c r="D18" s="232"/>
      <c r="E18" s="233"/>
      <c r="F18" s="240"/>
      <c r="G18" s="232"/>
      <c r="H18" s="241"/>
      <c r="I18" s="242"/>
      <c r="J18" s="236"/>
      <c r="K18" s="243"/>
    </row>
    <row r="19" spans="2:12" ht="15" customHeight="1" x14ac:dyDescent="0.2">
      <c r="B19" s="902" t="s">
        <v>217</v>
      </c>
      <c r="C19" s="903"/>
      <c r="D19" s="244">
        <f>SUM(D15:D16)</f>
        <v>0</v>
      </c>
      <c r="E19" s="904" t="s">
        <v>217</v>
      </c>
      <c r="F19" s="905"/>
      <c r="G19" s="244">
        <v>1</v>
      </c>
      <c r="H19" s="245"/>
      <c r="I19" s="246">
        <f>SUM(I14:I18)</f>
        <v>0</v>
      </c>
      <c r="J19" s="247"/>
      <c r="K19" s="247"/>
    </row>
    <row r="23" spans="2:12" x14ac:dyDescent="0.2">
      <c r="L23" s="78"/>
    </row>
    <row r="24" spans="2:12" x14ac:dyDescent="0.2">
      <c r="L24" s="78"/>
    </row>
    <row r="25" spans="2:12" x14ac:dyDescent="0.2">
      <c r="L25" s="78"/>
    </row>
    <row r="26" spans="2:12" x14ac:dyDescent="0.2">
      <c r="L26" s="78"/>
    </row>
    <row r="27" spans="2:12" x14ac:dyDescent="0.2">
      <c r="L27" s="78"/>
    </row>
    <row r="28" spans="2:12" x14ac:dyDescent="0.2">
      <c r="L28" s="78"/>
    </row>
    <row r="30" spans="2:12" x14ac:dyDescent="0.2">
      <c r="L30" s="79"/>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5" defaultRowHeight="15" x14ac:dyDescent="0.2"/>
  <sheetData>
    <row r="9" spans="10:12" x14ac:dyDescent="0.2">
      <c r="K9" s="248" t="s">
        <v>467</v>
      </c>
      <c r="L9" s="248" t="s">
        <v>468</v>
      </c>
    </row>
    <row r="10" spans="10:12" x14ac:dyDescent="0.2">
      <c r="J10" s="249" t="s">
        <v>469</v>
      </c>
      <c r="K10" s="249">
        <v>77</v>
      </c>
      <c r="L10" s="249">
        <v>2</v>
      </c>
    </row>
    <row r="11" spans="10:12" x14ac:dyDescent="0.2">
      <c r="J11" s="197"/>
      <c r="K11" s="197"/>
      <c r="L11" s="197">
        <v>37</v>
      </c>
    </row>
    <row r="12" spans="10:12" x14ac:dyDescent="0.2">
      <c r="J12" s="197"/>
      <c r="K12" s="197"/>
      <c r="L12" s="197">
        <v>43</v>
      </c>
    </row>
    <row r="13" spans="10:12" x14ac:dyDescent="0.2">
      <c r="K13" s="197" t="s">
        <v>470</v>
      </c>
      <c r="L13" s="250">
        <f>SUM(L10:L12)</f>
        <v>82</v>
      </c>
    </row>
    <row r="14" spans="10:12" x14ac:dyDescent="0.2">
      <c r="J14" s="249" t="s">
        <v>471</v>
      </c>
      <c r="K14" s="249">
        <v>115</v>
      </c>
      <c r="L14" s="249">
        <v>16</v>
      </c>
    </row>
    <row r="15" spans="10:12" x14ac:dyDescent="0.2">
      <c r="J15" s="197"/>
      <c r="K15" s="197"/>
      <c r="L15" s="197">
        <v>27</v>
      </c>
    </row>
    <row r="16" spans="10:12" x14ac:dyDescent="0.2">
      <c r="J16" s="197"/>
      <c r="K16" s="197"/>
      <c r="L16" s="197">
        <v>10</v>
      </c>
    </row>
    <row r="17" spans="10:14" x14ac:dyDescent="0.2">
      <c r="J17" s="197"/>
      <c r="K17" s="197" t="s">
        <v>470</v>
      </c>
      <c r="L17" s="250">
        <f>SUM(L14:L16)</f>
        <v>53</v>
      </c>
    </row>
    <row r="18" spans="10:14" x14ac:dyDescent="0.2">
      <c r="J18" s="249" t="s">
        <v>472</v>
      </c>
      <c r="K18" s="249">
        <v>7</v>
      </c>
      <c r="L18" s="249">
        <v>13</v>
      </c>
    </row>
    <row r="19" spans="10:14" x14ac:dyDescent="0.2">
      <c r="J19" s="197"/>
      <c r="K19" s="197"/>
      <c r="L19" s="197">
        <v>14</v>
      </c>
    </row>
    <row r="20" spans="10:14" x14ac:dyDescent="0.2">
      <c r="J20" s="197"/>
      <c r="K20" s="197"/>
      <c r="L20" s="197">
        <v>10</v>
      </c>
    </row>
    <row r="21" spans="10:14" x14ac:dyDescent="0.2">
      <c r="J21" s="197"/>
      <c r="K21" s="197" t="s">
        <v>470</v>
      </c>
      <c r="L21" s="250">
        <f>SUM(L18:L20)</f>
        <v>37</v>
      </c>
    </row>
    <row r="22" spans="10:14" x14ac:dyDescent="0.2">
      <c r="J22" s="249" t="s">
        <v>473</v>
      </c>
      <c r="K22" s="249">
        <v>52</v>
      </c>
      <c r="L22" s="249">
        <v>10</v>
      </c>
    </row>
    <row r="23" spans="10:14" x14ac:dyDescent="0.2">
      <c r="J23" s="197"/>
      <c r="K23" s="197"/>
      <c r="L23" s="197">
        <v>0</v>
      </c>
    </row>
    <row r="24" spans="10:14" x14ac:dyDescent="0.2">
      <c r="J24" s="197"/>
      <c r="K24" s="197"/>
      <c r="L24" s="197">
        <v>59</v>
      </c>
    </row>
    <row r="25" spans="10:14" x14ac:dyDescent="0.2">
      <c r="J25" s="197"/>
      <c r="K25" s="197" t="s">
        <v>470</v>
      </c>
      <c r="L25" s="250">
        <f>SUM(L22:L24)</f>
        <v>69</v>
      </c>
    </row>
    <row r="27" spans="10:14" x14ac:dyDescent="0.2">
      <c r="J27" s="76" t="s">
        <v>474</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5"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www.w3.org/XML/1998/namespace"/>
    <ds:schemaRef ds:uri="d472a95f-029e-48ed-8556-580ff62e7833"/>
    <ds:schemaRef ds:uri="http://schemas.microsoft.com/office/2006/metadata/properties"/>
    <ds:schemaRef ds:uri="http://schemas.microsoft.com/office/infopath/2007/PartnerControls"/>
    <ds:schemaRef ds:uri="08ebe415-1e9a-4b26-acfc-09642d3d19df"/>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Sección 3. Metas Producto</vt:lpstr>
      <vt:lpstr>MP - SIT</vt:lpstr>
      <vt:lpstr>Act.Meta_SIT</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Deisi Pascagaza Calero</cp:lastModifiedBy>
  <cp:revision/>
  <dcterms:created xsi:type="dcterms:W3CDTF">2010-03-25T16:40:43Z</dcterms:created>
  <dcterms:modified xsi:type="dcterms:W3CDTF">2023-09-24T22:55:33Z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