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2C45D939-F27E-4C06-B9A6-D15FFD5342E8}" xr6:coauthVersionLast="47" xr6:coauthVersionMax="47" xr10:uidLastSave="{00000000-0000-0000-0000-000000000000}"/>
  <bookViews>
    <workbookView xWindow="-120" yWindow="-120" windowWidth="20730" windowHeight="11040" tabRatio="889" activeTab="7"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92" l="1"/>
  <c r="D30" i="91"/>
  <c r="D30" i="90"/>
  <c r="D30" i="93"/>
  <c r="D30" i="87"/>
  <c r="C45" i="95" l="1"/>
  <c r="D29" i="87" l="1"/>
  <c r="D28" i="91" l="1"/>
  <c r="C38" i="95" l="1"/>
  <c r="E38" i="95" s="1"/>
  <c r="C37" i="95"/>
  <c r="E37" i="95" s="1"/>
  <c r="C36" i="95"/>
  <c r="E36" i="95" s="1"/>
  <c r="C35" i="95"/>
  <c r="E35" i="95" s="1"/>
  <c r="C34" i="95"/>
  <c r="E34" i="95" s="1"/>
  <c r="C33" i="95"/>
  <c r="E33" i="95" s="1"/>
  <c r="C32" i="95"/>
  <c r="E32" i="95" s="1"/>
  <c r="C31" i="95"/>
  <c r="E31" i="95" s="1"/>
  <c r="C30" i="95"/>
  <c r="C29" i="95"/>
  <c r="C28" i="95"/>
  <c r="C27" i="95"/>
  <c r="F27" i="95" s="1"/>
  <c r="C28" i="92" l="1"/>
  <c r="D28" i="92" s="1"/>
  <c r="C29" i="92"/>
  <c r="D29" i="92" s="1"/>
  <c r="C30" i="92"/>
  <c r="C31" i="92"/>
  <c r="C32" i="92"/>
  <c r="C33" i="92"/>
  <c r="C34" i="92"/>
  <c r="C35" i="92"/>
  <c r="C36" i="92"/>
  <c r="C37" i="92"/>
  <c r="C38" i="92"/>
  <c r="C27" i="92"/>
  <c r="D27" i="92" s="1"/>
  <c r="C28" i="91"/>
  <c r="C29" i="91"/>
  <c r="D29" i="91" s="1"/>
  <c r="C30" i="91"/>
  <c r="C31" i="91"/>
  <c r="C32" i="91"/>
  <c r="C33" i="91"/>
  <c r="C34" i="91"/>
  <c r="C35" i="91"/>
  <c r="C36" i="91"/>
  <c r="C37" i="91"/>
  <c r="C38" i="91"/>
  <c r="C27" i="91"/>
  <c r="C28" i="90"/>
  <c r="D28" i="90" s="1"/>
  <c r="C29" i="90"/>
  <c r="D29" i="90" s="1"/>
  <c r="C30" i="90"/>
  <c r="C31" i="90"/>
  <c r="C32" i="90"/>
  <c r="C33" i="90"/>
  <c r="C34" i="90"/>
  <c r="C35" i="90"/>
  <c r="C36" i="90"/>
  <c r="C37" i="90"/>
  <c r="C38" i="90"/>
  <c r="C27" i="90"/>
  <c r="D27" i="90" s="1"/>
  <c r="C38" i="93"/>
  <c r="C37" i="93"/>
  <c r="C36" i="93"/>
  <c r="C35" i="93"/>
  <c r="C34" i="93"/>
  <c r="C33" i="93"/>
  <c r="C32" i="93"/>
  <c r="C31" i="93"/>
  <c r="C30" i="93"/>
  <c r="C29" i="93"/>
  <c r="D29" i="93" s="1"/>
  <c r="C28" i="93"/>
  <c r="C27" i="93"/>
  <c r="C28" i="87"/>
  <c r="C29" i="87"/>
  <c r="C30" i="87"/>
  <c r="C31" i="87"/>
  <c r="C32" i="87"/>
  <c r="C33" i="87"/>
  <c r="C34" i="87"/>
  <c r="C35" i="87"/>
  <c r="C36" i="87"/>
  <c r="C37" i="87"/>
  <c r="C38" i="87"/>
  <c r="C27" i="87"/>
  <c r="D27" i="87" s="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F27" i="93" l="1"/>
  <c r="H27" i="91" l="1"/>
  <c r="H27" i="95"/>
  <c r="H28" i="95" s="1"/>
  <c r="H29" i="95" s="1"/>
  <c r="H30" i="95" s="1"/>
  <c r="H31" i="95" s="1"/>
  <c r="H32" i="95" s="1"/>
  <c r="H33" i="95" s="1"/>
  <c r="H34" i="95" s="1"/>
  <c r="H35" i="95" s="1"/>
  <c r="H36" i="95" s="1"/>
  <c r="H37" i="95" s="1"/>
  <c r="H38" i="95" s="1"/>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s="1"/>
  <c r="AA19" i="5"/>
  <c r="AB19" i="5"/>
  <c r="G31" i="47"/>
  <c r="G32" i="47"/>
  <c r="G33" i="47"/>
  <c r="G34" i="47"/>
  <c r="G35" i="47"/>
  <c r="G36" i="47"/>
  <c r="G37" i="47"/>
  <c r="G38" i="47"/>
  <c r="G39" i="47"/>
  <c r="G40" i="47"/>
  <c r="G41" i="47"/>
  <c r="I21" i="5"/>
  <c r="I19" i="5"/>
  <c r="AC19" i="5" s="1"/>
  <c r="I17" i="5"/>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F31" i="62"/>
  <c r="F32" i="62" s="1"/>
  <c r="G27" i="95"/>
  <c r="G27" i="92"/>
  <c r="AC21" i="5" l="1"/>
  <c r="AC17" i="5"/>
  <c r="D31" i="62"/>
  <c r="D32" i="62" s="1"/>
  <c r="I32" i="62" s="1"/>
  <c r="I27" i="92"/>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<sst xmlns="http://schemas.openxmlformats.org/spreadsheetml/2006/main" count="1196" uniqueCount="481">
  <si>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</si>
  <si>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</si>
  <si>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</si>
  <si>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</si>
  <si>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</si>
  <si>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</si>
  <si>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</si>
  <si>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</si>
  <si>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</si>
  <si>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</si>
  <si>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</si>
  <si>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</si>
  <si>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</si>
  <si>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</si>
  <si>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</si>
  <si>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</si>
  <si>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</si>
  <si>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</si>
  <si>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</si>
  <si>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</si>
  <si>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</si>
  <si>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</si>
  <si>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</si>
  <si>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</si>
  <si>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</si>
  <si>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</si>
  <si>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</si>
  <si>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</si>
  <si>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</si>
  <si>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</si>
  <si>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</si>
  <si>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</si>
  <si>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</si>
  <si>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</si>
  <si>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</si>
  <si>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</si>
  <si>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</si>
  <si>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</si>
  <si>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</si>
  <si>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</si>
  <si>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</si>
  <si>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</si>
  <si>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</si>
  <si>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</si>
  <si>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</si>
  <si>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</si>
  <si>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</si>
  <si>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</si>
  <si>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</si>
  <si>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</si>
  <si>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</si>
  <si>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</si>
  <si>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</si>
  <si>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</si>
  <si>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</si>
  <si>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</si>
  <si>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</si>
  <si>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</si>
  <si>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</si>
  <si>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</si>
  <si>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</si>
  <si>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</si>
  <si>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</si>
  <si>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</si>
  <si>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</si>
  <si>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</si>
  <si>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</si>
  <si>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</si>
  <si>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</si>
  <si>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</si>
  <si>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</si>
  <si>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</si>
  <si>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</si>
  <si>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</si>
  <si>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</si>
  <si>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</si>
  <si>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</si>
  <si>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</si>
  <si>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</si>
  <si>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</si>
  <si>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</si>
  <si>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</si>
  <si>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</si>
  <si>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</si>
  <si>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</si>
  <si>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</si>
  <si>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</si>
  <si>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</si>
  <si>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</si>
  <si>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</si>
  <si>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</si>
  <si>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</si>
  <si>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</si>
  <si>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</si>
  <si>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</si>
  <si>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</si>
  <si>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</si>
  <si>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</si>
  <si>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</si>
  <si>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</si>
  <si>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</si>
  <si>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</si>
  <si>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</si>
  <si>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</si>
  <si>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</si>
  <si>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</si>
  <si>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</si>
  <si>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</si>
  <si>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</si>
  <si>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</si>
  <si>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</si>
  <si>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</si>
  <si>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</si>
  <si>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</si>
  <si>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</si>
  <si>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</si>
  <si>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</si>
  <si>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</si>
  <si>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</si>
  <si>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</si>
  <si>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</si>
  <si>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</si>
  <si>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</si>
  <si>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</si>
  <si>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</si>
  <si>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</si>
  <si>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</si>
  <si>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</si>
  <si>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</si>
  <si>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</si>
  <si>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</si>
  <si>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</si>
  <si>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</si>
  <si>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</si>
  <si>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</si>
  <si>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</si>
  <si>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</si>
  <si>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</si>
  <si>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</si>
  <si>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</si>
  <si>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</si>
  <si>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</si>
  <si>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</si>
  <si>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</si>
  <si>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</si>
  <si>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</si>
  <si>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</si>
  <si>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</si>
  <si>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</si>
  <si>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</si>
  <si>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</si>
  <si>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</si>
  <si>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</si>
  <si>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</si>
  <si>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</si>
  <si>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</si>
  <si>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</si>
  <si>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</si>
  <si>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</si>
  <si>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</si>
  <si>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</si>
  <si>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</si>
  <si>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</si>
  <si>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</si>
  <si>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</si>
  <si>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</si>
  <si>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</si>
  <si>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</si>
  <si>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</si>
  <si>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</si>
  <si>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</si>
  <si>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</si>
  <si>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</si>
  <si>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</si>
  <si>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</si>
  <si>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</si>
  <si>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</si>
  <si>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</si>
  <si>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</si>
  <si>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</si>
  <si>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</si>
  <si>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</si>
  <si>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</si>
  <si>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</si>
  <si>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</si>
  <si>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</si>
  <si>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</si>
  <si>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</si>
  <si>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</si>
  <si>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</si>
  <si>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</si>
  <si>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</si>
  <si>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</si>
  <si>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</si>
  <si>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</si>
  <si>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</si>
  <si>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</si>
  <si>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</si>
  <si>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</si>
  <si>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</si>
  <si>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</si>
  <si>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</si>
  <si>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</si>
  <si>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</si>
  <si>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</si>
  <si>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</si>
  <si>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</si>
  <si>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</si>
  <si>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</si>
  <si>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</si>
  <si>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</si>
  <si>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</si>
  <si>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</si>
  <si>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</si>
  <si>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</si>
  <si>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</si>
  <si>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</si>
  <si>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</si>
  <si>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</si>
  <si>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</si>
  <si>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</si>
  <si>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</si>
  <si>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</si>
  <si>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</si>
  <si>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</si>
  <si>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Fortalecer los canales de comunicación</t>
  </si>
  <si>
    <t>Meta/Actividad con territorialización</t>
  </si>
  <si>
    <t>Dependencia responsable</t>
  </si>
  <si>
    <t>Grupo Comunicaciones</t>
  </si>
  <si>
    <t>Indicador PMR</t>
  </si>
  <si>
    <t>Nombre Proyecto</t>
  </si>
  <si>
    <t>Fortalecimiento institucional de la estructura organizacional del IDPYBA Bogotá</t>
  </si>
  <si>
    <t>Código del Proyecto</t>
  </si>
  <si>
    <t>Código del proceso</t>
  </si>
  <si>
    <t>PE03</t>
  </si>
  <si>
    <t>Objetivo estratégico</t>
  </si>
  <si>
    <t>Garantizar accesibilidad a la información institucional a los grupos de valor, a través de los mecanismos y canales que disponga el Instituto</t>
  </si>
  <si>
    <t>Meta Sectorial</t>
  </si>
  <si>
    <t>Realizar el fortalecimiento institucional de la estructura orgánica y funcional de la estructura orgánica y funcional de la SDA, IDGER, JBB, E  IDPYBA</t>
  </si>
  <si>
    <t>Nombre del indicador</t>
  </si>
  <si>
    <t>Planes Estratégicos Formulados</t>
  </si>
  <si>
    <t>Tipología</t>
  </si>
  <si>
    <t>Fecha de programación</t>
  </si>
  <si>
    <t>1 de enero de 2023</t>
  </si>
  <si>
    <t>Tipo anualización</t>
  </si>
  <si>
    <t>Objetivo y descripción del Indicador</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</si>
  <si>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</si>
  <si>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Fuente u origen de Datos</t>
  </si>
  <si>
    <t>Plan de Acción</t>
  </si>
  <si>
    <t>Fórmula de Cálculo</t>
  </si>
  <si>
    <t>Actividades ejecutadas para el fortalecimiento de los canales de comunicación / Actividades programadas para el fortalecimiento de los canales de comunicación</t>
  </si>
  <si>
    <t>Unidad de medida del indicador</t>
  </si>
  <si>
    <t xml:space="preserve">Nombre de las Variables </t>
  </si>
  <si>
    <t>Magnitud Ejecutada</t>
  </si>
  <si>
    <t xml:space="preserve">Magnitud programada </t>
  </si>
  <si>
    <t>Actividades ejecutadas para el fortalecimiento de los canales de comunicación</t>
  </si>
  <si>
    <t>Actividades programadas para el fortalecimiento de los canales de comunicación</t>
  </si>
  <si>
    <t>Unidad de medida (de la variable)</t>
  </si>
  <si>
    <t>Descripción de la variable</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</si>
  <si>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</si>
  <si>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</si>
  <si>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Inicio de la Serie</t>
  </si>
  <si>
    <t>Línea base</t>
  </si>
  <si>
    <t>Acumulado cuatrienio</t>
  </si>
  <si>
    <t>Fin de la Serie</t>
  </si>
  <si>
    <t>Valor de la Meta</t>
  </si>
  <si>
    <t>Frecuencia del reporte</t>
  </si>
  <si>
    <t>MENSUAL</t>
  </si>
  <si>
    <t xml:space="preserve">Justificación meta inferior a línea base </t>
  </si>
  <si>
    <t>Se realiza programación, teniendo en cuenta programación cuatrienio plan de desarrollo</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</si>
  <si>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</si>
  <si>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</si>
  <si>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</si>
  <si>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</si>
  <si>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</si>
  <si>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</si>
  <si>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</si>
  <si>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</si>
  <si>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</si>
  <si>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</si>
  <si>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</si>
  <si>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</si>
  <si>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Acumulado Año</t>
  </si>
  <si>
    <t>Piezas Gráficas</t>
  </si>
  <si>
    <t>Videos</t>
  </si>
  <si>
    <t>Notas y Comunicados</t>
  </si>
  <si>
    <t>Publicaciones Facebook</t>
  </si>
  <si>
    <t>Publicaciones Twitter</t>
  </si>
  <si>
    <t>Publicaciones Instagram</t>
  </si>
  <si>
    <t>Impresiones en redes</t>
  </si>
  <si>
    <t>Descripción retrasos y soluciones</t>
  </si>
  <si>
    <t>Beneficios para la Comunidad/Entidad</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</si>
  <si>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</si>
  <si>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PARTE 3. Actualización y Responsables del reporte</t>
  </si>
  <si>
    <t>Control de actualizaciones</t>
  </si>
  <si>
    <t xml:space="preserve">Fecha </t>
  </si>
  <si>
    <t>Campo modificado</t>
  </si>
  <si>
    <t>Modificación realizada.</t>
  </si>
  <si>
    <t>Responsable del Análisis</t>
  </si>
  <si>
    <t>CATALINA MARIA CRUZ RODRIGUEZ</t>
  </si>
  <si>
    <t>Responsable del reporte</t>
  </si>
  <si>
    <t>Jefe de Oficina y/o Subdirector(a)</t>
  </si>
  <si>
    <t>CATALINA MARIA CRUZ RODRIGUEZ - GOTARDO ANTONIO YÁÑEZ ÁLVAREZ</t>
  </si>
  <si>
    <t>Firma Jefe Oficina y/o Subdirector(a)</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</si>
  <si>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</si>
  <si>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</si>
  <si>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</si>
  <si>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</si>
  <si>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</si>
  <si>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</si>
  <si>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</si>
  <si>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</si>
  <si>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</si>
  <si>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</si>
  <si>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</si>
  <si>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</si>
  <si>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</si>
  <si>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</si>
  <si>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La meta presenta un nivel de avance acumulado del 19,25%, el cual corresponde al cumplimiento en los reportes de indicadores PMR, SEGPLAN, SPI, seguimiento mensual de Indicadores POA, alertas y recomendaciones y hojas de vida de los Indicadores de los Proyectos de Inversión.
Así mismo, se participa activamente en la formulación y cumplimiento de las Políticas Públicas del Distrito, cumpliendo con el  reporte y seguimiento de los Planes de Acción para los productos en corresponsabilidad del IDPYBA</t>
  </si>
  <si>
    <t>La entidad presenta información a las partes interesadas que permite realizar seguimiento a las diferentes actividades isionales y de apoyo que se ejecutan en la vigencia. La entidad da cumplimiento a la consolidación y reporte de información que permite en oportunidad cumplir con los reportes que permitan realizar monitoreo y control sobre su gestión.</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</si>
  <si>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</si>
  <si>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DEISI PASCAGAZA - DIANA MONCALEANO - WILLIAM GUERRERO - MARCELA PLAZAS</t>
  </si>
  <si>
    <t xml:space="preserve">GOTARDO ANTONIO YÁÑEZ ÁLVAREZ </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</si>
  <si>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</si>
  <si>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</si>
  <si>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</si>
  <si>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Enero de 2023</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</si>
  <si>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</si>
  <si>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PLAN DE ACCIÓN</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</si>
  <si>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</si>
  <si>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</si>
  <si>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</si>
  <si>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</si>
  <si>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</si>
  <si>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Documentos revisados, actualizados,adoptados, eliminados</t>
  </si>
  <si>
    <t>Reuniones y comunicaciones para la implementación del MIPG</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</si>
  <si>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</si>
  <si>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</si>
  <si>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</si>
  <si>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</si>
  <si>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</si>
  <si>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</si>
  <si>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</si>
  <si>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</si>
  <si>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</si>
  <si>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</si>
  <si>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</si>
  <si>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</si>
  <si>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</si>
  <si>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</si>
  <si>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CANTIDAD</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</si>
  <si>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</si>
  <si>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</si>
  <si>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Actos administrativos, conceptos juridicos y respuestas a derechos de petición:</t>
  </si>
  <si>
    <t>Tutelas y demandas respondidas:</t>
  </si>
  <si>
    <t>Diligencias judiciales atendidas:</t>
  </si>
  <si>
    <t>socialización y capacitación juridica a la ciudadanía</t>
  </si>
  <si>
    <t>Orientaciones juridicas a la ciudadanía</t>
  </si>
  <si>
    <t>Contratos elaborados:</t>
  </si>
  <si>
    <t>Novedades contractuales:</t>
  </si>
  <si>
    <t>8</t>
  </si>
  <si>
    <t>Derechos de petición respondidos, PQR, Requerimientos:</t>
  </si>
  <si>
    <t>Liquidaciones efectuadas</t>
  </si>
  <si>
    <t>Autos interlocutorios:</t>
  </si>
  <si>
    <t>Derechos de petición respondidos:</t>
  </si>
  <si>
    <t xml:space="preserve">Autos de sustanciación </t>
  </si>
  <si>
    <t>Para esta meta no se presentan situaciones significativas que afecten el cumplimiento de la meta.</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</si>
  <si>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</si>
  <si>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Diana Cortés  - Ingrid Yohanna Rodriguez- María Isabel Villegas</t>
  </si>
  <si>
    <t>Realizar un diagnostico de fortalecimiento institucional que cumpla con las necesidades de los procesos transversales del IDPYBA</t>
  </si>
  <si>
    <t>Subdirección de Gestión Corporativa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</si>
  <si>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</si>
  <si>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</si>
  <si>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</si>
  <si>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1 de enero de 2022</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</si>
  <si>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</si>
  <si>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</si>
  <si>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</si>
  <si>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implementación de los procesos transversales</t>
  </si>
  <si>
    <t xml:space="preserve">PQRS recibidas: </t>
  </si>
  <si>
    <t>Satisfacción ciudadana:</t>
  </si>
  <si>
    <t>Promedio: 66%</t>
  </si>
  <si>
    <t>Asesorías dadas:</t>
  </si>
  <si>
    <t>Capacitaciones:</t>
  </si>
  <si>
    <t>Actividades de bienestar:</t>
  </si>
  <si>
    <t>Actividades del PASST:</t>
  </si>
  <si>
    <t>Ingresos, salidas y traslados:</t>
  </si>
  <si>
    <t>Vehículos asignados:</t>
  </si>
  <si>
    <t>Proveedores gestionados:</t>
  </si>
  <si>
    <t>Mantenimientos realizados</t>
  </si>
  <si>
    <t>Actividades de saneamiento (Poda y fumigación):</t>
  </si>
  <si>
    <t>Gestión de residuos peligrosos</t>
  </si>
  <si>
    <t>Gestión de residuos reciclables</t>
  </si>
  <si>
    <t>Actividades de movilidad sostenible:</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</si>
  <si>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rgb="FF000000"/>
        <rFont val="Arial"/>
        <family val="2"/>
      </rPr>
      <t>NOTA</t>
    </r>
    <r>
      <rPr>
        <sz val="10"/>
        <color rgb="FF000000"/>
        <rFont val="Arial"/>
        <family val="2"/>
      </rPr>
      <t>: En cuanto a algunos CDP y CRP, cada documento debe expedirse tres veces, esto debido a que se expide en un rubro por cada elemento PEP, que si bien sigue siendo el mismo documento y el mismo consecutivo, el tramite se realiza una vez por cada elemento.</t>
    </r>
  </si>
  <si>
    <t>CDP Y CRP expedidos:</t>
  </si>
  <si>
    <t>CRP: 62
CDP: 156</t>
  </si>
  <si>
    <t>CRP: 581
CDP: 946</t>
  </si>
  <si>
    <t>Giros por pospre realizados:</t>
  </si>
  <si>
    <t>Operaciones contables:</t>
  </si>
  <si>
    <t>Transferencias documentales realizadas</t>
  </si>
  <si>
    <t>Capacitaciones realizadas: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</si>
  <si>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</si>
  <si>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</si>
  <si>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 Diana Gomez - Fredy Ariza - Claudia Amaya - David Jaimes - Heidi Sierra y Laura Cabrera</t>
  </si>
  <si>
    <t>Implementar un plan de acción para el cumplimiento de la estrategia de los procesos TIC del Instituto acorde con los lineamientos establecidos en el Decreto 415 de 2016</t>
  </si>
  <si>
    <t>Subdirección de Gestión Corporativa - TIC</t>
  </si>
  <si>
    <t>PA04</t>
  </si>
  <si>
    <t xml:space="preserve">Desarrollar herramientas técnicas, dinámicas y confiables, a través del manejo y gestión de conocimiento. </t>
  </si>
  <si>
    <t>Planes De Acción O Gestión Formulados.</t>
  </si>
  <si>
    <t>Medir la implementación un plan de acción de la estrategia de los procesos TIC del Instituto acorde con los lineamientos</t>
  </si>
  <si>
    <t>PLAN DE ACCION</t>
  </si>
  <si>
    <t>Actividades que se ejecutaron para la implementación de plan de trabajo TIC/Actividades que se programaron para la implementación implementación de plan de trabajo TIC</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</si>
  <si>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</si>
  <si>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AVANCE MES</t>
  </si>
  <si>
    <t>ACUMULADO AÑO</t>
  </si>
  <si>
    <t>Solicitudes gestionadas por la mesa de servicios:</t>
  </si>
  <si>
    <t>Actividades de Seguridad de la información:</t>
  </si>
  <si>
    <t>Publicaciones realizadas en sitios web:</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</si>
  <si>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</si>
  <si>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t>Monica Lizeth Garzón y Jose Alfonso Perez</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</si>
  <si>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</si>
  <si>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</si>
  <si>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</si>
  <si>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</si>
  <si>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</si>
  <si>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</si>
  <si>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</si>
  <si>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</si>
  <si>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</si>
  <si>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</si>
  <si>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</si>
  <si>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</si>
  <si>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</si>
  <si>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</si>
  <si>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</si>
  <si>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</si>
  <si>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</si>
  <si>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</si>
  <si>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</si>
  <si>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</si>
  <si>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</si>
  <si>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</si>
  <si>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</si>
  <si>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</si>
  <si>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</si>
  <si>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 xml:space="preserve">JEFE DE LA OFICINA ASESORA DE PLANEACIÓN ENCARGADO
(del 1 al 2 de abril) </t>
  </si>
  <si>
    <t>CLARA INES PARRA ROJAS</t>
  </si>
  <si>
    <t xml:space="preserve">JEFE DE LA OFICINA ASESORA DE PLANEACIÓN 
(del 3 al 30 de abril) </t>
  </si>
  <si>
    <r>
      <rPr>
        <b/>
        <sz val="11"/>
        <color rgb="FF000000"/>
        <rFont val="Arial"/>
        <family val="2"/>
      </rPr>
      <t>Revisados 11</t>
    </r>
    <r>
      <rPr>
        <sz val="11"/>
        <color rgb="FF000000"/>
        <rFont val="Arial"/>
        <family val="2"/>
      </rPr>
      <t xml:space="preserve">
Actualizados 4
Adoptados 3
Eliminados 8</t>
    </r>
  </si>
  <si>
    <r>
      <rPr>
        <b/>
        <sz val="11"/>
        <color rgb="FF000000"/>
        <rFont val="Arial"/>
        <family val="2"/>
      </rPr>
      <t>Revisados 29</t>
    </r>
    <r>
      <rPr>
        <sz val="11"/>
        <color rgb="FF000000"/>
        <rFont val="Arial"/>
        <family val="2"/>
      </rPr>
      <t xml:space="preserve">
Actualizados 9
Adoptados 13
Eliminados 16</t>
    </r>
  </si>
  <si>
    <t>Reuniones 7
Comunicaciones 21</t>
  </si>
  <si>
    <t>Reuniones 34
Comunicaciones 69</t>
  </si>
  <si>
    <t xml:space="preserve">
Para el mes de abril se envían correos recordatorios y correos con los enlaces para el diligenciamiento del autocontrol y cargue de evidencias del primer cuatrimestre a las diferentes áreas del instituto a cerca de la vigencia 2023 del PAAC - riesgos de corrupción y riesgos de gestión Institucionales. Se realizó la revisión técnica de 11 procedimientos institucionales y sus formatos asociados de los procesos Gestión Tecnologica, Talento Humano, Apropiación de La Cultura Ciudadana, Gestión Administrativa y Documental , se mantiene la actualización del Listado Maestro de documentos vigentes. Adicionalmente se inició el proceso de depuración de los documentos que no agreguen valor a los procesos institucionales, iniciando con Talento Humano.
En el mes de abril se consolidó y se reportó el seguimiento al 100 % de la Estrategia de Gobierno Abierto de Bogotá (gab) donde tenían actividades y compromisos las subdirecciones de gestión corporativa, cultura ciudadana y gestión del conocimiento la oficina de comunicaciones y la oficina asesora de planeación.						
La Oficina Asesora de Planeación, acompañó y coordinó el desarrollo del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realizó seguimiento a los planes y estrategias institucionales.
En relación con la estrategia de racionalización de trámites, se apoyó técnicamente a la Subdirección de Cultura Ciudadana y Gestión del Conocimiento en la elaboración del plan de trabajo y en la depuración de la información en el SUIT.
Finalmente, como actividad relevante, en relación con la rendición de cuentas se acompañó el desarrolló la audiencia, el trámite de preguntas y respuestas de la ciudadanía, la actualización del video de audiencia en la sede electrónica y la emisión de respuesta a solicitud de información por parte de la Veeduría Distrital.</t>
  </si>
  <si>
    <t>5.933.606</t>
  </si>
  <si>
    <t>22.267.614</t>
  </si>
  <si>
    <r>
      <rPr>
        <b/>
        <sz val="10"/>
        <color theme="1"/>
        <rFont val="Arial"/>
        <family val="2"/>
      </rPr>
      <t>OFICINA DE CONTROL INTERNO DISCIPLINARIO:</t>
    </r>
    <r>
      <rPr>
        <sz val="10"/>
        <color theme="1"/>
        <rFont val="Arial"/>
        <family val="2"/>
      </rPr>
      <t xml:space="preserve"> 
Actualmente la Oficina de Control Disciplinario Interno  del IDPYBA,  tiene VEINTIOCHO (28) expedientes activos  de los cuales CUATRO  (4) son Investigaciones formales y el restante corresponden a  Indagaciones Previas
Para el mes de ABRIL de 2023, la OCDI, gestionó y generó :
1. SIETE (07) providencias, así:
 - Cuatro (4) Autos de Archivo 
- Un (1) Auto de Apertura de Investigaciòn 
- Un (1) Auto Cierre Etapa de Investigaciòn 
- Un (1) Auto que fija fecha y hora para practica de pruebas.  
2. Las Notificaciones (personal y por edicto)
3. practica de pruebas Testimoniales y documentales
4. Las comunicaciones y notificaciones  necesarias para la continuidad de las actuaciones</t>
    </r>
  </si>
  <si>
    <t xml:space="preserve">*Se genera programación en plataforma de Esterilizar Salva.                                      * Se realizó actualización de los Firewall como lo recomienda la alta Consejeria de la TICS
*Se elaboró el procedimiento de Clasificación y Etiquetados de Activos de Información, donde esta en proceso de modificación de acuerdo a las observaciones por parte de la Oficina Asesora de Planeación                                                                                     </t>
  </si>
  <si>
    <t>Se viene presentando inconvenientes con el Gestor de Contenido del A-Z Digital en cuanto a errores de radicación en relación a la finalización de PQRSD del nuevo módulo, se han llevado a cabo Mesas de Trabajo con el proveedor Analitica para dar solución al inconveniente presentado.</t>
  </si>
  <si>
    <r>
      <rPr>
        <b/>
        <sz val="10"/>
        <color theme="1"/>
        <rFont val="Arial"/>
        <family val="2"/>
      </rPr>
      <t>OFICINA ASESORA JURIDICA</t>
    </r>
    <r>
      <rPr>
        <sz val="10"/>
        <color theme="1"/>
        <rFont val="Arial"/>
        <family val="2"/>
      </rPr>
      <t>:  Se elaboró un (1) informe de procesos judiciales, tutelas y conciliaciones extrajudiciales actualizado al mes de abril de 2023. Se contestaro (2) acciones de tutela No 2023-00077 y No 2023-00053. Se profirió (1) fallo de tutela favorables para la entidad dentro del radicado No 2023-00077. Se efectuaron seguimientos semanales a los procesos judiciales vigentes en la página de la rama y se actualizó lo correspondiente en SIPROJ WEB. Se asistió a la Audiencia de Pacto de Cumplimiento dentro de la Acción Popular 2020-00797 la cual fue declarada fallida. Se asistió a (109) diligencias judiciales y se elaboraron (12) oficios de excusa dirigidos a los Juzgados y/o autoridades competentes. Se realiza (1) respuesta a petición sobre ejemplares caninos de manejo especial. Se realizó la revisión y control de legalidad de (16) actos administrativos. Se realiza la revisión a (1) Informe tecnico de eutanasia humanitaria de 5 caninos en el marco del procedimiento vigente.  Se realiza el análisis jurídico a (4) proyectos: PA 191, 203 y 183 de 2023 y Proyecto de Decreto Distrital que adopta la Política Pública Distrital de Acción Comunal para el Desarrollo de la Comunidad 2022 - 2034. Normograma a abril 2023. Se realizó (1) capacitación de generalidades jurídicas de la protección animal al interior de la entidad con el Escuadrón Anticrueldad. Se elaboraron (3) denuncias las cuales se encuentran en revisión, como consecuencia de conceptos técnicos de maltrato, trasladadas por la subdirección de atención a la Fauna. Se realizaron  (4) audiencias en sede de conocimiento, representando a animales que fueron víctimas del delito de maltrato animal. Se obtuvo sentencia condenatoria, así mismo realizó la primera audiencia de Incidente de reparación Integral, conciliando con el sentenciado del caso de Katira. Se participó en un espacio de capacitación convocado por el Consejo Local de Protección y Bienestar Animal de la Localidad de Ciudad Bolívar, sobre el marco normativo en protección y bienestar animal, las autoridades competentes en casos de maltrato y los servicios del Centro de Atención Jurídica, el 21 de abril, con la participación de más de 15 personas de manera virtual y presencial. Se participó en la asignatura Construcción y Democracia de la Facultad de Derecho de la Universidad de los Andes los días 24 y 26 de abril hablando de aproximaciones sobre los animales en el Derecho con la participación de 160 estudiantes. Se realizo un pregrabado con la Radio Uniminuto el 19 de abril, sobre Animales de compañia en propiedad horizontal para la ciudadanía. Se recibieron 53 solicitudes de orientación al Centro de Atención Jurídica (46 virtuales y 7 presenciales), de las cuales 34 fueron atendidas exitosamente y las 19 restantes los usuarios no asistieron al espacio agendado. De las 53 solicitudes las principales localidades solicitantes fueron: 19% Suba, 11% Engativá,  11% Kennedy, 9% Usaquén.</t>
    </r>
  </si>
  <si>
    <r>
      <rPr>
        <b/>
        <sz val="10"/>
        <color theme="1"/>
        <rFont val="Arial"/>
        <family val="2"/>
      </rPr>
      <t>GESTION DE TALENTO HUMANO</t>
    </r>
    <r>
      <rPr>
        <sz val="10"/>
        <color theme="1"/>
        <rFont val="Arial"/>
        <family val="2"/>
      </rPr>
      <t xml:space="preserve">: Para el mes de abril de 2023 se tenían programadas 16 capacitaciones de las cuales se realizaron 16: 1.	Capacitación Reforma Tributaria  2.Capacitación Código General Disciplinario 3. Capacitación Rutas de atención - Procesos fiscalía e inspectores de policía 4.Capacitación Bienestar y protección animal Histórico-política Biología Filosofía y ética 5. Capacitación Conservación documental 6. Capacitación Sistemas de información del IDPYBA: ZBOX  7. Capacitación Protección de Datos personales 8. Capacitación Datos Abiertos 9.Capacitación Matriz EPP – uso adecuado EPP 10. Capacitación Plan emergencias UCA – Actuación ante inundación 11. Capacitación PVE salud visual – ojo con los ojos 12. Capacitación Plan de emergencias administrativa – actuación ante sismo 13. Capacitación PVE biomecánico – pausas activas 14. Capacitación Quiérete y valórate incondicionalmente, sin juicios ni criticas destructivas 15. Capacitación Ahorro de agua 16. Capacitación Ahorro de energía . Respecto al Plan de Bienestar, se realizaron 15 actividades las cuales se ejecutaron 15. Por otra parte, en el Plan de SST se tenían programadas 11 actividades de las cuales se ejecutaron 11:1.	Se realiza el diligenciamiento de los indicadores, según el tiempo de periodicidad de los mismos en la plataforma SIDEAP
2.	Se realiza acompañamiento a reunión mensual donde se da los avances de las actividades de ABRIL 2023, se analiza la accidentalidad y se proyecta el plan de acción del COPASST para el mes de mayo.
3.	Se realiza la solicitud por correo electrónico de la información relevante para el seguimiento respectivo al comité, donde la respuesta es que el próximo comité se realizara en el mes de mayo  
4.	Se realiza el Diseño del programa de vigilancia epidemiológica auditivo y se envía al área de planeación para revisión
5.	Se realiza reunión de seguimiento con el equipo Psicosocial analizando las actividades ejecutadas donde se evidencia el 100% de las misma a corte de abril, así mismo se realizan cambios pertinentes al PVE y se envían a planeación para revisión
6.	Se realiza el Diseño del programa estilos de vida y entornos de trabajo saludable y se envía al área de planeación para revisión
7.	Se realizó el seguimiento al programa de Inspecciones, condiciones subestándares encontradas/ condiciones subestándares subsanadas del COPASST 2023 y se encuentra que, de las 5 acciones generadas en las inspecciones, se han cerrado 3
8.	Se realiza seguimiento al programa de Mantenimiento 2023, de cada una de las sedes del Instituto y vehículos evidenciando cumplimiento del  82%, para un total de cuarenta y siete (47) actividades realizadas de cincuenta y siete (57) actividades programadas en los meses de febrero y marzo de 2023
9.	En el mes de abril se realiza reporte de cuatro  (4) accidentes y  se realizan tres (3) Investigaciones de accidente
10.	Se realiza la semana de la salud del 24 al 28 de abril cumpliendo con las actividades programadas y socializadas 
11.	Se realiza cada una de las observaciones en la matriz  de seguimiento en formato Excel el cual esta compartido en la carpeta de OneDrive donde se evidencia que el modulo I está en un avance del 95% y los módulos 2 y 3 en un 10% se solicita al correo la información para el 28 de abril . En el PESV, se cumplió a cabalidad con las actividades programadas. </t>
    </r>
  </si>
  <si>
    <r>
      <t xml:space="preserve">SUBDIRECCIÓN DE GESTIÓN CORPORATIVA: GRUPO CONTRACTUAL: 
No. DE CONTRATOS: </t>
    </r>
    <r>
      <rPr>
        <sz val="11"/>
        <color theme="1"/>
        <rFont val="Arial"/>
        <family val="2"/>
      </rPr>
      <t xml:space="preserve">Durante el mes de ABRIL de 2023, se suscribieron 8 contratos de bienes y servicios y de prestación de servicios porfesionales y /o apoyo a la gestión. los cuales fueron tramitados  a tráves de la plataforma SECOPII </t>
    </r>
    <r>
      <rPr>
        <b/>
        <sz val="11"/>
        <color theme="1"/>
        <rFont val="Arial"/>
        <family val="2"/>
      </rPr>
      <t xml:space="preserve">
MODIFICACIONES TRAMITADAS: </t>
    </r>
    <r>
      <rPr>
        <sz val="11"/>
        <color theme="1"/>
        <rFont val="Arial"/>
        <family val="2"/>
      </rPr>
      <t xml:space="preserve">Durante el mes de ABRIL de 2023, se realizaron 12  modificaciones y/o novedades contractuales. </t>
    </r>
    <r>
      <rPr>
        <b/>
        <sz val="11"/>
        <color theme="1"/>
        <rFont val="Arial"/>
        <family val="2"/>
      </rPr>
      <t xml:space="preserve">
RESPUESTA A REQUERIMIENTOS: </t>
    </r>
    <r>
      <rPr>
        <sz val="11"/>
        <color theme="1"/>
        <rFont val="Arial"/>
        <family val="2"/>
      </rPr>
      <t>Se dá respuesta a 82 requerimientos internos y externos así: 
-  Requerimientos Internos y Externos - Derechos de Petición: 5
-solicitudes de Certificaciones de Contratos: 60
-tramite de Paz y Salvos:   13                                                                                                     --        reportes correspondiente a Sivicof, Veeduria: 2                                                                                liquidaciones: 2</t>
    </r>
  </si>
  <si>
    <t>315</t>
  </si>
  <si>
    <t>12</t>
  </si>
  <si>
    <t>40</t>
  </si>
  <si>
    <t>82</t>
  </si>
  <si>
    <t>521</t>
  </si>
  <si>
    <t>2</t>
  </si>
  <si>
    <r>
      <t xml:space="preserve">EQUIPO DE ATENCIÓN AL CIUDADANO: </t>
    </r>
    <r>
      <rPr>
        <sz val="10"/>
        <color theme="1"/>
        <rFont val="Arial"/>
        <family val="2"/>
      </rPr>
      <t xml:space="preserve"> Durante el periodo comprendido entre el 1 y el 30 de abril de 2023 se recibieron y asignaron 1.018 PQRSD a través de los canales habilitados.
Se cerraron de manera extempóranea 47, las cuales pertenecen a la los programas de la Subdirección de Atención a la Fauna y Gestión del Conocimiento y Cultura Ciudadana. 
El tiempo promedio de gestión de las peticiones para el mes de enero fue de 13 días hábiles.
Se realizaron 59 encuestas de satisfacción, en donde el 66% de los ciudadanos se encuentran satisfachos con el servicio.
El principal motivo de insatisfacción de los ciudadanos es la falta de claridad en las respuestas enviadas por parte del Instituto, los ciudadanos mencionan que no son claras en cuanto al proceder en los casos reportados, adicionalmente de oportunidad para atender los casos de presunto maltrato animal.
Através de  los canales de atención se realizaron 1.867 asesorías a ciudadanos que requerían acceder a los servicios del IDPYBA, principalmente asignando turnos para esterilización</t>
    </r>
  </si>
  <si>
    <r>
      <rPr>
        <b/>
        <sz val="10"/>
        <color rgb="FF000000"/>
        <rFont val="Arial"/>
        <family val="2"/>
      </rPr>
      <t xml:space="preserve">
EQUIPO DE RECURSOS FÍSICOS:
</t>
    </r>
    <r>
      <rPr>
        <sz val="10"/>
        <color rgb="FF000000"/>
        <rFont val="Arial"/>
        <family val="2"/>
      </rPr>
      <t xml:space="preserve">
Mediante la gestión de los recursos fisicos se garantiza el cumplimiento de las actividadades misionales mediante la provisión de bienes y servicios transversales y básicos de la operación misional tales como vigilancia, transporte, combustible, mantenimientos preventivos y correctivos, compra de elementos de inventario, aseo y cafeteria, entre otros. 
Todos los provedores cumplieron con  la presentacion del informe y soportes para generar las acciones tendientes para el pago de las obligaciones financieras del Instituto, asi mismo se gestionaron y fueron pagados al respectivo proveedor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Se cumplio con los mantenimientos programados, a los vehiculos de propiedad del Instituto y al inmueble que se encuentra en calidad de arrendamiento </t>
    </r>
  </si>
  <si>
    <t xml:space="preserve">14 ingresos, 123 salidas, 4 reintegros 15 traslados,  3 compras, </t>
  </si>
  <si>
    <r>
      <t xml:space="preserve">EQUIPO DE GESTIÓN AMBIENTAL: </t>
    </r>
    <r>
      <rPr>
        <sz val="10"/>
        <rFont val="Arial"/>
        <family val="2"/>
      </rPr>
      <t xml:space="preserve">Durante el mes de abril de 2023, Se hizo la limpieza preventiva y/o correctiva al sistema de aguas lluvias (bidones) y a las canaletas por parte de la Empresa de Aseo. Se convocaron a tres charlas sobre temas ambientales ahorro y uso eficiente del agua y energía entre otros en la Unidad de Cuidado Animal para todo el personal. Se realizó un informe técnico sobre el plan de austeridad orientado a garantizar la racionalidad del Agua y de la energía para el año 2023 en el Instituto de Protección y Bienestar Animal. Se realizó 7 entregas de residuos peligrosos (Cortopunzantes, biosanitarios, animales, residuos químicos), la cantidad de residuos entregados fueron 1248.8 Kilos a la empresa ECOENTORNO. Se realizó una entrega de material reciclado a la asociación de reciclaje ARCRECIFRONT de 81 Kg de la Unidad de Cuidado Animal y la sede Administrativa. Se hizo la actualización de las bitácoras de residuos ordinarios, peligrosos infecciosos, peligrosos y reciclados. 
Se continúa con las inspecciones mensuales, verificando las condiciones sanitarias y locativas de almacenamiento de los residuos. Se realizó proceso de estudios previos – criterios ambientales  de abejas, palomas y granja. Un segundo sobre acuerdo de ferretería y un tercero de vigilancia. Por parte del área de comunicaciones se publicaron tres piezas comunicativas sobre ahorro de agua, energía y cambio climático esta fueron realizadas por el área ambiental. Se hizo proceso de compensación de la tala preventiva de especies arbóreas consistente en colocar 20 Eugenias en la Unidad de Cuidado Animal bajo el contrato No 281- 2023.  Se actualiza las bitácoras de bici usuarios y número de viajes. Por último se hizo el registro de las bicicletas que ingresan a la Unidad de Cuidado Animal acompañado del programa de Movilidad Sostenible de la Secretaria de Movilidad – Red muévete mejor. En saneamiento se realizaron los servicios de control vectorial, fumigación y desinfección ambiental en la Unidad de Cuidado Animal parte externa, bodegas y áreas administrativas y las zonas existentes. Se hizo actividades de poda en la Unidad de Cuidado Animal. </t>
    </r>
  </si>
  <si>
    <r>
      <t xml:space="preserve">EQUIPO DE GESTIÓN DOCUMENTAL:  </t>
    </r>
    <r>
      <rPr>
        <sz val="10"/>
        <color rgb="FF000000"/>
        <rFont val="Arial"/>
        <family val="2"/>
      </rPr>
      <t>El cronograma de transferencias primarias documentales es aprobado por el Comité de Gestión y Desempeño Institucional durante el mes de abril, lo cual implica el inicio de la recepción para el siguiente mes.
De acuerdo con lo programado durante el mes de abril se desarrolló solo nueve (9) mesas de trabajo dando cumplimiento a las necesidades de las áreas. Adicional se da cumplimiento al cronograma de capacitaciones realizando una (1) capacitación sobre la Conservación y preservación Documental. 
Por último, se realizó la digitalización de 16.690 imágenes de la transferencia primarias documentales correspondientes a la serie documental "REGISTROS DE IDENTIFICACIÒN DE CANINOS Y FELINOS" vigencia 2018. Adicional de realizar la revisión de doscientos veintitrés (223) expedientes del área de Fauna Silvestre 2020, ciento noventa y siete (197) expedientes del programas de Hogares de paso vigencia 2021, cuarenta y tres (43) expedientes del Programa de atención de los casos de maltrato Animal y un (1) expediente del Programa de Animales de Granja vigencia 2021.</t>
    </r>
  </si>
  <si>
    <t>560 operaciones contables</t>
  </si>
  <si>
    <t>1657 operaciones contables</t>
  </si>
  <si>
    <t>561 giros</t>
  </si>
  <si>
    <t>1756 Giros efectuados</t>
  </si>
  <si>
    <t>La meta presenta un nivel de cumplimiento del 28% con corte al mes de abril, la cual corresponde al desarrollo de las siguientes actividades:
La Oficina Asesora de Planeación cumplió con los reportes correspondientes al mes de abril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Proyecto.
6. Revisión y publicación de las Hojas de vida de los indicadores.
7. Reporte SEGPLAN I Trimestre 2023
Adicionalmente se realizó el reporte a la Secretaría Distrital de Hacienda de los Trazadores presupuestales.
En lo referente a realizar la formulación, desarrollo y seguimiento de Políticas Publicas del Instituto, durante el mes de abril se realizó el reporte de seguimiento de dos Políticas Públicas: Política Pública de Mujeres y Equidad de Género y Política Pública LGBTI. Así mismo, se efectuó acompañamiento técnico a la formulación a la propuesta del producto para ejecución del IDPYBA en la Política Pública del Peatón.
En cuanto a la prestación de asistencia Técnica en la Formulación e Implementación en Proyectos de Inversión Local en la Temática de Protección y Bienestar Animal, para este período se realizó la revisión y consolidación de observaciones de las áreas misionales del Proyecto de Inversión Local de Atención de Animales de la Alcaldía Local de Barrios Unidos.</t>
  </si>
  <si>
    <t>Yuly Patricia Castro Beltrán  - Clara Ines Parra Rojas - María Isabel Villegas</t>
  </si>
  <si>
    <t>Jefe de la Oficina Asesora de Planeación - Subdirectora de Gestión Corporativa - Jefe de la Oficina de Control Disciplinario Interno</t>
  </si>
  <si>
    <t>SUBDIRECTORA DE GESTIÓN CORPORATIVA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</si>
</sst>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_(* #,##0.0_);_(* \(#,##0.0\);_(* &quot;-&quot;??_);_(@_)"/>
    <numFmt numFmtId="176" formatCode="0.0"/>
    <numFmt numFmtId="177" formatCode="0.000"/>
    <numFmt numFmtId="178" formatCode="_(* #,##0.000_);_(* \(#,##0.000\);_(* &quot;-&quot;_);_(@_)"/>
    <numFmt numFmtId="179" formatCode="_(* #,##0.000_);_(* \(#,##0.000\);_(* &quot;-&quot;??_);_(@_)"/>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b/>
      <sz val="11"/>
      <color rgb="FF00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auto="1"/>
      </right>
      <top style="thin">
        <color rgb="FF000000"/>
      </top>
      <bottom style="thin">
        <color auto="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21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2"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2"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891">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7"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7" fontId="5" fillId="0" borderId="126" xfId="1496" applyNumberFormat="1" applyFont="1" applyFill="1" applyBorder="1" applyAlignment="1" applyProtection="1">
      <alignment horizontal="center" vertical="center" wrapText="1"/>
      <protection hidden="1"/>
    </xf>
    <xf numFmtId="177" fontId="9" fillId="0" borderId="126" xfId="1495" applyNumberFormat="1" applyFont="1" applyFill="1" applyBorder="1" applyAlignment="1">
      <alignment horizontal="center" vertical="center"/>
    </xf>
    <xf numFmtId="176" fontId="5" fillId="24" borderId="126" xfId="1496" applyNumberFormat="1" applyFont="1" applyFill="1" applyBorder="1" applyAlignment="1" applyProtection="1">
      <alignment horizontal="center" vertical="center" wrapText="1"/>
      <protection hidden="1"/>
    </xf>
    <xf numFmtId="176"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2" fontId="5" fillId="0" borderId="153" xfId="1496" applyNumberFormat="1" applyFont="1" applyFill="1" applyBorder="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82" fillId="0" borderId="152" xfId="0" applyFont="1" applyBorder="1" applyAlignment="1">
      <alignment horizontal="center" vertical="center"/>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5"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6" fontId="5" fillId="0" borderId="126" xfId="1496" applyNumberFormat="1" applyFont="1" applyFill="1" applyBorder="1" applyAlignment="1" applyProtection="1">
      <alignment horizontal="center" vertical="center" wrapText="1"/>
      <protection hidden="1"/>
    </xf>
    <xf numFmtId="176" fontId="5" fillId="0" borderId="162" xfId="1496" applyNumberFormat="1" applyFont="1" applyFill="1" applyBorder="1" applyAlignment="1" applyProtection="1">
      <alignment vertical="center" wrapText="1"/>
      <protection hidden="1"/>
    </xf>
    <xf numFmtId="3" fontId="82" fillId="0" borderId="152" xfId="0" applyNumberFormat="1" applyFont="1" applyBorder="1" applyAlignment="1">
      <alignment horizontal="center" vertical="center"/>
    </xf>
    <xf numFmtId="176" fontId="5" fillId="0" borderId="162"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42" fontId="51" fillId="0" borderId="0" xfId="32118" applyFont="1" applyProtection="1">
      <protection hidden="1"/>
    </xf>
    <xf numFmtId="0" fontId="59" fillId="50" borderId="152" xfId="1371" applyFont="1" applyFill="1" applyBorder="1" applyAlignment="1" applyProtection="1">
      <alignment horizontal="center" vertical="center" wrapText="1"/>
      <protection locked="0" hidden="1"/>
    </xf>
    <xf numFmtId="1" fontId="59" fillId="50" borderId="152" xfId="1371" applyNumberFormat="1" applyFont="1" applyFill="1" applyBorder="1" applyAlignment="1" applyProtection="1">
      <alignment horizontal="center" vertical="center" wrapText="1"/>
      <protection locked="0" hidden="1"/>
    </xf>
    <xf numFmtId="1" fontId="59" fillId="0" borderId="152" xfId="1371" applyNumberFormat="1" applyFont="1" applyBorder="1" applyAlignment="1" applyProtection="1">
      <alignment horizontal="center" vertical="center" wrapText="1"/>
      <protection locked="0" hidden="1"/>
    </xf>
    <xf numFmtId="0" fontId="80" fillId="0" borderId="113" xfId="0" applyFont="1" applyBorder="1" applyAlignment="1">
      <alignment horizontal="left" vertical="top" wrapText="1"/>
    </xf>
    <xf numFmtId="0" fontId="80" fillId="0" borderId="13" xfId="0" applyFont="1" applyBorder="1" applyAlignment="1">
      <alignment horizontal="left" vertical="top" wrapText="1"/>
    </xf>
    <xf numFmtId="0" fontId="80" fillId="0" borderId="0" xfId="0" applyFont="1" applyAlignment="1">
      <alignment horizontal="left" vertical="top" wrapText="1"/>
    </xf>
    <xf numFmtId="0" fontId="86" fillId="0" borderId="13" xfId="0" applyFont="1" applyBorder="1" applyAlignment="1">
      <alignment horizontal="left" vertical="top" wrapText="1"/>
    </xf>
    <xf numFmtId="0" fontId="86"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177" fontId="5" fillId="0" borderId="126" xfId="1495" applyNumberFormat="1" applyFont="1" applyFill="1" applyBorder="1" applyAlignment="1">
      <alignment horizontal="center" vertical="center"/>
    </xf>
    <xf numFmtId="9" fontId="70" fillId="0" borderId="152" xfId="0" applyNumberFormat="1" applyFont="1" applyBorder="1"/>
    <xf numFmtId="172" fontId="5" fillId="0" borderId="126" xfId="1251" applyNumberFormat="1" applyFont="1" applyFill="1" applyBorder="1" applyAlignment="1">
      <alignment horizontal="center" vertical="center"/>
    </xf>
    <xf numFmtId="172" fontId="5" fillId="50" borderId="126" xfId="1251" applyNumberFormat="1" applyFont="1" applyFill="1" applyBorder="1" applyAlignment="1">
      <alignment horizontal="center" vertical="center"/>
    </xf>
    <xf numFmtId="9" fontId="70" fillId="0" borderId="152" xfId="1495" applyFont="1" applyBorder="1"/>
    <xf numFmtId="178" fontId="5" fillId="0" borderId="126" xfId="1251" applyNumberFormat="1" applyFont="1" applyFill="1" applyBorder="1" applyAlignment="1">
      <alignment horizontal="center" vertical="center"/>
    </xf>
    <xf numFmtId="0" fontId="12" fillId="0" borderId="127" xfId="1371" applyFont="1" applyBorder="1" applyAlignment="1" applyProtection="1">
      <alignment vertical="center" wrapText="1"/>
      <protection locked="0"/>
    </xf>
    <xf numFmtId="42" fontId="54" fillId="0" borderId="0" xfId="32118" applyFont="1" applyAlignment="1" applyProtection="1">
      <alignment horizontal="center" vertical="center"/>
      <protection hidden="1"/>
    </xf>
    <xf numFmtId="0" fontId="70" fillId="50" borderId="167" xfId="1371" applyFont="1" applyFill="1" applyBorder="1" applyAlignment="1" applyProtection="1">
      <alignment horizontal="left" vertical="center" wrapText="1"/>
      <protection locked="0"/>
    </xf>
    <xf numFmtId="0" fontId="83" fillId="65" borderId="168" xfId="0" applyFont="1" applyFill="1" applyBorder="1" applyAlignment="1">
      <alignment horizontal="center" vertical="center" wrapText="1"/>
    </xf>
    <xf numFmtId="0" fontId="83" fillId="65" borderId="169" xfId="0" applyFont="1" applyFill="1" applyBorder="1" applyAlignment="1">
      <alignment horizontal="center" vertical="center" wrapText="1"/>
    </xf>
    <xf numFmtId="0" fontId="59" fillId="50" borderId="161" xfId="1371" applyFont="1" applyFill="1" applyBorder="1" applyAlignment="1" applyProtection="1">
      <alignment horizontal="left" vertical="center" wrapText="1"/>
      <protection locked="0"/>
    </xf>
    <xf numFmtId="0" fontId="82" fillId="65" borderId="172" xfId="0" applyFont="1" applyFill="1" applyBorder="1" applyAlignment="1">
      <alignment horizontal="center" vertical="center" wrapText="1"/>
    </xf>
    <xf numFmtId="0" fontId="59" fillId="50" borderId="160" xfId="1371" applyFont="1" applyFill="1" applyBorder="1" applyAlignment="1" applyProtection="1">
      <alignment horizontal="left" vertical="center" wrapText="1"/>
      <protection locked="0"/>
    </xf>
    <xf numFmtId="0" fontId="82" fillId="65" borderId="156" xfId="0" applyFont="1" applyFill="1" applyBorder="1" applyAlignment="1">
      <alignment horizontal="center" vertical="center" wrapText="1"/>
    </xf>
    <xf numFmtId="0" fontId="59" fillId="0" borderId="152" xfId="1371" applyFont="1" applyBorder="1" applyAlignment="1" applyProtection="1">
      <alignment horizontal="justify" vertical="center" wrapText="1"/>
      <protection locked="0" hidden="1"/>
    </xf>
    <xf numFmtId="0" fontId="59" fillId="0" borderId="152" xfId="1371" applyFont="1" applyBorder="1" applyAlignment="1" applyProtection="1">
      <alignment vertical="center" wrapText="1"/>
      <protection locked="0" hidden="1"/>
    </xf>
    <xf numFmtId="49" fontId="59" fillId="0" borderId="152" xfId="1371" applyNumberFormat="1" applyFont="1" applyBorder="1" applyAlignment="1" applyProtection="1">
      <alignment horizontal="center" vertical="center" wrapText="1"/>
      <protection locked="0" hidden="1"/>
    </xf>
    <xf numFmtId="3" fontId="12" fillId="0" borderId="152" xfId="0" applyNumberFormat="1" applyFont="1" applyBorder="1" applyAlignment="1">
      <alignment horizontal="center" vertical="center" wrapText="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170"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1"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179" fontId="9" fillId="67" borderId="156" xfId="1250" applyNumberFormat="1" applyFont="1" applyFill="1" applyBorder="1" applyAlignment="1" applyProtection="1">
      <alignment horizontal="center" vertical="center" wrapText="1"/>
      <protection locked="0" hidden="1"/>
    </xf>
    <xf numFmtId="179" fontId="9" fillId="67" borderId="23" xfId="1250" applyNumberFormat="1" applyFont="1" applyFill="1" applyBorder="1" applyAlignment="1" applyProtection="1">
      <alignment horizontal="center" vertical="center" wrapText="1"/>
      <protection locked="0" hidden="1"/>
    </xf>
    <xf numFmtId="179" fontId="9" fillId="67" borderId="15" xfId="1250" applyNumberFormat="1"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12" fillId="50" borderId="126" xfId="1371" applyFont="1" applyFill="1" applyBorder="1" applyAlignment="1" applyProtection="1">
      <alignment horizontal="justify" vertical="top" wrapText="1"/>
      <protection locked="0"/>
    </xf>
    <xf numFmtId="0" fontId="12" fillId="50" borderId="127" xfId="1371" applyFont="1" applyFill="1" applyBorder="1" applyAlignment="1" applyProtection="1">
      <alignment horizontal="justify" vertical="top" wrapText="1"/>
      <protection locked="0"/>
    </xf>
    <xf numFmtId="0" fontId="12"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24" borderId="126" xfId="1250" applyNumberFormat="1" applyFont="1" applyFill="1" applyBorder="1" applyAlignment="1" applyProtection="1">
      <alignment horizontal="center" vertical="center" wrapText="1"/>
      <protection hidden="1"/>
    </xf>
    <xf numFmtId="175" fontId="5" fillId="24" borderId="127" xfId="1250" applyNumberFormat="1" applyFont="1" applyFill="1" applyBorder="1" applyAlignment="1" applyProtection="1">
      <alignment horizontal="center" vertical="center" wrapText="1"/>
      <protection hidden="1"/>
    </xf>
    <xf numFmtId="175"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0" fontId="4" fillId="50" borderId="156" xfId="1495" applyNumberFormat="1" applyFont="1" applyFill="1" applyBorder="1" applyAlignment="1" applyProtection="1">
      <alignment horizontal="center" vertical="center" wrapText="1"/>
      <protection locked="0" hidden="1"/>
    </xf>
    <xf numFmtId="10" fontId="4" fillId="50" borderId="23" xfId="1495" applyNumberFormat="1" applyFont="1" applyFill="1" applyBorder="1" applyAlignment="1" applyProtection="1">
      <alignment horizontal="center" vertical="center" wrapText="1"/>
      <protection locked="0" hidden="1"/>
    </xf>
    <xf numFmtId="10" fontId="4" fillId="50" borderId="15" xfId="1495" applyNumberFormat="1"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4" fillId="50" borderId="155" xfId="1371" applyFont="1" applyFill="1" applyBorder="1" applyAlignment="1" applyProtection="1">
      <alignment horizontal="left" vertical="top" wrapText="1"/>
      <protection locked="0" hidden="1"/>
    </xf>
    <xf numFmtId="0" fontId="54" fillId="50" borderId="159" xfId="1371" applyFont="1" applyFill="1" applyBorder="1" applyAlignment="1" applyProtection="1">
      <alignment horizontal="left" vertical="top" wrapText="1"/>
      <protection locked="0" hidden="1"/>
    </xf>
    <xf numFmtId="0" fontId="54" fillId="50" borderId="160" xfId="1371" applyFont="1" applyFill="1" applyBorder="1" applyAlignment="1" applyProtection="1">
      <alignment horizontal="left" vertical="top" wrapText="1"/>
      <protection locked="0" hidden="1"/>
    </xf>
    <xf numFmtId="0" fontId="54" fillId="50" borderId="113" xfId="1371" applyFont="1" applyFill="1" applyBorder="1" applyAlignment="1" applyProtection="1">
      <alignment horizontal="left" vertical="top" wrapText="1"/>
      <protection locked="0" hidden="1"/>
    </xf>
    <xf numFmtId="0" fontId="54" fillId="50" borderId="0" xfId="1371" applyFont="1" applyFill="1" applyAlignment="1" applyProtection="1">
      <alignment horizontal="left" vertical="top" wrapText="1"/>
      <protection locked="0" hidden="1"/>
    </xf>
    <xf numFmtId="0" fontId="54" fillId="50" borderId="16" xfId="1371" applyFont="1" applyFill="1" applyBorder="1" applyAlignment="1" applyProtection="1">
      <alignment horizontal="left" vertical="top" wrapText="1"/>
      <protection locked="0" hidden="1"/>
    </xf>
    <xf numFmtId="0" fontId="54" fillId="50" borderId="17" xfId="1371" applyFont="1" applyFill="1" applyBorder="1" applyAlignment="1" applyProtection="1">
      <alignment horizontal="left" vertical="top" wrapText="1"/>
      <protection locked="0" hidden="1"/>
    </xf>
    <xf numFmtId="0" fontId="54" fillId="50" borderId="18" xfId="1371" applyFont="1" applyFill="1" applyBorder="1" applyAlignment="1" applyProtection="1">
      <alignment horizontal="left" vertical="top" wrapText="1"/>
      <protection locked="0" hidden="1"/>
    </xf>
    <xf numFmtId="0" fontId="54" fillId="50" borderId="19" xfId="1371" applyFont="1" applyFill="1" applyBorder="1" applyAlignment="1" applyProtection="1">
      <alignment horizontal="left" vertical="top" wrapText="1"/>
      <protection locked="0" hidden="1"/>
    </xf>
    <xf numFmtId="0" fontId="54"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0" borderId="155" xfId="1371" applyFont="1" applyBorder="1" applyAlignment="1" applyProtection="1">
      <alignment horizontal="left" vertical="top" wrapText="1"/>
      <protection locked="0" hidden="1"/>
    </xf>
    <xf numFmtId="0" fontId="59" fillId="0" borderId="159" xfId="1371" applyFont="1" applyBorder="1" applyAlignment="1" applyProtection="1">
      <alignment horizontal="left" vertical="top" wrapText="1"/>
      <protection locked="0" hidden="1"/>
    </xf>
    <xf numFmtId="0" fontId="59" fillId="0" borderId="160" xfId="1371" applyFont="1" applyBorder="1" applyAlignment="1" applyProtection="1">
      <alignment horizontal="left" vertical="top" wrapText="1"/>
      <protection locked="0" hidden="1"/>
    </xf>
    <xf numFmtId="0" fontId="59" fillId="0" borderId="113" xfId="1371" applyFont="1" applyBorder="1" applyAlignment="1" applyProtection="1">
      <alignment horizontal="left" vertical="top" wrapText="1"/>
      <protection locked="0" hidden="1"/>
    </xf>
    <xf numFmtId="0" fontId="59" fillId="0" borderId="0" xfId="1371" applyFont="1" applyAlignment="1" applyProtection="1">
      <alignment horizontal="left" vertical="top" wrapText="1"/>
      <protection locked="0" hidden="1"/>
    </xf>
    <xf numFmtId="0" fontId="59" fillId="0" borderId="16" xfId="1371" applyFont="1" applyBorder="1" applyAlignment="1" applyProtection="1">
      <alignment horizontal="left" vertical="top" wrapText="1"/>
      <protection locked="0" hidden="1"/>
    </xf>
    <xf numFmtId="0" fontId="59" fillId="0" borderId="17" xfId="1371" applyFont="1" applyBorder="1" applyAlignment="1" applyProtection="1">
      <alignment horizontal="left" vertical="top" wrapText="1"/>
      <protection locked="0" hidden="1"/>
    </xf>
    <xf numFmtId="0" fontId="59" fillId="0" borderId="18" xfId="1371" applyFont="1" applyBorder="1" applyAlignment="1" applyProtection="1">
      <alignment horizontal="left" vertical="top" wrapText="1"/>
      <protection locked="0" hidden="1"/>
    </xf>
    <xf numFmtId="0" fontId="59" fillId="0" borderId="19" xfId="1371" applyFont="1" applyBorder="1" applyAlignment="1" applyProtection="1">
      <alignment horizontal="left" vertical="top"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165" fontId="5" fillId="67" borderId="156" xfId="1250" applyFont="1" applyFill="1" applyBorder="1" applyAlignment="1" applyProtection="1">
      <alignment horizontal="center" vertical="center" wrapText="1"/>
      <protection locked="0" hidden="1"/>
    </xf>
    <xf numFmtId="165" fontId="5" fillId="67" borderId="23" xfId="1250" applyFont="1" applyFill="1" applyBorder="1" applyAlignment="1" applyProtection="1">
      <alignment horizontal="center" vertical="center" wrapText="1"/>
      <protection locked="0" hidden="1"/>
    </xf>
    <xf numFmtId="165" fontId="5" fillId="67" borderId="15" xfId="1250" applyFont="1" applyFill="1" applyBorder="1" applyAlignment="1" applyProtection="1">
      <alignment horizontal="center"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86" fillId="0" borderId="158" xfId="0" applyFont="1" applyBorder="1" applyAlignment="1">
      <alignment horizontal="left" vertical="top" wrapText="1"/>
    </xf>
    <xf numFmtId="0" fontId="86" fillId="0" borderId="159" xfId="0" applyFont="1" applyBorder="1" applyAlignment="1">
      <alignment horizontal="left" vertical="top" wrapText="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0" fontId="80" fillId="0" borderId="155" xfId="0" applyFont="1" applyBorder="1" applyAlignment="1">
      <alignment horizontal="left" vertical="center" wrapText="1"/>
    </xf>
    <xf numFmtId="0" fontId="86" fillId="0" borderId="159" xfId="0" applyFont="1" applyBorder="1" applyAlignment="1">
      <alignment horizontal="left" vertical="center" wrapText="1"/>
    </xf>
    <xf numFmtId="0" fontId="86" fillId="0" borderId="160" xfId="0" applyFont="1" applyBorder="1" applyAlignment="1">
      <alignment horizontal="left" vertical="center" wrapText="1"/>
    </xf>
    <xf numFmtId="0" fontId="86" fillId="0" borderId="113" xfId="0" applyFont="1" applyBorder="1" applyAlignment="1">
      <alignment horizontal="left" vertical="center" wrapText="1"/>
    </xf>
    <xf numFmtId="0" fontId="86" fillId="0" borderId="0" xfId="0" applyFont="1" applyAlignment="1">
      <alignment horizontal="left" vertical="center" wrapText="1"/>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86" fillId="0" borderId="18" xfId="0" applyFont="1" applyBorder="1" applyAlignment="1">
      <alignment horizontal="left" vertical="center" wrapText="1"/>
    </xf>
    <xf numFmtId="0" fontId="86" fillId="0" borderId="19" xfId="0" applyFont="1" applyBorder="1" applyAlignment="1">
      <alignment horizontal="left" vertical="center" wrapText="1"/>
    </xf>
    <xf numFmtId="0" fontId="86"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3" fillId="0" borderId="155" xfId="0" applyFont="1" applyBorder="1" applyAlignment="1">
      <alignment horizontal="justify" vertical="top" wrapText="1"/>
    </xf>
    <xf numFmtId="0" fontId="3" fillId="0" borderId="159" xfId="0" applyFont="1" applyBorder="1" applyAlignment="1">
      <alignment horizontal="justify" vertical="top" wrapText="1"/>
    </xf>
    <xf numFmtId="0" fontId="3" fillId="0" borderId="160" xfId="0" applyFont="1" applyBorder="1" applyAlignment="1">
      <alignment horizontal="justify" vertical="top" wrapText="1"/>
    </xf>
    <xf numFmtId="0" fontId="3" fillId="0" borderId="113" xfId="0" applyFont="1" applyBorder="1" applyAlignment="1">
      <alignment horizontal="justify" vertical="top" wrapText="1"/>
    </xf>
    <xf numFmtId="0" fontId="3" fillId="0" borderId="0" xfId="0" applyFont="1" applyAlignment="1">
      <alignment horizontal="justify" vertical="top" wrapText="1"/>
    </xf>
    <xf numFmtId="0" fontId="3" fillId="0" borderId="16" xfId="0" applyFont="1" applyBorder="1" applyAlignment="1">
      <alignment horizontal="justify" vertical="top" wrapText="1"/>
    </xf>
    <xf numFmtId="0" fontId="3" fillId="0" borderId="17" xfId="0" applyFont="1" applyBorder="1" applyAlignment="1">
      <alignment horizontal="justify" vertical="top" wrapText="1"/>
    </xf>
    <xf numFmtId="0" fontId="3" fillId="0" borderId="18" xfId="0" applyFont="1" applyBorder="1" applyAlignment="1">
      <alignment horizontal="justify" vertical="top" wrapText="1"/>
    </xf>
    <xf numFmtId="0" fontId="3" fillId="0" borderId="19" xfId="0" applyFont="1" applyBorder="1" applyAlignment="1">
      <alignment horizontal="justify" vertical="top" wrapText="1"/>
    </xf>
    <xf numFmtId="165" fontId="4" fillId="50" borderId="156" xfId="1250" applyFont="1" applyFill="1" applyBorder="1" applyAlignment="1" applyProtection="1">
      <alignment horizontal="center" vertical="center" wrapText="1"/>
      <protection locked="0" hidden="1"/>
    </xf>
    <xf numFmtId="165" fontId="4" fillId="50" borderId="23" xfId="1250" applyFont="1" applyFill="1" applyBorder="1" applyAlignment="1" applyProtection="1">
      <alignment horizontal="center" vertical="center" wrapText="1"/>
      <protection locked="0" hidden="1"/>
    </xf>
    <xf numFmtId="165" fontId="4" fillId="50" borderId="15" xfId="1250" applyFont="1" applyFill="1" applyBorder="1" applyAlignment="1" applyProtection="1">
      <alignment horizontal="center" vertical="center" wrapText="1"/>
      <protection locked="0" hidden="1"/>
    </xf>
    <xf numFmtId="165" fontId="4" fillId="67" borderId="156" xfId="1250" applyFont="1" applyFill="1" applyBorder="1" applyAlignment="1" applyProtection="1">
      <alignment horizontal="center" vertical="center" wrapText="1"/>
      <protection locked="0" hidden="1"/>
    </xf>
    <xf numFmtId="165" fontId="4" fillId="67" borderId="23" xfId="1250" applyFont="1" applyFill="1" applyBorder="1" applyAlignment="1" applyProtection="1">
      <alignment horizontal="center" vertical="center" wrapText="1"/>
      <protection locked="0" hidden="1"/>
    </xf>
    <xf numFmtId="165" fontId="4" fillId="67" borderId="15"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64" xfId="0" applyFont="1" applyBorder="1" applyAlignment="1">
      <alignment horizontal="left" vertical="center" wrapText="1"/>
    </xf>
    <xf numFmtId="0" fontId="82" fillId="0" borderId="165" xfId="0" applyFont="1" applyBorder="1" applyAlignment="1">
      <alignment horizontal="left" vertical="center" wrapText="1"/>
    </xf>
    <xf numFmtId="0" fontId="82" fillId="0" borderId="166" xfId="0" applyFont="1" applyBorder="1" applyAlignment="1">
      <alignment horizontal="left" vertical="center" wrapText="1"/>
    </xf>
    <xf numFmtId="0" fontId="82" fillId="0" borderId="170" xfId="0" applyFont="1" applyBorder="1" applyAlignment="1">
      <alignment horizontal="left" vertical="center" wrapText="1"/>
    </xf>
    <xf numFmtId="0" fontId="82" fillId="0" borderId="0" xfId="0" applyFont="1" applyAlignment="1">
      <alignment horizontal="left" vertical="center" wrapText="1"/>
    </xf>
    <xf numFmtId="0" fontId="82" fillId="0" borderId="171" xfId="0" applyFont="1" applyBorder="1" applyAlignment="1">
      <alignment horizontal="left" vertical="center" wrapText="1"/>
    </xf>
    <xf numFmtId="0" fontId="82" fillId="0" borderId="173" xfId="0" applyFont="1" applyBorder="1" applyAlignment="1">
      <alignment horizontal="left" vertical="center" wrapText="1"/>
    </xf>
    <xf numFmtId="0" fontId="82" fillId="0" borderId="174" xfId="0" applyFont="1" applyBorder="1" applyAlignment="1">
      <alignment horizontal="left" vertical="center" wrapText="1"/>
    </xf>
    <xf numFmtId="0" fontId="82" fillId="0" borderId="175" xfId="0" applyFont="1" applyBorder="1" applyAlignment="1">
      <alignment horizontal="left"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26">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0] 3" xfId="32120" xr:uid="{89A4FB96-84BC-4D8E-AEF7-5237435D7C79}"/>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43" xfId="32119" xr:uid="{69B74E8C-8261-4969-967A-61C92FAA1542}"/>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0] 2" xfId="32121" xr:uid="{3D3FB12D-889E-43C4-B2E1-464ECFD8FC7E}"/>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13" xfId="32124" xr:uid="{D6BED76E-853A-41F7-9F00-F056821B7594}"/>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2 2" xfId="32123" xr:uid="{AFFB941A-5D4F-412E-B3FE-281B80DE6CBA}"/>
    <cellStyle name="Porcentaje 2 3" xfId="32125" xr:uid="{2ED69E70-ED97-4A8D-B51E-9B9BFD139166}"/>
    <cellStyle name="Porcentaje 3" xfId="1494" xr:uid="{00000000-0005-0000-0000-0000DA050000}"/>
    <cellStyle name="Porcentaje 4" xfId="32122" xr:uid="{CF2F99FD-2396-48AB-A4A9-702B92C5189E}"/>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750420850042186"/>
          <c:h val="0.8072774349152301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pt idx="1">
                  <c:v>1.2499999999999995E-2</c:v>
                </c:pt>
                <c:pt idx="2">
                  <c:v>1.2499999999999995E-2</c:v>
                </c:pt>
                <c:pt idx="3">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0.1666666666666666</c:v>
                </c:pt>
                <c:pt idx="2">
                  <c:v>0.24999999999999989</c:v>
                </c:pt>
                <c:pt idx="3">
                  <c:v>0.3333333333333332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9.2540000000000001E-3</c:v>
                </c:pt>
                <c:pt idx="1">
                  <c:v>4.9979999999999998E-3</c:v>
                </c:pt>
                <c:pt idx="2" formatCode="_(* #,##0.000_);_(* \(#,##0.000\);_(* &quot;-&quot;_);_(@_)">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9.2540000000000001E-3</c:v>
                </c:pt>
                <c:pt idx="1">
                  <c:v>5.000000000000001E-3</c:v>
                </c:pt>
                <c:pt idx="2" formatCode="_(* #,##0.000_);_(* \(#,##0.000\);_(* &quot;-&quot;_);_(@_)">
                  <c:v>4.9979999999999998E-3</c:v>
                </c:pt>
                <c:pt idx="3">
                  <c:v>8.7480000000000006E-3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0.14254</c:v>
                </c:pt>
                <c:pt idx="2">
                  <c:v>0.19252</c:v>
                </c:pt>
                <c:pt idx="3">
                  <c:v>0.28000000000000003</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pt idx="1">
                  <c:v>0</c:v>
                </c:pt>
                <c:pt idx="2">
                  <c:v>0</c:v>
                </c:pt>
                <c:pt idx="3">
                  <c:v>0</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0.08</c:v>
                </c:pt>
                <c:pt idx="2">
                  <c:v>0.08</c:v>
                </c:pt>
                <c:pt idx="3">
                  <c:v>0.08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pt idx="1">
                  <c:v>1.6666666666666659E-2</c:v>
                </c:pt>
                <c:pt idx="2">
                  <c:v>1.6666666666666659E-2</c:v>
                </c:pt>
                <c:pt idx="3">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0.16666666666666657</c:v>
                </c:pt>
                <c:pt idx="2">
                  <c:v>0.24999999999999986</c:v>
                </c:pt>
                <c:pt idx="3">
                  <c:v>0.33333333333333315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1.6666666666666659E-2</c:v>
                </c:pt>
                <c:pt idx="1">
                  <c:v>1.6666666666666659E-2</c:v>
                </c:pt>
                <c:pt idx="2">
                  <c:v>1.6666666666666659E-2</c:v>
                </c:pt>
                <c:pt idx="3">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0.16666666666666657</c:v>
                </c:pt>
                <c:pt idx="2">
                  <c:v>0.24999999999999986</c:v>
                </c:pt>
                <c:pt idx="3">
                  <c:v>0.33333333333333315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pt idx="6">
                  <c:v>6.6666666666666645E-3</c:v>
                </c:pt>
                <c:pt idx="7">
                  <c:v>6.6666666666666645E-3</c:v>
                </c:pt>
                <c:pt idx="8">
                  <c:v>6.6666666666666645E-3</c:v>
                </c:pt>
                <c:pt idx="9">
                  <c:v>6.6666666666666645E-3</c:v>
                </c:pt>
                <c:pt idx="10">
                  <c:v>6.6666666666666645E-3</c:v>
                </c:pt>
                <c:pt idx="11">
                  <c:v>6.6666666666666645E-3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6.6666666666666645E-3</c:v>
                </c:pt>
                <c:pt idx="1">
                  <c:v>6.6666666666666645E-3</c:v>
                </c:pt>
                <c:pt idx="2">
                  <c:v>6.6666666666666645E-3</c:v>
                </c:pt>
                <c:pt idx="3">
                  <c:v>6.6666666666666645E-3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0.1666666666666666</c:v>
                </c:pt>
                <c:pt idx="2">
                  <c:v>0.24999999999999989</c:v>
                </c:pt>
                <c:pt idx="3">
                  <c:v>0.3333333333333332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28575</xdr:colOff>
          <xdr:row>1</xdr:row>
          <xdr:rowOff>28575</xdr:rowOff>
        </xdr:from>
        <xdr:to>
          <xdr:col>8</xdr:col>
          <xdr:colOff>1714500</xdr:colOff>
          <xdr:row>2</xdr:row>
          <xdr:rowOff>66675</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59531</xdr:colOff>
      <xdr:row>38</xdr:row>
      <xdr:rowOff>1012031</xdr:rowOff>
    </xdr:from>
    <xdr:to>
      <xdr:col>8</xdr:col>
      <xdr:colOff>1683545</xdr:colOff>
      <xdr:row>43</xdr:row>
      <xdr:rowOff>545306</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66675</xdr:colOff>
          <xdr:row>1</xdr:row>
          <xdr:rowOff>28575</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66675</xdr:colOff>
          <xdr:row>1</xdr:row>
          <xdr:rowOff>28575</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66675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66675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66675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7109375" defaultRowHeight="15" x14ac:dyDescent="0.25"/>
  <cols>
    <col min="1" max="1" width="15.7109375" style="52" customWidth="1"/>
    <col min="2" max="2" width="23.140625" style="52" customWidth="1"/>
    <col min="3" max="3" width="16.140625" style="52" customWidth="1"/>
    <col min="4" max="4" width="16.42578125" style="53" customWidth="1"/>
    <col min="5" max="5" width="17.42578125" style="52" customWidth="1"/>
    <col min="6" max="6" width="23.42578125" style="52" customWidth="1"/>
    <col min="7" max="7" width="17.140625" style="52" customWidth="1"/>
    <col min="8" max="8" width="16.42578125" style="52" customWidth="1"/>
    <col min="9" max="9" width="18.140625" style="52" customWidth="1"/>
    <col min="10" max="10" width="13.7109375" style="52" customWidth="1"/>
    <col min="11" max="11" width="13.7109375" style="60" customWidth="1"/>
    <col min="12" max="17" width="13.7109375" style="52" customWidth="1"/>
    <col min="18" max="18" width="11.7109375" style="52" customWidth="1"/>
    <col min="19" max="19" width="9.7109375" style="52" customWidth="1"/>
    <col min="20" max="20" width="10.28515625" style="52" customWidth="1"/>
    <col min="21" max="21" width="14.140625" style="52" customWidth="1"/>
    <col min="22" max="22" width="11.7109375" style="52" customWidth="1"/>
    <col min="23" max="23" width="12.42578125" style="52" customWidth="1"/>
    <col min="24" max="26" width="14.7109375" style="52" customWidth="1"/>
    <col min="27" max="27" width="16.42578125" style="67" customWidth="1"/>
    <col min="28" max="28" width="14.7109375" style="52" customWidth="1"/>
    <col min="29" max="29" width="14.42578125" style="52" customWidth="1"/>
    <col min="30" max="30" width="89.7109375" style="52" customWidth="1"/>
    <col min="31" max="31" width="79.42578125" style="52" customWidth="1"/>
    <col min="32" max="32" width="87.42578125" style="52" customWidth="1"/>
    <col min="33" max="16384" width="10.7109375" style="52"/>
  </cols>
  <sheetData>
    <row r="2" spans="1:67" s="69" customFormat="1" ht="45.75" customHeight="1" x14ac:dyDescent="0.25">
      <c r="A2" s="371"/>
      <c r="B2" s="371"/>
      <c r="C2" s="356" t="s">
        <v>0</v>
      </c>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63"/>
    </row>
    <row r="3" spans="1:67" s="69" customFormat="1" ht="45.75" customHeight="1" x14ac:dyDescent="0.25">
      <c r="A3" s="371"/>
      <c r="B3" s="371"/>
      <c r="C3" s="356" t="s">
        <v>1</v>
      </c>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64"/>
    </row>
    <row r="4" spans="1:67" s="69" customFormat="1" ht="45.75" customHeight="1" x14ac:dyDescent="0.25">
      <c r="A4" s="371"/>
      <c r="B4" s="371"/>
      <c r="C4" s="356" t="s">
        <v>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64"/>
    </row>
    <row r="5" spans="1:67" s="69" customFormat="1" ht="45.75" customHeight="1" x14ac:dyDescent="0.25">
      <c r="A5" s="371"/>
      <c r="B5" s="371"/>
      <c r="C5" s="374" t="s">
        <v>3</v>
      </c>
      <c r="D5" s="374"/>
      <c r="E5" s="374"/>
      <c r="F5" s="374"/>
      <c r="G5" s="374"/>
      <c r="H5" s="374"/>
      <c r="I5" s="374"/>
      <c r="J5" s="374"/>
      <c r="K5" s="374"/>
      <c r="L5" s="374"/>
      <c r="M5" s="374"/>
      <c r="N5" s="374"/>
      <c r="O5" s="374"/>
      <c r="P5" s="374"/>
      <c r="Q5" s="374"/>
      <c r="R5" s="361" t="s">
        <v>4</v>
      </c>
      <c r="S5" s="361"/>
      <c r="T5" s="361"/>
      <c r="U5" s="361"/>
      <c r="V5" s="361"/>
      <c r="W5" s="361"/>
      <c r="X5" s="361"/>
      <c r="Y5" s="361"/>
      <c r="Z5" s="361"/>
      <c r="AA5" s="361"/>
      <c r="AB5" s="361"/>
      <c r="AC5" s="361"/>
      <c r="AD5" s="361"/>
      <c r="AE5" s="361"/>
      <c r="AF5" s="365"/>
    </row>
    <row r="6" spans="1:67" s="70" customFormat="1" ht="30.75" customHeight="1" x14ac:dyDescent="0.25">
      <c r="D6" s="71"/>
      <c r="K6" s="69"/>
      <c r="AA6" s="72"/>
    </row>
    <row r="7" spans="1:67" s="70" customFormat="1" ht="42" customHeight="1" x14ac:dyDescent="0.25">
      <c r="B7" s="158" t="s">
        <v>5</v>
      </c>
      <c r="C7" s="370" t="e">
        <f>+#REF!</f>
        <v>#REF!</v>
      </c>
      <c r="D7" s="370"/>
      <c r="E7" s="370"/>
      <c r="F7" s="370"/>
      <c r="G7" s="370"/>
      <c r="K7" s="69"/>
      <c r="AA7" s="72"/>
    </row>
    <row r="8" spans="1:67" s="70" customFormat="1" ht="42" customHeight="1" x14ac:dyDescent="0.25">
      <c r="B8" s="158" t="s">
        <v>6</v>
      </c>
      <c r="C8" s="370" t="e">
        <f>+#REF!</f>
        <v>#REF!</v>
      </c>
      <c r="D8" s="370"/>
      <c r="E8" s="370"/>
      <c r="F8" s="370"/>
      <c r="G8" s="370"/>
      <c r="K8" s="69"/>
      <c r="AA8" s="72"/>
    </row>
    <row r="9" spans="1:67" s="70" customFormat="1" ht="42" customHeight="1" x14ac:dyDescent="0.25">
      <c r="B9" s="159" t="s">
        <v>7</v>
      </c>
      <c r="C9" s="370" t="e">
        <f>+#REF!</f>
        <v>#REF!</v>
      </c>
      <c r="D9" s="370"/>
      <c r="E9" s="370"/>
      <c r="F9" s="370"/>
      <c r="G9" s="370"/>
      <c r="K9" s="69"/>
      <c r="Q9" s="73"/>
      <c r="R9" s="74"/>
      <c r="AA9" s="72"/>
    </row>
    <row r="10" spans="1:67" s="56" customFormat="1" ht="24.75" customHeight="1" x14ac:dyDescent="0.2">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2">
      <c r="A11" s="345" t="s">
        <v>8</v>
      </c>
      <c r="B11" s="346"/>
      <c r="C11" s="346"/>
      <c r="D11" s="346"/>
      <c r="E11" s="346"/>
      <c r="F11" s="346"/>
      <c r="G11" s="346"/>
      <c r="H11" s="347"/>
      <c r="I11" s="367" t="s">
        <v>9</v>
      </c>
      <c r="J11" s="368"/>
      <c r="K11" s="368"/>
      <c r="L11" s="368"/>
      <c r="M11" s="368"/>
      <c r="N11" s="369"/>
      <c r="O11" s="362" t="s">
        <v>10</v>
      </c>
      <c r="P11" s="362"/>
      <c r="Q11" s="362"/>
      <c r="R11" s="362"/>
      <c r="S11" s="362"/>
      <c r="T11" s="362"/>
      <c r="U11" s="362"/>
      <c r="V11" s="362"/>
      <c r="W11" s="362"/>
      <c r="X11" s="362"/>
      <c r="Y11" s="362"/>
      <c r="Z11" s="362"/>
      <c r="AA11" s="362"/>
      <c r="AB11" s="362"/>
      <c r="AC11" s="362"/>
      <c r="AD11" s="345" t="s">
        <v>11</v>
      </c>
      <c r="AE11" s="346"/>
      <c r="AF11" s="347"/>
    </row>
    <row r="12" spans="1:67" s="57" customFormat="1" ht="56.25" customHeight="1" x14ac:dyDescent="0.2">
      <c r="A12" s="160" t="s">
        <v>12</v>
      </c>
      <c r="B12" s="160" t="s">
        <v>13</v>
      </c>
      <c r="C12" s="160" t="s">
        <v>14</v>
      </c>
      <c r="D12" s="160" t="s">
        <v>15</v>
      </c>
      <c r="E12" s="160" t="s">
        <v>16</v>
      </c>
      <c r="F12" s="160" t="s">
        <v>17</v>
      </c>
      <c r="G12" s="160" t="s">
        <v>18</v>
      </c>
      <c r="H12" s="160" t="s">
        <v>19</v>
      </c>
      <c r="I12" s="161" t="s">
        <v>20</v>
      </c>
      <c r="J12" s="161">
        <v>2016</v>
      </c>
      <c r="K12" s="161">
        <v>2017</v>
      </c>
      <c r="L12" s="161">
        <v>2018</v>
      </c>
      <c r="M12" s="161">
        <v>2019</v>
      </c>
      <c r="N12" s="161">
        <v>2020</v>
      </c>
      <c r="O12" s="162" t="s">
        <v>21</v>
      </c>
      <c r="P12" s="162" t="s">
        <v>22</v>
      </c>
      <c r="Q12" s="162" t="s">
        <v>23</v>
      </c>
      <c r="R12" s="162" t="s">
        <v>24</v>
      </c>
      <c r="S12" s="162" t="s">
        <v>25</v>
      </c>
      <c r="T12" s="162" t="s">
        <v>26</v>
      </c>
      <c r="U12" s="162" t="s">
        <v>27</v>
      </c>
      <c r="V12" s="162" t="s">
        <v>28</v>
      </c>
      <c r="W12" s="162" t="s">
        <v>29</v>
      </c>
      <c r="X12" s="162" t="s">
        <v>30</v>
      </c>
      <c r="Y12" s="162" t="s">
        <v>31</v>
      </c>
      <c r="Z12" s="162" t="s">
        <v>32</v>
      </c>
      <c r="AA12" s="162" t="s">
        <v>33</v>
      </c>
      <c r="AB12" s="163" t="s">
        <v>34</v>
      </c>
      <c r="AC12" s="162" t="s">
        <v>35</v>
      </c>
      <c r="AD12" s="164" t="s">
        <v>36</v>
      </c>
      <c r="AE12" s="164" t="s">
        <v>37</v>
      </c>
      <c r="AF12" s="164" t="s">
        <v>38</v>
      </c>
    </row>
    <row r="13" spans="1:67" s="59" customFormat="1" ht="84.75" customHeight="1" x14ac:dyDescent="0.25">
      <c r="A13" s="311" t="s">
        <v>39</v>
      </c>
      <c r="B13" s="311" t="s">
        <v>40</v>
      </c>
      <c r="C13" s="311">
        <v>224</v>
      </c>
      <c r="D13" s="311" t="s">
        <v>41</v>
      </c>
      <c r="E13" s="311">
        <v>171</v>
      </c>
      <c r="F13" s="315" t="s">
        <v>42</v>
      </c>
      <c r="G13" s="311" t="s">
        <v>43</v>
      </c>
      <c r="H13" s="311" t="s">
        <v>44</v>
      </c>
      <c r="I13" s="366" t="e">
        <f>SUM(J13:N14)</f>
        <v>#REF!</v>
      </c>
      <c r="J13" s="348" t="e">
        <f>+#REF!</f>
        <v>#REF!</v>
      </c>
      <c r="K13" s="350" t="e">
        <f>+#REF!</f>
        <v>#REF!</v>
      </c>
      <c r="L13" s="372" t="e">
        <f>+#REF!</f>
        <v>#REF!</v>
      </c>
      <c r="M13" s="348" t="e">
        <f>+#REF!</f>
        <v>#REF!</v>
      </c>
      <c r="N13" s="348" t="e">
        <f>+#REF!</f>
        <v>#REF!</v>
      </c>
      <c r="O13" s="343" t="e">
        <f>+#REF!</f>
        <v>#REF!</v>
      </c>
      <c r="P13" s="343">
        <v>6.45</v>
      </c>
      <c r="Q13" s="343">
        <v>31.03</v>
      </c>
      <c r="R13" s="343"/>
      <c r="S13" s="343" t="e">
        <f>+#REF!</f>
        <v>#REF!</v>
      </c>
      <c r="T13" s="343" t="e">
        <f>+#REF!</f>
        <v>#REF!</v>
      </c>
      <c r="U13" s="343" t="e">
        <f>+#REF!</f>
        <v>#REF!</v>
      </c>
      <c r="V13" s="343" t="e">
        <f>+#REF!</f>
        <v>#REF!</v>
      </c>
      <c r="W13" s="343" t="e">
        <f>+#REF!</f>
        <v>#REF!</v>
      </c>
      <c r="X13" s="343" t="e">
        <f>+#REF!</f>
        <v>#REF!</v>
      </c>
      <c r="Y13" s="343" t="e">
        <f>+#REF!</f>
        <v>#REF!</v>
      </c>
      <c r="Z13" s="343" t="e">
        <f>+#REF!</f>
        <v>#REF!</v>
      </c>
      <c r="AA13" s="354" t="e">
        <f>SUM(O13:Z14)</f>
        <v>#REF!</v>
      </c>
      <c r="AB13" s="318" t="e">
        <f>+AA13/K13</f>
        <v>#REF!</v>
      </c>
      <c r="AC13" s="318" t="e">
        <f>+(J13+AA13)/I13</f>
        <v>#REF!</v>
      </c>
      <c r="AD13" s="352" t="s">
        <v>45</v>
      </c>
      <c r="AE13" s="305" t="s">
        <v>46</v>
      </c>
      <c r="AF13" s="352"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5">
      <c r="A14" s="311"/>
      <c r="B14" s="311"/>
      <c r="C14" s="311"/>
      <c r="D14" s="311"/>
      <c r="E14" s="311"/>
      <c r="F14" s="315"/>
      <c r="G14" s="311"/>
      <c r="H14" s="311"/>
      <c r="I14" s="366"/>
      <c r="J14" s="349"/>
      <c r="K14" s="351"/>
      <c r="L14" s="373"/>
      <c r="M14" s="349"/>
      <c r="N14" s="349"/>
      <c r="O14" s="344"/>
      <c r="P14" s="344"/>
      <c r="Q14" s="344"/>
      <c r="R14" s="344"/>
      <c r="S14" s="344"/>
      <c r="T14" s="344"/>
      <c r="U14" s="344"/>
      <c r="V14" s="344"/>
      <c r="W14" s="344"/>
      <c r="X14" s="344"/>
      <c r="Y14" s="344"/>
      <c r="Z14" s="344"/>
      <c r="AA14" s="355"/>
      <c r="AB14" s="318"/>
      <c r="AC14" s="318"/>
      <c r="AD14" s="353"/>
      <c r="AE14" s="306"/>
      <c r="AF14" s="353"/>
    </row>
    <row r="15" spans="1:67" ht="89.25" customHeight="1" x14ac:dyDescent="0.25">
      <c r="A15" s="311" t="s">
        <v>39</v>
      </c>
      <c r="B15" s="311" t="s">
        <v>48</v>
      </c>
      <c r="C15" s="311">
        <v>223</v>
      </c>
      <c r="D15" s="311" t="s">
        <v>49</v>
      </c>
      <c r="E15" s="311">
        <v>170</v>
      </c>
      <c r="F15" s="315" t="s">
        <v>50</v>
      </c>
      <c r="G15" s="311" t="s">
        <v>43</v>
      </c>
      <c r="H15" s="311" t="s">
        <v>44</v>
      </c>
      <c r="I15" s="366" t="e">
        <f>SUM(J15:N16)</f>
        <v>#REF!</v>
      </c>
      <c r="J15" s="341" t="e">
        <f>+#REF!</f>
        <v>#REF!</v>
      </c>
      <c r="K15" s="357" t="e">
        <f>+#REF!</f>
        <v>#REF!</v>
      </c>
      <c r="L15" s="359" t="e">
        <f>+#REF!</f>
        <v>#REF!</v>
      </c>
      <c r="M15" s="341" t="e">
        <f>+#REF!</f>
        <v>#REF!</v>
      </c>
      <c r="N15" s="341" t="e">
        <f>+#REF!</f>
        <v>#REF!</v>
      </c>
      <c r="O15" s="343">
        <v>53</v>
      </c>
      <c r="P15" s="343">
        <v>712</v>
      </c>
      <c r="Q15" s="343">
        <v>881</v>
      </c>
      <c r="R15" s="343"/>
      <c r="S15" s="343" t="e">
        <f>+#REF!</f>
        <v>#REF!</v>
      </c>
      <c r="T15" s="343" t="e">
        <f>+#REF!</f>
        <v>#REF!</v>
      </c>
      <c r="U15" s="343" t="e">
        <f>+#REF!</f>
        <v>#REF!</v>
      </c>
      <c r="V15" s="343" t="e">
        <f>+#REF!</f>
        <v>#REF!</v>
      </c>
      <c r="W15" s="343" t="e">
        <f>+#REF!</f>
        <v>#REF!</v>
      </c>
      <c r="X15" s="343" t="e">
        <f>+#REF!</f>
        <v>#REF!</v>
      </c>
      <c r="Y15" s="343" t="e">
        <f>+#REF!</f>
        <v>#REF!</v>
      </c>
      <c r="Z15" s="343" t="e">
        <f>+#REF!</f>
        <v>#REF!</v>
      </c>
      <c r="AA15" s="354" t="e">
        <f>SUM(O15:Z16)</f>
        <v>#REF!</v>
      </c>
      <c r="AB15" s="318" t="e">
        <f>+AA15/K15</f>
        <v>#REF!</v>
      </c>
      <c r="AC15" s="318" t="e">
        <f>+(J15+AA15)/I15</f>
        <v>#REF!</v>
      </c>
      <c r="AD15" s="352" t="s">
        <v>51</v>
      </c>
      <c r="AE15" s="305" t="s">
        <v>46</v>
      </c>
      <c r="AF15" s="352" t="s">
        <v>52</v>
      </c>
    </row>
    <row r="16" spans="1:67" ht="140.25" customHeight="1" x14ac:dyDescent="0.25">
      <c r="A16" s="311"/>
      <c r="B16" s="311"/>
      <c r="C16" s="311"/>
      <c r="D16" s="311"/>
      <c r="E16" s="311"/>
      <c r="F16" s="315"/>
      <c r="G16" s="311"/>
      <c r="H16" s="311"/>
      <c r="I16" s="366"/>
      <c r="J16" s="342"/>
      <c r="K16" s="358"/>
      <c r="L16" s="360"/>
      <c r="M16" s="342"/>
      <c r="N16" s="342"/>
      <c r="O16" s="344"/>
      <c r="P16" s="344"/>
      <c r="Q16" s="344"/>
      <c r="R16" s="344"/>
      <c r="S16" s="344"/>
      <c r="T16" s="344"/>
      <c r="U16" s="344"/>
      <c r="V16" s="344"/>
      <c r="W16" s="344"/>
      <c r="X16" s="344"/>
      <c r="Y16" s="344"/>
      <c r="Z16" s="344"/>
      <c r="AA16" s="355"/>
      <c r="AB16" s="318"/>
      <c r="AC16" s="318"/>
      <c r="AD16" s="353"/>
      <c r="AE16" s="306"/>
      <c r="AF16" s="353"/>
    </row>
    <row r="17" spans="1:32" ht="62.25" customHeight="1" x14ac:dyDescent="0.25">
      <c r="A17" s="311" t="s">
        <v>39</v>
      </c>
      <c r="B17" s="312" t="s">
        <v>53</v>
      </c>
      <c r="C17" s="311">
        <v>231</v>
      </c>
      <c r="D17" s="311" t="s">
        <v>54</v>
      </c>
      <c r="E17" s="311">
        <v>178</v>
      </c>
      <c r="F17" s="315" t="s">
        <v>55</v>
      </c>
      <c r="G17" s="311" t="s">
        <v>56</v>
      </c>
      <c r="H17" s="311" t="s">
        <v>44</v>
      </c>
      <c r="I17" s="319">
        <f>SUM(J17:N18)</f>
        <v>1</v>
      </c>
      <c r="J17" s="316">
        <v>0.05</v>
      </c>
      <c r="K17" s="313">
        <v>0.28999999999999998</v>
      </c>
      <c r="L17" s="329">
        <v>0.25</v>
      </c>
      <c r="M17" s="313">
        <v>0.4</v>
      </c>
      <c r="N17" s="313">
        <v>0.01</v>
      </c>
      <c r="O17" s="321">
        <v>0.19</v>
      </c>
      <c r="P17" s="322"/>
      <c r="Q17" s="322"/>
      <c r="R17" s="325">
        <v>0</v>
      </c>
      <c r="S17" s="326"/>
      <c r="T17" s="326"/>
      <c r="U17" s="335">
        <v>0</v>
      </c>
      <c r="V17" s="336"/>
      <c r="W17" s="336"/>
      <c r="X17" s="335">
        <v>0</v>
      </c>
      <c r="Y17" s="336"/>
      <c r="Z17" s="336"/>
      <c r="AA17" s="339">
        <f>+R17+O17+U17+X17</f>
        <v>0.19</v>
      </c>
      <c r="AB17" s="318">
        <f>+AA17/K17</f>
        <v>0.65517241379310354</v>
      </c>
      <c r="AC17" s="318">
        <f>+(J17+AA17)/I17</f>
        <v>0.24</v>
      </c>
      <c r="AD17" s="331" t="s">
        <v>57</v>
      </c>
      <c r="AE17" s="305" t="s">
        <v>46</v>
      </c>
      <c r="AF17" s="331" t="s">
        <v>58</v>
      </c>
    </row>
    <row r="18" spans="1:32" ht="200.25" customHeight="1" x14ac:dyDescent="0.25">
      <c r="A18" s="311"/>
      <c r="B18" s="312"/>
      <c r="C18" s="311"/>
      <c r="D18" s="311"/>
      <c r="E18" s="311"/>
      <c r="F18" s="315"/>
      <c r="G18" s="311"/>
      <c r="H18" s="311"/>
      <c r="I18" s="320"/>
      <c r="J18" s="317"/>
      <c r="K18" s="314"/>
      <c r="L18" s="330"/>
      <c r="M18" s="314"/>
      <c r="N18" s="314"/>
      <c r="O18" s="323"/>
      <c r="P18" s="324"/>
      <c r="Q18" s="324"/>
      <c r="R18" s="327"/>
      <c r="S18" s="328"/>
      <c r="T18" s="328"/>
      <c r="U18" s="337"/>
      <c r="V18" s="338"/>
      <c r="W18" s="338"/>
      <c r="X18" s="337"/>
      <c r="Y18" s="338"/>
      <c r="Z18" s="338"/>
      <c r="AA18" s="340"/>
      <c r="AB18" s="318"/>
      <c r="AC18" s="318"/>
      <c r="AD18" s="332"/>
      <c r="AE18" s="306"/>
      <c r="AF18" s="332"/>
    </row>
    <row r="19" spans="1:32" ht="62.25" customHeight="1" x14ac:dyDescent="0.25">
      <c r="A19" s="311" t="s">
        <v>39</v>
      </c>
      <c r="B19" s="312" t="s">
        <v>59</v>
      </c>
      <c r="C19" s="311">
        <v>232</v>
      </c>
      <c r="D19" s="311" t="s">
        <v>60</v>
      </c>
      <c r="E19" s="311">
        <v>179</v>
      </c>
      <c r="F19" s="315" t="s">
        <v>61</v>
      </c>
      <c r="G19" s="311" t="s">
        <v>56</v>
      </c>
      <c r="H19" s="311" t="s">
        <v>44</v>
      </c>
      <c r="I19" s="319">
        <f>SUM(J19:N20)</f>
        <v>1</v>
      </c>
      <c r="J19" s="316">
        <v>0.01</v>
      </c>
      <c r="K19" s="313">
        <v>0.15</v>
      </c>
      <c r="L19" s="329">
        <v>0.42</v>
      </c>
      <c r="M19" s="313">
        <v>0.42</v>
      </c>
      <c r="N19" s="313">
        <v>0</v>
      </c>
      <c r="O19" s="307">
        <v>0.35</v>
      </c>
      <c r="P19" s="308"/>
      <c r="Q19" s="308"/>
      <c r="R19" s="321">
        <v>0</v>
      </c>
      <c r="S19" s="322"/>
      <c r="T19" s="322"/>
      <c r="U19" s="307">
        <v>0</v>
      </c>
      <c r="V19" s="308"/>
      <c r="W19" s="308"/>
      <c r="X19" s="307">
        <v>0</v>
      </c>
      <c r="Y19" s="308"/>
      <c r="Z19" s="308"/>
      <c r="AA19" s="333">
        <f>+R19+O19+U19+X19</f>
        <v>0.35</v>
      </c>
      <c r="AB19" s="318">
        <f>+AA19/K19</f>
        <v>2.3333333333333335</v>
      </c>
      <c r="AC19" s="318">
        <f>+(J19+AA19)/I19</f>
        <v>0.36</v>
      </c>
      <c r="AD19" s="331" t="s">
        <v>62</v>
      </c>
      <c r="AE19" s="305" t="s">
        <v>46</v>
      </c>
      <c r="AF19" s="331" t="s">
        <v>58</v>
      </c>
    </row>
    <row r="20" spans="1:32" ht="298.5" customHeight="1" x14ac:dyDescent="0.25">
      <c r="A20" s="311"/>
      <c r="B20" s="312"/>
      <c r="C20" s="311"/>
      <c r="D20" s="311"/>
      <c r="E20" s="311"/>
      <c r="F20" s="315"/>
      <c r="G20" s="311"/>
      <c r="H20" s="311"/>
      <c r="I20" s="320"/>
      <c r="J20" s="317"/>
      <c r="K20" s="314"/>
      <c r="L20" s="330"/>
      <c r="M20" s="314"/>
      <c r="N20" s="314"/>
      <c r="O20" s="309"/>
      <c r="P20" s="310"/>
      <c r="Q20" s="310"/>
      <c r="R20" s="323"/>
      <c r="S20" s="324"/>
      <c r="T20" s="324"/>
      <c r="U20" s="309"/>
      <c r="V20" s="310"/>
      <c r="W20" s="310"/>
      <c r="X20" s="309"/>
      <c r="Y20" s="310"/>
      <c r="Z20" s="310"/>
      <c r="AA20" s="334"/>
      <c r="AB20" s="318"/>
      <c r="AC20" s="318"/>
      <c r="AD20" s="332"/>
      <c r="AE20" s="306"/>
      <c r="AF20" s="332"/>
    </row>
    <row r="21" spans="1:32" ht="62.25" customHeight="1" x14ac:dyDescent="0.25">
      <c r="A21" s="311" t="s">
        <v>39</v>
      </c>
      <c r="B21" s="312" t="s">
        <v>63</v>
      </c>
      <c r="C21" s="311">
        <v>233</v>
      </c>
      <c r="D21" s="311" t="s">
        <v>64</v>
      </c>
      <c r="E21" s="311">
        <v>180</v>
      </c>
      <c r="F21" s="315" t="s">
        <v>65</v>
      </c>
      <c r="G21" s="311" t="s">
        <v>56</v>
      </c>
      <c r="H21" s="311" t="s">
        <v>44</v>
      </c>
      <c r="I21" s="319">
        <f>SUM(J21:N22)</f>
        <v>1</v>
      </c>
      <c r="J21" s="316">
        <v>0.01</v>
      </c>
      <c r="K21" s="313">
        <v>0.1</v>
      </c>
      <c r="L21" s="329">
        <v>0.3</v>
      </c>
      <c r="M21" s="313">
        <v>0.55000000000000004</v>
      </c>
      <c r="N21" s="313">
        <v>0.04</v>
      </c>
      <c r="O21" s="307">
        <v>4.4999999999999998E-2</v>
      </c>
      <c r="P21" s="308"/>
      <c r="Q21" s="308"/>
      <c r="R21" s="307">
        <v>0</v>
      </c>
      <c r="S21" s="308"/>
      <c r="T21" s="308"/>
      <c r="U21" s="307">
        <v>0</v>
      </c>
      <c r="V21" s="308"/>
      <c r="W21" s="308"/>
      <c r="X21" s="307">
        <v>0</v>
      </c>
      <c r="Y21" s="308"/>
      <c r="Z21" s="308"/>
      <c r="AA21" s="333">
        <f>+R21+O21+U21+X21</f>
        <v>4.4999999999999998E-2</v>
      </c>
      <c r="AB21" s="318">
        <f>+AA21/K21</f>
        <v>0.44999999999999996</v>
      </c>
      <c r="AC21" s="318">
        <f>+(J21+AA21)/I21</f>
        <v>5.5E-2</v>
      </c>
      <c r="AD21" s="331" t="s">
        <v>66</v>
      </c>
      <c r="AE21" s="305" t="s">
        <v>46</v>
      </c>
      <c r="AF21" s="331" t="s">
        <v>58</v>
      </c>
    </row>
    <row r="22" spans="1:32" ht="124.5" customHeight="1" x14ac:dyDescent="0.25">
      <c r="A22" s="311"/>
      <c r="B22" s="312"/>
      <c r="C22" s="311"/>
      <c r="D22" s="311"/>
      <c r="E22" s="311"/>
      <c r="F22" s="315"/>
      <c r="G22" s="311"/>
      <c r="H22" s="311"/>
      <c r="I22" s="320"/>
      <c r="J22" s="317"/>
      <c r="K22" s="314"/>
      <c r="L22" s="330"/>
      <c r="M22" s="314"/>
      <c r="N22" s="314"/>
      <c r="O22" s="309"/>
      <c r="P22" s="310"/>
      <c r="Q22" s="310"/>
      <c r="R22" s="309"/>
      <c r="S22" s="310"/>
      <c r="T22" s="310"/>
      <c r="U22" s="309"/>
      <c r="V22" s="310"/>
      <c r="W22" s="310"/>
      <c r="X22" s="309"/>
      <c r="Y22" s="310"/>
      <c r="Z22" s="310"/>
      <c r="AA22" s="334"/>
      <c r="AB22" s="318"/>
      <c r="AC22" s="318"/>
      <c r="AD22" s="332"/>
      <c r="AE22" s="306"/>
      <c r="AF22" s="332"/>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71093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11" width="22.42578125" style="7" customWidth="1"/>
    <col min="12" max="24" width="10.7109375" style="3"/>
    <col min="25" max="16384" width="10.7109375" style="7"/>
  </cols>
  <sheetData>
    <row r="1" spans="2:14" ht="6" customHeight="1" thickBot="1" x14ac:dyDescent="0.25"/>
    <row r="2" spans="2:14" ht="25.5" customHeight="1" x14ac:dyDescent="0.2">
      <c r="B2" s="471"/>
      <c r="C2" s="469" t="s">
        <v>0</v>
      </c>
      <c r="D2" s="469"/>
      <c r="E2" s="469"/>
      <c r="F2" s="469"/>
      <c r="G2" s="469"/>
      <c r="H2" s="469"/>
      <c r="I2" s="473"/>
      <c r="J2" s="10"/>
      <c r="K2" s="10"/>
      <c r="M2" s="11" t="s">
        <v>67</v>
      </c>
    </row>
    <row r="3" spans="2:14" ht="25.5" customHeight="1" x14ac:dyDescent="0.2">
      <c r="B3" s="472"/>
      <c r="C3" s="470" t="s">
        <v>1</v>
      </c>
      <c r="D3" s="470"/>
      <c r="E3" s="470"/>
      <c r="F3" s="470"/>
      <c r="G3" s="470"/>
      <c r="H3" s="470"/>
      <c r="I3" s="474"/>
      <c r="J3" s="10"/>
      <c r="K3" s="10"/>
      <c r="M3" s="11" t="s">
        <v>68</v>
      </c>
    </row>
    <row r="4" spans="2:14" ht="25.5" customHeight="1" x14ac:dyDescent="0.2">
      <c r="B4" s="472"/>
      <c r="C4" s="470" t="s">
        <v>69</v>
      </c>
      <c r="D4" s="470"/>
      <c r="E4" s="470"/>
      <c r="F4" s="470"/>
      <c r="G4" s="470"/>
      <c r="H4" s="470"/>
      <c r="I4" s="474"/>
      <c r="J4" s="10"/>
      <c r="K4" s="10"/>
      <c r="M4" s="11" t="s">
        <v>70</v>
      </c>
    </row>
    <row r="5" spans="2:14" ht="25.5" customHeight="1" x14ac:dyDescent="0.2">
      <c r="B5" s="472"/>
      <c r="C5" s="470" t="s">
        <v>71</v>
      </c>
      <c r="D5" s="470"/>
      <c r="E5" s="470"/>
      <c r="F5" s="470"/>
      <c r="G5" s="475" t="s">
        <v>72</v>
      </c>
      <c r="H5" s="475"/>
      <c r="I5" s="474"/>
      <c r="J5" s="10"/>
      <c r="K5" s="10"/>
      <c r="M5" s="11" t="s">
        <v>73</v>
      </c>
    </row>
    <row r="6" spans="2:14" ht="23.25" customHeight="1" x14ac:dyDescent="0.2">
      <c r="B6" s="454" t="s">
        <v>74</v>
      </c>
      <c r="C6" s="455"/>
      <c r="D6" s="455"/>
      <c r="E6" s="455"/>
      <c r="F6" s="455"/>
      <c r="G6" s="455"/>
      <c r="H6" s="455"/>
      <c r="I6" s="456"/>
      <c r="J6" s="12"/>
      <c r="K6" s="12"/>
    </row>
    <row r="7" spans="2:14" ht="24" customHeight="1" x14ac:dyDescent="0.2">
      <c r="B7" s="457" t="s">
        <v>75</v>
      </c>
      <c r="C7" s="458"/>
      <c r="D7" s="458"/>
      <c r="E7" s="458"/>
      <c r="F7" s="458"/>
      <c r="G7" s="458"/>
      <c r="H7" s="458"/>
      <c r="I7" s="459"/>
      <c r="J7" s="13"/>
      <c r="K7" s="13"/>
    </row>
    <row r="8" spans="2:14" ht="24" customHeight="1" x14ac:dyDescent="0.2">
      <c r="B8" s="460" t="s">
        <v>76</v>
      </c>
      <c r="C8" s="461"/>
      <c r="D8" s="461"/>
      <c r="E8" s="461"/>
      <c r="F8" s="461"/>
      <c r="G8" s="461"/>
      <c r="H8" s="461"/>
      <c r="I8" s="462"/>
      <c r="J8" s="40"/>
      <c r="K8" s="40"/>
      <c r="N8" s="6" t="s">
        <v>77</v>
      </c>
    </row>
    <row r="9" spans="2:14" ht="30.75" customHeight="1" x14ac:dyDescent="0.2">
      <c r="B9" s="62" t="s">
        <v>78</v>
      </c>
      <c r="C9" s="41">
        <v>14</v>
      </c>
      <c r="D9" s="466" t="s">
        <v>79</v>
      </c>
      <c r="E9" s="466"/>
      <c r="F9" s="417" t="s">
        <v>421</v>
      </c>
      <c r="G9" s="418"/>
      <c r="H9" s="418"/>
      <c r="I9" s="419"/>
      <c r="J9" s="14"/>
      <c r="K9" s="14"/>
      <c r="M9" s="11" t="s">
        <v>81</v>
      </c>
      <c r="N9" s="6" t="s">
        <v>82</v>
      </c>
    </row>
    <row r="10" spans="2:14" ht="30.75" customHeight="1" x14ac:dyDescent="0.2">
      <c r="B10" s="165" t="s">
        <v>83</v>
      </c>
      <c r="C10" s="166" t="s">
        <v>84</v>
      </c>
      <c r="D10" s="467" t="s">
        <v>85</v>
      </c>
      <c r="E10" s="468"/>
      <c r="F10" s="451" t="s">
        <v>86</v>
      </c>
      <c r="G10" s="452"/>
      <c r="H10" s="167" t="s">
        <v>87</v>
      </c>
      <c r="I10" s="220" t="s">
        <v>84</v>
      </c>
      <c r="J10" s="15"/>
      <c r="K10" s="15"/>
      <c r="M10" s="11" t="s">
        <v>88</v>
      </c>
      <c r="N10" s="6" t="s">
        <v>89</v>
      </c>
    </row>
    <row r="11" spans="2:14" ht="30.75" customHeight="1" x14ac:dyDescent="0.2">
      <c r="B11" s="165" t="s">
        <v>90</v>
      </c>
      <c r="C11" s="463" t="s">
        <v>91</v>
      </c>
      <c r="D11" s="463"/>
      <c r="E11" s="463"/>
      <c r="F11" s="463"/>
      <c r="G11" s="167" t="s">
        <v>92</v>
      </c>
      <c r="H11" s="464">
        <v>1032</v>
      </c>
      <c r="I11" s="465"/>
      <c r="J11" s="16"/>
      <c r="K11" s="16"/>
      <c r="M11" s="11" t="s">
        <v>93</v>
      </c>
      <c r="N11" s="6" t="s">
        <v>44</v>
      </c>
    </row>
    <row r="12" spans="2:14" ht="30.75" customHeight="1" x14ac:dyDescent="0.2">
      <c r="B12" s="165" t="s">
        <v>94</v>
      </c>
      <c r="C12" s="448" t="s">
        <v>88</v>
      </c>
      <c r="D12" s="448"/>
      <c r="E12" s="448"/>
      <c r="F12" s="448"/>
      <c r="G12" s="167" t="s">
        <v>95</v>
      </c>
      <c r="H12" s="855" t="s">
        <v>422</v>
      </c>
      <c r="I12" s="856"/>
      <c r="J12" s="17"/>
      <c r="K12" s="17"/>
      <c r="M12" s="18" t="s">
        <v>97</v>
      </c>
    </row>
    <row r="13" spans="2:14" ht="30.75" customHeight="1" x14ac:dyDescent="0.2">
      <c r="B13" s="165" t="s">
        <v>98</v>
      </c>
      <c r="C13" s="444" t="s">
        <v>99</v>
      </c>
      <c r="D13" s="444"/>
      <c r="E13" s="444"/>
      <c r="F13" s="444"/>
      <c r="G13" s="444"/>
      <c r="H13" s="444"/>
      <c r="I13" s="445"/>
      <c r="J13" s="19"/>
      <c r="K13" s="19"/>
      <c r="M13" s="18"/>
    </row>
    <row r="14" spans="2:14" ht="30.75" customHeight="1" x14ac:dyDescent="0.2">
      <c r="B14" s="165" t="s">
        <v>100</v>
      </c>
      <c r="C14" s="451" t="s">
        <v>423</v>
      </c>
      <c r="D14" s="452"/>
      <c r="E14" s="452"/>
      <c r="F14" s="452"/>
      <c r="G14" s="452"/>
      <c r="H14" s="452"/>
      <c r="I14" s="453"/>
      <c r="J14" s="15"/>
      <c r="K14" s="15"/>
      <c r="M14" s="18"/>
      <c r="N14" s="6" t="s">
        <v>102</v>
      </c>
    </row>
    <row r="15" spans="2:14" ht="30.75" customHeight="1" x14ac:dyDescent="0.2">
      <c r="B15" s="165" t="s">
        <v>103</v>
      </c>
      <c r="C15" s="417" t="s">
        <v>424</v>
      </c>
      <c r="D15" s="418"/>
      <c r="E15" s="418"/>
      <c r="F15" s="857"/>
      <c r="G15" s="167" t="s">
        <v>105</v>
      </c>
      <c r="H15" s="440" t="s">
        <v>106</v>
      </c>
      <c r="I15" s="441"/>
      <c r="J15" s="15"/>
      <c r="K15" s="15"/>
      <c r="M15" s="18" t="s">
        <v>107</v>
      </c>
      <c r="N15" s="6" t="s">
        <v>84</v>
      </c>
    </row>
    <row r="16" spans="2:14" ht="30.75" customHeight="1" x14ac:dyDescent="0.2">
      <c r="B16" s="165" t="s">
        <v>108</v>
      </c>
      <c r="C16" s="442" t="s">
        <v>109</v>
      </c>
      <c r="D16" s="443"/>
      <c r="E16" s="443"/>
      <c r="F16" s="443"/>
      <c r="G16" s="167" t="s">
        <v>110</v>
      </c>
      <c r="H16" s="440" t="s">
        <v>44</v>
      </c>
      <c r="I16" s="441"/>
      <c r="J16" s="15"/>
      <c r="K16" s="15"/>
      <c r="M16" s="18" t="s">
        <v>111</v>
      </c>
    </row>
    <row r="17" spans="2:14" ht="36" customHeight="1" x14ac:dyDescent="0.2">
      <c r="B17" s="165" t="s">
        <v>112</v>
      </c>
      <c r="C17" s="858" t="s">
        <v>425</v>
      </c>
      <c r="D17" s="859"/>
      <c r="E17" s="859"/>
      <c r="F17" s="859"/>
      <c r="G17" s="859"/>
      <c r="H17" s="859"/>
      <c r="I17" s="860"/>
      <c r="J17" s="19"/>
      <c r="K17" s="19"/>
      <c r="M17" s="18" t="s">
        <v>114</v>
      </c>
      <c r="N17" s="6" t="s">
        <v>115</v>
      </c>
    </row>
    <row r="18" spans="2:14" ht="30.75" customHeight="1" x14ac:dyDescent="0.2">
      <c r="B18" s="165" t="s">
        <v>116</v>
      </c>
      <c r="C18" s="417" t="s">
        <v>426</v>
      </c>
      <c r="D18" s="418"/>
      <c r="E18" s="418"/>
      <c r="F18" s="418"/>
      <c r="G18" s="418"/>
      <c r="H18" s="418"/>
      <c r="I18" s="419"/>
      <c r="J18" s="20"/>
      <c r="K18" s="20"/>
      <c r="M18" s="18" t="s">
        <v>118</v>
      </c>
      <c r="N18" s="6" t="s">
        <v>119</v>
      </c>
    </row>
    <row r="19" spans="2:14" ht="30.75" customHeight="1" x14ac:dyDescent="0.2">
      <c r="B19" s="165" t="s">
        <v>120</v>
      </c>
      <c r="C19" s="861" t="s">
        <v>427</v>
      </c>
      <c r="D19" s="862"/>
      <c r="E19" s="862"/>
      <c r="F19" s="862"/>
      <c r="G19" s="862"/>
      <c r="H19" s="862"/>
      <c r="I19" s="863"/>
      <c r="J19" s="21"/>
      <c r="K19" s="21"/>
      <c r="M19" s="18"/>
      <c r="N19" s="6" t="s">
        <v>122</v>
      </c>
    </row>
    <row r="20" spans="2:14" ht="30.75" customHeight="1" x14ac:dyDescent="0.2">
      <c r="B20" s="165" t="s">
        <v>123</v>
      </c>
      <c r="C20" s="864" t="s">
        <v>43</v>
      </c>
      <c r="D20" s="865"/>
      <c r="E20" s="865"/>
      <c r="F20" s="865"/>
      <c r="G20" s="865"/>
      <c r="H20" s="865"/>
      <c r="I20" s="866"/>
      <c r="J20" s="22"/>
      <c r="K20" s="22"/>
      <c r="M20" s="18" t="s">
        <v>106</v>
      </c>
      <c r="N20" s="6" t="s">
        <v>124</v>
      </c>
    </row>
    <row r="21" spans="2:14" ht="27.75" customHeight="1" x14ac:dyDescent="0.2">
      <c r="B21" s="433" t="s">
        <v>125</v>
      </c>
      <c r="C21" s="435" t="s">
        <v>126</v>
      </c>
      <c r="D21" s="435"/>
      <c r="E21" s="435"/>
      <c r="F21" s="436" t="s">
        <v>127</v>
      </c>
      <c r="G21" s="436"/>
      <c r="H21" s="436"/>
      <c r="I21" s="437"/>
      <c r="J21" s="23"/>
      <c r="K21" s="23"/>
      <c r="M21" s="18" t="s">
        <v>128</v>
      </c>
      <c r="N21" s="6" t="s">
        <v>129</v>
      </c>
    </row>
    <row r="22" spans="2:14" ht="27" customHeight="1" x14ac:dyDescent="0.2">
      <c r="B22" s="434"/>
      <c r="C22" s="861" t="s">
        <v>428</v>
      </c>
      <c r="D22" s="862"/>
      <c r="E22" s="867"/>
      <c r="F22" s="861" t="s">
        <v>429</v>
      </c>
      <c r="G22" s="862"/>
      <c r="H22" s="862"/>
      <c r="I22" s="863"/>
      <c r="J22" s="21"/>
      <c r="K22" s="21"/>
      <c r="M22" s="18" t="s">
        <v>132</v>
      </c>
      <c r="N22" s="6" t="s">
        <v>133</v>
      </c>
    </row>
    <row r="23" spans="2:14" ht="39.75" customHeight="1" x14ac:dyDescent="0.2">
      <c r="B23" s="165" t="s">
        <v>134</v>
      </c>
      <c r="C23" s="451" t="s">
        <v>43</v>
      </c>
      <c r="D23" s="452"/>
      <c r="E23" s="868"/>
      <c r="F23" s="451" t="s">
        <v>43</v>
      </c>
      <c r="G23" s="452"/>
      <c r="H23" s="452"/>
      <c r="I23" s="453"/>
      <c r="J23" s="15"/>
      <c r="K23" s="15"/>
      <c r="M23" s="18"/>
      <c r="N23" s="6" t="s">
        <v>99</v>
      </c>
    </row>
    <row r="24" spans="2:14" ht="44.25" customHeight="1" x14ac:dyDescent="0.2">
      <c r="B24" s="165" t="s">
        <v>135</v>
      </c>
      <c r="C24" s="869" t="s">
        <v>430</v>
      </c>
      <c r="D24" s="870"/>
      <c r="E24" s="871"/>
      <c r="F24" s="861" t="s">
        <v>431</v>
      </c>
      <c r="G24" s="862"/>
      <c r="H24" s="862"/>
      <c r="I24" s="863"/>
      <c r="J24" s="20"/>
      <c r="K24" s="20"/>
      <c r="M24" s="24"/>
      <c r="N24" s="6" t="s">
        <v>138</v>
      </c>
    </row>
    <row r="25" spans="2:14" ht="29.25" customHeight="1" x14ac:dyDescent="0.2">
      <c r="B25" s="165" t="s">
        <v>139</v>
      </c>
      <c r="C25" s="420" t="s">
        <v>109</v>
      </c>
      <c r="D25" s="421"/>
      <c r="E25" s="422"/>
      <c r="F25" s="167" t="s">
        <v>140</v>
      </c>
      <c r="G25" s="872">
        <v>74</v>
      </c>
      <c r="H25" s="873"/>
      <c r="I25" s="874"/>
      <c r="J25" s="25"/>
      <c r="K25" s="25"/>
      <c r="M25" s="24"/>
    </row>
    <row r="26" spans="2:14" ht="27" customHeight="1" x14ac:dyDescent="0.2">
      <c r="B26" s="165" t="s">
        <v>141</v>
      </c>
      <c r="C26" s="417" t="s">
        <v>142</v>
      </c>
      <c r="D26" s="418"/>
      <c r="E26" s="857"/>
      <c r="F26" s="167" t="s">
        <v>143</v>
      </c>
      <c r="G26" s="872">
        <v>0</v>
      </c>
      <c r="H26" s="873"/>
      <c r="I26" s="874"/>
      <c r="J26" s="26"/>
      <c r="K26" s="26"/>
      <c r="M26" s="24"/>
    </row>
    <row r="27" spans="2:14" ht="47.25" customHeight="1" x14ac:dyDescent="0.2">
      <c r="B27" s="169" t="s">
        <v>144</v>
      </c>
      <c r="C27" s="451" t="s">
        <v>114</v>
      </c>
      <c r="D27" s="452"/>
      <c r="E27" s="868"/>
      <c r="F27" s="170" t="s">
        <v>145</v>
      </c>
      <c r="G27" s="427" t="s">
        <v>146</v>
      </c>
      <c r="H27" s="428"/>
      <c r="I27" s="429"/>
      <c r="J27" s="23"/>
      <c r="K27" s="23"/>
      <c r="M27" s="24"/>
    </row>
    <row r="28" spans="2:14" ht="30" customHeight="1" x14ac:dyDescent="0.2">
      <c r="B28" s="397" t="s">
        <v>147</v>
      </c>
      <c r="C28" s="398"/>
      <c r="D28" s="398"/>
      <c r="E28" s="398"/>
      <c r="F28" s="398"/>
      <c r="G28" s="398"/>
      <c r="H28" s="398"/>
      <c r="I28" s="399"/>
      <c r="J28" s="40"/>
      <c r="K28" s="40"/>
      <c r="M28" s="24"/>
    </row>
    <row r="29" spans="2:14" ht="56.25" customHeight="1" x14ac:dyDescent="0.2">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2">
      <c r="B30" s="175" t="s">
        <v>157</v>
      </c>
      <c r="C30" s="221">
        <v>0</v>
      </c>
      <c r="D30" s="222">
        <f>+C30</f>
        <v>0</v>
      </c>
      <c r="E30" s="223">
        <v>0</v>
      </c>
      <c r="F30" s="224">
        <f>+E30</f>
        <v>0</v>
      </c>
      <c r="G30" s="225" t="e">
        <f>+C30/E30</f>
        <v>#DIV/0!</v>
      </c>
      <c r="H30" s="226" t="e">
        <f>+D30/F30</f>
        <v>#DIV/0!</v>
      </c>
      <c r="I30" s="227" t="e">
        <f>+D30/$G$26</f>
        <v>#DIV/0!</v>
      </c>
      <c r="J30" s="50">
        <v>0.99</v>
      </c>
      <c r="K30" s="27"/>
      <c r="M30" s="24"/>
    </row>
    <row r="31" spans="2:14" ht="19.5" customHeight="1" x14ac:dyDescent="0.2">
      <c r="B31" s="175" t="s">
        <v>158</v>
      </c>
      <c r="C31" s="221">
        <v>0</v>
      </c>
      <c r="D31" s="222">
        <f>+D30+C31</f>
        <v>0</v>
      </c>
      <c r="E31" s="223">
        <v>0</v>
      </c>
      <c r="F31" s="224">
        <f>+F30+E31</f>
        <v>0</v>
      </c>
      <c r="G31" s="225" t="e">
        <f t="shared" ref="G31:G41" si="0">+C31/E31</f>
        <v>#DIV/0!</v>
      </c>
      <c r="H31" s="226" t="e">
        <f t="shared" ref="H31:H41" si="1">+D31/F31</f>
        <v>#DIV/0!</v>
      </c>
      <c r="I31" s="227" t="e">
        <f t="shared" ref="I31:I40" si="2">+D31/$G$26</f>
        <v>#DIV/0!</v>
      </c>
      <c r="J31" s="50">
        <v>0.99</v>
      </c>
      <c r="K31" s="27"/>
      <c r="M31" s="24"/>
    </row>
    <row r="32" spans="2:14" ht="19.5" customHeight="1" x14ac:dyDescent="0.2">
      <c r="B32" s="175" t="s">
        <v>159</v>
      </c>
      <c r="C32" s="221">
        <v>0</v>
      </c>
      <c r="D32" s="222">
        <f t="shared" ref="D32:D41" si="3">+D31+C32</f>
        <v>0</v>
      </c>
      <c r="E32" s="223">
        <v>0</v>
      </c>
      <c r="F32" s="224">
        <f t="shared" ref="F32:F41" si="4">+F31+E32</f>
        <v>0</v>
      </c>
      <c r="G32" s="225" t="e">
        <f t="shared" si="0"/>
        <v>#DIV/0!</v>
      </c>
      <c r="H32" s="226" t="e">
        <f t="shared" si="1"/>
        <v>#DIV/0!</v>
      </c>
      <c r="I32" s="227" t="e">
        <f t="shared" si="2"/>
        <v>#DIV/0!</v>
      </c>
      <c r="J32" s="50">
        <v>0.99</v>
      </c>
      <c r="K32" s="27"/>
      <c r="M32" s="24"/>
    </row>
    <row r="33" spans="2:11" ht="19.5" customHeight="1" x14ac:dyDescent="0.2">
      <c r="B33" s="175" t="s">
        <v>160</v>
      </c>
      <c r="C33" s="221">
        <v>0</v>
      </c>
      <c r="D33" s="222">
        <f t="shared" si="3"/>
        <v>0</v>
      </c>
      <c r="E33" s="223">
        <v>0</v>
      </c>
      <c r="F33" s="224">
        <f t="shared" si="4"/>
        <v>0</v>
      </c>
      <c r="G33" s="225" t="e">
        <f t="shared" si="0"/>
        <v>#DIV/0!</v>
      </c>
      <c r="H33" s="226" t="e">
        <f t="shared" si="1"/>
        <v>#DIV/0!</v>
      </c>
      <c r="I33" s="227" t="e">
        <f t="shared" si="2"/>
        <v>#DIV/0!</v>
      </c>
      <c r="J33" s="50">
        <v>0.99</v>
      </c>
      <c r="K33" s="27"/>
    </row>
    <row r="34" spans="2:11" ht="19.5" customHeight="1" x14ac:dyDescent="0.2">
      <c r="B34" s="175" t="s">
        <v>161</v>
      </c>
      <c r="C34" s="221">
        <v>0</v>
      </c>
      <c r="D34" s="222">
        <f t="shared" si="3"/>
        <v>0</v>
      </c>
      <c r="E34" s="223">
        <v>0</v>
      </c>
      <c r="F34" s="224">
        <f t="shared" si="4"/>
        <v>0</v>
      </c>
      <c r="G34" s="225" t="e">
        <f t="shared" si="0"/>
        <v>#DIV/0!</v>
      </c>
      <c r="H34" s="226" t="e">
        <f t="shared" si="1"/>
        <v>#DIV/0!</v>
      </c>
      <c r="I34" s="227" t="e">
        <f t="shared" si="2"/>
        <v>#DIV/0!</v>
      </c>
      <c r="J34" s="50">
        <v>0.99</v>
      </c>
      <c r="K34" s="27"/>
    </row>
    <row r="35" spans="2:11" ht="19.5" customHeight="1" x14ac:dyDescent="0.2">
      <c r="B35" s="175" t="s">
        <v>162</v>
      </c>
      <c r="C35" s="221">
        <v>0</v>
      </c>
      <c r="D35" s="222">
        <f t="shared" si="3"/>
        <v>0</v>
      </c>
      <c r="E35" s="223">
        <v>0</v>
      </c>
      <c r="F35" s="224">
        <f t="shared" si="4"/>
        <v>0</v>
      </c>
      <c r="G35" s="225" t="e">
        <f t="shared" si="0"/>
        <v>#DIV/0!</v>
      </c>
      <c r="H35" s="226" t="e">
        <f t="shared" si="1"/>
        <v>#DIV/0!</v>
      </c>
      <c r="I35" s="227" t="e">
        <f t="shared" si="2"/>
        <v>#DIV/0!</v>
      </c>
      <c r="J35" s="50">
        <v>0.99</v>
      </c>
      <c r="K35" s="27"/>
    </row>
    <row r="36" spans="2:11" ht="19.5" customHeight="1" x14ac:dyDescent="0.2">
      <c r="B36" s="175" t="s">
        <v>163</v>
      </c>
      <c r="C36" s="221">
        <v>0</v>
      </c>
      <c r="D36" s="222">
        <f t="shared" si="3"/>
        <v>0</v>
      </c>
      <c r="E36" s="223">
        <v>0</v>
      </c>
      <c r="F36" s="224">
        <f t="shared" si="4"/>
        <v>0</v>
      </c>
      <c r="G36" s="225" t="e">
        <f t="shared" si="0"/>
        <v>#DIV/0!</v>
      </c>
      <c r="H36" s="226" t="e">
        <f t="shared" si="1"/>
        <v>#DIV/0!</v>
      </c>
      <c r="I36" s="227" t="e">
        <f t="shared" si="2"/>
        <v>#DIV/0!</v>
      </c>
      <c r="J36" s="50">
        <v>0.99</v>
      </c>
      <c r="K36" s="27"/>
    </row>
    <row r="37" spans="2:11" ht="19.5" customHeight="1" x14ac:dyDescent="0.2">
      <c r="B37" s="175" t="s">
        <v>164</v>
      </c>
      <c r="C37" s="221">
        <v>0</v>
      </c>
      <c r="D37" s="222">
        <f t="shared" si="3"/>
        <v>0</v>
      </c>
      <c r="E37" s="223">
        <v>0</v>
      </c>
      <c r="F37" s="224">
        <f t="shared" si="4"/>
        <v>0</v>
      </c>
      <c r="G37" s="225" t="e">
        <f t="shared" si="0"/>
        <v>#DIV/0!</v>
      </c>
      <c r="H37" s="226" t="e">
        <f t="shared" si="1"/>
        <v>#DIV/0!</v>
      </c>
      <c r="I37" s="227" t="e">
        <f t="shared" si="2"/>
        <v>#DIV/0!</v>
      </c>
      <c r="J37" s="50">
        <v>0.99</v>
      </c>
      <c r="K37" s="27"/>
    </row>
    <row r="38" spans="2:11" ht="19.5" customHeight="1" x14ac:dyDescent="0.2">
      <c r="B38" s="175" t="s">
        <v>165</v>
      </c>
      <c r="C38" s="221">
        <v>0</v>
      </c>
      <c r="D38" s="222">
        <f t="shared" si="3"/>
        <v>0</v>
      </c>
      <c r="E38" s="223">
        <v>0</v>
      </c>
      <c r="F38" s="224">
        <f t="shared" si="4"/>
        <v>0</v>
      </c>
      <c r="G38" s="225" t="e">
        <f t="shared" si="0"/>
        <v>#DIV/0!</v>
      </c>
      <c r="H38" s="226" t="e">
        <f t="shared" si="1"/>
        <v>#DIV/0!</v>
      </c>
      <c r="I38" s="227" t="e">
        <f t="shared" si="2"/>
        <v>#DIV/0!</v>
      </c>
      <c r="J38" s="50">
        <v>0.99</v>
      </c>
      <c r="K38" s="27"/>
    </row>
    <row r="39" spans="2:11" ht="19.5" customHeight="1" x14ac:dyDescent="0.2">
      <c r="B39" s="175" t="s">
        <v>166</v>
      </c>
      <c r="C39" s="221">
        <v>0</v>
      </c>
      <c r="D39" s="222">
        <f t="shared" si="3"/>
        <v>0</v>
      </c>
      <c r="E39" s="223">
        <v>0</v>
      </c>
      <c r="F39" s="224">
        <f t="shared" si="4"/>
        <v>0</v>
      </c>
      <c r="G39" s="225" t="e">
        <f t="shared" si="0"/>
        <v>#DIV/0!</v>
      </c>
      <c r="H39" s="226" t="e">
        <f t="shared" si="1"/>
        <v>#DIV/0!</v>
      </c>
      <c r="I39" s="227" t="e">
        <f t="shared" si="2"/>
        <v>#DIV/0!</v>
      </c>
      <c r="J39" s="50">
        <v>0.99</v>
      </c>
      <c r="K39" s="27"/>
    </row>
    <row r="40" spans="2:11" ht="19.5" customHeight="1" x14ac:dyDescent="0.2">
      <c r="B40" s="175" t="s">
        <v>167</v>
      </c>
      <c r="C40" s="221">
        <v>0</v>
      </c>
      <c r="D40" s="222">
        <f t="shared" si="3"/>
        <v>0</v>
      </c>
      <c r="E40" s="223">
        <v>0</v>
      </c>
      <c r="F40" s="224">
        <f t="shared" si="4"/>
        <v>0</v>
      </c>
      <c r="G40" s="225" t="e">
        <f t="shared" si="0"/>
        <v>#DIV/0!</v>
      </c>
      <c r="H40" s="226" t="e">
        <f t="shared" si="1"/>
        <v>#DIV/0!</v>
      </c>
      <c r="I40" s="227" t="e">
        <f t="shared" si="2"/>
        <v>#DIV/0!</v>
      </c>
      <c r="J40" s="50">
        <v>0.99</v>
      </c>
      <c r="K40" s="27"/>
    </row>
    <row r="41" spans="2:11" ht="19.5" customHeight="1" x14ac:dyDescent="0.2">
      <c r="B41" s="175" t="s">
        <v>168</v>
      </c>
      <c r="C41" s="221">
        <v>0</v>
      </c>
      <c r="D41" s="222">
        <f t="shared" si="3"/>
        <v>0</v>
      </c>
      <c r="E41" s="223">
        <v>0</v>
      </c>
      <c r="F41" s="224">
        <f t="shared" si="4"/>
        <v>0</v>
      </c>
      <c r="G41" s="225" t="e">
        <f t="shared" si="0"/>
        <v>#DIV/0!</v>
      </c>
      <c r="H41" s="226" t="e">
        <f t="shared" si="1"/>
        <v>#DIV/0!</v>
      </c>
      <c r="I41" s="227" t="e">
        <f>+D41/$G$26</f>
        <v>#DIV/0!</v>
      </c>
      <c r="J41" s="50">
        <v>0.99</v>
      </c>
      <c r="K41" s="27"/>
    </row>
    <row r="42" spans="2:11" ht="54.75" customHeight="1" x14ac:dyDescent="0.2">
      <c r="B42" s="183" t="s">
        <v>169</v>
      </c>
      <c r="C42" s="375"/>
      <c r="D42" s="375"/>
      <c r="E42" s="375"/>
      <c r="F42" s="375"/>
      <c r="G42" s="375"/>
      <c r="H42" s="375"/>
      <c r="I42" s="393"/>
      <c r="J42" s="28"/>
      <c r="K42" s="28"/>
    </row>
    <row r="43" spans="2:11" ht="29.25" customHeight="1" x14ac:dyDescent="0.2">
      <c r="B43" s="397" t="s">
        <v>170</v>
      </c>
      <c r="C43" s="398"/>
      <c r="D43" s="398"/>
      <c r="E43" s="398"/>
      <c r="F43" s="398"/>
      <c r="G43" s="398"/>
      <c r="H43" s="398"/>
      <c r="I43" s="399"/>
      <c r="J43" s="40"/>
      <c r="K43" s="40"/>
    </row>
    <row r="44" spans="2:11" ht="32.25" customHeight="1" x14ac:dyDescent="0.2">
      <c r="B44" s="405"/>
      <c r="C44" s="406"/>
      <c r="D44" s="406"/>
      <c r="E44" s="406"/>
      <c r="F44" s="406"/>
      <c r="G44" s="406"/>
      <c r="H44" s="406"/>
      <c r="I44" s="407"/>
      <c r="J44" s="40"/>
      <c r="K44" s="40"/>
    </row>
    <row r="45" spans="2:11" ht="32.25" customHeight="1" x14ac:dyDescent="0.2">
      <c r="B45" s="408"/>
      <c r="C45" s="409"/>
      <c r="D45" s="409"/>
      <c r="E45" s="409"/>
      <c r="F45" s="409"/>
      <c r="G45" s="409"/>
      <c r="H45" s="409"/>
      <c r="I45" s="410"/>
      <c r="J45" s="28"/>
      <c r="K45" s="28"/>
    </row>
    <row r="46" spans="2:11" ht="32.25" customHeight="1" x14ac:dyDescent="0.2">
      <c r="B46" s="408"/>
      <c r="C46" s="409"/>
      <c r="D46" s="409"/>
      <c r="E46" s="409"/>
      <c r="F46" s="409"/>
      <c r="G46" s="409"/>
      <c r="H46" s="409"/>
      <c r="I46" s="410"/>
      <c r="J46" s="28"/>
      <c r="K46" s="28"/>
    </row>
    <row r="47" spans="2:11" ht="32.25" customHeight="1" x14ac:dyDescent="0.2">
      <c r="B47" s="408"/>
      <c r="C47" s="409"/>
      <c r="D47" s="409"/>
      <c r="E47" s="409"/>
      <c r="F47" s="409"/>
      <c r="G47" s="409"/>
      <c r="H47" s="409"/>
      <c r="I47" s="410"/>
      <c r="J47" s="28"/>
      <c r="K47" s="28"/>
    </row>
    <row r="48" spans="2:11" ht="32.25" customHeight="1" x14ac:dyDescent="0.2">
      <c r="B48" s="411"/>
      <c r="C48" s="412"/>
      <c r="D48" s="412"/>
      <c r="E48" s="412"/>
      <c r="F48" s="412"/>
      <c r="G48" s="412"/>
      <c r="H48" s="412"/>
      <c r="I48" s="413"/>
      <c r="J48" s="12"/>
      <c r="K48" s="12"/>
    </row>
    <row r="49" spans="2:11" ht="79.5" customHeight="1" x14ac:dyDescent="0.2">
      <c r="B49" s="165" t="s">
        <v>171</v>
      </c>
      <c r="C49" s="875"/>
      <c r="D49" s="876"/>
      <c r="E49" s="876"/>
      <c r="F49" s="876"/>
      <c r="G49" s="876"/>
      <c r="H49" s="876"/>
      <c r="I49" s="877"/>
      <c r="J49" s="29"/>
      <c r="K49" s="29"/>
    </row>
    <row r="50" spans="2:11" ht="26.25" customHeight="1" x14ac:dyDescent="0.2">
      <c r="B50" s="165" t="s">
        <v>172</v>
      </c>
      <c r="C50" s="878"/>
      <c r="D50" s="879"/>
      <c r="E50" s="879"/>
      <c r="F50" s="879"/>
      <c r="G50" s="879"/>
      <c r="H50" s="879"/>
      <c r="I50" s="880"/>
      <c r="J50" s="29"/>
      <c r="K50" s="29"/>
    </row>
    <row r="51" spans="2:11" ht="64.5" customHeight="1" x14ac:dyDescent="0.2">
      <c r="B51" s="184" t="s">
        <v>173</v>
      </c>
      <c r="C51" s="875"/>
      <c r="D51" s="876"/>
      <c r="E51" s="876"/>
      <c r="F51" s="876"/>
      <c r="G51" s="876"/>
      <c r="H51" s="876"/>
      <c r="I51" s="877"/>
      <c r="J51" s="29"/>
      <c r="K51" s="29"/>
    </row>
    <row r="52" spans="2:11" ht="29.25" customHeight="1" x14ac:dyDescent="0.2">
      <c r="B52" s="397" t="s">
        <v>174</v>
      </c>
      <c r="C52" s="398"/>
      <c r="D52" s="398"/>
      <c r="E52" s="398"/>
      <c r="F52" s="398"/>
      <c r="G52" s="398"/>
      <c r="H52" s="398"/>
      <c r="I52" s="399"/>
      <c r="J52" s="29"/>
      <c r="K52" s="29"/>
    </row>
    <row r="53" spans="2:11" ht="33" customHeight="1" x14ac:dyDescent="0.2">
      <c r="B53" s="400" t="s">
        <v>175</v>
      </c>
      <c r="C53" s="185" t="s">
        <v>176</v>
      </c>
      <c r="D53" s="401" t="s">
        <v>177</v>
      </c>
      <c r="E53" s="401"/>
      <c r="F53" s="401"/>
      <c r="G53" s="401" t="s">
        <v>178</v>
      </c>
      <c r="H53" s="401"/>
      <c r="I53" s="402"/>
      <c r="J53" s="30"/>
      <c r="K53" s="30"/>
    </row>
    <row r="54" spans="2:11" ht="31.5" customHeight="1" x14ac:dyDescent="0.2">
      <c r="B54" s="400"/>
      <c r="C54" s="228"/>
      <c r="D54" s="375"/>
      <c r="E54" s="375"/>
      <c r="F54" s="375"/>
      <c r="G54" s="403"/>
      <c r="H54" s="403"/>
      <c r="I54" s="404"/>
      <c r="J54" s="30"/>
      <c r="K54" s="30"/>
    </row>
    <row r="55" spans="2:11" ht="31.5" customHeight="1" x14ac:dyDescent="0.2">
      <c r="B55" s="184" t="s">
        <v>179</v>
      </c>
      <c r="C55" s="881" t="s">
        <v>432</v>
      </c>
      <c r="D55" s="882"/>
      <c r="E55" s="388" t="s">
        <v>181</v>
      </c>
      <c r="F55" s="388"/>
      <c r="G55" s="387" t="s">
        <v>433</v>
      </c>
      <c r="H55" s="387"/>
      <c r="I55" s="389"/>
      <c r="J55" s="31"/>
      <c r="K55" s="31"/>
    </row>
    <row r="56" spans="2:11" ht="31.5" customHeight="1" x14ac:dyDescent="0.2">
      <c r="B56" s="184" t="s">
        <v>183</v>
      </c>
      <c r="C56" s="375" t="s">
        <v>184</v>
      </c>
      <c r="D56" s="375"/>
      <c r="E56" s="390" t="s">
        <v>185</v>
      </c>
      <c r="F56" s="390"/>
      <c r="G56" s="387" t="s">
        <v>186</v>
      </c>
      <c r="H56" s="387"/>
      <c r="I56" s="389"/>
      <c r="J56" s="31"/>
      <c r="K56" s="31"/>
    </row>
    <row r="57" spans="2:11" ht="31.5" customHeight="1" x14ac:dyDescent="0.2">
      <c r="B57" s="184" t="s">
        <v>187</v>
      </c>
      <c r="C57" s="375"/>
      <c r="D57" s="375"/>
      <c r="E57" s="376" t="s">
        <v>188</v>
      </c>
      <c r="F57" s="377"/>
      <c r="G57" s="380"/>
      <c r="H57" s="381"/>
      <c r="I57" s="382"/>
      <c r="J57" s="32"/>
      <c r="K57" s="32"/>
    </row>
    <row r="58" spans="2:11" ht="31.5" customHeight="1" thickBot="1" x14ac:dyDescent="0.25">
      <c r="B58" s="187" t="s">
        <v>189</v>
      </c>
      <c r="C58" s="386"/>
      <c r="D58" s="386"/>
      <c r="E58" s="378"/>
      <c r="F58" s="379"/>
      <c r="G58" s="383"/>
      <c r="H58" s="384"/>
      <c r="I58" s="385"/>
      <c r="J58" s="32"/>
      <c r="K58" s="32"/>
    </row>
    <row r="59" spans="2:11" hidden="1" x14ac:dyDescent="0.2">
      <c r="B59" s="3"/>
      <c r="C59" s="3"/>
      <c r="D59" s="5"/>
      <c r="E59" s="5"/>
      <c r="F59" s="5"/>
      <c r="G59" s="5"/>
      <c r="H59" s="5"/>
      <c r="I59" s="42"/>
      <c r="J59" s="33"/>
      <c r="K59" s="33"/>
    </row>
    <row r="60" spans="2:11" hidden="1" x14ac:dyDescent="0.2">
      <c r="B60" s="43"/>
      <c r="C60" s="44"/>
      <c r="D60" s="44"/>
      <c r="E60" s="45"/>
      <c r="F60" s="45"/>
      <c r="G60" s="46"/>
      <c r="H60" s="47"/>
      <c r="I60" s="44"/>
      <c r="J60" s="34"/>
      <c r="K60" s="34"/>
    </row>
    <row r="61" spans="2:11" hidden="1" x14ac:dyDescent="0.2">
      <c r="B61" s="43"/>
      <c r="C61" s="44"/>
      <c r="D61" s="44"/>
      <c r="E61" s="45"/>
      <c r="F61" s="45"/>
      <c r="G61" s="46"/>
      <c r="H61" s="47"/>
      <c r="I61" s="44"/>
      <c r="J61" s="34"/>
      <c r="K61" s="34"/>
    </row>
    <row r="62" spans="2:11" hidden="1" x14ac:dyDescent="0.2">
      <c r="B62" s="43"/>
      <c r="C62" s="44"/>
      <c r="D62" s="44"/>
      <c r="E62" s="45"/>
      <c r="F62" s="45"/>
      <c r="G62" s="46"/>
      <c r="H62" s="47"/>
      <c r="I62" s="44"/>
      <c r="J62" s="34"/>
      <c r="K62" s="34"/>
    </row>
    <row r="63" spans="2:11" hidden="1" x14ac:dyDescent="0.2">
      <c r="B63" s="43"/>
      <c r="C63" s="44"/>
      <c r="D63" s="44"/>
      <c r="E63" s="45"/>
      <c r="F63" s="45"/>
      <c r="G63" s="46"/>
      <c r="H63" s="47"/>
      <c r="I63" s="44"/>
      <c r="J63" s="34"/>
      <c r="K63" s="34"/>
    </row>
    <row r="64" spans="2:11" hidden="1" x14ac:dyDescent="0.2">
      <c r="B64" s="43"/>
      <c r="C64" s="44"/>
      <c r="D64" s="44"/>
      <c r="E64" s="45"/>
      <c r="F64" s="45"/>
      <c r="G64" s="46"/>
      <c r="H64" s="47"/>
      <c r="I64" s="44"/>
      <c r="J64" s="34"/>
      <c r="K64" s="34"/>
    </row>
    <row r="65" spans="2:11" hidden="1" x14ac:dyDescent="0.2">
      <c r="B65" s="43"/>
      <c r="C65" s="44"/>
      <c r="D65" s="44"/>
      <c r="E65" s="45"/>
      <c r="F65" s="45"/>
      <c r="G65" s="46"/>
      <c r="H65" s="47"/>
      <c r="I65" s="44"/>
      <c r="J65" s="34"/>
      <c r="K65" s="34"/>
    </row>
    <row r="66" spans="2:11" hidden="1" x14ac:dyDescent="0.2">
      <c r="B66" s="43"/>
      <c r="C66" s="44"/>
      <c r="D66" s="44"/>
      <c r="E66" s="45"/>
      <c r="F66" s="45"/>
      <c r="G66" s="46"/>
      <c r="H66" s="47"/>
      <c r="I66" s="44"/>
      <c r="J66" s="34"/>
      <c r="K66" s="34"/>
    </row>
    <row r="67" spans="2:11" hidden="1" x14ac:dyDescent="0.2">
      <c r="B67" s="43"/>
      <c r="C67" s="44"/>
      <c r="D67" s="44"/>
      <c r="E67" s="45"/>
      <c r="F67" s="45"/>
      <c r="G67" s="46"/>
      <c r="H67" s="47"/>
      <c r="I67" s="44"/>
      <c r="J67" s="34"/>
      <c r="K67" s="34"/>
    </row>
    <row r="68" spans="2:11" x14ac:dyDescent="0.2">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42578125" defaultRowHeight="15" x14ac:dyDescent="0.25"/>
  <cols>
    <col min="1" max="1" width="1.28515625" customWidth="1"/>
    <col min="2" max="2" width="20.140625" style="38" customWidth="1"/>
    <col min="3" max="3" width="34.42578125" customWidth="1"/>
    <col min="4" max="4" width="14.28515625" customWidth="1"/>
    <col min="5" max="5" width="5.7109375" customWidth="1"/>
    <col min="6" max="6" width="47" customWidth="1"/>
    <col min="7" max="8" width="16.140625" customWidth="1"/>
    <col min="9" max="9" width="16.28515625" customWidth="1"/>
    <col min="10" max="10" width="15.7109375" customWidth="1"/>
    <col min="11" max="11" width="20" customWidth="1"/>
    <col min="13" max="13" width="17.7109375" bestFit="1" customWidth="1"/>
    <col min="108" max="108" width="11.42578125" customWidth="1"/>
    <col min="198" max="198" width="1.42578125" customWidth="1"/>
  </cols>
  <sheetData>
    <row r="1" spans="2:11" ht="18" customHeight="1" thickBot="1" x14ac:dyDescent="0.3">
      <c r="B1" s="492"/>
      <c r="C1" s="495" t="s">
        <v>0</v>
      </c>
      <c r="D1" s="496"/>
      <c r="E1" s="496"/>
      <c r="F1" s="496"/>
      <c r="G1" s="496"/>
      <c r="H1" s="497"/>
      <c r="I1" s="498"/>
      <c r="J1" s="499"/>
    </row>
    <row r="2" spans="2:11" ht="18" customHeight="1" thickBot="1" x14ac:dyDescent="0.3">
      <c r="B2" s="493"/>
      <c r="C2" s="495" t="s">
        <v>1</v>
      </c>
      <c r="D2" s="496"/>
      <c r="E2" s="496"/>
      <c r="F2" s="496"/>
      <c r="G2" s="496"/>
      <c r="H2" s="497"/>
      <c r="I2" s="500"/>
      <c r="J2" s="501"/>
    </row>
    <row r="3" spans="2:11" ht="18" customHeight="1" thickBot="1" x14ac:dyDescent="0.3">
      <c r="B3" s="493"/>
      <c r="C3" s="495" t="s">
        <v>434</v>
      </c>
      <c r="D3" s="496"/>
      <c r="E3" s="496"/>
      <c r="F3" s="496"/>
      <c r="G3" s="496"/>
      <c r="H3" s="497"/>
      <c r="I3" s="500"/>
      <c r="J3" s="501"/>
    </row>
    <row r="4" spans="2:11" ht="18" customHeight="1" thickBot="1" x14ac:dyDescent="0.3">
      <c r="B4" s="494"/>
      <c r="C4" s="495" t="s">
        <v>191</v>
      </c>
      <c r="D4" s="496"/>
      <c r="E4" s="496"/>
      <c r="F4" s="497"/>
      <c r="G4" s="504" t="s">
        <v>192</v>
      </c>
      <c r="H4" s="505"/>
      <c r="I4" s="502"/>
      <c r="J4" s="503"/>
    </row>
    <row r="5" spans="2:11" ht="18" customHeight="1" thickBot="1" x14ac:dyDescent="0.3">
      <c r="B5" s="35"/>
      <c r="C5" s="10"/>
      <c r="D5" s="10"/>
      <c r="E5" s="10"/>
      <c r="F5" s="10"/>
      <c r="G5" s="10"/>
      <c r="H5" s="10"/>
      <c r="I5" s="10"/>
      <c r="J5" s="36"/>
    </row>
    <row r="6" spans="2:11" ht="51.75" customHeight="1" thickBot="1" x14ac:dyDescent="0.3">
      <c r="B6" s="1" t="s">
        <v>435</v>
      </c>
      <c r="C6" s="506" t="s">
        <v>39</v>
      </c>
      <c r="D6" s="507"/>
      <c r="E6" s="508"/>
      <c r="F6" s="37"/>
      <c r="G6" s="10"/>
      <c r="H6" s="10"/>
      <c r="I6" s="10"/>
      <c r="J6" s="36"/>
    </row>
    <row r="7" spans="2:11" ht="32.25" customHeight="1" thickBot="1" x14ac:dyDescent="0.3">
      <c r="B7" s="2" t="s">
        <v>194</v>
      </c>
      <c r="C7" s="506" t="s">
        <v>86</v>
      </c>
      <c r="D7" s="507"/>
      <c r="E7" s="508"/>
      <c r="F7" s="37"/>
      <c r="G7" s="10"/>
      <c r="H7" s="10"/>
      <c r="I7" s="10"/>
      <c r="J7" s="36"/>
    </row>
    <row r="8" spans="2:11" ht="32.25" customHeight="1" thickBot="1" x14ac:dyDescent="0.3">
      <c r="B8" s="2" t="s">
        <v>195</v>
      </c>
      <c r="C8" s="506" t="s">
        <v>196</v>
      </c>
      <c r="D8" s="507"/>
      <c r="E8" s="508"/>
      <c r="F8" s="4"/>
      <c r="G8" s="10"/>
      <c r="H8" s="10"/>
      <c r="I8" s="10"/>
      <c r="J8" s="36"/>
    </row>
    <row r="9" spans="2:11" ht="33.75" customHeight="1" thickBot="1" x14ac:dyDescent="0.3">
      <c r="B9" s="2" t="s">
        <v>197</v>
      </c>
      <c r="C9" s="506" t="s">
        <v>186</v>
      </c>
      <c r="D9" s="507"/>
      <c r="E9" s="508"/>
      <c r="F9" s="37"/>
      <c r="G9" s="10"/>
      <c r="H9" s="10"/>
      <c r="I9" s="10"/>
      <c r="J9" s="36"/>
    </row>
    <row r="10" spans="2:11" ht="33.75" customHeight="1" thickBot="1" x14ac:dyDescent="0.3">
      <c r="B10" s="64" t="s">
        <v>198</v>
      </c>
      <c r="C10" s="506" t="s">
        <v>436</v>
      </c>
      <c r="D10" s="507"/>
      <c r="E10" s="508"/>
      <c r="F10" s="37"/>
      <c r="G10" s="10"/>
      <c r="H10" s="10"/>
      <c r="I10" s="10"/>
      <c r="J10" s="36"/>
    </row>
    <row r="11" spans="2:11" ht="34.5" customHeight="1" x14ac:dyDescent="0.25"/>
    <row r="12" spans="2:11" ht="21.75" customHeight="1" x14ac:dyDescent="0.25">
      <c r="B12" s="485" t="s">
        <v>437</v>
      </c>
      <c r="C12" s="486"/>
      <c r="D12" s="486"/>
      <c r="E12" s="486"/>
      <c r="F12" s="486"/>
      <c r="G12" s="486"/>
      <c r="H12" s="487"/>
      <c r="I12" s="889" t="s">
        <v>200</v>
      </c>
      <c r="J12" s="890"/>
      <c r="K12" s="890"/>
    </row>
    <row r="13" spans="2:11" s="39" customFormat="1" ht="30" customHeight="1" x14ac:dyDescent="0.25">
      <c r="B13" s="229" t="s">
        <v>201</v>
      </c>
      <c r="C13" s="229" t="s">
        <v>202</v>
      </c>
      <c r="D13" s="229" t="s">
        <v>203</v>
      </c>
      <c r="E13" s="229" t="s">
        <v>204</v>
      </c>
      <c r="F13" s="229" t="s">
        <v>205</v>
      </c>
      <c r="G13" s="229" t="s">
        <v>206</v>
      </c>
      <c r="H13" s="229" t="s">
        <v>207</v>
      </c>
      <c r="I13" s="230" t="s">
        <v>208</v>
      </c>
      <c r="J13" s="230" t="s">
        <v>209</v>
      </c>
      <c r="K13" s="230" t="s">
        <v>210</v>
      </c>
    </row>
    <row r="14" spans="2:11" s="39" customFormat="1" x14ac:dyDescent="0.25">
      <c r="B14" s="231"/>
      <c r="C14" s="232"/>
      <c r="D14" s="233"/>
      <c r="E14" s="234"/>
      <c r="F14" s="232"/>
      <c r="G14" s="233"/>
      <c r="H14" s="235"/>
      <c r="I14" s="236"/>
      <c r="J14" s="237"/>
      <c r="K14" s="234"/>
    </row>
    <row r="15" spans="2:11" ht="165" customHeight="1" x14ac:dyDescent="0.25">
      <c r="B15" s="231"/>
      <c r="C15" s="238"/>
      <c r="D15" s="233"/>
      <c r="E15" s="239"/>
      <c r="F15" s="240"/>
      <c r="G15" s="233"/>
      <c r="H15" s="235"/>
      <c r="I15" s="236"/>
      <c r="J15" s="237"/>
      <c r="K15" s="887"/>
    </row>
    <row r="16" spans="2:11" x14ac:dyDescent="0.25">
      <c r="B16" s="231"/>
      <c r="C16" s="232"/>
      <c r="D16" s="233"/>
      <c r="E16" s="234"/>
      <c r="F16" s="232"/>
      <c r="G16" s="233"/>
      <c r="H16" s="235"/>
      <c r="I16" s="236"/>
      <c r="J16" s="237"/>
      <c r="K16" s="888"/>
    </row>
    <row r="17" spans="2:12" x14ac:dyDescent="0.25">
      <c r="B17" s="231"/>
      <c r="C17" s="241"/>
      <c r="D17" s="233"/>
      <c r="E17" s="234"/>
      <c r="F17" s="241"/>
      <c r="G17" s="233"/>
      <c r="H17" s="242"/>
      <c r="I17" s="236"/>
      <c r="J17" s="237"/>
      <c r="K17" s="234"/>
    </row>
    <row r="18" spans="2:12" x14ac:dyDescent="0.25">
      <c r="B18" s="231"/>
      <c r="C18" s="241"/>
      <c r="D18" s="233"/>
      <c r="E18" s="234"/>
      <c r="F18" s="241"/>
      <c r="G18" s="233"/>
      <c r="H18" s="242"/>
      <c r="I18" s="243"/>
      <c r="J18" s="237"/>
      <c r="K18" s="244"/>
    </row>
    <row r="19" spans="2:12" ht="15" customHeight="1" x14ac:dyDescent="0.25">
      <c r="B19" s="883" t="s">
        <v>217</v>
      </c>
      <c r="C19" s="884"/>
      <c r="D19" s="245">
        <f>SUM(D15:D16)</f>
        <v>0</v>
      </c>
      <c r="E19" s="885" t="s">
        <v>217</v>
      </c>
      <c r="F19" s="886"/>
      <c r="G19" s="245">
        <v>1</v>
      </c>
      <c r="H19" s="246"/>
      <c r="I19" s="247">
        <f>SUM(I14:I18)</f>
        <v>0</v>
      </c>
      <c r="J19" s="248"/>
      <c r="K19" s="248"/>
    </row>
    <row r="23" spans="2:12" x14ac:dyDescent="0.25">
      <c r="L23" s="78"/>
    </row>
    <row r="24" spans="2:12" x14ac:dyDescent="0.25">
      <c r="L24" s="78"/>
    </row>
    <row r="25" spans="2:12" x14ac:dyDescent="0.25">
      <c r="L25" s="78"/>
    </row>
    <row r="26" spans="2:12" x14ac:dyDescent="0.25">
      <c r="L26" s="78"/>
    </row>
    <row r="27" spans="2:12" x14ac:dyDescent="0.25">
      <c r="L27" s="78"/>
    </row>
    <row r="28" spans="2:12" x14ac:dyDescent="0.25">
      <c r="L28" s="78"/>
    </row>
    <row r="30" spans="2:12" x14ac:dyDescent="0.25">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42578125" defaultRowHeight="15" x14ac:dyDescent="0.25"/>
  <sheetData>
    <row r="9" spans="10:12" x14ac:dyDescent="0.25">
      <c r="K9" s="249" t="s">
        <v>438</v>
      </c>
      <c r="L9" s="249" t="s">
        <v>439</v>
      </c>
    </row>
    <row r="10" spans="10:12" x14ac:dyDescent="0.25">
      <c r="J10" s="250" t="s">
        <v>440</v>
      </c>
      <c r="K10" s="250">
        <v>77</v>
      </c>
      <c r="L10" s="250">
        <v>2</v>
      </c>
    </row>
    <row r="11" spans="10:12" x14ac:dyDescent="0.25">
      <c r="J11" s="198"/>
      <c r="K11" s="198"/>
      <c r="L11" s="198">
        <v>37</v>
      </c>
    </row>
    <row r="12" spans="10:12" x14ac:dyDescent="0.25">
      <c r="J12" s="198"/>
      <c r="K12" s="198"/>
      <c r="L12" s="198">
        <v>43</v>
      </c>
    </row>
    <row r="13" spans="10:12" x14ac:dyDescent="0.25">
      <c r="K13" s="198" t="s">
        <v>441</v>
      </c>
      <c r="L13" s="251">
        <f>SUM(L10:L12)</f>
        <v>82</v>
      </c>
    </row>
    <row r="14" spans="10:12" x14ac:dyDescent="0.25">
      <c r="J14" s="250" t="s">
        <v>442</v>
      </c>
      <c r="K14" s="250">
        <v>115</v>
      </c>
      <c r="L14" s="250">
        <v>16</v>
      </c>
    </row>
    <row r="15" spans="10:12" x14ac:dyDescent="0.25">
      <c r="J15" s="198"/>
      <c r="K15" s="198"/>
      <c r="L15" s="198">
        <v>27</v>
      </c>
    </row>
    <row r="16" spans="10:12" x14ac:dyDescent="0.25">
      <c r="J16" s="198"/>
      <c r="K16" s="198"/>
      <c r="L16" s="198">
        <v>10</v>
      </c>
    </row>
    <row r="17" spans="10:14" x14ac:dyDescent="0.25">
      <c r="J17" s="198"/>
      <c r="K17" s="198" t="s">
        <v>441</v>
      </c>
      <c r="L17" s="251">
        <f>SUM(L14:L16)</f>
        <v>53</v>
      </c>
    </row>
    <row r="18" spans="10:14" x14ac:dyDescent="0.25">
      <c r="J18" s="250" t="s">
        <v>443</v>
      </c>
      <c r="K18" s="250">
        <v>7</v>
      </c>
      <c r="L18" s="250">
        <v>13</v>
      </c>
    </row>
    <row r="19" spans="10:14" x14ac:dyDescent="0.25">
      <c r="J19" s="198"/>
      <c r="K19" s="198"/>
      <c r="L19" s="198">
        <v>14</v>
      </c>
    </row>
    <row r="20" spans="10:14" x14ac:dyDescent="0.25">
      <c r="J20" s="198"/>
      <c r="K20" s="198"/>
      <c r="L20" s="198">
        <v>10</v>
      </c>
    </row>
    <row r="21" spans="10:14" x14ac:dyDescent="0.25">
      <c r="J21" s="198"/>
      <c r="K21" s="198" t="s">
        <v>441</v>
      </c>
      <c r="L21" s="251">
        <f>SUM(L18:L20)</f>
        <v>37</v>
      </c>
    </row>
    <row r="22" spans="10:14" x14ac:dyDescent="0.25">
      <c r="J22" s="250" t="s">
        <v>444</v>
      </c>
      <c r="K22" s="250">
        <v>52</v>
      </c>
      <c r="L22" s="250">
        <v>10</v>
      </c>
    </row>
    <row r="23" spans="10:14" x14ac:dyDescent="0.25">
      <c r="J23" s="198"/>
      <c r="K23" s="198"/>
      <c r="L23" s="198">
        <v>0</v>
      </c>
    </row>
    <row r="24" spans="10:14" x14ac:dyDescent="0.25">
      <c r="J24" s="198"/>
      <c r="K24" s="198"/>
      <c r="L24" s="198">
        <v>59</v>
      </c>
    </row>
    <row r="25" spans="10:14" x14ac:dyDescent="0.25">
      <c r="J25" s="198"/>
      <c r="K25" s="198" t="s">
        <v>441</v>
      </c>
      <c r="L25" s="251">
        <f>SUM(L22:L24)</f>
        <v>69</v>
      </c>
    </row>
    <row r="27" spans="10:14" x14ac:dyDescent="0.25">
      <c r="J27" s="76" t="s">
        <v>445</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42578125"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71093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11" width="22.42578125" style="7" customWidth="1"/>
    <col min="12" max="24" width="10.7109375" style="3"/>
    <col min="25" max="16384" width="10.7109375" style="7"/>
  </cols>
  <sheetData>
    <row r="1" spans="2:14" ht="6" customHeight="1" thickBot="1" x14ac:dyDescent="0.25"/>
    <row r="2" spans="2:14" ht="25.5" customHeight="1" x14ac:dyDescent="0.2">
      <c r="B2" s="471"/>
      <c r="C2" s="469" t="s">
        <v>0</v>
      </c>
      <c r="D2" s="469"/>
      <c r="E2" s="469"/>
      <c r="F2" s="469"/>
      <c r="G2" s="469"/>
      <c r="H2" s="469"/>
      <c r="I2" s="473"/>
      <c r="J2" s="10"/>
      <c r="K2" s="10"/>
      <c r="M2" s="11" t="s">
        <v>67</v>
      </c>
    </row>
    <row r="3" spans="2:14" ht="25.5" customHeight="1" x14ac:dyDescent="0.2">
      <c r="B3" s="472"/>
      <c r="C3" s="470" t="s">
        <v>1</v>
      </c>
      <c r="D3" s="470"/>
      <c r="E3" s="470"/>
      <c r="F3" s="470"/>
      <c r="G3" s="470"/>
      <c r="H3" s="470"/>
      <c r="I3" s="474"/>
      <c r="J3" s="10"/>
      <c r="K3" s="10"/>
      <c r="M3" s="11" t="s">
        <v>68</v>
      </c>
    </row>
    <row r="4" spans="2:14" ht="25.5" customHeight="1" x14ac:dyDescent="0.2">
      <c r="B4" s="472"/>
      <c r="C4" s="470" t="s">
        <v>69</v>
      </c>
      <c r="D4" s="470"/>
      <c r="E4" s="470"/>
      <c r="F4" s="470"/>
      <c r="G4" s="470"/>
      <c r="H4" s="470"/>
      <c r="I4" s="474"/>
      <c r="J4" s="10"/>
      <c r="K4" s="10"/>
      <c r="M4" s="11" t="s">
        <v>70</v>
      </c>
    </row>
    <row r="5" spans="2:14" ht="25.5" customHeight="1" x14ac:dyDescent="0.2">
      <c r="B5" s="472"/>
      <c r="C5" s="470" t="s">
        <v>71</v>
      </c>
      <c r="D5" s="470"/>
      <c r="E5" s="470"/>
      <c r="F5" s="470"/>
      <c r="G5" s="475" t="s">
        <v>72</v>
      </c>
      <c r="H5" s="475"/>
      <c r="I5" s="474"/>
      <c r="J5" s="10"/>
      <c r="K5" s="10"/>
      <c r="M5" s="11" t="s">
        <v>73</v>
      </c>
    </row>
    <row r="6" spans="2:14" ht="23.25" customHeight="1" x14ac:dyDescent="0.2">
      <c r="B6" s="454" t="s">
        <v>74</v>
      </c>
      <c r="C6" s="455"/>
      <c r="D6" s="455"/>
      <c r="E6" s="455"/>
      <c r="F6" s="455"/>
      <c r="G6" s="455"/>
      <c r="H6" s="455"/>
      <c r="I6" s="456"/>
      <c r="J6" s="12"/>
      <c r="K6" s="12"/>
    </row>
    <row r="7" spans="2:14" ht="24" customHeight="1" x14ac:dyDescent="0.2">
      <c r="B7" s="457" t="s">
        <v>75</v>
      </c>
      <c r="C7" s="458"/>
      <c r="D7" s="458"/>
      <c r="E7" s="458"/>
      <c r="F7" s="458"/>
      <c r="G7" s="458"/>
      <c r="H7" s="458"/>
      <c r="I7" s="459"/>
      <c r="J7" s="13"/>
      <c r="K7" s="13"/>
    </row>
    <row r="8" spans="2:14" ht="24" customHeight="1" x14ac:dyDescent="0.2">
      <c r="B8" s="460" t="s">
        <v>76</v>
      </c>
      <c r="C8" s="461"/>
      <c r="D8" s="461"/>
      <c r="E8" s="461"/>
      <c r="F8" s="461"/>
      <c r="G8" s="461"/>
      <c r="H8" s="461"/>
      <c r="I8" s="462"/>
      <c r="J8" s="40"/>
      <c r="K8" s="40"/>
      <c r="N8" s="6" t="s">
        <v>77</v>
      </c>
    </row>
    <row r="9" spans="2:14" ht="30.75" customHeight="1" x14ac:dyDescent="0.2">
      <c r="B9" s="62" t="s">
        <v>78</v>
      </c>
      <c r="C9" s="41">
        <v>231</v>
      </c>
      <c r="D9" s="466" t="s">
        <v>79</v>
      </c>
      <c r="E9" s="466"/>
      <c r="F9" s="417" t="s">
        <v>80</v>
      </c>
      <c r="G9" s="418"/>
      <c r="H9" s="418"/>
      <c r="I9" s="419"/>
      <c r="J9" s="14"/>
      <c r="K9" s="14"/>
      <c r="M9" s="11" t="s">
        <v>81</v>
      </c>
      <c r="N9" s="6" t="s">
        <v>82</v>
      </c>
    </row>
    <row r="10" spans="2:14" ht="30.75" customHeight="1" x14ac:dyDescent="0.2">
      <c r="B10" s="165" t="s">
        <v>83</v>
      </c>
      <c r="C10" s="166" t="s">
        <v>84</v>
      </c>
      <c r="D10" s="467" t="s">
        <v>85</v>
      </c>
      <c r="E10" s="468"/>
      <c r="F10" s="451" t="s">
        <v>86</v>
      </c>
      <c r="G10" s="452"/>
      <c r="H10" s="167" t="s">
        <v>87</v>
      </c>
      <c r="I10" s="168" t="s">
        <v>84</v>
      </c>
      <c r="J10" s="15"/>
      <c r="K10" s="15"/>
      <c r="M10" s="11" t="s">
        <v>88</v>
      </c>
      <c r="N10" s="6" t="s">
        <v>89</v>
      </c>
    </row>
    <row r="11" spans="2:14" ht="30.75" customHeight="1" x14ac:dyDescent="0.2">
      <c r="B11" s="165" t="s">
        <v>90</v>
      </c>
      <c r="C11" s="463" t="s">
        <v>91</v>
      </c>
      <c r="D11" s="463"/>
      <c r="E11" s="463"/>
      <c r="F11" s="463"/>
      <c r="G11" s="167" t="s">
        <v>92</v>
      </c>
      <c r="H11" s="464">
        <v>1032</v>
      </c>
      <c r="I11" s="465"/>
      <c r="J11" s="16"/>
      <c r="K11" s="16"/>
      <c r="M11" s="11" t="s">
        <v>93</v>
      </c>
      <c r="N11" s="6" t="s">
        <v>44</v>
      </c>
    </row>
    <row r="12" spans="2:14" ht="30.75" customHeight="1" x14ac:dyDescent="0.2">
      <c r="B12" s="165" t="s">
        <v>94</v>
      </c>
      <c r="C12" s="448" t="s">
        <v>88</v>
      </c>
      <c r="D12" s="448"/>
      <c r="E12" s="448"/>
      <c r="F12" s="448"/>
      <c r="G12" s="167" t="s">
        <v>95</v>
      </c>
      <c r="H12" s="449" t="s">
        <v>96</v>
      </c>
      <c r="I12" s="450"/>
      <c r="J12" s="17"/>
      <c r="K12" s="17"/>
      <c r="M12" s="18" t="s">
        <v>97</v>
      </c>
    </row>
    <row r="13" spans="2:14" ht="30.75" customHeight="1" x14ac:dyDescent="0.2">
      <c r="B13" s="165" t="s">
        <v>98</v>
      </c>
      <c r="C13" s="444" t="s">
        <v>99</v>
      </c>
      <c r="D13" s="444"/>
      <c r="E13" s="444"/>
      <c r="F13" s="444"/>
      <c r="G13" s="444"/>
      <c r="H13" s="444"/>
      <c r="I13" s="445"/>
      <c r="J13" s="19"/>
      <c r="K13" s="19"/>
      <c r="M13" s="18"/>
    </row>
    <row r="14" spans="2:14" ht="30.75" customHeight="1" x14ac:dyDescent="0.2">
      <c r="B14" s="165" t="s">
        <v>100</v>
      </c>
      <c r="C14" s="451" t="s">
        <v>101</v>
      </c>
      <c r="D14" s="452"/>
      <c r="E14" s="452"/>
      <c r="F14" s="452"/>
      <c r="G14" s="452"/>
      <c r="H14" s="452"/>
      <c r="I14" s="453"/>
      <c r="J14" s="15"/>
      <c r="K14" s="15"/>
      <c r="M14" s="18"/>
      <c r="N14" s="6" t="s">
        <v>102</v>
      </c>
    </row>
    <row r="15" spans="2:14" ht="30.75" customHeight="1" x14ac:dyDescent="0.2">
      <c r="B15" s="165" t="s">
        <v>103</v>
      </c>
      <c r="C15" s="438" t="s">
        <v>104</v>
      </c>
      <c r="D15" s="438"/>
      <c r="E15" s="438"/>
      <c r="F15" s="438"/>
      <c r="G15" s="167" t="s">
        <v>105</v>
      </c>
      <c r="H15" s="440" t="s">
        <v>106</v>
      </c>
      <c r="I15" s="441"/>
      <c r="J15" s="15"/>
      <c r="K15" s="15"/>
      <c r="M15" s="18" t="s">
        <v>107</v>
      </c>
      <c r="N15" s="6" t="s">
        <v>84</v>
      </c>
    </row>
    <row r="16" spans="2:14" ht="30.75" customHeight="1" x14ac:dyDescent="0.2">
      <c r="B16" s="165" t="s">
        <v>108</v>
      </c>
      <c r="C16" s="442" t="s">
        <v>109</v>
      </c>
      <c r="D16" s="443"/>
      <c r="E16" s="443"/>
      <c r="F16" s="443"/>
      <c r="G16" s="167" t="s">
        <v>110</v>
      </c>
      <c r="H16" s="440" t="s">
        <v>44</v>
      </c>
      <c r="I16" s="441"/>
      <c r="J16" s="15"/>
      <c r="K16" s="15"/>
      <c r="M16" s="18" t="s">
        <v>111</v>
      </c>
    </row>
    <row r="17" spans="2:14" ht="36" customHeight="1" x14ac:dyDescent="0.2">
      <c r="B17" s="165" t="s">
        <v>112</v>
      </c>
      <c r="C17" s="444" t="s">
        <v>113</v>
      </c>
      <c r="D17" s="444"/>
      <c r="E17" s="444"/>
      <c r="F17" s="444"/>
      <c r="G17" s="444"/>
      <c r="H17" s="444"/>
      <c r="I17" s="445"/>
      <c r="J17" s="19"/>
      <c r="K17" s="19"/>
      <c r="M17" s="18" t="s">
        <v>114</v>
      </c>
      <c r="N17" s="6" t="s">
        <v>115</v>
      </c>
    </row>
    <row r="18" spans="2:14" ht="30.75" customHeight="1" x14ac:dyDescent="0.2">
      <c r="B18" s="165" t="s">
        <v>116</v>
      </c>
      <c r="C18" s="438" t="s">
        <v>117</v>
      </c>
      <c r="D18" s="438"/>
      <c r="E18" s="438"/>
      <c r="F18" s="438"/>
      <c r="G18" s="438"/>
      <c r="H18" s="438"/>
      <c r="I18" s="439"/>
      <c r="J18" s="20"/>
      <c r="K18" s="20"/>
      <c r="M18" s="18" t="s">
        <v>118</v>
      </c>
      <c r="N18" s="6" t="s">
        <v>119</v>
      </c>
    </row>
    <row r="19" spans="2:14" ht="30.75" customHeight="1" x14ac:dyDescent="0.2">
      <c r="B19" s="165" t="s">
        <v>120</v>
      </c>
      <c r="C19" s="438" t="s">
        <v>121</v>
      </c>
      <c r="D19" s="438"/>
      <c r="E19" s="438"/>
      <c r="F19" s="438"/>
      <c r="G19" s="438"/>
      <c r="H19" s="438"/>
      <c r="I19" s="439"/>
      <c r="J19" s="21"/>
      <c r="K19" s="21"/>
      <c r="M19" s="18"/>
      <c r="N19" s="6" t="s">
        <v>122</v>
      </c>
    </row>
    <row r="20" spans="2:14" ht="30.75" customHeight="1" x14ac:dyDescent="0.2">
      <c r="B20" s="165" t="s">
        <v>123</v>
      </c>
      <c r="C20" s="446" t="s">
        <v>56</v>
      </c>
      <c r="D20" s="446"/>
      <c r="E20" s="446"/>
      <c r="F20" s="446"/>
      <c r="G20" s="446"/>
      <c r="H20" s="446"/>
      <c r="I20" s="447"/>
      <c r="J20" s="22"/>
      <c r="K20" s="22"/>
      <c r="M20" s="18" t="s">
        <v>106</v>
      </c>
      <c r="N20" s="6" t="s">
        <v>124</v>
      </c>
    </row>
    <row r="21" spans="2:14" ht="27.75" customHeight="1" x14ac:dyDescent="0.2">
      <c r="B21" s="433" t="s">
        <v>125</v>
      </c>
      <c r="C21" s="435" t="s">
        <v>126</v>
      </c>
      <c r="D21" s="435"/>
      <c r="E21" s="435"/>
      <c r="F21" s="436" t="s">
        <v>127</v>
      </c>
      <c r="G21" s="436"/>
      <c r="H21" s="436"/>
      <c r="I21" s="437"/>
      <c r="J21" s="23"/>
      <c r="K21" s="23"/>
      <c r="M21" s="18" t="s">
        <v>128</v>
      </c>
      <c r="N21" s="6" t="s">
        <v>129</v>
      </c>
    </row>
    <row r="22" spans="2:14" ht="27" customHeight="1" x14ac:dyDescent="0.2">
      <c r="B22" s="434"/>
      <c r="C22" s="438" t="s">
        <v>130</v>
      </c>
      <c r="D22" s="438"/>
      <c r="E22" s="438"/>
      <c r="F22" s="438" t="s">
        <v>131</v>
      </c>
      <c r="G22" s="438"/>
      <c r="H22" s="438"/>
      <c r="I22" s="439"/>
      <c r="J22" s="21"/>
      <c r="K22" s="21"/>
      <c r="M22" s="18" t="s">
        <v>132</v>
      </c>
      <c r="N22" s="6" t="s">
        <v>133</v>
      </c>
    </row>
    <row r="23" spans="2:14" ht="39.75" customHeight="1" x14ac:dyDescent="0.2">
      <c r="B23" s="165" t="s">
        <v>134</v>
      </c>
      <c r="C23" s="440" t="s">
        <v>56</v>
      </c>
      <c r="D23" s="440"/>
      <c r="E23" s="440"/>
      <c r="F23" s="440" t="s">
        <v>56</v>
      </c>
      <c r="G23" s="440"/>
      <c r="H23" s="440"/>
      <c r="I23" s="441"/>
      <c r="J23" s="15"/>
      <c r="K23" s="15"/>
      <c r="M23" s="18"/>
      <c r="N23" s="6" t="s">
        <v>99</v>
      </c>
    </row>
    <row r="24" spans="2:14" ht="44.25" customHeight="1" x14ac:dyDescent="0.2">
      <c r="B24" s="165" t="s">
        <v>135</v>
      </c>
      <c r="C24" s="414" t="s">
        <v>136</v>
      </c>
      <c r="D24" s="415"/>
      <c r="E24" s="416"/>
      <c r="F24" s="417" t="s">
        <v>137</v>
      </c>
      <c r="G24" s="418"/>
      <c r="H24" s="418"/>
      <c r="I24" s="419"/>
      <c r="J24" s="20"/>
      <c r="K24" s="20"/>
      <c r="M24" s="24"/>
      <c r="N24" s="6" t="s">
        <v>138</v>
      </c>
    </row>
    <row r="25" spans="2:14" ht="29.25" customHeight="1" x14ac:dyDescent="0.2">
      <c r="B25" s="165" t="s">
        <v>139</v>
      </c>
      <c r="C25" s="420" t="s">
        <v>109</v>
      </c>
      <c r="D25" s="421"/>
      <c r="E25" s="422"/>
      <c r="F25" s="167" t="s">
        <v>140</v>
      </c>
      <c r="G25" s="423">
        <v>0.3</v>
      </c>
      <c r="H25" s="424"/>
      <c r="I25" s="425"/>
      <c r="J25" s="25"/>
      <c r="K25" s="25"/>
      <c r="M25" s="24"/>
    </row>
    <row r="26" spans="2:14" ht="27" customHeight="1" x14ac:dyDescent="0.2">
      <c r="B26" s="165" t="s">
        <v>141</v>
      </c>
      <c r="C26" s="417" t="s">
        <v>142</v>
      </c>
      <c r="D26" s="418"/>
      <c r="E26" s="426"/>
      <c r="F26" s="167" t="s">
        <v>143</v>
      </c>
      <c r="G26" s="427">
        <v>0.3</v>
      </c>
      <c r="H26" s="428"/>
      <c r="I26" s="429"/>
      <c r="J26" s="26"/>
      <c r="K26" s="26"/>
      <c r="M26" s="24"/>
    </row>
    <row r="27" spans="2:14" ht="47.25" customHeight="1" x14ac:dyDescent="0.2">
      <c r="B27" s="169" t="s">
        <v>144</v>
      </c>
      <c r="C27" s="430" t="s">
        <v>114</v>
      </c>
      <c r="D27" s="431"/>
      <c r="E27" s="432"/>
      <c r="F27" s="170" t="s">
        <v>145</v>
      </c>
      <c r="G27" s="427" t="s">
        <v>146</v>
      </c>
      <c r="H27" s="428"/>
      <c r="I27" s="429"/>
      <c r="J27" s="23"/>
      <c r="K27" s="23"/>
      <c r="M27" s="24"/>
    </row>
    <row r="28" spans="2:14" ht="30" customHeight="1" x14ac:dyDescent="0.2">
      <c r="B28" s="397" t="s">
        <v>147</v>
      </c>
      <c r="C28" s="398"/>
      <c r="D28" s="398"/>
      <c r="E28" s="398"/>
      <c r="F28" s="398"/>
      <c r="G28" s="398"/>
      <c r="H28" s="398"/>
      <c r="I28" s="399"/>
      <c r="J28" s="40"/>
      <c r="K28" s="40"/>
      <c r="M28" s="24"/>
    </row>
    <row r="29" spans="2:14" ht="56.25" customHeight="1" x14ac:dyDescent="0.2">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2">
      <c r="B30" s="175" t="s">
        <v>157</v>
      </c>
      <c r="C30" s="176">
        <v>0</v>
      </c>
      <c r="D30" s="177">
        <f>+C30</f>
        <v>0</v>
      </c>
      <c r="E30" s="178">
        <v>0</v>
      </c>
      <c r="F30" s="179">
        <f>+E30</f>
        <v>0</v>
      </c>
      <c r="G30" s="180" t="e">
        <f>+C30/E30</f>
        <v>#DIV/0!</v>
      </c>
      <c r="H30" s="181" t="e">
        <f>+D30/F30</f>
        <v>#DIV/0!</v>
      </c>
      <c r="I30" s="182">
        <f>+D30/$G$26</f>
        <v>0</v>
      </c>
      <c r="J30" s="50">
        <v>0.99</v>
      </c>
      <c r="K30" s="27"/>
      <c r="M30" s="24"/>
    </row>
    <row r="31" spans="2:14" ht="19.5" customHeight="1" x14ac:dyDescent="0.2">
      <c r="B31" s="175" t="s">
        <v>158</v>
      </c>
      <c r="C31" s="176">
        <v>0</v>
      </c>
      <c r="D31" s="177">
        <f>+D30+C31</f>
        <v>0</v>
      </c>
      <c r="E31" s="178">
        <v>0</v>
      </c>
      <c r="F31" s="179">
        <f>+F30+E31</f>
        <v>0</v>
      </c>
      <c r="G31" s="180" t="e">
        <f t="shared" ref="G31:H40" si="0">+C31/E31</f>
        <v>#DIV/0!</v>
      </c>
      <c r="H31" s="181" t="e">
        <f t="shared" si="0"/>
        <v>#DIV/0!</v>
      </c>
      <c r="I31" s="182">
        <f t="shared" ref="I31:I41" si="1">+D31/$G$26</f>
        <v>0</v>
      </c>
      <c r="J31" s="50">
        <v>0.99</v>
      </c>
      <c r="K31" s="27"/>
      <c r="M31" s="24"/>
    </row>
    <row r="32" spans="2:14" ht="19.5" customHeight="1" x14ac:dyDescent="0.2">
      <c r="B32" s="175" t="s">
        <v>159</v>
      </c>
      <c r="C32" s="176">
        <v>0</v>
      </c>
      <c r="D32" s="177">
        <f t="shared" ref="D32:D40" si="2">+D31+C32</f>
        <v>0</v>
      </c>
      <c r="E32" s="178">
        <v>0.19</v>
      </c>
      <c r="F32" s="179">
        <f t="shared" ref="F32:F41" si="3">+F31+E32</f>
        <v>0.19</v>
      </c>
      <c r="G32" s="180">
        <f t="shared" si="0"/>
        <v>0</v>
      </c>
      <c r="H32" s="181">
        <f t="shared" si="0"/>
        <v>0</v>
      </c>
      <c r="I32" s="182">
        <f t="shared" si="1"/>
        <v>0</v>
      </c>
      <c r="J32" s="50">
        <v>0.99</v>
      </c>
      <c r="K32" s="27"/>
      <c r="M32" s="24"/>
    </row>
    <row r="33" spans="2:11" ht="19.5" customHeight="1" x14ac:dyDescent="0.2">
      <c r="B33" s="175" t="s">
        <v>160</v>
      </c>
      <c r="C33" s="176">
        <v>0</v>
      </c>
      <c r="D33" s="177">
        <f t="shared" si="2"/>
        <v>0</v>
      </c>
      <c r="E33" s="178">
        <v>0</v>
      </c>
      <c r="F33" s="179">
        <f t="shared" si="3"/>
        <v>0.19</v>
      </c>
      <c r="G33" s="180" t="e">
        <f t="shared" si="0"/>
        <v>#DIV/0!</v>
      </c>
      <c r="H33" s="181">
        <f t="shared" si="0"/>
        <v>0</v>
      </c>
      <c r="I33" s="182">
        <f t="shared" si="1"/>
        <v>0</v>
      </c>
      <c r="J33" s="50">
        <v>0.99</v>
      </c>
      <c r="K33" s="27"/>
    </row>
    <row r="34" spans="2:11" ht="19.5" customHeight="1" x14ac:dyDescent="0.2">
      <c r="B34" s="175" t="s">
        <v>161</v>
      </c>
      <c r="C34" s="176">
        <v>0</v>
      </c>
      <c r="D34" s="177">
        <f t="shared" si="2"/>
        <v>0</v>
      </c>
      <c r="E34" s="178">
        <v>0</v>
      </c>
      <c r="F34" s="179">
        <f t="shared" si="3"/>
        <v>0.19</v>
      </c>
      <c r="G34" s="180" t="e">
        <f t="shared" si="0"/>
        <v>#DIV/0!</v>
      </c>
      <c r="H34" s="181">
        <f t="shared" si="0"/>
        <v>0</v>
      </c>
      <c r="I34" s="182">
        <f t="shared" si="1"/>
        <v>0</v>
      </c>
      <c r="J34" s="50">
        <v>0.99</v>
      </c>
      <c r="K34" s="27"/>
    </row>
    <row r="35" spans="2:11" ht="19.5" customHeight="1" x14ac:dyDescent="0.2">
      <c r="B35" s="175" t="s">
        <v>162</v>
      </c>
      <c r="C35" s="176">
        <v>0</v>
      </c>
      <c r="D35" s="177">
        <f t="shared" si="2"/>
        <v>0</v>
      </c>
      <c r="E35" s="178">
        <v>0</v>
      </c>
      <c r="F35" s="179">
        <f t="shared" si="3"/>
        <v>0.19</v>
      </c>
      <c r="G35" s="180" t="e">
        <f t="shared" si="0"/>
        <v>#DIV/0!</v>
      </c>
      <c r="H35" s="181">
        <f t="shared" si="0"/>
        <v>0</v>
      </c>
      <c r="I35" s="182">
        <f t="shared" si="1"/>
        <v>0</v>
      </c>
      <c r="J35" s="50">
        <v>0.99</v>
      </c>
      <c r="K35" s="27"/>
    </row>
    <row r="36" spans="2:11" ht="19.5" customHeight="1" x14ac:dyDescent="0.2">
      <c r="B36" s="175" t="s">
        <v>163</v>
      </c>
      <c r="C36" s="176">
        <v>0</v>
      </c>
      <c r="D36" s="177">
        <f t="shared" si="2"/>
        <v>0</v>
      </c>
      <c r="E36" s="178">
        <v>0</v>
      </c>
      <c r="F36" s="179">
        <f t="shared" si="3"/>
        <v>0.19</v>
      </c>
      <c r="G36" s="180" t="e">
        <f t="shared" si="0"/>
        <v>#DIV/0!</v>
      </c>
      <c r="H36" s="181">
        <f t="shared" si="0"/>
        <v>0</v>
      </c>
      <c r="I36" s="182">
        <f t="shared" si="1"/>
        <v>0</v>
      </c>
      <c r="J36" s="50">
        <v>0.99</v>
      </c>
      <c r="K36" s="27"/>
    </row>
    <row r="37" spans="2:11" ht="19.5" customHeight="1" x14ac:dyDescent="0.2">
      <c r="B37" s="175" t="s">
        <v>164</v>
      </c>
      <c r="C37" s="176">
        <v>0</v>
      </c>
      <c r="D37" s="177">
        <f t="shared" si="2"/>
        <v>0</v>
      </c>
      <c r="E37" s="178">
        <v>0</v>
      </c>
      <c r="F37" s="179">
        <f t="shared" si="3"/>
        <v>0.19</v>
      </c>
      <c r="G37" s="180" t="e">
        <f t="shared" si="0"/>
        <v>#DIV/0!</v>
      </c>
      <c r="H37" s="181">
        <f t="shared" si="0"/>
        <v>0</v>
      </c>
      <c r="I37" s="182">
        <f t="shared" si="1"/>
        <v>0</v>
      </c>
      <c r="J37" s="50">
        <v>0.99</v>
      </c>
      <c r="K37" s="27"/>
    </row>
    <row r="38" spans="2:11" ht="19.5" customHeight="1" x14ac:dyDescent="0.2">
      <c r="B38" s="175" t="s">
        <v>165</v>
      </c>
      <c r="C38" s="176">
        <v>0</v>
      </c>
      <c r="D38" s="177">
        <f t="shared" si="2"/>
        <v>0</v>
      </c>
      <c r="E38" s="178">
        <v>0.02</v>
      </c>
      <c r="F38" s="179">
        <f t="shared" si="3"/>
        <v>0.21</v>
      </c>
      <c r="G38" s="180">
        <f t="shared" si="0"/>
        <v>0</v>
      </c>
      <c r="H38" s="181">
        <f t="shared" si="0"/>
        <v>0</v>
      </c>
      <c r="I38" s="182">
        <f t="shared" si="1"/>
        <v>0</v>
      </c>
      <c r="J38" s="50">
        <v>0.99</v>
      </c>
      <c r="K38" s="27"/>
    </row>
    <row r="39" spans="2:11" ht="19.5" customHeight="1" x14ac:dyDescent="0.2">
      <c r="B39" s="175" t="s">
        <v>166</v>
      </c>
      <c r="C39" s="176">
        <v>0</v>
      </c>
      <c r="D39" s="177">
        <f t="shared" si="2"/>
        <v>0</v>
      </c>
      <c r="E39" s="178">
        <v>0</v>
      </c>
      <c r="F39" s="179">
        <f t="shared" si="3"/>
        <v>0.21</v>
      </c>
      <c r="G39" s="180" t="e">
        <f t="shared" si="0"/>
        <v>#DIV/0!</v>
      </c>
      <c r="H39" s="181">
        <f t="shared" si="0"/>
        <v>0</v>
      </c>
      <c r="I39" s="182">
        <f t="shared" si="1"/>
        <v>0</v>
      </c>
      <c r="J39" s="50">
        <v>0.99</v>
      </c>
      <c r="K39" s="27"/>
    </row>
    <row r="40" spans="2:11" ht="19.5" customHeight="1" x14ac:dyDescent="0.2">
      <c r="B40" s="175" t="s">
        <v>167</v>
      </c>
      <c r="C40" s="176">
        <v>0</v>
      </c>
      <c r="D40" s="177">
        <f t="shared" si="2"/>
        <v>0</v>
      </c>
      <c r="E40" s="178">
        <v>0</v>
      </c>
      <c r="F40" s="179">
        <f t="shared" si="3"/>
        <v>0.21</v>
      </c>
      <c r="G40" s="180" t="e">
        <f t="shared" si="0"/>
        <v>#DIV/0!</v>
      </c>
      <c r="H40" s="181">
        <f t="shared" si="0"/>
        <v>0</v>
      </c>
      <c r="I40" s="182">
        <f t="shared" si="1"/>
        <v>0</v>
      </c>
      <c r="J40" s="50">
        <v>0.99</v>
      </c>
      <c r="K40" s="27"/>
    </row>
    <row r="41" spans="2:11" ht="19.5" customHeight="1" x14ac:dyDescent="0.2">
      <c r="B41" s="175" t="s">
        <v>168</v>
      </c>
      <c r="C41" s="176">
        <v>0</v>
      </c>
      <c r="D41" s="177">
        <f>+D40+C41</f>
        <v>0</v>
      </c>
      <c r="E41" s="178">
        <v>0.04</v>
      </c>
      <c r="F41" s="179">
        <f t="shared" si="3"/>
        <v>0.25</v>
      </c>
      <c r="G41" s="180">
        <f>+C41/E41</f>
        <v>0</v>
      </c>
      <c r="H41" s="181">
        <f>+D41/F41</f>
        <v>0</v>
      </c>
      <c r="I41" s="182">
        <f t="shared" si="1"/>
        <v>0</v>
      </c>
      <c r="J41" s="50">
        <v>0.99</v>
      </c>
      <c r="K41" s="27"/>
    </row>
    <row r="42" spans="2:11" ht="54.75" customHeight="1" x14ac:dyDescent="0.2">
      <c r="B42" s="183" t="s">
        <v>169</v>
      </c>
      <c r="C42" s="391" t="s">
        <v>57</v>
      </c>
      <c r="D42" s="391"/>
      <c r="E42" s="391"/>
      <c r="F42" s="391"/>
      <c r="G42" s="391"/>
      <c r="H42" s="391"/>
      <c r="I42" s="392"/>
      <c r="J42" s="28"/>
      <c r="K42" s="28"/>
    </row>
    <row r="43" spans="2:11" ht="29.25" customHeight="1" x14ac:dyDescent="0.2">
      <c r="B43" s="397" t="s">
        <v>170</v>
      </c>
      <c r="C43" s="398"/>
      <c r="D43" s="398"/>
      <c r="E43" s="398"/>
      <c r="F43" s="398"/>
      <c r="G43" s="398"/>
      <c r="H43" s="398"/>
      <c r="I43" s="399"/>
      <c r="J43" s="40"/>
      <c r="K43" s="40"/>
    </row>
    <row r="44" spans="2:11" ht="32.25" customHeight="1" x14ac:dyDescent="0.2">
      <c r="B44" s="405"/>
      <c r="C44" s="406"/>
      <c r="D44" s="406"/>
      <c r="E44" s="406"/>
      <c r="F44" s="406"/>
      <c r="G44" s="406"/>
      <c r="H44" s="406"/>
      <c r="I44" s="407"/>
      <c r="J44" s="40"/>
      <c r="K44" s="40"/>
    </row>
    <row r="45" spans="2:11" ht="32.25" customHeight="1" x14ac:dyDescent="0.2">
      <c r="B45" s="408"/>
      <c r="C45" s="409"/>
      <c r="D45" s="409"/>
      <c r="E45" s="409"/>
      <c r="F45" s="409"/>
      <c r="G45" s="409"/>
      <c r="H45" s="409"/>
      <c r="I45" s="410"/>
      <c r="J45" s="28"/>
      <c r="K45" s="28"/>
    </row>
    <row r="46" spans="2:11" ht="32.25" customHeight="1" x14ac:dyDescent="0.2">
      <c r="B46" s="408"/>
      <c r="C46" s="409"/>
      <c r="D46" s="409"/>
      <c r="E46" s="409"/>
      <c r="F46" s="409"/>
      <c r="G46" s="409"/>
      <c r="H46" s="409"/>
      <c r="I46" s="410"/>
      <c r="J46" s="28"/>
      <c r="K46" s="28"/>
    </row>
    <row r="47" spans="2:11" ht="32.25" customHeight="1" x14ac:dyDescent="0.2">
      <c r="B47" s="408"/>
      <c r="C47" s="409"/>
      <c r="D47" s="409"/>
      <c r="E47" s="409"/>
      <c r="F47" s="409"/>
      <c r="G47" s="409"/>
      <c r="H47" s="409"/>
      <c r="I47" s="410"/>
      <c r="J47" s="28"/>
      <c r="K47" s="28"/>
    </row>
    <row r="48" spans="2:11" ht="32.25" customHeight="1" x14ac:dyDescent="0.2">
      <c r="B48" s="411"/>
      <c r="C48" s="412"/>
      <c r="D48" s="412"/>
      <c r="E48" s="412"/>
      <c r="F48" s="412"/>
      <c r="G48" s="412"/>
      <c r="H48" s="412"/>
      <c r="I48" s="413"/>
      <c r="J48" s="12"/>
      <c r="K48" s="12"/>
    </row>
    <row r="49" spans="2:11" ht="83.25" customHeight="1" x14ac:dyDescent="0.2">
      <c r="B49" s="165" t="s">
        <v>171</v>
      </c>
      <c r="C49" s="391" t="s">
        <v>57</v>
      </c>
      <c r="D49" s="391"/>
      <c r="E49" s="391"/>
      <c r="F49" s="391"/>
      <c r="G49" s="391"/>
      <c r="H49" s="391"/>
      <c r="I49" s="392"/>
      <c r="J49" s="29"/>
      <c r="K49" s="29"/>
    </row>
    <row r="50" spans="2:11" ht="34.5" customHeight="1" x14ac:dyDescent="0.2">
      <c r="B50" s="165" t="s">
        <v>172</v>
      </c>
      <c r="C50" s="375" t="s">
        <v>146</v>
      </c>
      <c r="D50" s="375"/>
      <c r="E50" s="375"/>
      <c r="F50" s="375"/>
      <c r="G50" s="375"/>
      <c r="H50" s="375"/>
      <c r="I50" s="393"/>
      <c r="J50" s="29"/>
      <c r="K50" s="29"/>
    </row>
    <row r="51" spans="2:11" ht="34.5" customHeight="1" x14ac:dyDescent="0.2">
      <c r="B51" s="184" t="s">
        <v>173</v>
      </c>
      <c r="C51" s="394" t="s">
        <v>58</v>
      </c>
      <c r="D51" s="395"/>
      <c r="E51" s="395"/>
      <c r="F51" s="395"/>
      <c r="G51" s="395"/>
      <c r="H51" s="395"/>
      <c r="I51" s="396"/>
      <c r="J51" s="29"/>
      <c r="K51" s="29"/>
    </row>
    <row r="52" spans="2:11" ht="29.25" customHeight="1" x14ac:dyDescent="0.2">
      <c r="B52" s="397" t="s">
        <v>174</v>
      </c>
      <c r="C52" s="398"/>
      <c r="D52" s="398"/>
      <c r="E52" s="398"/>
      <c r="F52" s="398"/>
      <c r="G52" s="398"/>
      <c r="H52" s="398"/>
      <c r="I52" s="399"/>
      <c r="J52" s="29"/>
      <c r="K52" s="29"/>
    </row>
    <row r="53" spans="2:11" ht="33" customHeight="1" x14ac:dyDescent="0.2">
      <c r="B53" s="400" t="s">
        <v>175</v>
      </c>
      <c r="C53" s="185" t="s">
        <v>176</v>
      </c>
      <c r="D53" s="401" t="s">
        <v>177</v>
      </c>
      <c r="E53" s="401"/>
      <c r="F53" s="401"/>
      <c r="G53" s="401" t="s">
        <v>178</v>
      </c>
      <c r="H53" s="401"/>
      <c r="I53" s="402"/>
      <c r="J53" s="30"/>
      <c r="K53" s="30"/>
    </row>
    <row r="54" spans="2:11" ht="31.5" customHeight="1" x14ac:dyDescent="0.2">
      <c r="B54" s="400"/>
      <c r="C54" s="186"/>
      <c r="D54" s="375"/>
      <c r="E54" s="375"/>
      <c r="F54" s="375"/>
      <c r="G54" s="403"/>
      <c r="H54" s="403"/>
      <c r="I54" s="404"/>
      <c r="J54" s="30"/>
      <c r="K54" s="30"/>
    </row>
    <row r="55" spans="2:11" ht="31.5" customHeight="1" x14ac:dyDescent="0.2">
      <c r="B55" s="184" t="s">
        <v>179</v>
      </c>
      <c r="C55" s="387" t="s">
        <v>180</v>
      </c>
      <c r="D55" s="387"/>
      <c r="E55" s="388" t="s">
        <v>181</v>
      </c>
      <c r="F55" s="388"/>
      <c r="G55" s="387" t="s">
        <v>182</v>
      </c>
      <c r="H55" s="387"/>
      <c r="I55" s="389"/>
      <c r="J55" s="31"/>
      <c r="K55" s="31"/>
    </row>
    <row r="56" spans="2:11" ht="31.5" customHeight="1" x14ac:dyDescent="0.2">
      <c r="B56" s="184" t="s">
        <v>183</v>
      </c>
      <c r="C56" s="375" t="s">
        <v>184</v>
      </c>
      <c r="D56" s="375"/>
      <c r="E56" s="390" t="s">
        <v>185</v>
      </c>
      <c r="F56" s="390"/>
      <c r="G56" s="387" t="s">
        <v>186</v>
      </c>
      <c r="H56" s="387"/>
      <c r="I56" s="389"/>
      <c r="J56" s="31"/>
      <c r="K56" s="31"/>
    </row>
    <row r="57" spans="2:11" ht="31.5" customHeight="1" x14ac:dyDescent="0.2">
      <c r="B57" s="184" t="s">
        <v>187</v>
      </c>
      <c r="C57" s="375"/>
      <c r="D57" s="375"/>
      <c r="E57" s="376" t="s">
        <v>188</v>
      </c>
      <c r="F57" s="377"/>
      <c r="G57" s="380"/>
      <c r="H57" s="381"/>
      <c r="I57" s="382"/>
      <c r="J57" s="32"/>
      <c r="K57" s="32"/>
    </row>
    <row r="58" spans="2:11" ht="31.5" customHeight="1" thickBot="1" x14ac:dyDescent="0.25">
      <c r="B58" s="187" t="s">
        <v>189</v>
      </c>
      <c r="C58" s="386"/>
      <c r="D58" s="386"/>
      <c r="E58" s="378"/>
      <c r="F58" s="379"/>
      <c r="G58" s="383"/>
      <c r="H58" s="384"/>
      <c r="I58" s="385"/>
      <c r="J58" s="32"/>
      <c r="K58" s="32"/>
    </row>
    <row r="59" spans="2:11" hidden="1" x14ac:dyDescent="0.2">
      <c r="B59" s="3"/>
      <c r="C59" s="3"/>
      <c r="D59" s="5"/>
      <c r="E59" s="5"/>
      <c r="F59" s="5"/>
      <c r="G59" s="5"/>
      <c r="H59" s="5"/>
      <c r="I59" s="42"/>
      <c r="J59" s="33"/>
      <c r="K59" s="33"/>
    </row>
    <row r="60" spans="2:11" hidden="1" x14ac:dyDescent="0.2">
      <c r="B60" s="43"/>
      <c r="C60" s="44"/>
      <c r="D60" s="44"/>
      <c r="E60" s="45"/>
      <c r="F60" s="45"/>
      <c r="G60" s="46"/>
      <c r="H60" s="47"/>
      <c r="I60" s="44"/>
      <c r="J60" s="34"/>
      <c r="K60" s="34"/>
    </row>
    <row r="61" spans="2:11" hidden="1" x14ac:dyDescent="0.2">
      <c r="B61" s="43"/>
      <c r="C61" s="44"/>
      <c r="D61" s="44"/>
      <c r="E61" s="45"/>
      <c r="F61" s="45"/>
      <c r="G61" s="46"/>
      <c r="H61" s="47"/>
      <c r="I61" s="44"/>
      <c r="J61" s="34"/>
      <c r="K61" s="34"/>
    </row>
    <row r="62" spans="2:11" hidden="1" x14ac:dyDescent="0.2">
      <c r="B62" s="43"/>
      <c r="C62" s="44"/>
      <c r="D62" s="44"/>
      <c r="E62" s="45"/>
      <c r="F62" s="45"/>
      <c r="G62" s="46"/>
      <c r="H62" s="47"/>
      <c r="I62" s="44"/>
      <c r="J62" s="34"/>
      <c r="K62" s="34"/>
    </row>
    <row r="63" spans="2:11" hidden="1" x14ac:dyDescent="0.2">
      <c r="B63" s="43"/>
      <c r="C63" s="44"/>
      <c r="D63" s="44"/>
      <c r="E63" s="45"/>
      <c r="F63" s="45"/>
      <c r="G63" s="46"/>
      <c r="H63" s="47"/>
      <c r="I63" s="44"/>
      <c r="J63" s="34"/>
      <c r="K63" s="34"/>
    </row>
    <row r="64" spans="2:11" hidden="1" x14ac:dyDescent="0.2">
      <c r="B64" s="43"/>
      <c r="C64" s="44"/>
      <c r="D64" s="44"/>
      <c r="E64" s="45"/>
      <c r="F64" s="45"/>
      <c r="G64" s="46"/>
      <c r="H64" s="47"/>
      <c r="I64" s="44"/>
      <c r="J64" s="34"/>
      <c r="K64" s="34"/>
    </row>
    <row r="65" spans="2:11" hidden="1" x14ac:dyDescent="0.2">
      <c r="B65" s="43"/>
      <c r="C65" s="44"/>
      <c r="D65" s="44"/>
      <c r="E65" s="45"/>
      <c r="F65" s="45"/>
      <c r="G65" s="46"/>
      <c r="H65" s="47"/>
      <c r="I65" s="44"/>
      <c r="J65" s="34"/>
      <c r="K65" s="34"/>
    </row>
    <row r="66" spans="2:11" hidden="1" x14ac:dyDescent="0.2">
      <c r="B66" s="43"/>
      <c r="C66" s="44"/>
      <c r="D66" s="44"/>
      <c r="E66" s="45"/>
      <c r="F66" s="45"/>
      <c r="G66" s="46"/>
      <c r="H66" s="47"/>
      <c r="I66" s="44"/>
      <c r="J66" s="34"/>
      <c r="K66" s="34"/>
    </row>
    <row r="67" spans="2:11" hidden="1" x14ac:dyDescent="0.2">
      <c r="B67" s="43"/>
      <c r="C67" s="44"/>
      <c r="D67" s="44"/>
      <c r="E67" s="45"/>
      <c r="F67" s="45"/>
      <c r="G67" s="46"/>
      <c r="H67" s="47"/>
      <c r="I67" s="44"/>
      <c r="J67" s="34"/>
      <c r="K67" s="34"/>
    </row>
    <row r="68" spans="2:11" x14ac:dyDescent="0.2">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42578125" defaultRowHeight="15" x14ac:dyDescent="0.25"/>
  <cols>
    <col min="1" max="1" width="1.28515625" customWidth="1"/>
    <col min="2" max="2" width="20.140625" style="38"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7109375" bestFit="1" customWidth="1"/>
    <col min="108" max="108" width="11.42578125" customWidth="1"/>
    <col min="198" max="198" width="1.42578125" customWidth="1"/>
  </cols>
  <sheetData>
    <row r="1" spans="2:13" ht="18" customHeight="1" thickBot="1" x14ac:dyDescent="0.3">
      <c r="B1" s="492"/>
      <c r="C1" s="495" t="s">
        <v>0</v>
      </c>
      <c r="D1" s="496"/>
      <c r="E1" s="496"/>
      <c r="F1" s="496"/>
      <c r="G1" s="496"/>
      <c r="H1" s="497"/>
      <c r="I1" s="498"/>
      <c r="J1" s="499"/>
    </row>
    <row r="2" spans="2:13" ht="18" customHeight="1" thickBot="1" x14ac:dyDescent="0.3">
      <c r="B2" s="493"/>
      <c r="C2" s="495" t="s">
        <v>1</v>
      </c>
      <c r="D2" s="496"/>
      <c r="E2" s="496"/>
      <c r="F2" s="496"/>
      <c r="G2" s="496"/>
      <c r="H2" s="497"/>
      <c r="I2" s="500"/>
      <c r="J2" s="501"/>
    </row>
    <row r="3" spans="2:13" ht="18" customHeight="1" thickBot="1" x14ac:dyDescent="0.3">
      <c r="B3" s="493"/>
      <c r="C3" s="495" t="s">
        <v>190</v>
      </c>
      <c r="D3" s="496"/>
      <c r="E3" s="496"/>
      <c r="F3" s="496"/>
      <c r="G3" s="496"/>
      <c r="H3" s="497"/>
      <c r="I3" s="500"/>
      <c r="J3" s="501"/>
    </row>
    <row r="4" spans="2:13" ht="18" customHeight="1" thickBot="1" x14ac:dyDescent="0.3">
      <c r="B4" s="494"/>
      <c r="C4" s="495" t="s">
        <v>191</v>
      </c>
      <c r="D4" s="496"/>
      <c r="E4" s="496"/>
      <c r="F4" s="497"/>
      <c r="G4" s="504" t="s">
        <v>192</v>
      </c>
      <c r="H4" s="505"/>
      <c r="I4" s="502"/>
      <c r="J4" s="503"/>
    </row>
    <row r="5" spans="2:13" ht="18" customHeight="1" thickBot="1" x14ac:dyDescent="0.3">
      <c r="B5" s="35"/>
      <c r="C5" s="10"/>
      <c r="D5" s="10"/>
      <c r="E5" s="10"/>
      <c r="F5" s="10"/>
      <c r="G5" s="10"/>
      <c r="H5" s="10"/>
      <c r="I5" s="10"/>
      <c r="J5" s="36"/>
    </row>
    <row r="6" spans="2:13" ht="51.75" customHeight="1" thickBot="1" x14ac:dyDescent="0.3">
      <c r="B6" s="1" t="s">
        <v>193</v>
      </c>
      <c r="C6" s="506" t="s">
        <v>39</v>
      </c>
      <c r="D6" s="507"/>
      <c r="E6" s="508"/>
      <c r="F6" s="37"/>
      <c r="G6" s="10"/>
      <c r="H6" s="10"/>
      <c r="I6" s="10"/>
      <c r="J6" s="36"/>
    </row>
    <row r="7" spans="2:13" ht="32.25" customHeight="1" thickBot="1" x14ac:dyDescent="0.3">
      <c r="B7" s="2" t="s">
        <v>194</v>
      </c>
      <c r="C7" s="506" t="s">
        <v>86</v>
      </c>
      <c r="D7" s="507"/>
      <c r="E7" s="508"/>
      <c r="F7" s="37"/>
      <c r="G7" s="10"/>
      <c r="H7" s="10"/>
      <c r="I7" s="10"/>
      <c r="J7" s="36"/>
    </row>
    <row r="8" spans="2:13" ht="32.25" customHeight="1" thickBot="1" x14ac:dyDescent="0.3">
      <c r="B8" s="2" t="s">
        <v>195</v>
      </c>
      <c r="C8" s="506" t="s">
        <v>196</v>
      </c>
      <c r="D8" s="507"/>
      <c r="E8" s="508"/>
      <c r="F8" s="4"/>
      <c r="G8" s="10"/>
      <c r="H8" s="10"/>
      <c r="I8" s="10"/>
      <c r="J8" s="36"/>
    </row>
    <row r="9" spans="2:13" ht="33.75" customHeight="1" thickBot="1" x14ac:dyDescent="0.3">
      <c r="B9" s="2" t="s">
        <v>197</v>
      </c>
      <c r="C9" s="506" t="s">
        <v>186</v>
      </c>
      <c r="D9" s="507"/>
      <c r="E9" s="508"/>
      <c r="F9" s="37"/>
      <c r="G9" s="10"/>
      <c r="H9" s="10"/>
      <c r="I9" s="10"/>
      <c r="J9" s="36"/>
    </row>
    <row r="10" spans="2:13" ht="32.25" customHeight="1" thickBot="1" x14ac:dyDescent="0.3">
      <c r="B10" s="2" t="s">
        <v>198</v>
      </c>
      <c r="C10" s="506" t="s">
        <v>101</v>
      </c>
      <c r="D10" s="507"/>
      <c r="E10" s="508"/>
    </row>
    <row r="12" spans="2:13" x14ac:dyDescent="0.25">
      <c r="B12" s="485" t="s">
        <v>199</v>
      </c>
      <c r="C12" s="486"/>
      <c r="D12" s="486"/>
      <c r="E12" s="486"/>
      <c r="F12" s="486"/>
      <c r="G12" s="486"/>
      <c r="H12" s="487"/>
      <c r="I12" s="477" t="s">
        <v>200</v>
      </c>
      <c r="J12" s="478"/>
      <c r="K12" s="478"/>
    </row>
    <row r="13" spans="2:13" s="39" customFormat="1" ht="30" customHeight="1" x14ac:dyDescent="0.25">
      <c r="B13" s="479" t="s">
        <v>201</v>
      </c>
      <c r="C13" s="479" t="s">
        <v>202</v>
      </c>
      <c r="D13" s="479" t="s">
        <v>203</v>
      </c>
      <c r="E13" s="479" t="s">
        <v>204</v>
      </c>
      <c r="F13" s="479" t="s">
        <v>205</v>
      </c>
      <c r="G13" s="479" t="s">
        <v>206</v>
      </c>
      <c r="H13" s="479" t="s">
        <v>207</v>
      </c>
      <c r="I13" s="481" t="s">
        <v>208</v>
      </c>
      <c r="J13" s="483" t="s">
        <v>209</v>
      </c>
      <c r="K13" s="476" t="s">
        <v>210</v>
      </c>
    </row>
    <row r="14" spans="2:13" s="39" customFormat="1" x14ac:dyDescent="0.25">
      <c r="B14" s="480"/>
      <c r="C14" s="480"/>
      <c r="D14" s="480"/>
      <c r="E14" s="480"/>
      <c r="F14" s="480"/>
      <c r="G14" s="480"/>
      <c r="H14" s="480"/>
      <c r="I14" s="482"/>
      <c r="J14" s="484"/>
      <c r="K14" s="476"/>
    </row>
    <row r="15" spans="2:13" s="39" customFormat="1" ht="105" x14ac:dyDescent="0.25">
      <c r="B15" s="61">
        <v>1</v>
      </c>
      <c r="C15" s="188" t="s">
        <v>211</v>
      </c>
      <c r="D15" s="189">
        <v>0.19</v>
      </c>
      <c r="E15" s="190"/>
      <c r="F15" s="191" t="s">
        <v>212</v>
      </c>
      <c r="G15" s="192">
        <v>0.19</v>
      </c>
      <c r="H15" s="193">
        <v>43160</v>
      </c>
      <c r="I15" s="194">
        <v>0.19</v>
      </c>
      <c r="J15" s="195">
        <v>43132</v>
      </c>
      <c r="K15" s="196"/>
      <c r="M15" s="65"/>
    </row>
    <row r="16" spans="2:13" ht="60" x14ac:dyDescent="0.25">
      <c r="B16" s="197">
        <v>2</v>
      </c>
      <c r="C16" s="198" t="s">
        <v>213</v>
      </c>
      <c r="D16" s="189">
        <v>0.02</v>
      </c>
      <c r="E16" s="190"/>
      <c r="F16" s="191" t="s">
        <v>214</v>
      </c>
      <c r="G16" s="192">
        <v>0.02</v>
      </c>
      <c r="H16" s="193">
        <v>43344</v>
      </c>
      <c r="I16" s="194"/>
      <c r="J16" s="195"/>
      <c r="K16" s="196"/>
      <c r="M16" s="66"/>
    </row>
    <row r="17" spans="2:11" ht="75" x14ac:dyDescent="0.25">
      <c r="B17" s="199">
        <v>3</v>
      </c>
      <c r="C17" s="200" t="s">
        <v>215</v>
      </c>
      <c r="D17" s="189">
        <v>0.04</v>
      </c>
      <c r="E17" s="190"/>
      <c r="F17" s="191" t="s">
        <v>216</v>
      </c>
      <c r="G17" s="192">
        <v>0.04</v>
      </c>
      <c r="H17" s="193">
        <v>43435</v>
      </c>
      <c r="I17" s="194"/>
      <c r="J17" s="195"/>
      <c r="K17" s="196"/>
    </row>
    <row r="18" spans="2:11" x14ac:dyDescent="0.25">
      <c r="B18" s="488" t="s">
        <v>217</v>
      </c>
      <c r="C18" s="489"/>
      <c r="D18" s="201">
        <f>SUM(D15:D17)</f>
        <v>0.25</v>
      </c>
      <c r="E18" s="490" t="s">
        <v>217</v>
      </c>
      <c r="F18" s="491"/>
      <c r="G18" s="201">
        <f>SUM(G15:G17)</f>
        <v>0.25</v>
      </c>
      <c r="H18" s="202"/>
      <c r="I18" s="203">
        <f>SUM(I15:I17)</f>
        <v>0.19</v>
      </c>
      <c r="J18" s="204"/>
      <c r="K18" s="204"/>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2" zoomScale="70" zoomScaleNormal="70" zoomScaleSheetLayoutView="70" zoomScalePageLayoutView="85" workbookViewId="0">
      <selection activeCell="D31" sqref="D31"/>
    </sheetView>
  </sheetViews>
  <sheetFormatPr baseColWidth="10" defaultColWidth="10.7109375" defaultRowHeight="12.75" x14ac:dyDescent="0.2"/>
  <cols>
    <col min="1" max="1" width="1" style="83" customWidth="1"/>
    <col min="2" max="2" width="25.42578125" style="114" customWidth="1"/>
    <col min="3" max="5" width="25.7109375" style="83" customWidth="1"/>
    <col min="6" max="6" width="25" style="83" customWidth="1"/>
    <col min="7" max="7" width="22" style="114" customWidth="1"/>
    <col min="8" max="8" width="20.42578125" style="83" customWidth="1"/>
    <col min="9" max="9" width="25.28515625" style="83" customWidth="1"/>
    <col min="10" max="11" width="22.42578125" style="83" customWidth="1"/>
    <col min="12" max="24" width="10.7109375" style="81"/>
    <col min="25" max="16384" width="10.7109375" style="83"/>
  </cols>
  <sheetData>
    <row r="1" spans="2:14" ht="37.5" customHeight="1" x14ac:dyDescent="0.2">
      <c r="B1" s="601"/>
      <c r="C1" s="604" t="s">
        <v>1</v>
      </c>
      <c r="D1" s="604"/>
      <c r="E1" s="604"/>
      <c r="F1" s="604"/>
      <c r="G1" s="604"/>
      <c r="H1" s="604"/>
      <c r="I1" s="605"/>
      <c r="J1" s="80"/>
      <c r="K1" s="80"/>
      <c r="M1" s="82" t="s">
        <v>67</v>
      </c>
    </row>
    <row r="2" spans="2:14" ht="37.5" customHeight="1" x14ac:dyDescent="0.2">
      <c r="B2" s="602"/>
      <c r="C2" s="608" t="s">
        <v>218</v>
      </c>
      <c r="D2" s="608"/>
      <c r="E2" s="608"/>
      <c r="F2" s="608"/>
      <c r="G2" s="608"/>
      <c r="H2" s="608"/>
      <c r="I2" s="606"/>
      <c r="J2" s="80"/>
      <c r="K2" s="80"/>
      <c r="M2" s="82" t="s">
        <v>68</v>
      </c>
    </row>
    <row r="3" spans="2:14" ht="37.5" customHeight="1" thickBot="1" x14ac:dyDescent="0.25">
      <c r="B3" s="603"/>
      <c r="C3" s="609" t="s">
        <v>219</v>
      </c>
      <c r="D3" s="609"/>
      <c r="E3" s="609"/>
      <c r="F3" s="609" t="s">
        <v>220</v>
      </c>
      <c r="G3" s="609"/>
      <c r="H3" s="609"/>
      <c r="I3" s="607"/>
      <c r="J3" s="80"/>
      <c r="K3" s="80"/>
      <c r="M3" s="82" t="s">
        <v>70</v>
      </c>
    </row>
    <row r="4" spans="2:14" ht="23.25" customHeight="1" x14ac:dyDescent="0.2">
      <c r="B4" s="597" t="s">
        <v>221</v>
      </c>
      <c r="C4" s="598"/>
      <c r="D4" s="598"/>
      <c r="E4" s="598"/>
      <c r="F4" s="598"/>
      <c r="G4" s="598"/>
      <c r="H4" s="598"/>
      <c r="I4" s="599"/>
      <c r="J4" s="84"/>
      <c r="K4" s="84"/>
    </row>
    <row r="5" spans="2:14" ht="24" customHeight="1" x14ac:dyDescent="0.2">
      <c r="B5" s="515" t="s">
        <v>222</v>
      </c>
      <c r="C5" s="516"/>
      <c r="D5" s="516"/>
      <c r="E5" s="516"/>
      <c r="F5" s="516"/>
      <c r="G5" s="516"/>
      <c r="H5" s="516"/>
      <c r="I5" s="517"/>
      <c r="J5" s="85"/>
      <c r="K5" s="85"/>
      <c r="N5" s="86"/>
    </row>
    <row r="6" spans="2:14" ht="30.75" customHeight="1" x14ac:dyDescent="0.2">
      <c r="B6" s="118" t="s">
        <v>223</v>
      </c>
      <c r="C6" s="130">
        <v>2</v>
      </c>
      <c r="D6" s="600" t="s">
        <v>224</v>
      </c>
      <c r="E6" s="600"/>
      <c r="F6" s="567" t="s">
        <v>225</v>
      </c>
      <c r="G6" s="567"/>
      <c r="H6" s="567"/>
      <c r="I6" s="568"/>
      <c r="J6" s="87"/>
      <c r="K6" s="87"/>
      <c r="M6" s="82" t="s">
        <v>81</v>
      </c>
      <c r="N6" s="86"/>
    </row>
    <row r="7" spans="2:14" ht="30.75" customHeight="1" x14ac:dyDescent="0.2">
      <c r="B7" s="118" t="s">
        <v>226</v>
      </c>
      <c r="C7" s="130" t="s">
        <v>84</v>
      </c>
      <c r="D7" s="600" t="s">
        <v>227</v>
      </c>
      <c r="E7" s="600"/>
      <c r="F7" s="569" t="s">
        <v>228</v>
      </c>
      <c r="G7" s="569"/>
      <c r="H7" s="131" t="s">
        <v>229</v>
      </c>
      <c r="I7" s="132" t="s">
        <v>84</v>
      </c>
      <c r="J7" s="88"/>
      <c r="K7" s="88"/>
      <c r="M7" s="82" t="s">
        <v>88</v>
      </c>
      <c r="N7" s="86"/>
    </row>
    <row r="8" spans="2:14" ht="30.75" customHeight="1" x14ac:dyDescent="0.2">
      <c r="B8" s="118" t="s">
        <v>230</v>
      </c>
      <c r="C8" s="567" t="s">
        <v>231</v>
      </c>
      <c r="D8" s="567"/>
      <c r="E8" s="567"/>
      <c r="F8" s="567"/>
      <c r="G8" s="131" t="s">
        <v>232</v>
      </c>
      <c r="H8" s="590">
        <v>7550</v>
      </c>
      <c r="I8" s="591"/>
      <c r="J8" s="89"/>
      <c r="K8" s="89"/>
      <c r="M8" s="82" t="s">
        <v>93</v>
      </c>
      <c r="N8" s="86"/>
    </row>
    <row r="9" spans="2:14" ht="30.75" customHeight="1" x14ac:dyDescent="0.2">
      <c r="B9" s="118" t="s">
        <v>68</v>
      </c>
      <c r="C9" s="592" t="s">
        <v>81</v>
      </c>
      <c r="D9" s="592"/>
      <c r="E9" s="592"/>
      <c r="F9" s="592"/>
      <c r="G9" s="131" t="s">
        <v>233</v>
      </c>
      <c r="H9" s="593" t="s">
        <v>234</v>
      </c>
      <c r="I9" s="594"/>
      <c r="J9" s="90"/>
      <c r="K9" s="90"/>
      <c r="M9" s="91" t="s">
        <v>97</v>
      </c>
    </row>
    <row r="10" spans="2:14" ht="54" customHeight="1" x14ac:dyDescent="0.2">
      <c r="B10" s="118" t="s">
        <v>235</v>
      </c>
      <c r="C10" s="567" t="s">
        <v>236</v>
      </c>
      <c r="D10" s="567"/>
      <c r="E10" s="567"/>
      <c r="F10" s="567"/>
      <c r="G10" s="567"/>
      <c r="H10" s="567"/>
      <c r="I10" s="568"/>
      <c r="J10" s="92"/>
      <c r="K10" s="92"/>
      <c r="M10" s="91"/>
    </row>
    <row r="11" spans="2:14" ht="30.75" customHeight="1" x14ac:dyDescent="0.2">
      <c r="B11" s="118" t="s">
        <v>237</v>
      </c>
      <c r="C11" s="567" t="s">
        <v>238</v>
      </c>
      <c r="D11" s="567"/>
      <c r="E11" s="567"/>
      <c r="F11" s="567"/>
      <c r="G11" s="567"/>
      <c r="H11" s="567"/>
      <c r="I11" s="568"/>
      <c r="J11" s="88"/>
      <c r="K11" s="88"/>
      <c r="M11" s="91"/>
      <c r="N11" s="86"/>
    </row>
    <row r="12" spans="2:14" ht="30.75" customHeight="1" x14ac:dyDescent="0.2">
      <c r="B12" s="118" t="s">
        <v>239</v>
      </c>
      <c r="C12" s="588" t="s">
        <v>240</v>
      </c>
      <c r="D12" s="588"/>
      <c r="E12" s="588"/>
      <c r="F12" s="588"/>
      <c r="G12" s="131" t="s">
        <v>241</v>
      </c>
      <c r="H12" s="569" t="s">
        <v>106</v>
      </c>
      <c r="I12" s="595"/>
      <c r="J12" s="88"/>
      <c r="K12" s="88"/>
      <c r="M12" s="91" t="s">
        <v>107</v>
      </c>
      <c r="N12" s="86"/>
    </row>
    <row r="13" spans="2:14" ht="30.75" customHeight="1" x14ac:dyDescent="0.2">
      <c r="B13" s="118" t="s">
        <v>242</v>
      </c>
      <c r="C13" s="596" t="s">
        <v>243</v>
      </c>
      <c r="D13" s="596"/>
      <c r="E13" s="596"/>
      <c r="F13" s="596"/>
      <c r="G13" s="134" t="s">
        <v>244</v>
      </c>
      <c r="H13" s="569" t="s">
        <v>82</v>
      </c>
      <c r="I13" s="595"/>
      <c r="J13" s="88"/>
      <c r="K13" s="88"/>
      <c r="M13" s="91" t="s">
        <v>111</v>
      </c>
    </row>
    <row r="14" spans="2:14" ht="64.5" customHeight="1" x14ac:dyDescent="0.2">
      <c r="B14" s="118" t="s">
        <v>245</v>
      </c>
      <c r="C14" s="588" t="s">
        <v>246</v>
      </c>
      <c r="D14" s="588"/>
      <c r="E14" s="588"/>
      <c r="F14" s="588"/>
      <c r="G14" s="588"/>
      <c r="H14" s="588"/>
      <c r="I14" s="589"/>
      <c r="J14" s="92"/>
      <c r="K14" s="92"/>
      <c r="M14" s="91" t="s">
        <v>114</v>
      </c>
      <c r="N14" s="86"/>
    </row>
    <row r="15" spans="2:14" ht="30.75" customHeight="1" x14ac:dyDescent="0.2">
      <c r="B15" s="118" t="s">
        <v>247</v>
      </c>
      <c r="C15" s="588" t="s">
        <v>248</v>
      </c>
      <c r="D15" s="588"/>
      <c r="E15" s="588"/>
      <c r="F15" s="588"/>
      <c r="G15" s="588"/>
      <c r="H15" s="588"/>
      <c r="I15" s="589"/>
      <c r="J15" s="93"/>
      <c r="K15" s="93"/>
      <c r="M15" s="91" t="s">
        <v>118</v>
      </c>
      <c r="N15" s="86"/>
    </row>
    <row r="16" spans="2:14" ht="35.85" customHeight="1" x14ac:dyDescent="0.2">
      <c r="B16" s="118" t="s">
        <v>249</v>
      </c>
      <c r="C16" s="567" t="s">
        <v>250</v>
      </c>
      <c r="D16" s="567"/>
      <c r="E16" s="567"/>
      <c r="F16" s="567"/>
      <c r="G16" s="567"/>
      <c r="H16" s="567"/>
      <c r="I16" s="568"/>
      <c r="J16" s="94"/>
      <c r="K16" s="94"/>
      <c r="M16" s="91"/>
      <c r="N16" s="86"/>
    </row>
    <row r="17" spans="2:14" ht="30.75" customHeight="1" x14ac:dyDescent="0.2">
      <c r="B17" s="118" t="s">
        <v>251</v>
      </c>
      <c r="C17" s="569" t="s">
        <v>43</v>
      </c>
      <c r="D17" s="570"/>
      <c r="E17" s="570"/>
      <c r="F17" s="570"/>
      <c r="G17" s="570"/>
      <c r="H17" s="570"/>
      <c r="I17" s="571"/>
      <c r="J17" s="95"/>
      <c r="K17" s="95"/>
      <c r="M17" s="91" t="s">
        <v>106</v>
      </c>
      <c r="N17" s="86"/>
    </row>
    <row r="18" spans="2:14" ht="18" customHeight="1" x14ac:dyDescent="0.2">
      <c r="B18" s="572" t="s">
        <v>252</v>
      </c>
      <c r="C18" s="573" t="s">
        <v>253</v>
      </c>
      <c r="D18" s="573"/>
      <c r="E18" s="573"/>
      <c r="F18" s="574" t="s">
        <v>254</v>
      </c>
      <c r="G18" s="574"/>
      <c r="H18" s="574"/>
      <c r="I18" s="575"/>
      <c r="J18" s="96"/>
      <c r="K18" s="96"/>
      <c r="M18" s="91" t="s">
        <v>128</v>
      </c>
      <c r="N18" s="86"/>
    </row>
    <row r="19" spans="2:14" ht="39.75" customHeight="1" x14ac:dyDescent="0.2">
      <c r="B19" s="572"/>
      <c r="C19" s="567" t="s">
        <v>255</v>
      </c>
      <c r="D19" s="567"/>
      <c r="E19" s="567"/>
      <c r="F19" s="567" t="s">
        <v>256</v>
      </c>
      <c r="G19" s="567"/>
      <c r="H19" s="567"/>
      <c r="I19" s="568"/>
      <c r="J19" s="94"/>
      <c r="K19" s="94"/>
      <c r="M19" s="91" t="s">
        <v>132</v>
      </c>
      <c r="N19" s="86"/>
    </row>
    <row r="20" spans="2:14" ht="39.75" customHeight="1" x14ac:dyDescent="0.2">
      <c r="B20" s="118" t="s">
        <v>257</v>
      </c>
      <c r="C20" s="576" t="s">
        <v>43</v>
      </c>
      <c r="D20" s="577"/>
      <c r="E20" s="578"/>
      <c r="F20" s="579" t="s">
        <v>43</v>
      </c>
      <c r="G20" s="579"/>
      <c r="H20" s="579"/>
      <c r="I20" s="580"/>
      <c r="J20" s="88"/>
      <c r="K20" s="88"/>
      <c r="M20" s="91"/>
      <c r="N20" s="86"/>
    </row>
    <row r="21" spans="2:14" ht="105" customHeight="1" x14ac:dyDescent="0.2">
      <c r="B21" s="118" t="s">
        <v>258</v>
      </c>
      <c r="C21" s="581" t="s">
        <v>259</v>
      </c>
      <c r="D21" s="582"/>
      <c r="E21" s="583"/>
      <c r="F21" s="584" t="s">
        <v>260</v>
      </c>
      <c r="G21" s="562"/>
      <c r="H21" s="562"/>
      <c r="I21" s="585"/>
      <c r="J21" s="93"/>
      <c r="K21" s="93"/>
      <c r="M21" s="97"/>
      <c r="N21" s="86"/>
    </row>
    <row r="22" spans="2:14" ht="23.25" customHeight="1" x14ac:dyDescent="0.2">
      <c r="B22" s="118" t="s">
        <v>261</v>
      </c>
      <c r="C22" s="561">
        <v>44927</v>
      </c>
      <c r="D22" s="586"/>
      <c r="E22" s="587"/>
      <c r="F22" s="131" t="s">
        <v>262</v>
      </c>
      <c r="G22" s="205">
        <v>0.3</v>
      </c>
      <c r="H22" s="131" t="s">
        <v>263</v>
      </c>
      <c r="I22" s="259">
        <v>0.7</v>
      </c>
      <c r="J22" s="98"/>
      <c r="K22" s="98"/>
      <c r="M22" s="97"/>
    </row>
    <row r="23" spans="2:14" ht="27" customHeight="1" x14ac:dyDescent="0.2">
      <c r="B23" s="118" t="s">
        <v>264</v>
      </c>
      <c r="C23" s="561">
        <v>45291</v>
      </c>
      <c r="D23" s="562"/>
      <c r="E23" s="563"/>
      <c r="F23" s="131" t="s">
        <v>265</v>
      </c>
      <c r="G23" s="564">
        <v>0.15</v>
      </c>
      <c r="H23" s="565"/>
      <c r="I23" s="566"/>
      <c r="J23" s="99"/>
      <c r="K23" s="99"/>
      <c r="M23" s="97"/>
    </row>
    <row r="24" spans="2:14" ht="30.75" customHeight="1" x14ac:dyDescent="0.2">
      <c r="B24" s="206" t="s">
        <v>266</v>
      </c>
      <c r="C24" s="518" t="s">
        <v>267</v>
      </c>
      <c r="D24" s="519"/>
      <c r="E24" s="520"/>
      <c r="F24" s="207" t="s">
        <v>268</v>
      </c>
      <c r="G24" s="521" t="s">
        <v>269</v>
      </c>
      <c r="H24" s="522"/>
      <c r="I24" s="523"/>
      <c r="J24" s="96"/>
      <c r="K24" s="96"/>
      <c r="M24" s="97"/>
    </row>
    <row r="25" spans="2:14" ht="22.5" customHeight="1" x14ac:dyDescent="0.2">
      <c r="B25" s="515" t="s">
        <v>270</v>
      </c>
      <c r="C25" s="516"/>
      <c r="D25" s="516"/>
      <c r="E25" s="516"/>
      <c r="F25" s="516"/>
      <c r="G25" s="516"/>
      <c r="H25" s="516"/>
      <c r="I25" s="517"/>
      <c r="J25" s="85"/>
      <c r="K25" s="85"/>
      <c r="M25" s="97"/>
    </row>
    <row r="26" spans="2:14" ht="43.5" customHeight="1" x14ac:dyDescent="0.2">
      <c r="B26" s="100" t="s">
        <v>148</v>
      </c>
      <c r="C26" s="134" t="s">
        <v>271</v>
      </c>
      <c r="D26" s="134" t="s">
        <v>272</v>
      </c>
      <c r="E26" s="135" t="s">
        <v>273</v>
      </c>
      <c r="F26" s="134" t="s">
        <v>274</v>
      </c>
      <c r="G26" s="134" t="s">
        <v>275</v>
      </c>
      <c r="H26" s="135" t="s">
        <v>276</v>
      </c>
      <c r="I26" s="136" t="s">
        <v>277</v>
      </c>
      <c r="J26" s="94"/>
      <c r="K26" s="94"/>
      <c r="M26" s="97"/>
    </row>
    <row r="27" spans="2:14" ht="24" customHeight="1" x14ac:dyDescent="0.2">
      <c r="B27" s="100" t="s">
        <v>278</v>
      </c>
      <c r="C27" s="286">
        <f>0.0833333333333333*$G$23</f>
        <v>1.2499999999999995E-2</v>
      </c>
      <c r="D27" s="286">
        <f>+C27</f>
        <v>1.2499999999999995E-2</v>
      </c>
      <c r="E27" s="287">
        <f>D27/C27</f>
        <v>1</v>
      </c>
      <c r="F27" s="524">
        <f>SUM(C27:C38)</f>
        <v>0.14999999999999994</v>
      </c>
      <c r="G27" s="527">
        <f>SUM(D27:D38)</f>
        <v>4.9999999999999982E-2</v>
      </c>
      <c r="H27" s="217">
        <f>+(D27*100%)/$G$23</f>
        <v>8.3333333333333301E-2</v>
      </c>
      <c r="I27" s="530">
        <f>G27+I22</f>
        <v>0.74999999999999989</v>
      </c>
      <c r="J27" s="94"/>
      <c r="K27" s="94"/>
      <c r="M27" s="97"/>
    </row>
    <row r="28" spans="2:14" ht="24" customHeight="1" x14ac:dyDescent="0.2">
      <c r="B28" s="100" t="s">
        <v>158</v>
      </c>
      <c r="C28" s="286">
        <f t="shared" ref="C28:D38" si="0">0.0833333333333333*$G$23</f>
        <v>1.2499999999999995E-2</v>
      </c>
      <c r="D28" s="286">
        <v>1.2499999999999995E-2</v>
      </c>
      <c r="E28" s="287">
        <f>D28/C28</f>
        <v>1</v>
      </c>
      <c r="F28" s="525"/>
      <c r="G28" s="528"/>
      <c r="H28" s="217">
        <f>+IF(D28="","",((D28*100%)/$G$23)+H27)</f>
        <v>0.1666666666666666</v>
      </c>
      <c r="I28" s="531"/>
      <c r="J28" s="94"/>
      <c r="K28" s="94"/>
      <c r="M28" s="97"/>
    </row>
    <row r="29" spans="2:14" ht="24" customHeight="1" x14ac:dyDescent="0.2">
      <c r="B29" s="100" t="s">
        <v>159</v>
      </c>
      <c r="C29" s="286">
        <f t="shared" si="0"/>
        <v>1.2499999999999995E-2</v>
      </c>
      <c r="D29" s="286">
        <f t="shared" si="0"/>
        <v>1.2499999999999995E-2</v>
      </c>
      <c r="E29" s="287">
        <f t="shared" ref="E29:E31" si="1">D29/C29</f>
        <v>1</v>
      </c>
      <c r="F29" s="525"/>
      <c r="G29" s="528"/>
      <c r="H29" s="217">
        <f t="shared" ref="H29:H38" si="2">+IF(D29="","",((D29*100%)/$G$23)+H28)</f>
        <v>0.24999999999999989</v>
      </c>
      <c r="I29" s="531"/>
      <c r="J29" s="94"/>
      <c r="K29" s="94"/>
      <c r="M29" s="97"/>
    </row>
    <row r="30" spans="2:14" ht="24" customHeight="1" x14ac:dyDescent="0.2">
      <c r="B30" s="100" t="s">
        <v>160</v>
      </c>
      <c r="C30" s="286">
        <f t="shared" si="0"/>
        <v>1.2499999999999995E-2</v>
      </c>
      <c r="D30" s="286">
        <f>+C30</f>
        <v>1.2499999999999995E-2</v>
      </c>
      <c r="E30" s="287">
        <f t="shared" si="1"/>
        <v>1</v>
      </c>
      <c r="F30" s="525"/>
      <c r="G30" s="528"/>
      <c r="H30" s="217">
        <f t="shared" si="2"/>
        <v>0.3333333333333332</v>
      </c>
      <c r="I30" s="531"/>
      <c r="J30" s="94"/>
      <c r="K30" s="94"/>
      <c r="M30" s="97"/>
    </row>
    <row r="31" spans="2:14" ht="24" customHeight="1" x14ac:dyDescent="0.2">
      <c r="B31" s="100" t="s">
        <v>161</v>
      </c>
      <c r="C31" s="286">
        <f t="shared" si="0"/>
        <v>1.2499999999999995E-2</v>
      </c>
      <c r="D31" s="286"/>
      <c r="E31" s="287">
        <f t="shared" si="1"/>
        <v>0</v>
      </c>
      <c r="F31" s="525"/>
      <c r="G31" s="528"/>
      <c r="H31" s="217" t="str">
        <f t="shared" si="2"/>
        <v/>
      </c>
      <c r="I31" s="531"/>
      <c r="J31" s="94"/>
      <c r="K31" s="94"/>
      <c r="M31" s="97"/>
    </row>
    <row r="32" spans="2:14" ht="24" customHeight="1" x14ac:dyDescent="0.2">
      <c r="B32" s="100" t="s">
        <v>162</v>
      </c>
      <c r="C32" s="286">
        <f t="shared" si="0"/>
        <v>1.2499999999999995E-2</v>
      </c>
      <c r="D32" s="286"/>
      <c r="E32" s="287">
        <f>D32/C32</f>
        <v>0</v>
      </c>
      <c r="F32" s="525"/>
      <c r="G32" s="528"/>
      <c r="H32" s="217" t="str">
        <f t="shared" si="2"/>
        <v/>
      </c>
      <c r="I32" s="531"/>
      <c r="J32" s="94"/>
      <c r="K32" s="94"/>
      <c r="M32" s="97"/>
    </row>
    <row r="33" spans="2:11" ht="24" customHeight="1" x14ac:dyDescent="0.2">
      <c r="B33" s="100" t="s">
        <v>163</v>
      </c>
      <c r="C33" s="286">
        <f t="shared" si="0"/>
        <v>1.2499999999999995E-2</v>
      </c>
      <c r="D33" s="286"/>
      <c r="E33" s="287">
        <f t="shared" ref="E33:E38" si="3">D33/C33</f>
        <v>0</v>
      </c>
      <c r="F33" s="525"/>
      <c r="G33" s="528"/>
      <c r="H33" s="217" t="str">
        <f t="shared" si="2"/>
        <v/>
      </c>
      <c r="I33" s="531"/>
      <c r="J33" s="102"/>
      <c r="K33" s="102"/>
    </row>
    <row r="34" spans="2:11" ht="24" customHeight="1" x14ac:dyDescent="0.2">
      <c r="B34" s="100" t="s">
        <v>164</v>
      </c>
      <c r="C34" s="286">
        <f t="shared" si="0"/>
        <v>1.2499999999999995E-2</v>
      </c>
      <c r="D34" s="286"/>
      <c r="E34" s="287">
        <f t="shared" si="3"/>
        <v>0</v>
      </c>
      <c r="F34" s="525"/>
      <c r="G34" s="528"/>
      <c r="H34" s="217" t="str">
        <f t="shared" si="2"/>
        <v/>
      </c>
      <c r="I34" s="531"/>
      <c r="J34" s="102"/>
      <c r="K34" s="102"/>
    </row>
    <row r="35" spans="2:11" ht="24" customHeight="1" x14ac:dyDescent="0.2">
      <c r="B35" s="100" t="s">
        <v>165</v>
      </c>
      <c r="C35" s="286">
        <f t="shared" si="0"/>
        <v>1.2499999999999995E-2</v>
      </c>
      <c r="D35" s="286"/>
      <c r="E35" s="287">
        <f t="shared" si="3"/>
        <v>0</v>
      </c>
      <c r="F35" s="525"/>
      <c r="G35" s="528"/>
      <c r="H35" s="217" t="str">
        <f t="shared" si="2"/>
        <v/>
      </c>
      <c r="I35" s="531"/>
      <c r="J35" s="102"/>
      <c r="K35" s="102"/>
    </row>
    <row r="36" spans="2:11" ht="24" customHeight="1" x14ac:dyDescent="0.2">
      <c r="B36" s="100" t="s">
        <v>166</v>
      </c>
      <c r="C36" s="286">
        <f t="shared" si="0"/>
        <v>1.2499999999999995E-2</v>
      </c>
      <c r="D36" s="286"/>
      <c r="E36" s="287">
        <f t="shared" si="3"/>
        <v>0</v>
      </c>
      <c r="F36" s="525"/>
      <c r="G36" s="528"/>
      <c r="H36" s="217" t="str">
        <f t="shared" si="2"/>
        <v/>
      </c>
      <c r="I36" s="531"/>
      <c r="J36" s="102"/>
      <c r="K36" s="102"/>
    </row>
    <row r="37" spans="2:11" ht="24" customHeight="1" x14ac:dyDescent="0.2">
      <c r="B37" s="100" t="s">
        <v>167</v>
      </c>
      <c r="C37" s="286">
        <f t="shared" si="0"/>
        <v>1.2499999999999995E-2</v>
      </c>
      <c r="D37" s="286"/>
      <c r="E37" s="287">
        <f t="shared" si="3"/>
        <v>0</v>
      </c>
      <c r="F37" s="525"/>
      <c r="G37" s="528"/>
      <c r="H37" s="217" t="str">
        <f t="shared" si="2"/>
        <v/>
      </c>
      <c r="I37" s="531"/>
      <c r="J37" s="102"/>
      <c r="K37" s="102"/>
    </row>
    <row r="38" spans="2:11" ht="24" customHeight="1" x14ac:dyDescent="0.2">
      <c r="B38" s="100" t="s">
        <v>168</v>
      </c>
      <c r="C38" s="286">
        <f t="shared" si="0"/>
        <v>1.2499999999999995E-2</v>
      </c>
      <c r="D38" s="286"/>
      <c r="E38" s="287">
        <f t="shared" si="3"/>
        <v>0</v>
      </c>
      <c r="F38" s="526"/>
      <c r="G38" s="529"/>
      <c r="H38" s="217" t="str">
        <f t="shared" si="2"/>
        <v/>
      </c>
      <c r="I38" s="532"/>
      <c r="J38" s="102"/>
      <c r="K38" s="102"/>
    </row>
    <row r="39" spans="2:11" ht="89.25" customHeight="1" x14ac:dyDescent="0.2">
      <c r="B39" s="119" t="s">
        <v>279</v>
      </c>
      <c r="C39" s="533"/>
      <c r="D39" s="534"/>
      <c r="E39" s="534"/>
      <c r="F39" s="534"/>
      <c r="G39" s="534"/>
      <c r="H39" s="534"/>
      <c r="I39" s="535"/>
      <c r="J39" s="103"/>
      <c r="K39" s="103"/>
    </row>
    <row r="40" spans="2:11" ht="34.5" customHeight="1" x14ac:dyDescent="0.2">
      <c r="B40" s="536"/>
      <c r="C40" s="537"/>
      <c r="D40" s="537"/>
      <c r="E40" s="537"/>
      <c r="F40" s="537"/>
      <c r="G40" s="537"/>
      <c r="H40" s="537"/>
      <c r="I40" s="538"/>
      <c r="J40" s="85"/>
      <c r="K40" s="85"/>
    </row>
    <row r="41" spans="2:11" ht="45.6" customHeight="1" x14ac:dyDescent="0.2">
      <c r="B41" s="539"/>
      <c r="C41" s="540"/>
      <c r="D41" s="540"/>
      <c r="E41" s="540"/>
      <c r="F41" s="540"/>
      <c r="G41" s="540"/>
      <c r="H41" s="540"/>
      <c r="I41" s="541"/>
      <c r="J41" s="103"/>
      <c r="K41" s="103"/>
    </row>
    <row r="42" spans="2:11" ht="45.6" customHeight="1" x14ac:dyDescent="0.2">
      <c r="B42" s="539"/>
      <c r="C42" s="540"/>
      <c r="D42" s="540"/>
      <c r="E42" s="540"/>
      <c r="F42" s="540"/>
      <c r="G42" s="540"/>
      <c r="H42" s="540"/>
      <c r="I42" s="541"/>
      <c r="J42" s="103"/>
      <c r="K42" s="103"/>
    </row>
    <row r="43" spans="2:11" ht="45.6" customHeight="1" x14ac:dyDescent="0.2">
      <c r="B43" s="539"/>
      <c r="C43" s="540"/>
      <c r="D43" s="540"/>
      <c r="E43" s="540"/>
      <c r="F43" s="540"/>
      <c r="G43" s="540"/>
      <c r="H43" s="540"/>
      <c r="I43" s="541"/>
      <c r="J43" s="103"/>
      <c r="K43" s="103"/>
    </row>
    <row r="44" spans="2:11" ht="45.6" customHeight="1" x14ac:dyDescent="0.2">
      <c r="B44" s="542"/>
      <c r="C44" s="543"/>
      <c r="D44" s="543"/>
      <c r="E44" s="543"/>
      <c r="F44" s="543"/>
      <c r="G44" s="543"/>
      <c r="H44" s="543"/>
      <c r="I44" s="544"/>
      <c r="J44" s="84"/>
      <c r="K44" s="84"/>
    </row>
    <row r="45" spans="2:11" ht="29.25" customHeight="1" x14ac:dyDescent="0.2">
      <c r="B45" s="549" t="s">
        <v>280</v>
      </c>
      <c r="C45" s="552" t="s">
        <v>281</v>
      </c>
      <c r="D45" s="553"/>
      <c r="E45" s="553"/>
      <c r="F45" s="554"/>
      <c r="G45" s="139"/>
      <c r="H45" s="140" t="s">
        <v>148</v>
      </c>
      <c r="I45" s="141" t="s">
        <v>282</v>
      </c>
      <c r="J45" s="104"/>
      <c r="K45" s="104"/>
    </row>
    <row r="46" spans="2:11" ht="32.1" customHeight="1" x14ac:dyDescent="0.2">
      <c r="B46" s="550"/>
      <c r="C46" s="555"/>
      <c r="D46" s="556"/>
      <c r="E46" s="556"/>
      <c r="F46" s="557"/>
      <c r="G46" s="139" t="s">
        <v>283</v>
      </c>
      <c r="H46" s="261">
        <v>145</v>
      </c>
      <c r="I46" s="261">
        <v>900</v>
      </c>
      <c r="J46" s="104"/>
      <c r="K46" s="104"/>
    </row>
    <row r="47" spans="2:11" ht="32.1" customHeight="1" x14ac:dyDescent="0.2">
      <c r="B47" s="550"/>
      <c r="C47" s="555"/>
      <c r="D47" s="556"/>
      <c r="E47" s="556"/>
      <c r="F47" s="557"/>
      <c r="G47" s="139" t="s">
        <v>284</v>
      </c>
      <c r="H47" s="261">
        <v>85</v>
      </c>
      <c r="I47" s="261">
        <v>231</v>
      </c>
      <c r="J47" s="104"/>
      <c r="K47" s="104"/>
    </row>
    <row r="48" spans="2:11" ht="32.1" customHeight="1" x14ac:dyDescent="0.2">
      <c r="B48" s="550"/>
      <c r="C48" s="555"/>
      <c r="D48" s="556"/>
      <c r="E48" s="556"/>
      <c r="F48" s="557"/>
      <c r="G48" s="139" t="s">
        <v>285</v>
      </c>
      <c r="H48" s="261">
        <v>13</v>
      </c>
      <c r="I48" s="261">
        <v>57</v>
      </c>
      <c r="J48" s="104"/>
      <c r="K48" s="104"/>
    </row>
    <row r="49" spans="2:11" ht="32.1" customHeight="1" x14ac:dyDescent="0.2">
      <c r="B49" s="550"/>
      <c r="C49" s="555"/>
      <c r="D49" s="556"/>
      <c r="E49" s="556"/>
      <c r="F49" s="557"/>
      <c r="G49" s="139" t="s">
        <v>286</v>
      </c>
      <c r="H49" s="261">
        <v>185</v>
      </c>
      <c r="I49" s="261">
        <v>1134</v>
      </c>
      <c r="J49" s="104"/>
      <c r="K49" s="104"/>
    </row>
    <row r="50" spans="2:11" ht="32.1" customHeight="1" x14ac:dyDescent="0.2">
      <c r="B50" s="550"/>
      <c r="C50" s="555"/>
      <c r="D50" s="556"/>
      <c r="E50" s="556"/>
      <c r="F50" s="557"/>
      <c r="G50" s="139" t="s">
        <v>287</v>
      </c>
      <c r="H50" s="261">
        <v>276</v>
      </c>
      <c r="I50" s="261">
        <v>1042</v>
      </c>
      <c r="J50" s="104"/>
      <c r="K50" s="104"/>
    </row>
    <row r="51" spans="2:11" ht="32.1" customHeight="1" x14ac:dyDescent="0.2">
      <c r="B51" s="550"/>
      <c r="C51" s="555"/>
      <c r="D51" s="556"/>
      <c r="E51" s="556"/>
      <c r="F51" s="557"/>
      <c r="G51" s="139" t="s">
        <v>288</v>
      </c>
      <c r="H51" s="261">
        <v>389</v>
      </c>
      <c r="I51" s="261">
        <v>1481</v>
      </c>
      <c r="J51" s="104"/>
      <c r="K51" s="104"/>
    </row>
    <row r="52" spans="2:11" ht="32.1" customHeight="1" x14ac:dyDescent="0.2">
      <c r="B52" s="551"/>
      <c r="C52" s="558"/>
      <c r="D52" s="559"/>
      <c r="E52" s="559"/>
      <c r="F52" s="560"/>
      <c r="G52" s="139" t="s">
        <v>289</v>
      </c>
      <c r="H52" s="268" t="s">
        <v>454</v>
      </c>
      <c r="I52" s="268" t="s">
        <v>455</v>
      </c>
      <c r="J52" s="104"/>
      <c r="K52" s="104"/>
    </row>
    <row r="53" spans="2:11" ht="46.5" customHeight="1" x14ac:dyDescent="0.2">
      <c r="B53" s="118" t="s">
        <v>290</v>
      </c>
      <c r="C53" s="545" t="s">
        <v>46</v>
      </c>
      <c r="D53" s="546"/>
      <c r="E53" s="546"/>
      <c r="F53" s="546"/>
      <c r="G53" s="546"/>
      <c r="H53" s="546"/>
      <c r="I53" s="546"/>
      <c r="J53" s="104"/>
      <c r="K53" s="104"/>
    </row>
    <row r="54" spans="2:11" ht="93.75" customHeight="1" x14ac:dyDescent="0.2">
      <c r="B54" s="120" t="s">
        <v>291</v>
      </c>
      <c r="C54" s="547" t="s">
        <v>292</v>
      </c>
      <c r="D54" s="548"/>
      <c r="E54" s="548"/>
      <c r="F54" s="548"/>
      <c r="G54" s="548"/>
      <c r="H54" s="548"/>
      <c r="I54" s="548"/>
      <c r="J54" s="104"/>
      <c r="K54" s="104"/>
    </row>
    <row r="55" spans="2:11" ht="22.5" customHeight="1" x14ac:dyDescent="0.2">
      <c r="B55" s="515" t="s">
        <v>293</v>
      </c>
      <c r="C55" s="516"/>
      <c r="D55" s="516"/>
      <c r="E55" s="516"/>
      <c r="F55" s="516"/>
      <c r="G55" s="516"/>
      <c r="H55" s="516"/>
      <c r="I55" s="517"/>
      <c r="J55" s="104"/>
      <c r="K55" s="104"/>
    </row>
    <row r="56" spans="2:11" ht="22.5" customHeight="1" x14ac:dyDescent="0.2">
      <c r="B56" s="511" t="s">
        <v>294</v>
      </c>
      <c r="C56" s="137" t="s">
        <v>295</v>
      </c>
      <c r="D56" s="513" t="s">
        <v>296</v>
      </c>
      <c r="E56" s="513"/>
      <c r="F56" s="513"/>
      <c r="G56" s="513" t="s">
        <v>297</v>
      </c>
      <c r="H56" s="513"/>
      <c r="I56" s="514"/>
      <c r="J56" s="105"/>
      <c r="K56" s="105"/>
    </row>
    <row r="57" spans="2:11" ht="30.75" customHeight="1" x14ac:dyDescent="0.2">
      <c r="B57" s="512"/>
      <c r="C57" s="138"/>
      <c r="D57" s="509"/>
      <c r="E57" s="509"/>
      <c r="F57" s="509"/>
      <c r="G57" s="509"/>
      <c r="H57" s="509"/>
      <c r="I57" s="510"/>
      <c r="J57" s="105"/>
      <c r="K57" s="105"/>
    </row>
    <row r="58" spans="2:11" ht="32.25" customHeight="1" x14ac:dyDescent="0.2">
      <c r="B58" s="121" t="s">
        <v>298</v>
      </c>
      <c r="C58" s="509" t="s">
        <v>299</v>
      </c>
      <c r="D58" s="509"/>
      <c r="E58" s="509"/>
      <c r="F58" s="509"/>
      <c r="G58" s="509"/>
      <c r="H58" s="509"/>
      <c r="I58" s="510"/>
      <c r="J58" s="106"/>
      <c r="K58" s="106"/>
    </row>
    <row r="59" spans="2:11" ht="28.5" customHeight="1" x14ac:dyDescent="0.2">
      <c r="B59" s="122" t="s">
        <v>300</v>
      </c>
      <c r="C59" s="509" t="s">
        <v>299</v>
      </c>
      <c r="D59" s="509"/>
      <c r="E59" s="509"/>
      <c r="F59" s="509"/>
      <c r="G59" s="509"/>
      <c r="H59" s="509"/>
      <c r="I59" s="510"/>
      <c r="J59" s="106"/>
      <c r="K59" s="106"/>
    </row>
    <row r="60" spans="2:11" ht="30" customHeight="1" x14ac:dyDescent="0.2">
      <c r="B60" s="281" t="s">
        <v>301</v>
      </c>
      <c r="C60" s="509" t="s">
        <v>302</v>
      </c>
      <c r="D60" s="509"/>
      <c r="E60" s="509"/>
      <c r="F60" s="509"/>
      <c r="G60" s="509"/>
      <c r="H60" s="509"/>
      <c r="I60" s="510"/>
      <c r="J60" s="107"/>
      <c r="K60" s="107"/>
    </row>
    <row r="61" spans="2:11" ht="31.5" customHeight="1" thickBot="1" x14ac:dyDescent="0.25">
      <c r="B61" s="282" t="s">
        <v>303</v>
      </c>
      <c r="C61" s="509" t="s">
        <v>302</v>
      </c>
      <c r="D61" s="509"/>
      <c r="E61" s="509"/>
      <c r="F61" s="509"/>
      <c r="G61" s="509"/>
      <c r="H61" s="509"/>
      <c r="I61" s="510"/>
      <c r="J61" s="108"/>
      <c r="K61" s="108"/>
    </row>
    <row r="62" spans="2:11" x14ac:dyDescent="0.2">
      <c r="B62" s="84"/>
      <c r="C62" s="108"/>
      <c r="D62" s="108"/>
      <c r="E62" s="283"/>
      <c r="F62" s="283"/>
      <c r="G62" s="284"/>
      <c r="H62" s="285"/>
      <c r="I62" s="108"/>
      <c r="J62" s="108"/>
      <c r="K62" s="108"/>
    </row>
    <row r="63" spans="2:11" x14ac:dyDescent="0.2">
      <c r="B63" s="109"/>
      <c r="C63" s="110"/>
      <c r="D63" s="110"/>
      <c r="E63" s="111"/>
      <c r="F63" s="111"/>
      <c r="G63" s="117"/>
      <c r="H63" s="113"/>
      <c r="I63" s="110"/>
      <c r="J63" s="108"/>
      <c r="K63" s="108"/>
    </row>
    <row r="64" spans="2:11" x14ac:dyDescent="0.2">
      <c r="B64" s="109"/>
      <c r="C64" s="110"/>
      <c r="D64" s="110"/>
      <c r="E64" s="111"/>
      <c r="F64" s="111"/>
      <c r="G64" s="117"/>
      <c r="H64" s="113"/>
      <c r="I64" s="110"/>
      <c r="J64" s="108"/>
      <c r="K64" s="108"/>
    </row>
    <row r="65" spans="2:11" x14ac:dyDescent="0.2">
      <c r="B65" s="109"/>
      <c r="C65" s="110"/>
      <c r="D65" s="110"/>
      <c r="E65" s="111"/>
      <c r="F65" s="111"/>
      <c r="G65" s="117"/>
      <c r="H65" s="113"/>
      <c r="I65" s="110"/>
      <c r="J65" s="108"/>
      <c r="K65" s="108"/>
    </row>
    <row r="66" spans="2:11" x14ac:dyDescent="0.2">
      <c r="B66" s="109"/>
      <c r="C66" s="110"/>
      <c r="D66" s="110"/>
      <c r="E66" s="111"/>
      <c r="F66" s="111"/>
      <c r="G66" s="117"/>
      <c r="H66" s="113"/>
      <c r="I66" s="110"/>
      <c r="J66" s="108"/>
      <c r="K66" s="108"/>
    </row>
    <row r="67" spans="2:11" ht="25.5" customHeight="1" x14ac:dyDescent="0.2">
      <c r="B67" s="109"/>
      <c r="C67" s="110"/>
      <c r="D67" s="110"/>
      <c r="E67" s="111"/>
      <c r="F67" s="111"/>
      <c r="G67" s="117"/>
      <c r="H67" s="113"/>
      <c r="I67" s="110"/>
      <c r="J67" s="108"/>
      <c r="K67"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28575</xdr:colOff>
                <xdr:row>1</xdr:row>
                <xdr:rowOff>28575</xdr:rowOff>
              </from>
              <to>
                <xdr:col>8</xdr:col>
                <xdr:colOff>1714500</xdr:colOff>
                <xdr:row>2</xdr:row>
                <xdr:rowOff>66675</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topLeftCell="A25" zoomScale="85" zoomScaleNormal="85" zoomScaleSheetLayoutView="85" workbookViewId="0">
      <selection activeCell="G27" sqref="G27:G38"/>
    </sheetView>
  </sheetViews>
  <sheetFormatPr baseColWidth="10" defaultColWidth="11.42578125" defaultRowHeight="12.75" x14ac:dyDescent="0.2"/>
  <cols>
    <col min="1" max="1" width="1" style="83" customWidth="1"/>
    <col min="2" max="2" width="25.42578125" style="114" customWidth="1"/>
    <col min="3" max="3" width="14.42578125" style="83" customWidth="1"/>
    <col min="4" max="4" width="20.140625" style="83" customWidth="1"/>
    <col min="5" max="5" width="16.42578125" style="83" customWidth="1"/>
    <col min="6" max="6" width="25" style="83" customWidth="1"/>
    <col min="7" max="7" width="22" style="115" customWidth="1"/>
    <col min="8" max="8" width="20.42578125" style="83" customWidth="1"/>
    <col min="9" max="9" width="22.42578125" style="83" customWidth="1"/>
    <col min="10" max="22" width="11.42578125" style="81"/>
    <col min="23" max="16384" width="11.42578125" style="83"/>
  </cols>
  <sheetData>
    <row r="1" spans="2:12" ht="37.5" customHeight="1" x14ac:dyDescent="0.2">
      <c r="B1" s="601"/>
      <c r="C1" s="654" t="s">
        <v>1</v>
      </c>
      <c r="D1" s="654"/>
      <c r="E1" s="654"/>
      <c r="F1" s="654"/>
      <c r="G1" s="654"/>
      <c r="H1" s="654"/>
      <c r="I1" s="605"/>
      <c r="K1" s="82"/>
    </row>
    <row r="2" spans="2:12" ht="37.5" customHeight="1" x14ac:dyDescent="0.2">
      <c r="B2" s="602"/>
      <c r="C2" s="655" t="s">
        <v>218</v>
      </c>
      <c r="D2" s="655"/>
      <c r="E2" s="655"/>
      <c r="F2" s="655"/>
      <c r="G2" s="655"/>
      <c r="H2" s="655"/>
      <c r="I2" s="606"/>
      <c r="K2" s="82"/>
    </row>
    <row r="3" spans="2:12" ht="37.5" customHeight="1" x14ac:dyDescent="0.2">
      <c r="B3" s="602"/>
      <c r="C3" s="655" t="s">
        <v>219</v>
      </c>
      <c r="D3" s="655"/>
      <c r="E3" s="655"/>
      <c r="F3" s="655" t="s">
        <v>220</v>
      </c>
      <c r="G3" s="655"/>
      <c r="H3" s="655"/>
      <c r="I3" s="606"/>
      <c r="K3" s="82"/>
    </row>
    <row r="4" spans="2:12" ht="23.25" customHeight="1" x14ac:dyDescent="0.2">
      <c r="B4" s="597" t="s">
        <v>221</v>
      </c>
      <c r="C4" s="598"/>
      <c r="D4" s="598"/>
      <c r="E4" s="598"/>
      <c r="F4" s="598"/>
      <c r="G4" s="598"/>
      <c r="H4" s="598"/>
      <c r="I4" s="599"/>
    </row>
    <row r="5" spans="2:12" ht="24" customHeight="1" x14ac:dyDescent="0.2">
      <c r="B5" s="515" t="s">
        <v>222</v>
      </c>
      <c r="C5" s="516"/>
      <c r="D5" s="516"/>
      <c r="E5" s="516"/>
      <c r="F5" s="516"/>
      <c r="G5" s="516"/>
      <c r="H5" s="516"/>
      <c r="I5" s="517"/>
      <c r="L5" s="86"/>
    </row>
    <row r="6" spans="2:12" ht="30.75" customHeight="1" x14ac:dyDescent="0.2">
      <c r="B6" s="118" t="s">
        <v>223</v>
      </c>
      <c r="C6" s="155">
        <v>3</v>
      </c>
      <c r="D6" s="600" t="s">
        <v>224</v>
      </c>
      <c r="E6" s="600"/>
      <c r="F6" s="567" t="s">
        <v>304</v>
      </c>
      <c r="G6" s="567"/>
      <c r="H6" s="567"/>
      <c r="I6" s="568"/>
      <c r="K6" s="82"/>
      <c r="L6" s="86"/>
    </row>
    <row r="7" spans="2:12" ht="30.75" customHeight="1" x14ac:dyDescent="0.2">
      <c r="B7" s="118" t="s">
        <v>226</v>
      </c>
      <c r="C7" s="155" t="s">
        <v>84</v>
      </c>
      <c r="D7" s="600" t="s">
        <v>227</v>
      </c>
      <c r="E7" s="600"/>
      <c r="F7" s="567" t="s">
        <v>305</v>
      </c>
      <c r="G7" s="567"/>
      <c r="H7" s="131" t="s">
        <v>229</v>
      </c>
      <c r="I7" s="156" t="s">
        <v>84</v>
      </c>
      <c r="K7" s="82"/>
      <c r="L7" s="86"/>
    </row>
    <row r="8" spans="2:12" ht="30.75" customHeight="1" x14ac:dyDescent="0.2">
      <c r="B8" s="118" t="s">
        <v>230</v>
      </c>
      <c r="C8" s="567" t="s">
        <v>231</v>
      </c>
      <c r="D8" s="567"/>
      <c r="E8" s="567"/>
      <c r="F8" s="567"/>
      <c r="G8" s="131" t="s">
        <v>232</v>
      </c>
      <c r="H8" s="590">
        <v>7550</v>
      </c>
      <c r="I8" s="591"/>
      <c r="K8" s="82"/>
      <c r="L8" s="86"/>
    </row>
    <row r="9" spans="2:12" ht="30.75" customHeight="1" x14ac:dyDescent="0.2">
      <c r="B9" s="118" t="s">
        <v>68</v>
      </c>
      <c r="C9" s="648" t="s">
        <v>93</v>
      </c>
      <c r="D9" s="648"/>
      <c r="E9" s="648"/>
      <c r="F9" s="648"/>
      <c r="G9" s="131" t="s">
        <v>233</v>
      </c>
      <c r="H9" s="593" t="s">
        <v>306</v>
      </c>
      <c r="I9" s="594"/>
      <c r="K9" s="91"/>
    </row>
    <row r="10" spans="2:12" ht="60.75" customHeight="1" x14ac:dyDescent="0.2">
      <c r="B10" s="118" t="s">
        <v>235</v>
      </c>
      <c r="C10" s="567" t="s">
        <v>307</v>
      </c>
      <c r="D10" s="567"/>
      <c r="E10" s="567"/>
      <c r="F10" s="567"/>
      <c r="G10" s="567"/>
      <c r="H10" s="567"/>
      <c r="I10" s="568"/>
      <c r="K10" s="91"/>
    </row>
    <row r="11" spans="2:12" ht="30.75" customHeight="1" x14ac:dyDescent="0.2">
      <c r="B11" s="118" t="s">
        <v>237</v>
      </c>
      <c r="C11" s="567" t="s">
        <v>238</v>
      </c>
      <c r="D11" s="567"/>
      <c r="E11" s="567"/>
      <c r="F11" s="567"/>
      <c r="G11" s="567"/>
      <c r="H11" s="567"/>
      <c r="I11" s="568"/>
      <c r="K11" s="91"/>
      <c r="L11" s="86"/>
    </row>
    <row r="12" spans="2:12" ht="30.75" customHeight="1" x14ac:dyDescent="0.2">
      <c r="B12" s="118" t="s">
        <v>239</v>
      </c>
      <c r="C12" s="588" t="s">
        <v>308</v>
      </c>
      <c r="D12" s="588"/>
      <c r="E12" s="588"/>
      <c r="F12" s="588"/>
      <c r="G12" s="131" t="s">
        <v>241</v>
      </c>
      <c r="H12" s="588" t="s">
        <v>106</v>
      </c>
      <c r="I12" s="589"/>
      <c r="K12" s="91"/>
      <c r="L12" s="86"/>
    </row>
    <row r="13" spans="2:12" ht="30.75" customHeight="1" x14ac:dyDescent="0.2">
      <c r="B13" s="118" t="s">
        <v>242</v>
      </c>
      <c r="C13" s="649" t="s">
        <v>243</v>
      </c>
      <c r="D13" s="649"/>
      <c r="E13" s="649"/>
      <c r="F13" s="649"/>
      <c r="G13" s="131" t="s">
        <v>244</v>
      </c>
      <c r="H13" s="567" t="s">
        <v>44</v>
      </c>
      <c r="I13" s="568"/>
      <c r="K13" s="91"/>
    </row>
    <row r="14" spans="2:12" ht="64.5" customHeight="1" x14ac:dyDescent="0.2">
      <c r="B14" s="118" t="s">
        <v>245</v>
      </c>
      <c r="C14" s="650" t="s">
        <v>309</v>
      </c>
      <c r="D14" s="650"/>
      <c r="E14" s="650"/>
      <c r="F14" s="650"/>
      <c r="G14" s="650"/>
      <c r="H14" s="650"/>
      <c r="I14" s="651"/>
      <c r="K14" s="91"/>
      <c r="L14" s="86"/>
    </row>
    <row r="15" spans="2:12" ht="30.75" customHeight="1" x14ac:dyDescent="0.2">
      <c r="B15" s="118" t="s">
        <v>247</v>
      </c>
      <c r="C15" s="588" t="s">
        <v>310</v>
      </c>
      <c r="D15" s="588"/>
      <c r="E15" s="588"/>
      <c r="F15" s="588"/>
      <c r="G15" s="588"/>
      <c r="H15" s="588"/>
      <c r="I15" s="589"/>
      <c r="K15" s="91"/>
      <c r="L15" s="86"/>
    </row>
    <row r="16" spans="2:12" ht="20.25" customHeight="1" x14ac:dyDescent="0.2">
      <c r="B16" s="118" t="s">
        <v>249</v>
      </c>
      <c r="C16" s="567" t="s">
        <v>311</v>
      </c>
      <c r="D16" s="567"/>
      <c r="E16" s="567"/>
      <c r="F16" s="567"/>
      <c r="G16" s="567"/>
      <c r="H16" s="567"/>
      <c r="I16" s="568"/>
      <c r="K16" s="91"/>
      <c r="L16" s="86"/>
    </row>
    <row r="17" spans="2:12" ht="30.75" customHeight="1" x14ac:dyDescent="0.2">
      <c r="B17" s="118" t="s">
        <v>251</v>
      </c>
      <c r="C17" s="567" t="s">
        <v>43</v>
      </c>
      <c r="D17" s="641"/>
      <c r="E17" s="641"/>
      <c r="F17" s="641"/>
      <c r="G17" s="641"/>
      <c r="H17" s="641"/>
      <c r="I17" s="642"/>
      <c r="K17" s="91"/>
      <c r="L17" s="86"/>
    </row>
    <row r="18" spans="2:12" ht="18" customHeight="1" x14ac:dyDescent="0.2">
      <c r="B18" s="572" t="s">
        <v>252</v>
      </c>
      <c r="C18" s="573" t="s">
        <v>253</v>
      </c>
      <c r="D18" s="573"/>
      <c r="E18" s="573"/>
      <c r="F18" s="574" t="s">
        <v>254</v>
      </c>
      <c r="G18" s="574"/>
      <c r="H18" s="574"/>
      <c r="I18" s="575"/>
      <c r="K18" s="91"/>
      <c r="L18" s="86"/>
    </row>
    <row r="19" spans="2:12" ht="39.75" customHeight="1" x14ac:dyDescent="0.2">
      <c r="B19" s="572"/>
      <c r="C19" s="567" t="s">
        <v>312</v>
      </c>
      <c r="D19" s="567"/>
      <c r="E19" s="567"/>
      <c r="F19" s="567" t="s">
        <v>313</v>
      </c>
      <c r="G19" s="567"/>
      <c r="H19" s="567"/>
      <c r="I19" s="568"/>
      <c r="K19" s="91"/>
      <c r="L19" s="86"/>
    </row>
    <row r="20" spans="2:12" ht="39.75" customHeight="1" x14ac:dyDescent="0.2">
      <c r="B20" s="118" t="s">
        <v>257</v>
      </c>
      <c r="C20" s="521" t="s">
        <v>43</v>
      </c>
      <c r="D20" s="522"/>
      <c r="E20" s="637"/>
      <c r="F20" s="588" t="s">
        <v>43</v>
      </c>
      <c r="G20" s="588"/>
      <c r="H20" s="588"/>
      <c r="I20" s="589"/>
      <c r="K20" s="91"/>
      <c r="L20" s="86"/>
    </row>
    <row r="21" spans="2:12" ht="42" customHeight="1" x14ac:dyDescent="0.2">
      <c r="B21" s="118" t="s">
        <v>258</v>
      </c>
      <c r="C21" s="643" t="s">
        <v>314</v>
      </c>
      <c r="D21" s="644"/>
      <c r="E21" s="645"/>
      <c r="F21" s="521" t="s">
        <v>315</v>
      </c>
      <c r="G21" s="522"/>
      <c r="H21" s="522"/>
      <c r="I21" s="523"/>
      <c r="K21" s="97"/>
      <c r="L21" s="86"/>
    </row>
    <row r="22" spans="2:12" ht="23.25" customHeight="1" x14ac:dyDescent="0.2">
      <c r="B22" s="118" t="s">
        <v>261</v>
      </c>
      <c r="C22" s="636">
        <v>44197</v>
      </c>
      <c r="D22" s="646"/>
      <c r="E22" s="647"/>
      <c r="F22" s="131" t="s">
        <v>262</v>
      </c>
      <c r="G22" s="210">
        <v>0.4</v>
      </c>
      <c r="H22" s="134" t="s">
        <v>263</v>
      </c>
      <c r="I22" s="211">
        <v>0.8</v>
      </c>
      <c r="K22" s="97"/>
    </row>
    <row r="23" spans="2:12" ht="27" customHeight="1" x14ac:dyDescent="0.2">
      <c r="B23" s="118" t="s">
        <v>264</v>
      </c>
      <c r="C23" s="636">
        <v>44561</v>
      </c>
      <c r="D23" s="522"/>
      <c r="E23" s="637"/>
      <c r="F23" s="131" t="s">
        <v>265</v>
      </c>
      <c r="G23" s="638">
        <v>0.1</v>
      </c>
      <c r="H23" s="639"/>
      <c r="I23" s="640"/>
      <c r="K23" s="97"/>
    </row>
    <row r="24" spans="2:12" ht="30.75" customHeight="1" x14ac:dyDescent="0.2">
      <c r="B24" s="206" t="s">
        <v>266</v>
      </c>
      <c r="C24" s="624" t="s">
        <v>118</v>
      </c>
      <c r="D24" s="625"/>
      <c r="E24" s="626"/>
      <c r="F24" s="207" t="s">
        <v>268</v>
      </c>
      <c r="G24" s="521" t="s">
        <v>269</v>
      </c>
      <c r="H24" s="522"/>
      <c r="I24" s="523"/>
      <c r="K24" s="97"/>
    </row>
    <row r="25" spans="2:12" ht="22.5" customHeight="1" x14ac:dyDescent="0.2">
      <c r="B25" s="621" t="s">
        <v>270</v>
      </c>
      <c r="C25" s="622"/>
      <c r="D25" s="622"/>
      <c r="E25" s="622"/>
      <c r="F25" s="622"/>
      <c r="G25" s="622"/>
      <c r="H25" s="622"/>
      <c r="I25" s="623"/>
      <c r="K25" s="97"/>
    </row>
    <row r="26" spans="2:12" ht="43.5" customHeight="1" x14ac:dyDescent="0.2">
      <c r="B26" s="100" t="s">
        <v>148</v>
      </c>
      <c r="C26" s="134" t="s">
        <v>271</v>
      </c>
      <c r="D26" s="134" t="s">
        <v>272</v>
      </c>
      <c r="E26" s="135" t="s">
        <v>273</v>
      </c>
      <c r="F26" s="134" t="s">
        <v>274</v>
      </c>
      <c r="G26" s="134" t="s">
        <v>275</v>
      </c>
      <c r="H26" s="135" t="s">
        <v>316</v>
      </c>
      <c r="I26" s="136" t="s">
        <v>317</v>
      </c>
      <c r="K26" s="97"/>
    </row>
    <row r="27" spans="2:12" ht="19.5" customHeight="1" x14ac:dyDescent="0.2">
      <c r="B27" s="101" t="s">
        <v>157</v>
      </c>
      <c r="C27" s="288">
        <f>0.09254*G23</f>
        <v>9.2540000000000001E-3</v>
      </c>
      <c r="D27" s="288">
        <v>9.2540000000000001E-3</v>
      </c>
      <c r="E27" s="290">
        <f>+D27/C27</f>
        <v>1</v>
      </c>
      <c r="F27" s="627">
        <f>SUM(C27:C38)</f>
        <v>0.1</v>
      </c>
      <c r="G27" s="627">
        <f>SUM(D27:D38)</f>
        <v>2.8000000000000004E-2</v>
      </c>
      <c r="H27" s="217">
        <f>+(D27*100%)/$G$23</f>
        <v>9.2539999999999997E-2</v>
      </c>
      <c r="I27" s="630">
        <f>G27+I22</f>
        <v>0.82800000000000007</v>
      </c>
      <c r="K27" s="97"/>
    </row>
    <row r="28" spans="2:12" ht="19.5" customHeight="1" x14ac:dyDescent="0.2">
      <c r="B28" s="101" t="s">
        <v>158</v>
      </c>
      <c r="C28" s="288">
        <f>0.04998*G23</f>
        <v>4.9979999999999998E-3</v>
      </c>
      <c r="D28" s="289">
        <v>5.000000000000001E-3</v>
      </c>
      <c r="E28" s="290">
        <f t="shared" ref="E28:E38" si="0">+D28/C28</f>
        <v>1.0004001600640258</v>
      </c>
      <c r="F28" s="628"/>
      <c r="G28" s="628"/>
      <c r="H28" s="217">
        <f>+IF(D28="","",((D28*100%)/$G$23)+H27)</f>
        <v>0.14254</v>
      </c>
      <c r="I28" s="631"/>
      <c r="K28" s="97"/>
    </row>
    <row r="29" spans="2:12" ht="19.5" customHeight="1" x14ac:dyDescent="0.2">
      <c r="B29" s="101" t="s">
        <v>159</v>
      </c>
      <c r="C29" s="291">
        <f>0.04998*G23</f>
        <v>4.9979999999999998E-3</v>
      </c>
      <c r="D29" s="291">
        <f>+C29</f>
        <v>4.9979999999999998E-3</v>
      </c>
      <c r="E29" s="290">
        <f t="shared" si="0"/>
        <v>1</v>
      </c>
      <c r="F29" s="628"/>
      <c r="G29" s="628"/>
      <c r="H29" s="217">
        <f t="shared" ref="H29:H37" si="1">+IF(D29="","",((D29*100%)/$G$23)+H28)</f>
        <v>0.19252</v>
      </c>
      <c r="I29" s="631"/>
      <c r="K29" s="97"/>
    </row>
    <row r="30" spans="2:12" ht="19.5" customHeight="1" x14ac:dyDescent="0.2">
      <c r="B30" s="101" t="s">
        <v>160</v>
      </c>
      <c r="C30" s="288">
        <f>0.08748*G23</f>
        <v>8.7480000000000006E-3</v>
      </c>
      <c r="D30" s="288">
        <f>+C30</f>
        <v>8.7480000000000006E-3</v>
      </c>
      <c r="E30" s="290">
        <f t="shared" si="0"/>
        <v>1</v>
      </c>
      <c r="F30" s="628"/>
      <c r="G30" s="628"/>
      <c r="H30" s="217">
        <f t="shared" si="1"/>
        <v>0.28000000000000003</v>
      </c>
      <c r="I30" s="631"/>
    </row>
    <row r="31" spans="2:12" ht="19.5" customHeight="1" x14ac:dyDescent="0.2">
      <c r="B31" s="101" t="s">
        <v>161</v>
      </c>
      <c r="C31" s="288">
        <f>0.04998*G23</f>
        <v>4.9979999999999998E-3</v>
      </c>
      <c r="D31" s="288"/>
      <c r="E31" s="290">
        <f t="shared" si="0"/>
        <v>0</v>
      </c>
      <c r="F31" s="628"/>
      <c r="G31" s="628"/>
      <c r="H31" s="217" t="str">
        <f t="shared" si="1"/>
        <v/>
      </c>
      <c r="I31" s="631"/>
    </row>
    <row r="32" spans="2:12" ht="19.5" customHeight="1" x14ac:dyDescent="0.2">
      <c r="B32" s="101" t="s">
        <v>162</v>
      </c>
      <c r="C32" s="288">
        <f>0.09498*G23</f>
        <v>9.4979999999999995E-3</v>
      </c>
      <c r="D32" s="288"/>
      <c r="E32" s="290">
        <f t="shared" si="0"/>
        <v>0</v>
      </c>
      <c r="F32" s="628"/>
      <c r="G32" s="628"/>
      <c r="H32" s="217" t="str">
        <f t="shared" si="1"/>
        <v/>
      </c>
      <c r="I32" s="631"/>
    </row>
    <row r="33" spans="2:14" ht="19.5" customHeight="1" x14ac:dyDescent="0.2">
      <c r="B33" s="101" t="s">
        <v>163</v>
      </c>
      <c r="C33" s="288">
        <f>0.11248*G23</f>
        <v>1.1248000000000001E-2</v>
      </c>
      <c r="D33" s="288"/>
      <c r="E33" s="290">
        <f t="shared" si="0"/>
        <v>0</v>
      </c>
      <c r="F33" s="628"/>
      <c r="G33" s="628"/>
      <c r="H33" s="217" t="str">
        <f t="shared" si="1"/>
        <v/>
      </c>
      <c r="I33" s="631"/>
    </row>
    <row r="34" spans="2:14" ht="19.5" customHeight="1" x14ac:dyDescent="0.2">
      <c r="B34" s="101" t="s">
        <v>164</v>
      </c>
      <c r="C34" s="288">
        <f>0.08998*G23</f>
        <v>8.9980000000000008E-3</v>
      </c>
      <c r="D34" s="288"/>
      <c r="E34" s="290">
        <f t="shared" si="0"/>
        <v>0</v>
      </c>
      <c r="F34" s="628"/>
      <c r="G34" s="628"/>
      <c r="H34" s="217" t="str">
        <f t="shared" si="1"/>
        <v/>
      </c>
      <c r="I34" s="631"/>
    </row>
    <row r="35" spans="2:14" ht="19.5" customHeight="1" x14ac:dyDescent="0.2">
      <c r="B35" s="101" t="s">
        <v>165</v>
      </c>
      <c r="C35" s="288">
        <f>0.07498*G23</f>
        <v>7.4980000000000012E-3</v>
      </c>
      <c r="D35" s="288"/>
      <c r="E35" s="290">
        <f t="shared" si="0"/>
        <v>0</v>
      </c>
      <c r="F35" s="628"/>
      <c r="G35" s="628"/>
      <c r="H35" s="217" t="str">
        <f t="shared" si="1"/>
        <v/>
      </c>
      <c r="I35" s="631"/>
    </row>
    <row r="36" spans="2:14" ht="19.5" customHeight="1" x14ac:dyDescent="0.2">
      <c r="B36" s="101" t="s">
        <v>166</v>
      </c>
      <c r="C36" s="288">
        <f>0.12748*G23</f>
        <v>1.2748000000000002E-2</v>
      </c>
      <c r="D36" s="288"/>
      <c r="E36" s="290">
        <f t="shared" si="0"/>
        <v>0</v>
      </c>
      <c r="F36" s="628"/>
      <c r="G36" s="628"/>
      <c r="H36" s="217" t="str">
        <f t="shared" si="1"/>
        <v/>
      </c>
      <c r="I36" s="631"/>
    </row>
    <row r="37" spans="2:14" ht="19.5" customHeight="1" x14ac:dyDescent="0.2">
      <c r="B37" s="101" t="s">
        <v>167</v>
      </c>
      <c r="C37" s="288">
        <f>0.07498*G23</f>
        <v>7.4980000000000012E-3</v>
      </c>
      <c r="D37" s="288"/>
      <c r="E37" s="290">
        <f t="shared" si="0"/>
        <v>0</v>
      </c>
      <c r="F37" s="628"/>
      <c r="G37" s="628"/>
      <c r="H37" s="217" t="str">
        <f t="shared" si="1"/>
        <v/>
      </c>
      <c r="I37" s="631"/>
    </row>
    <row r="38" spans="2:14" ht="19.5" customHeight="1" x14ac:dyDescent="0.2">
      <c r="B38" s="101" t="s">
        <v>168</v>
      </c>
      <c r="C38" s="288">
        <f>0.09516*G23</f>
        <v>9.5160000000000002E-3</v>
      </c>
      <c r="D38" s="288"/>
      <c r="E38" s="290">
        <f t="shared" si="0"/>
        <v>0</v>
      </c>
      <c r="F38" s="629"/>
      <c r="G38" s="629"/>
      <c r="H38" s="217">
        <v>1</v>
      </c>
      <c r="I38" s="632"/>
    </row>
    <row r="39" spans="2:14" ht="99.95" customHeight="1" x14ac:dyDescent="0.2">
      <c r="B39" s="119" t="s">
        <v>279</v>
      </c>
      <c r="C39" s="633" t="s">
        <v>318</v>
      </c>
      <c r="D39" s="634"/>
      <c r="E39" s="634"/>
      <c r="F39" s="634"/>
      <c r="G39" s="634"/>
      <c r="H39" s="634"/>
      <c r="I39" s="635"/>
    </row>
    <row r="40" spans="2:14" ht="34.5" customHeight="1" x14ac:dyDescent="0.2">
      <c r="B40" s="536"/>
      <c r="C40" s="537"/>
      <c r="D40" s="537"/>
      <c r="E40" s="537"/>
      <c r="F40" s="537"/>
      <c r="G40" s="537"/>
      <c r="H40" s="537"/>
      <c r="I40" s="538"/>
    </row>
    <row r="41" spans="2:14" ht="34.5" customHeight="1" x14ac:dyDescent="0.2">
      <c r="B41" s="539"/>
      <c r="C41" s="540"/>
      <c r="D41" s="540"/>
      <c r="E41" s="540"/>
      <c r="F41" s="540"/>
      <c r="G41" s="540"/>
      <c r="H41" s="540"/>
      <c r="I41" s="541"/>
    </row>
    <row r="42" spans="2:14" ht="34.5" customHeight="1" x14ac:dyDescent="0.2">
      <c r="B42" s="539"/>
      <c r="C42" s="540"/>
      <c r="D42" s="540"/>
      <c r="E42" s="540"/>
      <c r="F42" s="540"/>
      <c r="G42" s="540"/>
      <c r="H42" s="540"/>
      <c r="I42" s="541"/>
    </row>
    <row r="43" spans="2:14" ht="34.5" customHeight="1" x14ac:dyDescent="0.2">
      <c r="B43" s="539"/>
      <c r="C43" s="540"/>
      <c r="D43" s="540"/>
      <c r="E43" s="540"/>
      <c r="F43" s="540"/>
      <c r="G43" s="540"/>
      <c r="H43" s="540"/>
      <c r="I43" s="541"/>
    </row>
    <row r="44" spans="2:14" ht="34.5" customHeight="1" x14ac:dyDescent="0.2">
      <c r="B44" s="542"/>
      <c r="C44" s="543"/>
      <c r="D44" s="543"/>
      <c r="E44" s="543"/>
      <c r="F44" s="543"/>
      <c r="G44" s="543"/>
      <c r="H44" s="543"/>
      <c r="I44" s="544"/>
    </row>
    <row r="45" spans="2:14" ht="408.95" customHeight="1" x14ac:dyDescent="0.2">
      <c r="B45" s="118" t="s">
        <v>280</v>
      </c>
      <c r="C45" s="610" t="s">
        <v>477</v>
      </c>
      <c r="D45" s="611"/>
      <c r="E45" s="611"/>
      <c r="F45" s="611"/>
      <c r="G45" s="611"/>
      <c r="H45" s="611"/>
      <c r="I45" s="612"/>
      <c r="J45" s="252"/>
      <c r="K45" s="252"/>
      <c r="L45" s="252"/>
      <c r="M45" s="252"/>
      <c r="N45" s="252"/>
    </row>
    <row r="46" spans="2:14" ht="32.25" customHeight="1" x14ac:dyDescent="0.2">
      <c r="B46" s="118" t="s">
        <v>290</v>
      </c>
      <c r="C46" s="613" t="s">
        <v>46</v>
      </c>
      <c r="D46" s="614"/>
      <c r="E46" s="614"/>
      <c r="F46" s="614"/>
      <c r="G46" s="614"/>
      <c r="H46" s="614"/>
      <c r="I46" s="615"/>
      <c r="J46" s="253"/>
      <c r="K46" s="253"/>
      <c r="L46" s="253"/>
      <c r="M46" s="253"/>
      <c r="N46" s="253"/>
    </row>
    <row r="47" spans="2:14" ht="96.6" customHeight="1" x14ac:dyDescent="0.2">
      <c r="B47" s="120" t="s">
        <v>291</v>
      </c>
      <c r="C47" s="616" t="s">
        <v>319</v>
      </c>
      <c r="D47" s="617"/>
      <c r="E47" s="617"/>
      <c r="F47" s="617"/>
      <c r="G47" s="617"/>
      <c r="H47" s="617"/>
      <c r="I47" s="618"/>
      <c r="J47" s="254"/>
      <c r="K47" s="254"/>
      <c r="L47" s="254"/>
      <c r="M47" s="254"/>
      <c r="N47" s="254"/>
    </row>
    <row r="48" spans="2:14" ht="22.5" customHeight="1" x14ac:dyDescent="0.2">
      <c r="B48" s="621" t="s">
        <v>293</v>
      </c>
      <c r="C48" s="622"/>
      <c r="D48" s="622"/>
      <c r="E48" s="622"/>
      <c r="F48" s="622"/>
      <c r="G48" s="622"/>
      <c r="H48" s="622"/>
      <c r="I48" s="623"/>
      <c r="J48" s="254"/>
      <c r="K48" s="254"/>
      <c r="L48" s="254"/>
      <c r="M48" s="254"/>
      <c r="N48" s="254"/>
    </row>
    <row r="49" spans="2:14" ht="55.35" customHeight="1" x14ac:dyDescent="0.2">
      <c r="B49" s="511" t="s">
        <v>294</v>
      </c>
      <c r="C49" s="137" t="s">
        <v>320</v>
      </c>
      <c r="D49" s="513" t="s">
        <v>296</v>
      </c>
      <c r="E49" s="513"/>
      <c r="F49" s="513"/>
      <c r="G49" s="513" t="s">
        <v>297</v>
      </c>
      <c r="H49" s="513"/>
      <c r="I49" s="514"/>
      <c r="J49" s="255"/>
      <c r="K49" s="255"/>
      <c r="L49" s="255"/>
      <c r="M49" s="255"/>
      <c r="N49" s="255"/>
    </row>
    <row r="50" spans="2:14" ht="30.75" customHeight="1" x14ac:dyDescent="0.2">
      <c r="B50" s="512"/>
      <c r="C50" s="212"/>
      <c r="D50" s="509"/>
      <c r="E50" s="509"/>
      <c r="F50" s="509"/>
      <c r="G50" s="509"/>
      <c r="H50" s="509"/>
      <c r="I50" s="510"/>
    </row>
    <row r="51" spans="2:14" ht="32.25" customHeight="1" x14ac:dyDescent="0.2">
      <c r="B51" s="121" t="s">
        <v>298</v>
      </c>
      <c r="C51" s="619" t="s">
        <v>321</v>
      </c>
      <c r="D51" s="619"/>
      <c r="E51" s="619"/>
      <c r="F51" s="619"/>
      <c r="G51" s="619"/>
      <c r="H51" s="619"/>
      <c r="I51" s="620"/>
    </row>
    <row r="52" spans="2:14" ht="28.5" customHeight="1" x14ac:dyDescent="0.2">
      <c r="B52" s="122" t="s">
        <v>300</v>
      </c>
      <c r="C52" s="619" t="s">
        <v>321</v>
      </c>
      <c r="D52" s="619"/>
      <c r="E52" s="619"/>
      <c r="F52" s="619"/>
      <c r="G52" s="619"/>
      <c r="H52" s="619"/>
      <c r="I52" s="620"/>
    </row>
    <row r="53" spans="2:14" ht="30" customHeight="1" x14ac:dyDescent="0.2">
      <c r="B53" s="120" t="s">
        <v>301</v>
      </c>
      <c r="C53" s="652" t="s">
        <v>447</v>
      </c>
      <c r="D53" s="653"/>
      <c r="E53" s="653"/>
      <c r="F53" s="653"/>
      <c r="G53" s="652" t="s">
        <v>322</v>
      </c>
      <c r="H53" s="653"/>
      <c r="I53" s="653"/>
    </row>
    <row r="54" spans="2:14" ht="31.5" customHeight="1" thickBot="1" x14ac:dyDescent="0.25">
      <c r="B54" s="116" t="s">
        <v>303</v>
      </c>
      <c r="C54" s="652" t="s">
        <v>448</v>
      </c>
      <c r="D54" s="653"/>
      <c r="E54" s="653"/>
      <c r="F54" s="653"/>
      <c r="G54" s="652" t="s">
        <v>446</v>
      </c>
      <c r="H54" s="653"/>
      <c r="I54" s="653"/>
      <c r="J54" s="292"/>
    </row>
    <row r="55" spans="2:14" ht="12.75" customHeight="1" x14ac:dyDescent="0.2">
      <c r="B55" s="109"/>
      <c r="C55" s="110"/>
      <c r="D55" s="110"/>
      <c r="E55" s="111"/>
      <c r="F55" s="111"/>
      <c r="G55" s="112"/>
      <c r="H55" s="113"/>
      <c r="I55" s="110"/>
    </row>
    <row r="56" spans="2:14" x14ac:dyDescent="0.2">
      <c r="B56" s="109"/>
      <c r="C56" s="110"/>
      <c r="D56" s="110"/>
      <c r="E56" s="111"/>
      <c r="F56" s="111"/>
      <c r="G56" s="112"/>
      <c r="H56" s="113"/>
      <c r="I56" s="110"/>
    </row>
    <row r="57" spans="2:14" x14ac:dyDescent="0.2">
      <c r="B57" s="109"/>
      <c r="C57" s="110"/>
      <c r="D57" s="110"/>
      <c r="E57" s="111"/>
      <c r="F57" s="111"/>
      <c r="G57" s="112"/>
      <c r="H57" s="113"/>
      <c r="I57" s="110"/>
    </row>
    <row r="58" spans="2:14" x14ac:dyDescent="0.2">
      <c r="B58" s="109"/>
      <c r="C58" s="110"/>
      <c r="D58" s="110"/>
      <c r="E58" s="111"/>
      <c r="F58" s="111"/>
      <c r="G58" s="112"/>
      <c r="H58" s="113"/>
      <c r="I58" s="110"/>
    </row>
    <row r="59" spans="2:14" x14ac:dyDescent="0.2">
      <c r="B59" s="109"/>
      <c r="C59" s="110"/>
      <c r="D59" s="110"/>
      <c r="E59" s="111"/>
      <c r="F59" s="111"/>
      <c r="G59" s="112"/>
      <c r="H59" s="113"/>
      <c r="I59" s="110"/>
    </row>
    <row r="60" spans="2:14" ht="25.5" customHeight="1" x14ac:dyDescent="0.2">
      <c r="B60" s="109"/>
      <c r="C60" s="110"/>
      <c r="D60" s="110"/>
      <c r="E60" s="111"/>
      <c r="F60" s="111"/>
      <c r="G60" s="112"/>
      <c r="H60" s="113"/>
      <c r="I60" s="110"/>
    </row>
  </sheetData>
  <mergeCells count="61">
    <mergeCell ref="C54:F54"/>
    <mergeCell ref="G54:I54"/>
    <mergeCell ref="C53:F53"/>
    <mergeCell ref="G53:I53"/>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B40:I44"/>
    <mergeCell ref="C39:I3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F27:F38"/>
    <mergeCell ref="G27:G38"/>
    <mergeCell ref="I27:I38"/>
    <mergeCell ref="C45:I45"/>
    <mergeCell ref="C46:I46"/>
    <mergeCell ref="C47:I47"/>
    <mergeCell ref="C52:I52"/>
    <mergeCell ref="C51:I51"/>
    <mergeCell ref="B48:I48"/>
    <mergeCell ref="B49:B50"/>
    <mergeCell ref="D49:F49"/>
    <mergeCell ref="G49:I49"/>
    <mergeCell ref="D50:F50"/>
    <mergeCell ref="G50:I50"/>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66675</xdr:colOff>
                <xdr:row>1</xdr:row>
                <xdr:rowOff>28575</xdr:rowOff>
              </from>
              <to>
                <xdr:col>8</xdr:col>
                <xdr:colOff>1447800</xdr:colOff>
                <xdr:row>1</xdr:row>
                <xdr:rowOff>447675</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B26" zoomScaleNormal="100" zoomScaleSheetLayoutView="100" workbookViewId="0">
      <selection activeCell="D29" sqref="D29:D30"/>
    </sheetView>
  </sheetViews>
  <sheetFormatPr baseColWidth="10" defaultColWidth="11.42578125" defaultRowHeight="12.75" x14ac:dyDescent="0.2"/>
  <cols>
    <col min="1" max="1" width="1" style="7" customWidth="1"/>
    <col min="2" max="2" width="25.42578125" style="8" customWidth="1"/>
    <col min="3" max="6" width="20.28515625" style="7" customWidth="1"/>
    <col min="7" max="7" width="26.28515625" style="9" customWidth="1"/>
    <col min="8" max="8" width="20.42578125" style="7" customWidth="1"/>
    <col min="9" max="11" width="22.42578125" style="7" customWidth="1"/>
    <col min="12" max="24" width="11.42578125" style="3"/>
    <col min="25" max="16384" width="11.42578125" style="7"/>
  </cols>
  <sheetData>
    <row r="1" spans="2:14" ht="37.5" customHeight="1" x14ac:dyDescent="0.2">
      <c r="B1" s="601"/>
      <c r="C1" s="654" t="s">
        <v>1</v>
      </c>
      <c r="D1" s="654"/>
      <c r="E1" s="654"/>
      <c r="F1" s="654"/>
      <c r="G1" s="654"/>
      <c r="H1" s="654"/>
      <c r="I1" s="605"/>
      <c r="J1" s="10"/>
      <c r="K1" s="10"/>
      <c r="M1" s="11" t="s">
        <v>67</v>
      </c>
    </row>
    <row r="2" spans="2:14" ht="37.5" customHeight="1" x14ac:dyDescent="0.2">
      <c r="B2" s="602"/>
      <c r="C2" s="655" t="s">
        <v>218</v>
      </c>
      <c r="D2" s="655"/>
      <c r="E2" s="655"/>
      <c r="F2" s="655"/>
      <c r="G2" s="655"/>
      <c r="H2" s="655"/>
      <c r="I2" s="606"/>
      <c r="J2" s="10"/>
      <c r="K2" s="10"/>
      <c r="M2" s="11" t="s">
        <v>68</v>
      </c>
    </row>
    <row r="3" spans="2:14" ht="37.5" customHeight="1" x14ac:dyDescent="0.2">
      <c r="B3" s="602"/>
      <c r="C3" s="655" t="s">
        <v>219</v>
      </c>
      <c r="D3" s="655"/>
      <c r="E3" s="655"/>
      <c r="F3" s="655" t="s">
        <v>220</v>
      </c>
      <c r="G3" s="655"/>
      <c r="H3" s="655"/>
      <c r="I3" s="606"/>
      <c r="J3" s="10"/>
      <c r="K3" s="10"/>
      <c r="M3" s="11" t="s">
        <v>70</v>
      </c>
    </row>
    <row r="4" spans="2:14" ht="23.25" customHeight="1" x14ac:dyDescent="0.2">
      <c r="B4" s="597" t="s">
        <v>221</v>
      </c>
      <c r="C4" s="598"/>
      <c r="D4" s="598"/>
      <c r="E4" s="598"/>
      <c r="F4" s="598"/>
      <c r="G4" s="598"/>
      <c r="H4" s="598"/>
      <c r="I4" s="599"/>
      <c r="J4" s="12"/>
      <c r="K4" s="12"/>
    </row>
    <row r="5" spans="2:14" ht="24" customHeight="1" x14ac:dyDescent="0.2">
      <c r="B5" s="515" t="s">
        <v>222</v>
      </c>
      <c r="C5" s="516"/>
      <c r="D5" s="516"/>
      <c r="E5" s="516"/>
      <c r="F5" s="516"/>
      <c r="G5" s="516"/>
      <c r="H5" s="516"/>
      <c r="I5" s="517"/>
      <c r="J5" s="40"/>
      <c r="K5" s="40"/>
      <c r="N5" s="6" t="s">
        <v>77</v>
      </c>
    </row>
    <row r="6" spans="2:14" ht="30.75" customHeight="1" x14ac:dyDescent="0.2">
      <c r="B6" s="118" t="s">
        <v>223</v>
      </c>
      <c r="C6" s="213">
        <v>4</v>
      </c>
      <c r="D6" s="600" t="s">
        <v>224</v>
      </c>
      <c r="E6" s="600"/>
      <c r="F6" s="691" t="s">
        <v>323</v>
      </c>
      <c r="G6" s="691"/>
      <c r="H6" s="691"/>
      <c r="I6" s="692"/>
      <c r="J6" s="14"/>
      <c r="K6" s="14"/>
      <c r="M6" s="11" t="s">
        <v>81</v>
      </c>
      <c r="N6" s="6" t="s">
        <v>82</v>
      </c>
    </row>
    <row r="7" spans="2:14" ht="30.75" customHeight="1" x14ac:dyDescent="0.2">
      <c r="B7" s="118" t="s">
        <v>226</v>
      </c>
      <c r="C7" s="213" t="s">
        <v>84</v>
      </c>
      <c r="D7" s="600" t="s">
        <v>227</v>
      </c>
      <c r="E7" s="600"/>
      <c r="F7" s="693" t="s">
        <v>305</v>
      </c>
      <c r="G7" s="693"/>
      <c r="H7" s="131" t="s">
        <v>229</v>
      </c>
      <c r="I7" s="214" t="s">
        <v>84</v>
      </c>
      <c r="J7" s="15"/>
      <c r="K7" s="15"/>
      <c r="M7" s="11" t="s">
        <v>88</v>
      </c>
      <c r="N7" s="6" t="s">
        <v>89</v>
      </c>
    </row>
    <row r="8" spans="2:14" ht="30.75" customHeight="1" x14ac:dyDescent="0.2">
      <c r="B8" s="118" t="s">
        <v>230</v>
      </c>
      <c r="C8" s="691" t="s">
        <v>231</v>
      </c>
      <c r="D8" s="691"/>
      <c r="E8" s="691"/>
      <c r="F8" s="691"/>
      <c r="G8" s="131" t="s">
        <v>232</v>
      </c>
      <c r="H8" s="708">
        <v>7550</v>
      </c>
      <c r="I8" s="709"/>
      <c r="J8" s="16"/>
      <c r="K8" s="16"/>
      <c r="M8" s="11" t="s">
        <v>93</v>
      </c>
      <c r="N8" s="6" t="s">
        <v>44</v>
      </c>
    </row>
    <row r="9" spans="2:14" ht="30.75" customHeight="1" x14ac:dyDescent="0.2">
      <c r="B9" s="118" t="s">
        <v>68</v>
      </c>
      <c r="C9" s="710" t="s">
        <v>93</v>
      </c>
      <c r="D9" s="710"/>
      <c r="E9" s="710"/>
      <c r="F9" s="710"/>
      <c r="G9" s="131" t="s">
        <v>233</v>
      </c>
      <c r="H9" s="711" t="s">
        <v>306</v>
      </c>
      <c r="I9" s="712"/>
      <c r="J9" s="17"/>
      <c r="K9" s="17"/>
      <c r="M9" s="18" t="s">
        <v>97</v>
      </c>
    </row>
    <row r="10" spans="2:14" ht="30.75" customHeight="1" x14ac:dyDescent="0.2">
      <c r="B10" s="118" t="s">
        <v>235</v>
      </c>
      <c r="C10" s="691" t="s">
        <v>324</v>
      </c>
      <c r="D10" s="691"/>
      <c r="E10" s="691"/>
      <c r="F10" s="691"/>
      <c r="G10" s="691"/>
      <c r="H10" s="691"/>
      <c r="I10" s="692"/>
      <c r="J10" s="19"/>
      <c r="K10" s="19"/>
      <c r="M10" s="18"/>
    </row>
    <row r="11" spans="2:14" ht="30.75" customHeight="1" x14ac:dyDescent="0.2">
      <c r="B11" s="118" t="s">
        <v>237</v>
      </c>
      <c r="C11" s="693" t="s">
        <v>238</v>
      </c>
      <c r="D11" s="693"/>
      <c r="E11" s="693"/>
      <c r="F11" s="693"/>
      <c r="G11" s="693"/>
      <c r="H11" s="693"/>
      <c r="I11" s="713"/>
      <c r="J11" s="15"/>
      <c r="K11" s="15"/>
      <c r="M11" s="18"/>
      <c r="N11" s="6" t="s">
        <v>102</v>
      </c>
    </row>
    <row r="12" spans="2:14" ht="30.75" customHeight="1" x14ac:dyDescent="0.2">
      <c r="B12" s="118" t="s">
        <v>239</v>
      </c>
      <c r="C12" s="714" t="s">
        <v>325</v>
      </c>
      <c r="D12" s="714"/>
      <c r="E12" s="714"/>
      <c r="F12" s="714"/>
      <c r="G12" s="131" t="s">
        <v>241</v>
      </c>
      <c r="H12" s="699" t="s">
        <v>106</v>
      </c>
      <c r="I12" s="700"/>
      <c r="J12" s="15"/>
      <c r="K12" s="15"/>
      <c r="M12" s="18" t="s">
        <v>107</v>
      </c>
      <c r="N12" s="6" t="s">
        <v>84</v>
      </c>
    </row>
    <row r="13" spans="2:14" ht="30.75" customHeight="1" x14ac:dyDescent="0.2">
      <c r="B13" s="118" t="s">
        <v>242</v>
      </c>
      <c r="C13" s="715" t="s">
        <v>326</v>
      </c>
      <c r="D13" s="715"/>
      <c r="E13" s="715"/>
      <c r="F13" s="715"/>
      <c r="G13" s="131" t="s">
        <v>244</v>
      </c>
      <c r="H13" s="693" t="s">
        <v>44</v>
      </c>
      <c r="I13" s="713"/>
      <c r="J13" s="15"/>
      <c r="K13" s="15"/>
      <c r="M13" s="18" t="s">
        <v>111</v>
      </c>
    </row>
    <row r="14" spans="2:14" ht="64.5" customHeight="1" x14ac:dyDescent="0.2">
      <c r="B14" s="118" t="s">
        <v>245</v>
      </c>
      <c r="C14" s="716" t="s">
        <v>327</v>
      </c>
      <c r="D14" s="716"/>
      <c r="E14" s="716"/>
      <c r="F14" s="716"/>
      <c r="G14" s="716"/>
      <c r="H14" s="716"/>
      <c r="I14" s="717"/>
      <c r="J14" s="19"/>
      <c r="K14" s="19"/>
      <c r="M14" s="18" t="s">
        <v>114</v>
      </c>
      <c r="N14" s="6"/>
    </row>
    <row r="15" spans="2:14" ht="30.75" customHeight="1" x14ac:dyDescent="0.2">
      <c r="B15" s="118" t="s">
        <v>247</v>
      </c>
      <c r="C15" s="706" t="s">
        <v>328</v>
      </c>
      <c r="D15" s="706"/>
      <c r="E15" s="706"/>
      <c r="F15" s="706"/>
      <c r="G15" s="706"/>
      <c r="H15" s="706"/>
      <c r="I15" s="707"/>
      <c r="J15" s="20"/>
      <c r="K15" s="20"/>
      <c r="M15" s="18" t="s">
        <v>118</v>
      </c>
      <c r="N15" s="6"/>
    </row>
    <row r="16" spans="2:14" ht="20.25" customHeight="1" x14ac:dyDescent="0.2">
      <c r="B16" s="118" t="s">
        <v>249</v>
      </c>
      <c r="C16" s="691" t="s">
        <v>329</v>
      </c>
      <c r="D16" s="691"/>
      <c r="E16" s="691"/>
      <c r="F16" s="691"/>
      <c r="G16" s="691"/>
      <c r="H16" s="691"/>
      <c r="I16" s="692"/>
      <c r="J16" s="21"/>
      <c r="K16" s="21"/>
      <c r="M16" s="18"/>
      <c r="N16" s="6"/>
    </row>
    <row r="17" spans="2:14" ht="30.75" customHeight="1" x14ac:dyDescent="0.2">
      <c r="B17" s="118" t="s">
        <v>251</v>
      </c>
      <c r="C17" s="693" t="s">
        <v>43</v>
      </c>
      <c r="D17" s="694"/>
      <c r="E17" s="694"/>
      <c r="F17" s="694"/>
      <c r="G17" s="694"/>
      <c r="H17" s="694"/>
      <c r="I17" s="695"/>
      <c r="J17" s="22"/>
      <c r="K17" s="22"/>
      <c r="M17" s="18" t="s">
        <v>106</v>
      </c>
      <c r="N17" s="6"/>
    </row>
    <row r="18" spans="2:14" ht="18" customHeight="1" x14ac:dyDescent="0.2">
      <c r="B18" s="572" t="s">
        <v>252</v>
      </c>
      <c r="C18" s="573" t="s">
        <v>253</v>
      </c>
      <c r="D18" s="573"/>
      <c r="E18" s="573"/>
      <c r="F18" s="574" t="s">
        <v>254</v>
      </c>
      <c r="G18" s="574"/>
      <c r="H18" s="574"/>
      <c r="I18" s="575"/>
      <c r="J18" s="23"/>
      <c r="K18" s="23"/>
      <c r="M18" s="18" t="s">
        <v>128</v>
      </c>
      <c r="N18" s="6"/>
    </row>
    <row r="19" spans="2:14" ht="39.75" customHeight="1" x14ac:dyDescent="0.2">
      <c r="B19" s="572"/>
      <c r="C19" s="691" t="s">
        <v>330</v>
      </c>
      <c r="D19" s="691"/>
      <c r="E19" s="691"/>
      <c r="F19" s="691" t="s">
        <v>331</v>
      </c>
      <c r="G19" s="691"/>
      <c r="H19" s="691"/>
      <c r="I19" s="692"/>
      <c r="J19" s="21"/>
      <c r="K19" s="21"/>
      <c r="M19" s="18" t="s">
        <v>132</v>
      </c>
      <c r="N19" s="6"/>
    </row>
    <row r="20" spans="2:14" ht="39.75" customHeight="1" x14ac:dyDescent="0.2">
      <c r="B20" s="118" t="s">
        <v>257</v>
      </c>
      <c r="C20" s="696" t="s">
        <v>43</v>
      </c>
      <c r="D20" s="697"/>
      <c r="E20" s="698"/>
      <c r="F20" s="699" t="s">
        <v>43</v>
      </c>
      <c r="G20" s="699"/>
      <c r="H20" s="699"/>
      <c r="I20" s="700"/>
      <c r="J20" s="15"/>
      <c r="K20" s="15"/>
      <c r="M20" s="18"/>
      <c r="N20" s="6"/>
    </row>
    <row r="21" spans="2:14" ht="42" customHeight="1" x14ac:dyDescent="0.2">
      <c r="B21" s="118" t="s">
        <v>258</v>
      </c>
      <c r="C21" s="701" t="s">
        <v>332</v>
      </c>
      <c r="D21" s="702"/>
      <c r="E21" s="703"/>
      <c r="F21" s="674" t="s">
        <v>333</v>
      </c>
      <c r="G21" s="675"/>
      <c r="H21" s="675"/>
      <c r="I21" s="676"/>
      <c r="J21" s="20"/>
      <c r="K21" s="20"/>
      <c r="M21" s="24"/>
      <c r="N21" s="6"/>
    </row>
    <row r="22" spans="2:14" ht="23.25" customHeight="1" x14ac:dyDescent="0.2">
      <c r="B22" s="118" t="s">
        <v>261</v>
      </c>
      <c r="C22" s="686">
        <v>44927</v>
      </c>
      <c r="D22" s="704"/>
      <c r="E22" s="705"/>
      <c r="F22" s="131" t="s">
        <v>262</v>
      </c>
      <c r="G22" s="264">
        <v>30</v>
      </c>
      <c r="H22" s="131" t="s">
        <v>263</v>
      </c>
      <c r="I22" s="265">
        <v>70</v>
      </c>
      <c r="J22" s="25"/>
      <c r="K22" s="25"/>
      <c r="M22" s="24"/>
    </row>
    <row r="23" spans="2:14" ht="27" customHeight="1" x14ac:dyDescent="0.2">
      <c r="B23" s="118" t="s">
        <v>264</v>
      </c>
      <c r="C23" s="686">
        <v>45291</v>
      </c>
      <c r="D23" s="675"/>
      <c r="E23" s="687"/>
      <c r="F23" s="131" t="s">
        <v>265</v>
      </c>
      <c r="G23" s="688">
        <v>0.15</v>
      </c>
      <c r="H23" s="689"/>
      <c r="I23" s="690"/>
      <c r="J23" s="26"/>
      <c r="K23" s="26"/>
      <c r="M23" s="24"/>
    </row>
    <row r="24" spans="2:14" ht="30.75" customHeight="1" x14ac:dyDescent="0.2">
      <c r="B24" s="206" t="s">
        <v>266</v>
      </c>
      <c r="C24" s="671" t="s">
        <v>118</v>
      </c>
      <c r="D24" s="672"/>
      <c r="E24" s="673"/>
      <c r="F24" s="207" t="s">
        <v>268</v>
      </c>
      <c r="G24" s="674" t="s">
        <v>269</v>
      </c>
      <c r="H24" s="675"/>
      <c r="I24" s="676"/>
      <c r="J24" s="23"/>
      <c r="K24" s="23"/>
      <c r="M24" s="24"/>
    </row>
    <row r="25" spans="2:14" ht="22.5" customHeight="1" x14ac:dyDescent="0.2">
      <c r="B25" s="621" t="s">
        <v>270</v>
      </c>
      <c r="C25" s="622"/>
      <c r="D25" s="622"/>
      <c r="E25" s="622"/>
      <c r="F25" s="622"/>
      <c r="G25" s="622"/>
      <c r="H25" s="622"/>
      <c r="I25" s="623"/>
      <c r="J25" s="40"/>
      <c r="K25" s="40"/>
      <c r="M25" s="24"/>
    </row>
    <row r="26" spans="2:14" ht="43.5" customHeight="1" x14ac:dyDescent="0.2">
      <c r="B26" s="100" t="s">
        <v>148</v>
      </c>
      <c r="C26" s="134" t="s">
        <v>271</v>
      </c>
      <c r="D26" s="134" t="s">
        <v>272</v>
      </c>
      <c r="E26" s="135" t="s">
        <v>273</v>
      </c>
      <c r="F26" s="134" t="s">
        <v>274</v>
      </c>
      <c r="G26" s="134" t="s">
        <v>275</v>
      </c>
      <c r="H26" s="135" t="s">
        <v>316</v>
      </c>
      <c r="I26" s="136" t="s">
        <v>277</v>
      </c>
      <c r="M26" s="24"/>
    </row>
    <row r="27" spans="2:14" ht="19.5" customHeight="1" x14ac:dyDescent="0.2">
      <c r="B27" s="101" t="s">
        <v>157</v>
      </c>
      <c r="C27" s="154">
        <f>+G23*8%</f>
        <v>1.2E-2</v>
      </c>
      <c r="D27" s="154">
        <v>1.2E-2</v>
      </c>
      <c r="E27" s="128">
        <f>D27/C27</f>
        <v>1</v>
      </c>
      <c r="F27" s="677">
        <f>SUM(C27:C38)</f>
        <v>0.15</v>
      </c>
      <c r="G27" s="680">
        <f>SUM(D27:D38)</f>
        <v>1.2E-2</v>
      </c>
      <c r="H27" s="216">
        <f>+(D27*100%)/$G$23</f>
        <v>0.08</v>
      </c>
      <c r="I27" s="683">
        <f>G27+I22</f>
        <v>70.012</v>
      </c>
      <c r="M27" s="24"/>
    </row>
    <row r="28" spans="2:14" ht="19.5" customHeight="1" x14ac:dyDescent="0.2">
      <c r="B28" s="101" t="s">
        <v>158</v>
      </c>
      <c r="C28" s="154">
        <f>+G23*0%</f>
        <v>0</v>
      </c>
      <c r="D28" s="154">
        <v>0</v>
      </c>
      <c r="E28" s="128">
        <v>0</v>
      </c>
      <c r="F28" s="678"/>
      <c r="G28" s="681"/>
      <c r="H28" s="216">
        <f>+IF(D28="","",((D28*100%)/$G$23)+H27)</f>
        <v>0.08</v>
      </c>
      <c r="I28" s="684"/>
      <c r="M28" s="24"/>
    </row>
    <row r="29" spans="2:14" ht="19.5" customHeight="1" x14ac:dyDescent="0.2">
      <c r="B29" s="101" t="s">
        <v>159</v>
      </c>
      <c r="C29" s="154">
        <f>+G23*0%</f>
        <v>0</v>
      </c>
      <c r="D29" s="154">
        <v>0</v>
      </c>
      <c r="E29" s="128">
        <v>0</v>
      </c>
      <c r="F29" s="678"/>
      <c r="G29" s="681"/>
      <c r="H29" s="216">
        <f t="shared" ref="H29:H38" si="0">+IF(D29="","",((D29*100%)/$G$23)+H28)</f>
        <v>0.08</v>
      </c>
      <c r="I29" s="684"/>
      <c r="M29" s="24"/>
    </row>
    <row r="30" spans="2:14" ht="19.5" customHeight="1" x14ac:dyDescent="0.2">
      <c r="B30" s="101" t="s">
        <v>160</v>
      </c>
      <c r="C30" s="154">
        <f>+G23*0%</f>
        <v>0</v>
      </c>
      <c r="D30" s="154">
        <v>0</v>
      </c>
      <c r="E30" s="128">
        <v>0</v>
      </c>
      <c r="F30" s="678"/>
      <c r="G30" s="681"/>
      <c r="H30" s="216">
        <f t="shared" si="0"/>
        <v>0.08</v>
      </c>
      <c r="I30" s="684"/>
    </row>
    <row r="31" spans="2:14" ht="19.5" customHeight="1" x14ac:dyDescent="0.2">
      <c r="B31" s="101" t="s">
        <v>161</v>
      </c>
      <c r="C31" s="154">
        <f>+G23*30%</f>
        <v>4.4999999999999998E-2</v>
      </c>
      <c r="D31" s="154"/>
      <c r="E31" s="128">
        <f t="shared" ref="E31:E38" si="1">D31/C31</f>
        <v>0</v>
      </c>
      <c r="F31" s="678"/>
      <c r="G31" s="681"/>
      <c r="H31" s="216" t="str">
        <f t="shared" si="0"/>
        <v/>
      </c>
      <c r="I31" s="684"/>
    </row>
    <row r="32" spans="2:14" ht="19.5" customHeight="1" x14ac:dyDescent="0.2">
      <c r="B32" s="101" t="s">
        <v>162</v>
      </c>
      <c r="C32" s="154">
        <f>+G23*15%</f>
        <v>2.2499999999999999E-2</v>
      </c>
      <c r="D32" s="154"/>
      <c r="E32" s="128">
        <f t="shared" si="1"/>
        <v>0</v>
      </c>
      <c r="F32" s="678"/>
      <c r="G32" s="681"/>
      <c r="H32" s="216" t="str">
        <f t="shared" si="0"/>
        <v/>
      </c>
      <c r="I32" s="684"/>
    </row>
    <row r="33" spans="2:11" ht="19.5" customHeight="1" x14ac:dyDescent="0.2">
      <c r="B33" s="101" t="s">
        <v>163</v>
      </c>
      <c r="C33" s="154">
        <f>+G23*3%</f>
        <v>4.4999999999999997E-3</v>
      </c>
      <c r="D33" s="154"/>
      <c r="E33" s="128">
        <f t="shared" si="1"/>
        <v>0</v>
      </c>
      <c r="F33" s="678"/>
      <c r="G33" s="681"/>
      <c r="H33" s="216" t="str">
        <f t="shared" si="0"/>
        <v/>
      </c>
      <c r="I33" s="684"/>
    </row>
    <row r="34" spans="2:11" ht="19.5" customHeight="1" x14ac:dyDescent="0.2">
      <c r="B34" s="101" t="s">
        <v>164</v>
      </c>
      <c r="C34" s="215">
        <f>+G23*3%</f>
        <v>4.4999999999999997E-3</v>
      </c>
      <c r="D34" s="215"/>
      <c r="E34" s="128">
        <f t="shared" si="1"/>
        <v>0</v>
      </c>
      <c r="F34" s="678"/>
      <c r="G34" s="681"/>
      <c r="H34" s="216" t="str">
        <f t="shared" si="0"/>
        <v/>
      </c>
      <c r="I34" s="684"/>
    </row>
    <row r="35" spans="2:11" ht="19.5" customHeight="1" x14ac:dyDescent="0.2">
      <c r="B35" s="101" t="s">
        <v>165</v>
      </c>
      <c r="C35" s="215">
        <f>+G23*15%</f>
        <v>2.2499999999999999E-2</v>
      </c>
      <c r="D35" s="215"/>
      <c r="E35" s="128">
        <f t="shared" si="1"/>
        <v>0</v>
      </c>
      <c r="F35" s="678"/>
      <c r="G35" s="681"/>
      <c r="H35" s="216" t="str">
        <f t="shared" si="0"/>
        <v/>
      </c>
      <c r="I35" s="684"/>
    </row>
    <row r="36" spans="2:11" ht="19.5" customHeight="1" x14ac:dyDescent="0.2">
      <c r="B36" s="101" t="s">
        <v>166</v>
      </c>
      <c r="C36" s="215">
        <f>+G23*3%</f>
        <v>4.4999999999999997E-3</v>
      </c>
      <c r="D36" s="215"/>
      <c r="E36" s="128">
        <f t="shared" si="1"/>
        <v>0</v>
      </c>
      <c r="F36" s="678"/>
      <c r="G36" s="681"/>
      <c r="H36" s="216" t="str">
        <f t="shared" si="0"/>
        <v/>
      </c>
      <c r="I36" s="684"/>
    </row>
    <row r="37" spans="2:11" ht="19.5" customHeight="1" x14ac:dyDescent="0.2">
      <c r="B37" s="101" t="s">
        <v>167</v>
      </c>
      <c r="C37" s="215">
        <f>+G23*3%</f>
        <v>4.4999999999999997E-3</v>
      </c>
      <c r="D37" s="215"/>
      <c r="E37" s="128">
        <f t="shared" si="1"/>
        <v>0</v>
      </c>
      <c r="F37" s="678"/>
      <c r="G37" s="681"/>
      <c r="H37" s="216" t="str">
        <f t="shared" si="0"/>
        <v/>
      </c>
      <c r="I37" s="684"/>
    </row>
    <row r="38" spans="2:11" ht="19.5" customHeight="1" x14ac:dyDescent="0.2">
      <c r="B38" s="101" t="s">
        <v>168</v>
      </c>
      <c r="C38" s="215">
        <f>+G23*20%</f>
        <v>0.03</v>
      </c>
      <c r="D38" s="215"/>
      <c r="E38" s="128">
        <f t="shared" si="1"/>
        <v>0</v>
      </c>
      <c r="F38" s="679"/>
      <c r="G38" s="682"/>
      <c r="H38" s="216" t="str">
        <f t="shared" si="0"/>
        <v/>
      </c>
      <c r="I38" s="685"/>
    </row>
    <row r="39" spans="2:11" ht="176.25" customHeight="1" x14ac:dyDescent="0.2">
      <c r="B39" s="119" t="s">
        <v>279</v>
      </c>
      <c r="C39" s="668" t="s">
        <v>453</v>
      </c>
      <c r="D39" s="669"/>
      <c r="E39" s="669"/>
      <c r="F39" s="669"/>
      <c r="G39" s="669"/>
      <c r="H39" s="669"/>
      <c r="I39" s="670"/>
    </row>
    <row r="40" spans="2:11" ht="34.5" customHeight="1" x14ac:dyDescent="0.2">
      <c r="B40" s="536"/>
      <c r="C40" s="537"/>
      <c r="D40" s="537"/>
      <c r="E40" s="537"/>
      <c r="F40" s="537"/>
      <c r="G40" s="537"/>
      <c r="H40" s="537"/>
      <c r="I40" s="538"/>
      <c r="J40" s="40"/>
      <c r="K40" s="40"/>
    </row>
    <row r="41" spans="2:11" ht="34.5" customHeight="1" x14ac:dyDescent="0.2">
      <c r="B41" s="539"/>
      <c r="C41" s="540"/>
      <c r="D41" s="540"/>
      <c r="E41" s="540"/>
      <c r="F41" s="540"/>
      <c r="G41" s="540"/>
      <c r="H41" s="540"/>
      <c r="I41" s="541"/>
      <c r="J41" s="28"/>
      <c r="K41" s="28"/>
    </row>
    <row r="42" spans="2:11" ht="34.5" customHeight="1" x14ac:dyDescent="0.2">
      <c r="B42" s="539"/>
      <c r="C42" s="540"/>
      <c r="D42" s="540"/>
      <c r="E42" s="540"/>
      <c r="F42" s="540"/>
      <c r="G42" s="540"/>
      <c r="H42" s="540"/>
      <c r="I42" s="541"/>
      <c r="J42" s="28"/>
      <c r="K42" s="28"/>
    </row>
    <row r="43" spans="2:11" ht="34.5" customHeight="1" x14ac:dyDescent="0.2">
      <c r="B43" s="539"/>
      <c r="C43" s="540"/>
      <c r="D43" s="540"/>
      <c r="E43" s="540"/>
      <c r="F43" s="540"/>
      <c r="G43" s="540"/>
      <c r="H43" s="540"/>
      <c r="I43" s="541"/>
      <c r="J43" s="28"/>
      <c r="K43" s="28"/>
    </row>
    <row r="44" spans="2:11" ht="34.5" customHeight="1" x14ac:dyDescent="0.2">
      <c r="B44" s="542"/>
      <c r="C44" s="543"/>
      <c r="D44" s="543"/>
      <c r="E44" s="543"/>
      <c r="F44" s="543"/>
      <c r="G44" s="543"/>
      <c r="H44" s="543"/>
      <c r="I44" s="544"/>
      <c r="J44" s="12"/>
      <c r="K44" s="12"/>
    </row>
    <row r="45" spans="2:11" ht="24.6" customHeight="1" x14ac:dyDescent="0.2">
      <c r="B45" s="656" t="s">
        <v>280</v>
      </c>
      <c r="C45" s="658" t="str">
        <f>C39</f>
        <v xml:space="preserve">
Para el mes de abril se envían correos recordatorios y correos con los enlaces para el diligenciamiento del autocontrol y cargue de evidencias del primer cuatrimestre a las diferentes áreas del instituto a cerca de la vigencia 2023 del PAAC - riesgos de corrupción y riesgos de gestión Institucionales. Se realizó la revisión técnica de 11 procedimientos institucionales y sus formatos asociados de los procesos Gestión Tecnologica, Talento Humano, Apropiación de La Cultura Ciudadana, Gestión Administrativa y Documental , se mantiene la actualización del Listado Maestro de documentos vigentes. Adicionalmente se inició el proceso de depuración de los documentos que no agreguen valor a los procesos institucionales, iniciando con Talento Humano.
En el mes de abril se consolidó y se reportó el seguimiento al 100 % de la Estrategia de Gobierno Abierto de Bogotá (gab) donde tenían actividades y compromisos las subdirecciones de gestión corporativa, cultura ciudadana y gestión del conocimiento la oficina de comunicaciones y la oficina asesora de planeación.						
La Oficina Asesora de Planeación, acompañó y coordinó el desarrollo del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realizó seguimiento a los planes y estrategias institucionales.
En relación con la estrategia de racionalización de trámites, se apoyó técnicamente a la Subdirección de Cultura Ciudadana y Gestión del Conocimiento en la elaboración del plan de trabajo y en la depuración de la información en el SUIT.
Finalmente, como actividad relevante, en relación con la rendición de cuentas se acompañó el desarrolló la audiencia, el trámite de preguntas y respuestas de la ciudadanía, la actualización del video de audiencia en la sede electrónica y la emisión de respuesta a solicitud de información por parte de la Veeduría Distrital.</v>
      </c>
      <c r="D45" s="658"/>
      <c r="E45" s="658"/>
      <c r="F45" s="659"/>
      <c r="G45" s="139"/>
      <c r="H45" s="140" t="s">
        <v>148</v>
      </c>
      <c r="I45" s="141" t="s">
        <v>282</v>
      </c>
      <c r="J45" s="12"/>
      <c r="K45" s="12"/>
    </row>
    <row r="46" spans="2:11" ht="85.35" customHeight="1" x14ac:dyDescent="0.2">
      <c r="B46" s="657"/>
      <c r="C46" s="660"/>
      <c r="D46" s="660"/>
      <c r="E46" s="660"/>
      <c r="F46" s="661"/>
      <c r="G46" s="149" t="s">
        <v>334</v>
      </c>
      <c r="H46" s="256" t="s">
        <v>449</v>
      </c>
      <c r="I46" s="256" t="s">
        <v>450</v>
      </c>
      <c r="J46" s="29"/>
      <c r="K46" s="29"/>
    </row>
    <row r="47" spans="2:11" ht="85.35" customHeight="1" x14ac:dyDescent="0.2">
      <c r="B47" s="657"/>
      <c r="C47" s="660"/>
      <c r="D47" s="660"/>
      <c r="E47" s="660"/>
      <c r="F47" s="661"/>
      <c r="G47" s="149" t="s">
        <v>335</v>
      </c>
      <c r="H47" s="256" t="s">
        <v>451</v>
      </c>
      <c r="I47" s="256" t="s">
        <v>452</v>
      </c>
      <c r="J47" s="29"/>
      <c r="K47" s="29"/>
    </row>
    <row r="48" spans="2:11" ht="85.35" customHeight="1" x14ac:dyDescent="0.2">
      <c r="B48" s="657"/>
      <c r="C48" s="660"/>
      <c r="D48" s="660"/>
      <c r="E48" s="660"/>
      <c r="F48" s="661"/>
      <c r="G48" s="149" t="s">
        <v>336</v>
      </c>
      <c r="H48" s="256">
        <v>2</v>
      </c>
      <c r="I48" s="256">
        <v>9</v>
      </c>
      <c r="J48" s="29"/>
      <c r="K48" s="29"/>
    </row>
    <row r="49" spans="2:11" ht="32.25" customHeight="1" x14ac:dyDescent="0.2">
      <c r="B49" s="118" t="s">
        <v>290</v>
      </c>
      <c r="C49" s="662" t="s">
        <v>337</v>
      </c>
      <c r="D49" s="663"/>
      <c r="E49" s="663"/>
      <c r="F49" s="663"/>
      <c r="G49" s="663"/>
      <c r="H49" s="663"/>
      <c r="I49" s="664"/>
      <c r="J49" s="29"/>
      <c r="K49" s="29"/>
    </row>
    <row r="50" spans="2:11" ht="69" customHeight="1" x14ac:dyDescent="0.2">
      <c r="B50" s="120" t="s">
        <v>291</v>
      </c>
      <c r="C50" s="665" t="s">
        <v>338</v>
      </c>
      <c r="D50" s="666"/>
      <c r="E50" s="666"/>
      <c r="F50" s="666"/>
      <c r="G50" s="666"/>
      <c r="H50" s="666"/>
      <c r="I50" s="667"/>
      <c r="J50" s="29"/>
      <c r="K50" s="29"/>
    </row>
    <row r="51" spans="2:11" ht="22.5" customHeight="1" x14ac:dyDescent="0.2">
      <c r="B51" s="621" t="s">
        <v>293</v>
      </c>
      <c r="C51" s="622"/>
      <c r="D51" s="622"/>
      <c r="E51" s="622"/>
      <c r="F51" s="622"/>
      <c r="G51" s="622"/>
      <c r="H51" s="622"/>
      <c r="I51" s="623"/>
      <c r="J51" s="29"/>
      <c r="K51" s="29"/>
    </row>
    <row r="52" spans="2:11" ht="22.5" customHeight="1" x14ac:dyDescent="0.2">
      <c r="B52" s="511" t="s">
        <v>294</v>
      </c>
      <c r="C52" s="137" t="s">
        <v>295</v>
      </c>
      <c r="D52" s="513" t="s">
        <v>296</v>
      </c>
      <c r="E52" s="513"/>
      <c r="F52" s="513"/>
      <c r="G52" s="513" t="s">
        <v>297</v>
      </c>
      <c r="H52" s="513"/>
      <c r="I52" s="514"/>
      <c r="J52" s="30"/>
      <c r="K52" s="30"/>
    </row>
    <row r="53" spans="2:11" ht="30.75" customHeight="1" x14ac:dyDescent="0.2">
      <c r="B53" s="512"/>
      <c r="C53" s="212"/>
      <c r="D53" s="509"/>
      <c r="E53" s="509"/>
      <c r="F53" s="509"/>
      <c r="G53" s="509"/>
      <c r="H53" s="509"/>
      <c r="I53" s="510"/>
      <c r="J53" s="30"/>
      <c r="K53" s="30"/>
    </row>
    <row r="54" spans="2:11" ht="32.25" customHeight="1" x14ac:dyDescent="0.2">
      <c r="B54" s="121" t="s">
        <v>298</v>
      </c>
      <c r="C54" s="509" t="s">
        <v>339</v>
      </c>
      <c r="D54" s="509"/>
      <c r="E54" s="509"/>
      <c r="F54" s="509"/>
      <c r="G54" s="509"/>
      <c r="H54" s="509"/>
      <c r="I54" s="510"/>
      <c r="J54" s="32"/>
      <c r="K54" s="32"/>
    </row>
    <row r="55" spans="2:11" ht="28.5" customHeight="1" x14ac:dyDescent="0.2">
      <c r="B55" s="122" t="s">
        <v>300</v>
      </c>
      <c r="C55" s="509" t="s">
        <v>339</v>
      </c>
      <c r="D55" s="509"/>
      <c r="E55" s="509"/>
      <c r="F55" s="509"/>
      <c r="G55" s="509"/>
      <c r="H55" s="509"/>
      <c r="I55" s="510"/>
      <c r="J55" s="32"/>
      <c r="K55" s="32"/>
    </row>
    <row r="56" spans="2:11" ht="30" customHeight="1" x14ac:dyDescent="0.2">
      <c r="B56" s="120" t="s">
        <v>301</v>
      </c>
      <c r="C56" s="652" t="s">
        <v>447</v>
      </c>
      <c r="D56" s="653"/>
      <c r="E56" s="653"/>
      <c r="F56" s="653"/>
      <c r="G56" s="652" t="s">
        <v>322</v>
      </c>
      <c r="H56" s="653"/>
      <c r="I56" s="653"/>
      <c r="J56" s="33"/>
      <c r="K56" s="33"/>
    </row>
    <row r="57" spans="2:11" ht="31.5" customHeight="1" thickBot="1" x14ac:dyDescent="0.25">
      <c r="B57" s="116" t="s">
        <v>303</v>
      </c>
      <c r="C57" s="652" t="s">
        <v>448</v>
      </c>
      <c r="D57" s="653"/>
      <c r="E57" s="653"/>
      <c r="F57" s="653"/>
      <c r="G57" s="652" t="s">
        <v>446</v>
      </c>
      <c r="H57" s="653"/>
      <c r="I57" s="653"/>
      <c r="J57" s="34"/>
      <c r="K57" s="34"/>
    </row>
    <row r="58" spans="2:11" ht="12.75" customHeight="1" x14ac:dyDescent="0.2">
      <c r="B58" s="123"/>
      <c r="C58" s="124"/>
      <c r="D58" s="124"/>
      <c r="E58" s="125"/>
      <c r="F58" s="125"/>
      <c r="G58" s="126"/>
      <c r="H58" s="127"/>
      <c r="I58" s="124"/>
      <c r="J58" s="34"/>
      <c r="K58" s="34"/>
    </row>
    <row r="59" spans="2:11" ht="13.35" customHeight="1" x14ac:dyDescent="0.2">
      <c r="B59" s="123"/>
      <c r="C59" s="124"/>
      <c r="D59" s="124"/>
      <c r="E59" s="125"/>
      <c r="F59" s="125"/>
      <c r="G59" s="126"/>
      <c r="H59" s="127"/>
      <c r="I59" s="124"/>
      <c r="J59" s="34"/>
      <c r="K59" s="34"/>
    </row>
    <row r="60" spans="2:11" ht="13.35" customHeight="1" x14ac:dyDescent="0.2">
      <c r="B60" s="123"/>
      <c r="C60" s="124"/>
      <c r="D60" s="124"/>
      <c r="E60" s="125"/>
      <c r="F60" s="125"/>
      <c r="G60" s="126"/>
      <c r="H60" s="127"/>
      <c r="I60" s="124"/>
      <c r="J60" s="34"/>
      <c r="K60" s="34"/>
    </row>
    <row r="61" spans="2:11" ht="13.35" customHeight="1" x14ac:dyDescent="0.2">
      <c r="B61" s="123"/>
      <c r="C61" s="124"/>
      <c r="D61" s="124"/>
      <c r="E61" s="125"/>
      <c r="F61" s="125"/>
      <c r="G61" s="126"/>
      <c r="H61" s="127"/>
      <c r="I61" s="124"/>
      <c r="J61" s="34"/>
      <c r="K61" s="34"/>
    </row>
    <row r="62" spans="2:11" ht="13.35" customHeight="1" x14ac:dyDescent="0.2">
      <c r="B62" s="123"/>
      <c r="C62" s="124"/>
      <c r="D62" s="124"/>
      <c r="E62" s="125"/>
      <c r="F62" s="125"/>
      <c r="G62" s="126"/>
      <c r="H62" s="127"/>
      <c r="I62" s="124"/>
      <c r="J62" s="34"/>
      <c r="K62" s="34"/>
    </row>
    <row r="63" spans="2:11" ht="25.5" customHeight="1" x14ac:dyDescent="0.2">
      <c r="B63" s="123"/>
      <c r="C63" s="124"/>
      <c r="D63" s="124"/>
      <c r="E63" s="125"/>
      <c r="F63" s="125"/>
      <c r="G63" s="126"/>
      <c r="H63" s="127"/>
      <c r="I63" s="124"/>
      <c r="J63" s="34"/>
      <c r="K63" s="34"/>
    </row>
    <row r="64" spans="2:11" ht="13.35" customHeight="1" x14ac:dyDescent="0.2"/>
    <row r="65" ht="13.35" customHeight="1" x14ac:dyDescent="0.2"/>
    <row r="66" ht="13.35" customHeight="1" x14ac:dyDescent="0.2"/>
    <row r="67" ht="13.35" customHeight="1" x14ac:dyDescent="0.2"/>
    <row r="68" ht="13.35" customHeight="1" x14ac:dyDescent="0.2"/>
    <row r="69" ht="13.35" customHeight="1" x14ac:dyDescent="0.2"/>
    <row r="70" ht="13.35" customHeight="1" x14ac:dyDescent="0.2"/>
    <row r="71" ht="13.35" customHeight="1" x14ac:dyDescent="0.2"/>
    <row r="72" ht="13.35" customHeight="1" x14ac:dyDescent="0.2"/>
    <row r="73" ht="13.35" customHeight="1" x14ac:dyDescent="0.2"/>
    <row r="74" ht="13.35" customHeight="1" x14ac:dyDescent="0.2"/>
    <row r="75" ht="13.35" customHeight="1" x14ac:dyDescent="0.2"/>
    <row r="76" ht="13.35" customHeight="1" x14ac:dyDescent="0.2"/>
    <row r="77" ht="13.35" customHeight="1" x14ac:dyDescent="0.2"/>
    <row r="78" ht="13.35" customHeight="1" x14ac:dyDescent="0.2"/>
    <row r="79" ht="13.35" customHeight="1" x14ac:dyDescent="0.2"/>
    <row r="80" ht="13.35" customHeight="1" x14ac:dyDescent="0.2"/>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7:F57"/>
    <mergeCell ref="G57:I57"/>
    <mergeCell ref="C49:I49"/>
    <mergeCell ref="C50:I50"/>
    <mergeCell ref="C54:I54"/>
    <mergeCell ref="B51:I51"/>
    <mergeCell ref="B52:B53"/>
    <mergeCell ref="D52:F52"/>
    <mergeCell ref="G52:I52"/>
    <mergeCell ref="D53:F53"/>
    <mergeCell ref="G53:I53"/>
    <mergeCell ref="B45:B48"/>
    <mergeCell ref="C45:F48"/>
    <mergeCell ref="C55:I55"/>
    <mergeCell ref="C56:F56"/>
    <mergeCell ref="G56:I56"/>
  </mergeCells>
  <dataValidations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66675</xdr:colOff>
                <xdr:row>1</xdr:row>
                <xdr:rowOff>28575</xdr:rowOff>
              </from>
              <to>
                <xdr:col>8</xdr:col>
                <xdr:colOff>1447800</xdr:colOff>
                <xdr:row>1</xdr:row>
                <xdr:rowOff>447675</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3"/>
  <sheetViews>
    <sheetView view="pageBreakPreview" topLeftCell="A23" zoomScale="80" zoomScaleNormal="85" zoomScaleSheetLayoutView="80" zoomScalePageLayoutView="85" workbookViewId="0">
      <selection activeCell="D31" sqref="D31"/>
    </sheetView>
  </sheetViews>
  <sheetFormatPr baseColWidth="10" defaultColWidth="10.7109375" defaultRowHeight="12.75" x14ac:dyDescent="0.2"/>
  <cols>
    <col min="1" max="1" width="1" style="83" customWidth="1"/>
    <col min="2" max="2" width="25.42578125" style="114" customWidth="1"/>
    <col min="3" max="3" width="14.42578125" style="83" customWidth="1"/>
    <col min="4" max="4" width="20.140625" style="83" customWidth="1"/>
    <col min="5" max="5" width="16.42578125" style="83" customWidth="1"/>
    <col min="6" max="6" width="25" style="83" customWidth="1"/>
    <col min="7" max="7" width="28.28515625" style="114" customWidth="1"/>
    <col min="8" max="9" width="12.42578125" style="83" customWidth="1"/>
    <col min="10" max="11" width="22.42578125" style="83" customWidth="1"/>
    <col min="12" max="24" width="10.7109375" style="81"/>
    <col min="25" max="16384" width="10.7109375" style="83"/>
  </cols>
  <sheetData>
    <row r="1" spans="2:14" ht="37.5" customHeight="1" x14ac:dyDescent="0.2">
      <c r="B1" s="601"/>
      <c r="C1" s="654" t="s">
        <v>1</v>
      </c>
      <c r="D1" s="654"/>
      <c r="E1" s="654"/>
      <c r="F1" s="654"/>
      <c r="G1" s="654"/>
      <c r="H1" s="654"/>
      <c r="I1" s="605"/>
      <c r="J1" s="80"/>
      <c r="K1" s="80"/>
      <c r="M1" s="82" t="s">
        <v>67</v>
      </c>
    </row>
    <row r="2" spans="2:14" ht="37.5" customHeight="1" x14ac:dyDescent="0.2">
      <c r="B2" s="602"/>
      <c r="C2" s="608" t="s">
        <v>218</v>
      </c>
      <c r="D2" s="608"/>
      <c r="E2" s="608"/>
      <c r="F2" s="608"/>
      <c r="G2" s="608"/>
      <c r="H2" s="608"/>
      <c r="I2" s="606"/>
      <c r="J2" s="80"/>
      <c r="K2" s="80"/>
      <c r="M2" s="82" t="s">
        <v>68</v>
      </c>
    </row>
    <row r="3" spans="2:14" ht="37.5" customHeight="1" thickBot="1" x14ac:dyDescent="0.25">
      <c r="B3" s="603"/>
      <c r="C3" s="609" t="s">
        <v>219</v>
      </c>
      <c r="D3" s="609"/>
      <c r="E3" s="609"/>
      <c r="F3" s="609" t="s">
        <v>220</v>
      </c>
      <c r="G3" s="609"/>
      <c r="H3" s="609"/>
      <c r="I3" s="607"/>
      <c r="J3" s="80"/>
      <c r="K3" s="80"/>
      <c r="M3" s="82" t="s">
        <v>70</v>
      </c>
    </row>
    <row r="4" spans="2:14" ht="23.25" customHeight="1" x14ac:dyDescent="0.2">
      <c r="B4" s="597" t="s">
        <v>221</v>
      </c>
      <c r="C4" s="598"/>
      <c r="D4" s="598"/>
      <c r="E4" s="598"/>
      <c r="F4" s="598"/>
      <c r="G4" s="598"/>
      <c r="H4" s="598"/>
      <c r="I4" s="599"/>
      <c r="J4" s="84"/>
      <c r="K4" s="84"/>
    </row>
    <row r="5" spans="2:14" ht="24" customHeight="1" x14ac:dyDescent="0.2">
      <c r="B5" s="515" t="s">
        <v>222</v>
      </c>
      <c r="C5" s="516"/>
      <c r="D5" s="516"/>
      <c r="E5" s="516"/>
      <c r="F5" s="516"/>
      <c r="G5" s="516"/>
      <c r="H5" s="516"/>
      <c r="I5" s="517"/>
      <c r="J5" s="85"/>
      <c r="K5" s="85"/>
      <c r="N5" s="86" t="s">
        <v>77</v>
      </c>
    </row>
    <row r="6" spans="2:14" ht="30.75" customHeight="1" x14ac:dyDescent="0.2">
      <c r="B6" s="118" t="s">
        <v>223</v>
      </c>
      <c r="C6" s="130">
        <v>5</v>
      </c>
      <c r="D6" s="600" t="s">
        <v>224</v>
      </c>
      <c r="E6" s="600"/>
      <c r="F6" s="567" t="s">
        <v>340</v>
      </c>
      <c r="G6" s="567"/>
      <c r="H6" s="567"/>
      <c r="I6" s="568"/>
      <c r="J6" s="87"/>
      <c r="K6" s="87"/>
      <c r="M6" s="82" t="s">
        <v>81</v>
      </c>
      <c r="N6" s="86" t="s">
        <v>82</v>
      </c>
    </row>
    <row r="7" spans="2:14" ht="30.75" customHeight="1" x14ac:dyDescent="0.2">
      <c r="B7" s="118" t="s">
        <v>226</v>
      </c>
      <c r="C7" s="130" t="s">
        <v>84</v>
      </c>
      <c r="D7" s="600" t="s">
        <v>227</v>
      </c>
      <c r="E7" s="600"/>
      <c r="F7" s="567" t="s">
        <v>341</v>
      </c>
      <c r="G7" s="567"/>
      <c r="H7" s="131" t="s">
        <v>229</v>
      </c>
      <c r="I7" s="132" t="s">
        <v>84</v>
      </c>
      <c r="J7" s="88"/>
      <c r="K7" s="88"/>
      <c r="M7" s="82" t="s">
        <v>88</v>
      </c>
      <c r="N7" s="86" t="s">
        <v>89</v>
      </c>
    </row>
    <row r="8" spans="2:14" ht="30.75" customHeight="1" x14ac:dyDescent="0.2">
      <c r="B8" s="118" t="s">
        <v>230</v>
      </c>
      <c r="C8" s="567" t="s">
        <v>231</v>
      </c>
      <c r="D8" s="567"/>
      <c r="E8" s="567"/>
      <c r="F8" s="567"/>
      <c r="G8" s="131" t="s">
        <v>232</v>
      </c>
      <c r="H8" s="590">
        <v>7550</v>
      </c>
      <c r="I8" s="591"/>
      <c r="J8" s="89"/>
      <c r="K8" s="89"/>
      <c r="M8" s="82" t="s">
        <v>93</v>
      </c>
      <c r="N8" s="86" t="s">
        <v>44</v>
      </c>
    </row>
    <row r="9" spans="2:14" ht="30.75" customHeight="1" x14ac:dyDescent="0.2">
      <c r="B9" s="118" t="s">
        <v>68</v>
      </c>
      <c r="C9" s="592" t="s">
        <v>81</v>
      </c>
      <c r="D9" s="592"/>
      <c r="E9" s="592"/>
      <c r="F9" s="592"/>
      <c r="G9" s="131" t="s">
        <v>233</v>
      </c>
      <c r="H9" s="593" t="s">
        <v>342</v>
      </c>
      <c r="I9" s="594"/>
      <c r="J9" s="90"/>
      <c r="K9" s="90"/>
      <c r="M9" s="91" t="s">
        <v>97</v>
      </c>
    </row>
    <row r="10" spans="2:14" ht="39" customHeight="1" x14ac:dyDescent="0.2">
      <c r="B10" s="118" t="s">
        <v>235</v>
      </c>
      <c r="C10" s="567" t="s">
        <v>343</v>
      </c>
      <c r="D10" s="567"/>
      <c r="E10" s="567"/>
      <c r="F10" s="567"/>
      <c r="G10" s="567"/>
      <c r="H10" s="567"/>
      <c r="I10" s="568"/>
      <c r="J10" s="92"/>
      <c r="K10" s="92"/>
      <c r="M10" s="91"/>
    </row>
    <row r="11" spans="2:14" ht="30.75" customHeight="1" x14ac:dyDescent="0.2">
      <c r="B11" s="118" t="s">
        <v>237</v>
      </c>
      <c r="C11" s="569" t="s">
        <v>344</v>
      </c>
      <c r="D11" s="569"/>
      <c r="E11" s="569"/>
      <c r="F11" s="569"/>
      <c r="G11" s="569"/>
      <c r="H11" s="569"/>
      <c r="I11" s="595"/>
      <c r="J11" s="88"/>
      <c r="K11" s="88"/>
      <c r="M11" s="91"/>
      <c r="N11" s="86" t="s">
        <v>102</v>
      </c>
    </row>
    <row r="12" spans="2:14" ht="30.75" customHeight="1" x14ac:dyDescent="0.2">
      <c r="B12" s="118" t="s">
        <v>239</v>
      </c>
      <c r="C12" s="588" t="s">
        <v>345</v>
      </c>
      <c r="D12" s="588"/>
      <c r="E12" s="588"/>
      <c r="F12" s="588"/>
      <c r="G12" s="131" t="s">
        <v>241</v>
      </c>
      <c r="H12" s="579" t="s">
        <v>106</v>
      </c>
      <c r="I12" s="580"/>
      <c r="J12" s="88"/>
      <c r="K12" s="88"/>
      <c r="M12" s="91" t="s">
        <v>107</v>
      </c>
      <c r="N12" s="86" t="s">
        <v>84</v>
      </c>
    </row>
    <row r="13" spans="2:14" ht="30.75" customHeight="1" x14ac:dyDescent="0.2">
      <c r="B13" s="118" t="s">
        <v>242</v>
      </c>
      <c r="C13" s="596" t="s">
        <v>243</v>
      </c>
      <c r="D13" s="596"/>
      <c r="E13" s="596"/>
      <c r="F13" s="596"/>
      <c r="G13" s="131" t="s">
        <v>244</v>
      </c>
      <c r="H13" s="569" t="s">
        <v>77</v>
      </c>
      <c r="I13" s="595"/>
      <c r="J13" s="88"/>
      <c r="K13" s="88"/>
      <c r="M13" s="91" t="s">
        <v>111</v>
      </c>
    </row>
    <row r="14" spans="2:14" ht="30" customHeight="1" x14ac:dyDescent="0.2">
      <c r="B14" s="118" t="s">
        <v>245</v>
      </c>
      <c r="C14" s="764" t="s">
        <v>346</v>
      </c>
      <c r="D14" s="765"/>
      <c r="E14" s="765"/>
      <c r="F14" s="765"/>
      <c r="G14" s="765"/>
      <c r="H14" s="765"/>
      <c r="I14" s="766"/>
      <c r="J14" s="92"/>
      <c r="K14" s="92"/>
      <c r="M14" s="91" t="s">
        <v>114</v>
      </c>
      <c r="N14" s="86"/>
    </row>
    <row r="15" spans="2:14" ht="30.75" customHeight="1" x14ac:dyDescent="0.2">
      <c r="B15" s="118" t="s">
        <v>247</v>
      </c>
      <c r="C15" s="588" t="s">
        <v>248</v>
      </c>
      <c r="D15" s="588"/>
      <c r="E15" s="588"/>
      <c r="F15" s="588"/>
      <c r="G15" s="588"/>
      <c r="H15" s="588"/>
      <c r="I15" s="589"/>
      <c r="J15" s="93"/>
      <c r="K15" s="93"/>
      <c r="M15" s="91" t="s">
        <v>118</v>
      </c>
      <c r="N15" s="86"/>
    </row>
    <row r="16" spans="2:14" ht="20.25" customHeight="1" x14ac:dyDescent="0.2">
      <c r="B16" s="118" t="s">
        <v>249</v>
      </c>
      <c r="C16" s="567" t="s">
        <v>347</v>
      </c>
      <c r="D16" s="567"/>
      <c r="E16" s="567"/>
      <c r="F16" s="567"/>
      <c r="G16" s="567"/>
      <c r="H16" s="567"/>
      <c r="I16" s="568"/>
      <c r="J16" s="94"/>
      <c r="K16" s="94"/>
      <c r="M16" s="91"/>
      <c r="N16" s="86"/>
    </row>
    <row r="17" spans="2:14" ht="30.75" customHeight="1" x14ac:dyDescent="0.2">
      <c r="B17" s="118" t="s">
        <v>251</v>
      </c>
      <c r="C17" s="569" t="s">
        <v>43</v>
      </c>
      <c r="D17" s="570"/>
      <c r="E17" s="570"/>
      <c r="F17" s="570"/>
      <c r="G17" s="570"/>
      <c r="H17" s="570"/>
      <c r="I17" s="571"/>
      <c r="J17" s="95"/>
      <c r="K17" s="95"/>
      <c r="M17" s="91" t="s">
        <v>106</v>
      </c>
      <c r="N17" s="86"/>
    </row>
    <row r="18" spans="2:14" ht="18" customHeight="1" x14ac:dyDescent="0.2">
      <c r="B18" s="572" t="s">
        <v>252</v>
      </c>
      <c r="C18" s="573" t="s">
        <v>253</v>
      </c>
      <c r="D18" s="573"/>
      <c r="E18" s="573"/>
      <c r="F18" s="574" t="s">
        <v>254</v>
      </c>
      <c r="G18" s="574"/>
      <c r="H18" s="574"/>
      <c r="I18" s="575"/>
      <c r="J18" s="96"/>
      <c r="K18" s="96"/>
      <c r="M18" s="91" t="s">
        <v>128</v>
      </c>
      <c r="N18" s="86"/>
    </row>
    <row r="19" spans="2:14" ht="39.75" customHeight="1" x14ac:dyDescent="0.2">
      <c r="B19" s="572"/>
      <c r="C19" s="567" t="s">
        <v>348</v>
      </c>
      <c r="D19" s="567"/>
      <c r="E19" s="567"/>
      <c r="F19" s="567" t="s">
        <v>349</v>
      </c>
      <c r="G19" s="567"/>
      <c r="H19" s="567"/>
      <c r="I19" s="568"/>
      <c r="J19" s="94"/>
      <c r="K19" s="94"/>
      <c r="M19" s="91" t="s">
        <v>132</v>
      </c>
      <c r="N19" s="86"/>
    </row>
    <row r="20" spans="2:14" ht="39.75" customHeight="1" x14ac:dyDescent="0.2">
      <c r="B20" s="118" t="s">
        <v>257</v>
      </c>
      <c r="C20" s="576" t="s">
        <v>350</v>
      </c>
      <c r="D20" s="577"/>
      <c r="E20" s="578"/>
      <c r="F20" s="579" t="s">
        <v>350</v>
      </c>
      <c r="G20" s="579"/>
      <c r="H20" s="579"/>
      <c r="I20" s="580"/>
      <c r="J20" s="88"/>
      <c r="K20" s="88"/>
      <c r="M20" s="91"/>
      <c r="N20" s="86"/>
    </row>
    <row r="21" spans="2:14" ht="361.35" customHeight="1" x14ac:dyDescent="0.2">
      <c r="B21" s="118" t="s">
        <v>258</v>
      </c>
      <c r="C21" s="758" t="s">
        <v>351</v>
      </c>
      <c r="D21" s="759"/>
      <c r="E21" s="760"/>
      <c r="F21" s="761" t="s">
        <v>352</v>
      </c>
      <c r="G21" s="762"/>
      <c r="H21" s="762"/>
      <c r="I21" s="763"/>
      <c r="J21" s="93"/>
      <c r="K21" s="93"/>
      <c r="M21" s="97"/>
      <c r="N21" s="86"/>
    </row>
    <row r="22" spans="2:14" ht="23.25" customHeight="1" x14ac:dyDescent="0.2">
      <c r="B22" s="118" t="s">
        <v>261</v>
      </c>
      <c r="C22" s="636">
        <v>44927</v>
      </c>
      <c r="D22" s="646"/>
      <c r="E22" s="647"/>
      <c r="F22" s="131" t="s">
        <v>262</v>
      </c>
      <c r="G22" s="266">
        <v>0.3</v>
      </c>
      <c r="H22" s="131" t="s">
        <v>263</v>
      </c>
      <c r="I22" s="267">
        <v>0.7</v>
      </c>
      <c r="J22" s="98"/>
      <c r="K22" s="98"/>
      <c r="M22" s="97"/>
    </row>
    <row r="23" spans="2:14" ht="27" customHeight="1" x14ac:dyDescent="0.2">
      <c r="B23" s="118" t="s">
        <v>264</v>
      </c>
      <c r="C23" s="636">
        <v>45291</v>
      </c>
      <c r="D23" s="522"/>
      <c r="E23" s="637"/>
      <c r="F23" s="131" t="s">
        <v>265</v>
      </c>
      <c r="G23" s="521">
        <v>0.2</v>
      </c>
      <c r="H23" s="522"/>
      <c r="I23" s="523"/>
      <c r="J23" s="99"/>
      <c r="K23" s="99"/>
      <c r="M23" s="97"/>
    </row>
    <row r="24" spans="2:14" ht="30.75" customHeight="1" x14ac:dyDescent="0.2">
      <c r="B24" s="206" t="s">
        <v>266</v>
      </c>
      <c r="C24" s="744" t="s">
        <v>267</v>
      </c>
      <c r="D24" s="745"/>
      <c r="E24" s="746"/>
      <c r="F24" s="207" t="s">
        <v>268</v>
      </c>
      <c r="G24" s="521" t="s">
        <v>269</v>
      </c>
      <c r="H24" s="522"/>
      <c r="I24" s="523"/>
      <c r="J24" s="96"/>
      <c r="K24" s="96"/>
      <c r="M24" s="97"/>
    </row>
    <row r="25" spans="2:14" ht="22.5" customHeight="1" x14ac:dyDescent="0.2">
      <c r="B25" s="515" t="s">
        <v>270</v>
      </c>
      <c r="C25" s="516"/>
      <c r="D25" s="516"/>
      <c r="E25" s="516"/>
      <c r="F25" s="516"/>
      <c r="G25" s="516"/>
      <c r="H25" s="516"/>
      <c r="I25" s="517"/>
      <c r="J25" s="85"/>
      <c r="K25" s="85"/>
      <c r="M25" s="97"/>
    </row>
    <row r="26" spans="2:14" ht="43.5" customHeight="1" x14ac:dyDescent="0.2">
      <c r="B26" s="100" t="s">
        <v>148</v>
      </c>
      <c r="C26" s="134" t="s">
        <v>271</v>
      </c>
      <c r="D26" s="134" t="s">
        <v>272</v>
      </c>
      <c r="E26" s="135" t="s">
        <v>273</v>
      </c>
      <c r="F26" s="134" t="s">
        <v>274</v>
      </c>
      <c r="G26" s="134" t="s">
        <v>275</v>
      </c>
      <c r="H26" s="135" t="s">
        <v>276</v>
      </c>
      <c r="I26" s="136" t="s">
        <v>277</v>
      </c>
      <c r="J26" s="94"/>
      <c r="K26" s="94"/>
      <c r="M26" s="97"/>
    </row>
    <row r="27" spans="2:14" ht="15.6" customHeight="1" x14ac:dyDescent="0.2">
      <c r="B27" s="100" t="s">
        <v>278</v>
      </c>
      <c r="C27" s="209">
        <f>0.0833333333333333*$G$23</f>
        <v>1.6666666666666659E-2</v>
      </c>
      <c r="D27" s="209">
        <f>C27</f>
        <v>1.6666666666666659E-2</v>
      </c>
      <c r="E27" s="128">
        <f>D27/C27</f>
        <v>1</v>
      </c>
      <c r="F27" s="627">
        <f>SUM(C27:C38)</f>
        <v>0.19999999999999993</v>
      </c>
      <c r="G27" s="747">
        <f>SUM(D27:D38)</f>
        <v>6.6666666666666638E-2</v>
      </c>
      <c r="H27" s="217">
        <f>+(D27*100%)/$G$23</f>
        <v>8.3333333333333287E-2</v>
      </c>
      <c r="I27" s="630">
        <f>G27+I22</f>
        <v>0.76666666666666661</v>
      </c>
      <c r="J27" s="94">
        <v>8.3333333333333301E-2</v>
      </c>
      <c r="K27" s="94"/>
      <c r="M27" s="97"/>
    </row>
    <row r="28" spans="2:14" ht="15.6" customHeight="1" x14ac:dyDescent="0.2">
      <c r="B28" s="100" t="s">
        <v>158</v>
      </c>
      <c r="C28" s="209">
        <f t="shared" ref="C28:C38" si="0">0.0833333333333333*$G$23</f>
        <v>1.6666666666666659E-2</v>
      </c>
      <c r="D28" s="209">
        <f>C28</f>
        <v>1.6666666666666659E-2</v>
      </c>
      <c r="E28" s="128">
        <f>D28/C28</f>
        <v>1</v>
      </c>
      <c r="F28" s="628"/>
      <c r="G28" s="748"/>
      <c r="H28" s="217">
        <f>+IF(D28="","",((D28*100%)/$G$23)+H27)</f>
        <v>0.16666666666666657</v>
      </c>
      <c r="I28" s="631"/>
      <c r="J28" s="94"/>
      <c r="K28" s="94"/>
      <c r="M28" s="97"/>
    </row>
    <row r="29" spans="2:14" ht="15.6" customHeight="1" x14ac:dyDescent="0.2">
      <c r="B29" s="100" t="s">
        <v>159</v>
      </c>
      <c r="C29" s="209">
        <f t="shared" si="0"/>
        <v>1.6666666666666659E-2</v>
      </c>
      <c r="D29" s="209">
        <f>C29</f>
        <v>1.6666666666666659E-2</v>
      </c>
      <c r="E29" s="128">
        <f>D29/C29</f>
        <v>1</v>
      </c>
      <c r="F29" s="628"/>
      <c r="G29" s="748"/>
      <c r="H29" s="217">
        <f>+IF(D29="","",((D29*100%)/$G$23)+H28)</f>
        <v>0.24999999999999986</v>
      </c>
      <c r="I29" s="631"/>
      <c r="J29" s="94"/>
      <c r="K29" s="94"/>
      <c r="M29" s="97"/>
    </row>
    <row r="30" spans="2:14" ht="15.6" customHeight="1" x14ac:dyDescent="0.2">
      <c r="B30" s="100" t="s">
        <v>160</v>
      </c>
      <c r="C30" s="209">
        <f t="shared" si="0"/>
        <v>1.6666666666666659E-2</v>
      </c>
      <c r="D30" s="209">
        <f>+C30</f>
        <v>1.6666666666666659E-2</v>
      </c>
      <c r="E30" s="128">
        <f t="shared" ref="E30:E31" si="1">D30/C30</f>
        <v>1</v>
      </c>
      <c r="F30" s="628"/>
      <c r="G30" s="748"/>
      <c r="H30" s="217">
        <f t="shared" ref="H30:H38" si="2">+IF(D30="","",((D30*100%)/$G$23)+H29)</f>
        <v>0.33333333333333315</v>
      </c>
      <c r="I30" s="631"/>
      <c r="J30" s="94"/>
      <c r="K30" s="94"/>
      <c r="M30" s="97"/>
    </row>
    <row r="31" spans="2:14" ht="15.6" customHeight="1" x14ac:dyDescent="0.2">
      <c r="B31" s="100" t="s">
        <v>161</v>
      </c>
      <c r="C31" s="209">
        <f t="shared" si="0"/>
        <v>1.6666666666666659E-2</v>
      </c>
      <c r="D31" s="209"/>
      <c r="E31" s="128">
        <f t="shared" si="1"/>
        <v>0</v>
      </c>
      <c r="F31" s="628"/>
      <c r="G31" s="748"/>
      <c r="H31" s="217" t="str">
        <f t="shared" si="2"/>
        <v/>
      </c>
      <c r="I31" s="631"/>
      <c r="J31" s="94"/>
      <c r="K31" s="94"/>
      <c r="M31" s="97"/>
    </row>
    <row r="32" spans="2:14" ht="15.6" customHeight="1" x14ac:dyDescent="0.2">
      <c r="B32" s="100" t="s">
        <v>162</v>
      </c>
      <c r="C32" s="209">
        <f t="shared" si="0"/>
        <v>1.6666666666666659E-2</v>
      </c>
      <c r="D32" s="209"/>
      <c r="E32" s="128">
        <f>D32/C32</f>
        <v>0</v>
      </c>
      <c r="F32" s="628"/>
      <c r="G32" s="748"/>
      <c r="H32" s="217" t="str">
        <f t="shared" si="2"/>
        <v/>
      </c>
      <c r="I32" s="631"/>
      <c r="J32" s="94"/>
      <c r="K32" s="94"/>
      <c r="M32" s="97"/>
    </row>
    <row r="33" spans="2:11" ht="19.5" customHeight="1" x14ac:dyDescent="0.2">
      <c r="B33" s="100" t="s">
        <v>163</v>
      </c>
      <c r="C33" s="209">
        <f t="shared" si="0"/>
        <v>1.6666666666666659E-2</v>
      </c>
      <c r="D33" s="209"/>
      <c r="E33" s="128">
        <f t="shared" ref="E33:E38" si="3">D33/C33</f>
        <v>0</v>
      </c>
      <c r="F33" s="628"/>
      <c r="G33" s="748"/>
      <c r="H33" s="217" t="str">
        <f t="shared" si="2"/>
        <v/>
      </c>
      <c r="I33" s="631"/>
      <c r="J33" s="102"/>
      <c r="K33" s="102"/>
    </row>
    <row r="34" spans="2:11" ht="19.5" customHeight="1" x14ac:dyDescent="0.2">
      <c r="B34" s="100" t="s">
        <v>164</v>
      </c>
      <c r="C34" s="209">
        <f t="shared" si="0"/>
        <v>1.6666666666666659E-2</v>
      </c>
      <c r="D34" s="209"/>
      <c r="E34" s="128">
        <f t="shared" si="3"/>
        <v>0</v>
      </c>
      <c r="F34" s="628"/>
      <c r="G34" s="748"/>
      <c r="H34" s="217" t="str">
        <f t="shared" si="2"/>
        <v/>
      </c>
      <c r="I34" s="631"/>
      <c r="J34" s="102"/>
      <c r="K34" s="102"/>
    </row>
    <row r="35" spans="2:11" ht="19.5" customHeight="1" x14ac:dyDescent="0.2">
      <c r="B35" s="100" t="s">
        <v>165</v>
      </c>
      <c r="C35" s="209">
        <f t="shared" si="0"/>
        <v>1.6666666666666659E-2</v>
      </c>
      <c r="D35" s="209"/>
      <c r="E35" s="128">
        <f t="shared" si="3"/>
        <v>0</v>
      </c>
      <c r="F35" s="628"/>
      <c r="G35" s="748"/>
      <c r="H35" s="217" t="str">
        <f t="shared" si="2"/>
        <v/>
      </c>
      <c r="I35" s="631"/>
      <c r="J35" s="102"/>
      <c r="K35" s="102"/>
    </row>
    <row r="36" spans="2:11" ht="19.5" customHeight="1" x14ac:dyDescent="0.2">
      <c r="B36" s="100" t="s">
        <v>166</v>
      </c>
      <c r="C36" s="209">
        <f t="shared" si="0"/>
        <v>1.6666666666666659E-2</v>
      </c>
      <c r="D36" s="209"/>
      <c r="E36" s="128">
        <f t="shared" si="3"/>
        <v>0</v>
      </c>
      <c r="F36" s="628"/>
      <c r="G36" s="748"/>
      <c r="H36" s="217" t="str">
        <f t="shared" si="2"/>
        <v/>
      </c>
      <c r="I36" s="631"/>
      <c r="J36" s="102"/>
      <c r="K36" s="102"/>
    </row>
    <row r="37" spans="2:11" ht="19.5" customHeight="1" x14ac:dyDescent="0.2">
      <c r="B37" s="100" t="s">
        <v>167</v>
      </c>
      <c r="C37" s="209">
        <f t="shared" si="0"/>
        <v>1.6666666666666659E-2</v>
      </c>
      <c r="D37" s="209"/>
      <c r="E37" s="128">
        <f t="shared" si="3"/>
        <v>0</v>
      </c>
      <c r="F37" s="628"/>
      <c r="G37" s="748"/>
      <c r="H37" s="217" t="str">
        <f t="shared" si="2"/>
        <v/>
      </c>
      <c r="I37" s="631"/>
      <c r="J37" s="102"/>
      <c r="K37" s="102"/>
    </row>
    <row r="38" spans="2:11" ht="19.5" customHeight="1" x14ac:dyDescent="0.2">
      <c r="B38" s="100" t="s">
        <v>168</v>
      </c>
      <c r="C38" s="209">
        <f t="shared" si="0"/>
        <v>1.6666666666666659E-2</v>
      </c>
      <c r="D38" s="209"/>
      <c r="E38" s="128">
        <f t="shared" si="3"/>
        <v>0</v>
      </c>
      <c r="F38" s="629"/>
      <c r="G38" s="749"/>
      <c r="H38" s="217" t="str">
        <f t="shared" si="2"/>
        <v/>
      </c>
      <c r="I38" s="632"/>
      <c r="J38" s="102"/>
      <c r="K38" s="102"/>
    </row>
    <row r="39" spans="2:11" ht="78.75" customHeight="1" x14ac:dyDescent="0.2">
      <c r="B39" s="119" t="s">
        <v>279</v>
      </c>
      <c r="C39" s="750"/>
      <c r="D39" s="751"/>
      <c r="E39" s="751"/>
      <c r="F39" s="751"/>
      <c r="G39" s="751"/>
      <c r="H39" s="751"/>
      <c r="I39" s="752"/>
      <c r="J39" s="103"/>
      <c r="K39" s="103"/>
    </row>
    <row r="40" spans="2:11" ht="47.85" customHeight="1" x14ac:dyDescent="0.2">
      <c r="B40" s="536"/>
      <c r="C40" s="537"/>
      <c r="D40" s="537"/>
      <c r="E40" s="537"/>
      <c r="F40" s="537"/>
      <c r="G40" s="537"/>
      <c r="H40" s="537"/>
      <c r="I40" s="538"/>
      <c r="J40" s="85"/>
      <c r="K40" s="85"/>
    </row>
    <row r="41" spans="2:11" ht="47.85" customHeight="1" x14ac:dyDescent="0.2">
      <c r="B41" s="539"/>
      <c r="C41" s="540"/>
      <c r="D41" s="540"/>
      <c r="E41" s="540"/>
      <c r="F41" s="540"/>
      <c r="G41" s="540"/>
      <c r="H41" s="540"/>
      <c r="I41" s="541"/>
      <c r="J41" s="103"/>
      <c r="K41" s="103"/>
    </row>
    <row r="42" spans="2:11" ht="47.85" customHeight="1" x14ac:dyDescent="0.2">
      <c r="B42" s="539"/>
      <c r="C42" s="540"/>
      <c r="D42" s="540"/>
      <c r="E42" s="540"/>
      <c r="F42" s="540"/>
      <c r="G42" s="540"/>
      <c r="H42" s="540"/>
      <c r="I42" s="541"/>
      <c r="J42" s="103"/>
      <c r="K42" s="103"/>
    </row>
    <row r="43" spans="2:11" ht="47.85" customHeight="1" x14ac:dyDescent="0.2">
      <c r="B43" s="539"/>
      <c r="C43" s="540"/>
      <c r="D43" s="540"/>
      <c r="E43" s="540"/>
      <c r="F43" s="540"/>
      <c r="G43" s="540"/>
      <c r="H43" s="540"/>
      <c r="I43" s="541"/>
      <c r="J43" s="103"/>
      <c r="K43" s="103"/>
    </row>
    <row r="44" spans="2:11" ht="47.85" customHeight="1" x14ac:dyDescent="0.2">
      <c r="B44" s="542"/>
      <c r="C44" s="543"/>
      <c r="D44" s="543"/>
      <c r="E44" s="543"/>
      <c r="F44" s="543"/>
      <c r="G44" s="543"/>
      <c r="H44" s="543"/>
      <c r="I44" s="544"/>
      <c r="J44" s="84"/>
      <c r="K44" s="84"/>
    </row>
    <row r="45" spans="2:11" ht="47.85" customHeight="1" x14ac:dyDescent="0.2">
      <c r="B45" s="143"/>
      <c r="C45" s="152"/>
      <c r="D45" s="144"/>
      <c r="E45" s="144"/>
      <c r="F45" s="144"/>
      <c r="G45" s="144"/>
      <c r="H45" s="144"/>
      <c r="I45" s="144"/>
      <c r="J45" s="84"/>
      <c r="K45" s="84"/>
    </row>
    <row r="46" spans="2:11" ht="52.5" customHeight="1" x14ac:dyDescent="0.2">
      <c r="B46" s="756" t="s">
        <v>280</v>
      </c>
      <c r="C46" s="727" t="s">
        <v>459</v>
      </c>
      <c r="D46" s="728"/>
      <c r="E46" s="728"/>
      <c r="F46" s="729"/>
      <c r="G46" s="145"/>
      <c r="H46" s="140" t="s">
        <v>148</v>
      </c>
      <c r="I46" s="141" t="s">
        <v>282</v>
      </c>
      <c r="J46" s="104"/>
      <c r="K46" s="104"/>
    </row>
    <row r="47" spans="2:11" ht="52.5" customHeight="1" x14ac:dyDescent="0.2">
      <c r="B47" s="757"/>
      <c r="C47" s="730"/>
      <c r="D47" s="731"/>
      <c r="E47" s="731"/>
      <c r="F47" s="732"/>
      <c r="G47" s="260" t="s">
        <v>353</v>
      </c>
      <c r="H47" s="273">
        <v>22</v>
      </c>
      <c r="I47" s="273">
        <v>93</v>
      </c>
      <c r="J47" s="104"/>
      <c r="K47" s="104"/>
    </row>
    <row r="48" spans="2:11" ht="52.5" customHeight="1" x14ac:dyDescent="0.2">
      <c r="B48" s="757"/>
      <c r="C48" s="730"/>
      <c r="D48" s="731"/>
      <c r="E48" s="731"/>
      <c r="F48" s="732"/>
      <c r="G48" s="260" t="s">
        <v>354</v>
      </c>
      <c r="H48" s="274">
        <v>2</v>
      </c>
      <c r="I48" s="274">
        <v>7</v>
      </c>
      <c r="J48" s="104"/>
      <c r="K48" s="104"/>
    </row>
    <row r="49" spans="2:24" ht="52.5" customHeight="1" x14ac:dyDescent="0.2">
      <c r="B49" s="757"/>
      <c r="C49" s="730"/>
      <c r="D49" s="731"/>
      <c r="E49" s="731"/>
      <c r="F49" s="732"/>
      <c r="G49" s="260" t="s">
        <v>355</v>
      </c>
      <c r="H49" s="275">
        <v>109</v>
      </c>
      <c r="I49" s="275">
        <v>393</v>
      </c>
      <c r="J49" s="104"/>
      <c r="K49" s="104"/>
    </row>
    <row r="50" spans="2:24" ht="52.5" customHeight="1" x14ac:dyDescent="0.2">
      <c r="B50" s="757"/>
      <c r="C50" s="730"/>
      <c r="D50" s="731"/>
      <c r="E50" s="731"/>
      <c r="F50" s="732"/>
      <c r="G50" s="260" t="s">
        <v>356</v>
      </c>
      <c r="H50" s="274">
        <v>4</v>
      </c>
      <c r="I50" s="274">
        <v>7</v>
      </c>
      <c r="J50" s="104"/>
      <c r="K50" s="81"/>
      <c r="X50" s="83"/>
    </row>
    <row r="51" spans="2:24" ht="52.5" customHeight="1" x14ac:dyDescent="0.2">
      <c r="B51" s="757"/>
      <c r="C51" s="730"/>
      <c r="D51" s="731"/>
      <c r="E51" s="731"/>
      <c r="F51" s="732"/>
      <c r="G51" s="260" t="s">
        <v>357</v>
      </c>
      <c r="H51" s="274">
        <v>53</v>
      </c>
      <c r="I51" s="274">
        <v>248</v>
      </c>
      <c r="J51" s="104"/>
      <c r="K51" s="104"/>
    </row>
    <row r="52" spans="2:24" ht="60.75" customHeight="1" x14ac:dyDescent="0.2">
      <c r="B52" s="757"/>
      <c r="C52" s="735" t="s">
        <v>461</v>
      </c>
      <c r="D52" s="736"/>
      <c r="E52" s="736"/>
      <c r="F52" s="737"/>
      <c r="G52" s="302" t="s">
        <v>358</v>
      </c>
      <c r="H52" s="303" t="s">
        <v>360</v>
      </c>
      <c r="I52" s="303" t="s">
        <v>462</v>
      </c>
      <c r="J52" s="104"/>
      <c r="K52" s="104"/>
    </row>
    <row r="53" spans="2:24" ht="60.75" customHeight="1" x14ac:dyDescent="0.2">
      <c r="B53" s="757"/>
      <c r="C53" s="738"/>
      <c r="D53" s="739"/>
      <c r="E53" s="739"/>
      <c r="F53" s="740"/>
      <c r="G53" s="301" t="s">
        <v>359</v>
      </c>
      <c r="H53" s="303" t="s">
        <v>463</v>
      </c>
      <c r="I53" s="303" t="s">
        <v>464</v>
      </c>
      <c r="J53" s="104"/>
      <c r="K53" s="293"/>
    </row>
    <row r="54" spans="2:24" ht="60.75" customHeight="1" x14ac:dyDescent="0.2">
      <c r="B54" s="757"/>
      <c r="C54" s="738"/>
      <c r="D54" s="739"/>
      <c r="E54" s="739"/>
      <c r="F54" s="740"/>
      <c r="G54" s="301" t="s">
        <v>361</v>
      </c>
      <c r="H54" s="303" t="s">
        <v>465</v>
      </c>
      <c r="I54" s="303" t="s">
        <v>466</v>
      </c>
      <c r="J54" s="104"/>
      <c r="K54" s="104"/>
    </row>
    <row r="55" spans="2:24" ht="60.75" customHeight="1" x14ac:dyDescent="0.2">
      <c r="B55" s="757"/>
      <c r="C55" s="741"/>
      <c r="D55" s="742"/>
      <c r="E55" s="742"/>
      <c r="F55" s="743"/>
      <c r="G55" s="301" t="s">
        <v>362</v>
      </c>
      <c r="H55" s="303" t="s">
        <v>467</v>
      </c>
      <c r="I55" s="303" t="s">
        <v>463</v>
      </c>
      <c r="J55" s="104"/>
      <c r="K55" s="104"/>
    </row>
    <row r="56" spans="2:24" ht="81.599999999999994" customHeight="1" x14ac:dyDescent="0.2">
      <c r="B56" s="757"/>
      <c r="C56" s="718" t="s">
        <v>456</v>
      </c>
      <c r="D56" s="719"/>
      <c r="E56" s="719"/>
      <c r="F56" s="720"/>
      <c r="G56" s="260" t="s">
        <v>363</v>
      </c>
      <c r="H56" s="149">
        <v>2</v>
      </c>
      <c r="I56" s="149">
        <v>20</v>
      </c>
      <c r="J56" s="104"/>
      <c r="K56" s="104"/>
    </row>
    <row r="57" spans="2:24" ht="81.599999999999994" customHeight="1" x14ac:dyDescent="0.2">
      <c r="B57" s="757"/>
      <c r="C57" s="721"/>
      <c r="D57" s="722"/>
      <c r="E57" s="722"/>
      <c r="F57" s="723"/>
      <c r="G57" s="260" t="s">
        <v>364</v>
      </c>
      <c r="H57" s="149">
        <v>0</v>
      </c>
      <c r="I57" s="149">
        <v>0</v>
      </c>
      <c r="J57" s="104"/>
      <c r="K57" s="104"/>
    </row>
    <row r="58" spans="2:24" ht="81.599999999999994" customHeight="1" x14ac:dyDescent="0.2">
      <c r="B58" s="757"/>
      <c r="C58" s="724"/>
      <c r="D58" s="725"/>
      <c r="E58" s="725"/>
      <c r="F58" s="726"/>
      <c r="G58" s="260" t="s">
        <v>365</v>
      </c>
      <c r="H58" s="149">
        <v>5</v>
      </c>
      <c r="I58" s="149">
        <v>16</v>
      </c>
      <c r="J58" s="104"/>
      <c r="K58" s="104"/>
    </row>
    <row r="59" spans="2:24" ht="65.099999999999994" customHeight="1" x14ac:dyDescent="0.2">
      <c r="B59" s="142" t="s">
        <v>290</v>
      </c>
      <c r="C59" s="753" t="s">
        <v>366</v>
      </c>
      <c r="D59" s="754"/>
      <c r="E59" s="754"/>
      <c r="F59" s="754"/>
      <c r="G59" s="754"/>
      <c r="H59" s="754"/>
      <c r="I59" s="755"/>
      <c r="J59" s="104"/>
      <c r="K59" s="104"/>
    </row>
    <row r="60" spans="2:24" ht="86.1" customHeight="1" x14ac:dyDescent="0.2">
      <c r="B60" s="120" t="s">
        <v>291</v>
      </c>
      <c r="C60" s="753" t="s">
        <v>367</v>
      </c>
      <c r="D60" s="754"/>
      <c r="E60" s="754"/>
      <c r="F60" s="754"/>
      <c r="G60" s="754"/>
      <c r="H60" s="754"/>
      <c r="I60" s="755"/>
      <c r="J60" s="104"/>
      <c r="K60" s="104"/>
    </row>
    <row r="61" spans="2:24" ht="22.5" customHeight="1" x14ac:dyDescent="0.2">
      <c r="B61" s="515" t="s">
        <v>293</v>
      </c>
      <c r="C61" s="516"/>
      <c r="D61" s="516"/>
      <c r="E61" s="516"/>
      <c r="F61" s="516"/>
      <c r="G61" s="516"/>
      <c r="H61" s="516"/>
      <c r="I61" s="517"/>
      <c r="J61" s="104"/>
      <c r="K61" s="104"/>
    </row>
    <row r="62" spans="2:24" ht="22.5" customHeight="1" x14ac:dyDescent="0.2">
      <c r="B62" s="511" t="s">
        <v>294</v>
      </c>
      <c r="C62" s="137" t="s">
        <v>295</v>
      </c>
      <c r="D62" s="513" t="s">
        <v>296</v>
      </c>
      <c r="E62" s="513"/>
      <c r="F62" s="513"/>
      <c r="G62" s="513" t="s">
        <v>297</v>
      </c>
      <c r="H62" s="513"/>
      <c r="I62" s="514"/>
      <c r="J62" s="105"/>
      <c r="K62" s="105"/>
    </row>
    <row r="63" spans="2:24" ht="30.75" customHeight="1" x14ac:dyDescent="0.2">
      <c r="B63" s="512"/>
      <c r="C63" s="138"/>
      <c r="D63" s="509"/>
      <c r="E63" s="509"/>
      <c r="F63" s="509"/>
      <c r="G63" s="509"/>
      <c r="H63" s="509"/>
      <c r="I63" s="510"/>
      <c r="J63" s="105"/>
      <c r="K63" s="105"/>
    </row>
    <row r="64" spans="2:24" ht="32.25" customHeight="1" x14ac:dyDescent="0.2">
      <c r="B64" s="121" t="s">
        <v>298</v>
      </c>
      <c r="C64" s="733" t="s">
        <v>368</v>
      </c>
      <c r="D64" s="733"/>
      <c r="E64" s="733"/>
      <c r="F64" s="733"/>
      <c r="G64" s="733"/>
      <c r="H64" s="733"/>
      <c r="I64" s="734"/>
      <c r="J64" s="106"/>
      <c r="K64" s="106"/>
    </row>
    <row r="65" spans="2:11" ht="28.5" customHeight="1" x14ac:dyDescent="0.2">
      <c r="B65" s="122" t="s">
        <v>300</v>
      </c>
      <c r="C65" s="733" t="s">
        <v>368</v>
      </c>
      <c r="D65" s="733"/>
      <c r="E65" s="733"/>
      <c r="F65" s="733"/>
      <c r="G65" s="733"/>
      <c r="H65" s="733"/>
      <c r="I65" s="734"/>
      <c r="J65" s="106"/>
      <c r="K65" s="106"/>
    </row>
    <row r="66" spans="2:11" ht="30" customHeight="1" x14ac:dyDescent="0.2">
      <c r="B66" s="120" t="s">
        <v>301</v>
      </c>
      <c r="C66" s="733" t="s">
        <v>478</v>
      </c>
      <c r="D66" s="733"/>
      <c r="E66" s="733"/>
      <c r="F66" s="733"/>
      <c r="G66" s="733"/>
      <c r="H66" s="733"/>
      <c r="I66" s="734"/>
      <c r="J66" s="107"/>
      <c r="K66" s="107"/>
    </row>
    <row r="67" spans="2:11" ht="31.5" customHeight="1" thickBot="1" x14ac:dyDescent="0.25">
      <c r="B67" s="116" t="s">
        <v>303</v>
      </c>
      <c r="C67" s="733" t="s">
        <v>479</v>
      </c>
      <c r="D67" s="733"/>
      <c r="E67" s="733"/>
      <c r="F67" s="733"/>
      <c r="G67" s="733"/>
      <c r="H67" s="733"/>
      <c r="I67" s="734"/>
      <c r="J67" s="108"/>
      <c r="K67" s="108"/>
    </row>
    <row r="68" spans="2:11" x14ac:dyDescent="0.2">
      <c r="B68" s="109"/>
      <c r="C68" s="110"/>
      <c r="D68" s="110"/>
      <c r="E68" s="111"/>
      <c r="F68" s="111"/>
      <c r="G68" s="117"/>
      <c r="H68" s="113"/>
      <c r="I68" s="110"/>
      <c r="J68" s="108"/>
      <c r="K68" s="108"/>
    </row>
    <row r="69" spans="2:11" x14ac:dyDescent="0.2">
      <c r="B69" s="109"/>
      <c r="C69" s="110"/>
      <c r="D69" s="110"/>
      <c r="E69" s="111"/>
      <c r="F69" s="111"/>
      <c r="G69" s="117"/>
      <c r="H69" s="113"/>
      <c r="I69" s="110"/>
      <c r="J69" s="108"/>
      <c r="K69" s="108"/>
    </row>
    <row r="70" spans="2:11" x14ac:dyDescent="0.2">
      <c r="B70" s="109"/>
      <c r="C70" s="110"/>
      <c r="D70" s="110"/>
      <c r="E70" s="111"/>
      <c r="F70" s="111"/>
      <c r="G70" s="117"/>
      <c r="H70" s="113"/>
      <c r="I70" s="110"/>
      <c r="J70" s="108"/>
      <c r="K70" s="108"/>
    </row>
    <row r="71" spans="2:11" x14ac:dyDescent="0.2">
      <c r="B71" s="109"/>
      <c r="C71" s="110"/>
      <c r="D71" s="110"/>
      <c r="E71" s="111"/>
      <c r="F71" s="111"/>
      <c r="G71" s="117"/>
      <c r="H71" s="113"/>
      <c r="I71" s="110"/>
      <c r="J71" s="108"/>
      <c r="K71" s="108"/>
    </row>
    <row r="72" spans="2:11" x14ac:dyDescent="0.2">
      <c r="B72" s="109"/>
      <c r="C72" s="110"/>
      <c r="D72" s="110"/>
      <c r="E72" s="111"/>
      <c r="F72" s="111"/>
      <c r="G72" s="117"/>
      <c r="H72" s="113"/>
      <c r="I72" s="110"/>
      <c r="J72" s="108"/>
      <c r="K72" s="108"/>
    </row>
    <row r="73" spans="2:11" ht="25.5" customHeight="1" x14ac:dyDescent="0.2">
      <c r="B73" s="109"/>
      <c r="C73" s="110"/>
      <c r="D73" s="110"/>
      <c r="E73" s="111"/>
      <c r="F73" s="111"/>
      <c r="G73" s="117"/>
      <c r="H73" s="113"/>
      <c r="I73" s="110"/>
      <c r="J73" s="108"/>
      <c r="K73" s="108"/>
    </row>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9:I59"/>
    <mergeCell ref="C60:I60"/>
    <mergeCell ref="B46:B58"/>
    <mergeCell ref="C24:E24"/>
    <mergeCell ref="G24:I24"/>
    <mergeCell ref="B25:I25"/>
    <mergeCell ref="F27:F38"/>
    <mergeCell ref="G27:G38"/>
    <mergeCell ref="I27:I38"/>
    <mergeCell ref="B61:I61"/>
    <mergeCell ref="C56:F58"/>
    <mergeCell ref="C46:F51"/>
    <mergeCell ref="C67:I67"/>
    <mergeCell ref="B62:B63"/>
    <mergeCell ref="D62:F62"/>
    <mergeCell ref="G62:I62"/>
    <mergeCell ref="D63:F63"/>
    <mergeCell ref="G63:I63"/>
    <mergeCell ref="C64:I64"/>
    <mergeCell ref="C65:I65"/>
    <mergeCell ref="C66:I66"/>
    <mergeCell ref="C52:F55"/>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66675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tabSelected="1" view="pageBreakPreview" topLeftCell="A19" zoomScale="85" zoomScaleNormal="85" zoomScaleSheetLayoutView="85" zoomScalePageLayoutView="85" workbookViewId="0">
      <selection activeCell="D31" sqref="D31"/>
    </sheetView>
  </sheetViews>
  <sheetFormatPr baseColWidth="10" defaultColWidth="10.7109375" defaultRowHeight="12.75" x14ac:dyDescent="0.2"/>
  <cols>
    <col min="1" max="1" width="1" style="83" customWidth="1"/>
    <col min="2" max="2" width="25.42578125" style="114" customWidth="1"/>
    <col min="3" max="6" width="23.42578125" style="83" customWidth="1"/>
    <col min="7" max="7" width="24.28515625" style="114" customWidth="1"/>
    <col min="8" max="8" width="24.42578125" style="83" customWidth="1"/>
    <col min="9" max="9" width="26" style="83" customWidth="1"/>
    <col min="10" max="10" width="11.7109375" style="81" bestFit="1" customWidth="1"/>
    <col min="11" max="15" width="10.7109375" style="81"/>
    <col min="16" max="16384" width="10.7109375" style="83"/>
  </cols>
  <sheetData>
    <row r="1" spans="2:9" ht="37.5" customHeight="1" x14ac:dyDescent="0.2">
      <c r="B1" s="601"/>
      <c r="C1" s="654" t="s">
        <v>1</v>
      </c>
      <c r="D1" s="654"/>
      <c r="E1" s="654"/>
      <c r="F1" s="654"/>
      <c r="G1" s="654"/>
      <c r="H1" s="654"/>
      <c r="I1" s="605"/>
    </row>
    <row r="2" spans="2:9" ht="37.5" customHeight="1" x14ac:dyDescent="0.2">
      <c r="B2" s="602"/>
      <c r="C2" s="608" t="s">
        <v>218</v>
      </c>
      <c r="D2" s="608"/>
      <c r="E2" s="608"/>
      <c r="F2" s="608"/>
      <c r="G2" s="608"/>
      <c r="H2" s="608"/>
      <c r="I2" s="606"/>
    </row>
    <row r="3" spans="2:9" ht="37.5" customHeight="1" thickBot="1" x14ac:dyDescent="0.25">
      <c r="B3" s="603"/>
      <c r="C3" s="609" t="s">
        <v>219</v>
      </c>
      <c r="D3" s="609"/>
      <c r="E3" s="609"/>
      <c r="F3" s="609" t="s">
        <v>220</v>
      </c>
      <c r="G3" s="609"/>
      <c r="H3" s="609"/>
      <c r="I3" s="607"/>
    </row>
    <row r="4" spans="2:9" ht="23.25" customHeight="1" x14ac:dyDescent="0.2">
      <c r="B4" s="597" t="s">
        <v>221</v>
      </c>
      <c r="C4" s="598"/>
      <c r="D4" s="598"/>
      <c r="E4" s="598"/>
      <c r="F4" s="598"/>
      <c r="G4" s="598"/>
      <c r="H4" s="598"/>
      <c r="I4" s="599"/>
    </row>
    <row r="5" spans="2:9" ht="24" customHeight="1" x14ac:dyDescent="0.2">
      <c r="B5" s="515" t="s">
        <v>222</v>
      </c>
      <c r="C5" s="516"/>
      <c r="D5" s="516"/>
      <c r="E5" s="516"/>
      <c r="F5" s="516"/>
      <c r="G5" s="516"/>
      <c r="H5" s="516"/>
      <c r="I5" s="517"/>
    </row>
    <row r="6" spans="2:9" ht="30.75" customHeight="1" x14ac:dyDescent="0.2">
      <c r="B6" s="118" t="s">
        <v>223</v>
      </c>
      <c r="C6" s="130">
        <v>6</v>
      </c>
      <c r="D6" s="600" t="s">
        <v>224</v>
      </c>
      <c r="E6" s="600"/>
      <c r="F6" s="567" t="s">
        <v>369</v>
      </c>
      <c r="G6" s="567"/>
      <c r="H6" s="567"/>
      <c r="I6" s="568"/>
    </row>
    <row r="7" spans="2:9" ht="30.75" customHeight="1" x14ac:dyDescent="0.2">
      <c r="B7" s="118" t="s">
        <v>226</v>
      </c>
      <c r="C7" s="130" t="s">
        <v>84</v>
      </c>
      <c r="D7" s="600" t="s">
        <v>227</v>
      </c>
      <c r="E7" s="600"/>
      <c r="F7" s="567" t="s">
        <v>370</v>
      </c>
      <c r="G7" s="567"/>
      <c r="H7" s="131" t="s">
        <v>229</v>
      </c>
      <c r="I7" s="132" t="s">
        <v>84</v>
      </c>
    </row>
    <row r="8" spans="2:9" ht="30.75" customHeight="1" x14ac:dyDescent="0.2">
      <c r="B8" s="118" t="s">
        <v>230</v>
      </c>
      <c r="C8" s="567" t="s">
        <v>231</v>
      </c>
      <c r="D8" s="567"/>
      <c r="E8" s="567"/>
      <c r="F8" s="567"/>
      <c r="G8" s="131" t="s">
        <v>232</v>
      </c>
      <c r="H8" s="590">
        <v>7550</v>
      </c>
      <c r="I8" s="591"/>
    </row>
    <row r="9" spans="2:9" ht="30.75" customHeight="1" x14ac:dyDescent="0.2">
      <c r="B9" s="118" t="s">
        <v>68</v>
      </c>
      <c r="C9" s="592" t="s">
        <v>81</v>
      </c>
      <c r="D9" s="592"/>
      <c r="E9" s="592"/>
      <c r="F9" s="592"/>
      <c r="G9" s="131" t="s">
        <v>233</v>
      </c>
      <c r="H9" s="593" t="s">
        <v>371</v>
      </c>
      <c r="I9" s="594"/>
    </row>
    <row r="10" spans="2:9" ht="75.75" customHeight="1" x14ac:dyDescent="0.2">
      <c r="B10" s="118" t="s">
        <v>235</v>
      </c>
      <c r="C10" s="567" t="s">
        <v>372</v>
      </c>
      <c r="D10" s="567"/>
      <c r="E10" s="567"/>
      <c r="F10" s="567"/>
      <c r="G10" s="567"/>
      <c r="H10" s="567"/>
      <c r="I10" s="568"/>
    </row>
    <row r="11" spans="2:9" ht="30.75" customHeight="1" x14ac:dyDescent="0.2">
      <c r="B11" s="118" t="s">
        <v>237</v>
      </c>
      <c r="C11" s="569" t="s">
        <v>344</v>
      </c>
      <c r="D11" s="569"/>
      <c r="E11" s="569"/>
      <c r="F11" s="569"/>
      <c r="G11" s="569"/>
      <c r="H11" s="569"/>
      <c r="I11" s="595"/>
    </row>
    <row r="12" spans="2:9" ht="30.75" customHeight="1" x14ac:dyDescent="0.2">
      <c r="B12" s="118" t="s">
        <v>239</v>
      </c>
      <c r="C12" s="567" t="s">
        <v>373</v>
      </c>
      <c r="D12" s="567"/>
      <c r="E12" s="567"/>
      <c r="F12" s="567"/>
      <c r="G12" s="131" t="s">
        <v>241</v>
      </c>
      <c r="H12" s="579" t="s">
        <v>106</v>
      </c>
      <c r="I12" s="580"/>
    </row>
    <row r="13" spans="2:9" ht="30.75" customHeight="1" x14ac:dyDescent="0.2">
      <c r="B13" s="118" t="s">
        <v>242</v>
      </c>
      <c r="C13" s="596" t="s">
        <v>374</v>
      </c>
      <c r="D13" s="596"/>
      <c r="E13" s="596"/>
      <c r="F13" s="596"/>
      <c r="G13" s="131" t="s">
        <v>244</v>
      </c>
      <c r="H13" s="569" t="s">
        <v>77</v>
      </c>
      <c r="I13" s="595"/>
    </row>
    <row r="14" spans="2:9" ht="30" customHeight="1" x14ac:dyDescent="0.2">
      <c r="B14" s="118" t="s">
        <v>245</v>
      </c>
      <c r="C14" s="650" t="s">
        <v>375</v>
      </c>
      <c r="D14" s="650"/>
      <c r="E14" s="650"/>
      <c r="F14" s="650"/>
      <c r="G14" s="650"/>
      <c r="H14" s="650"/>
      <c r="I14" s="651"/>
    </row>
    <row r="15" spans="2:9" ht="30.75" customHeight="1" x14ac:dyDescent="0.2">
      <c r="B15" s="118" t="s">
        <v>247</v>
      </c>
      <c r="C15" s="588" t="s">
        <v>328</v>
      </c>
      <c r="D15" s="588"/>
      <c r="E15" s="588"/>
      <c r="F15" s="588"/>
      <c r="G15" s="588"/>
      <c r="H15" s="588"/>
      <c r="I15" s="589"/>
    </row>
    <row r="16" spans="2:9" ht="20.25" customHeight="1" x14ac:dyDescent="0.2">
      <c r="B16" s="118" t="s">
        <v>249</v>
      </c>
      <c r="C16" s="567" t="s">
        <v>376</v>
      </c>
      <c r="D16" s="567"/>
      <c r="E16" s="567"/>
      <c r="F16" s="567"/>
      <c r="G16" s="567"/>
      <c r="H16" s="567"/>
      <c r="I16" s="568"/>
    </row>
    <row r="17" spans="2:10" ht="30.75" customHeight="1" x14ac:dyDescent="0.2">
      <c r="B17" s="118" t="s">
        <v>251</v>
      </c>
      <c r="C17" s="569" t="s">
        <v>56</v>
      </c>
      <c r="D17" s="570"/>
      <c r="E17" s="570"/>
      <c r="F17" s="570"/>
      <c r="G17" s="570"/>
      <c r="H17" s="570"/>
      <c r="I17" s="571"/>
    </row>
    <row r="18" spans="2:10" ht="18" customHeight="1" x14ac:dyDescent="0.2">
      <c r="B18" s="572" t="s">
        <v>252</v>
      </c>
      <c r="C18" s="573" t="s">
        <v>253</v>
      </c>
      <c r="D18" s="573"/>
      <c r="E18" s="573"/>
      <c r="F18" s="574" t="s">
        <v>254</v>
      </c>
      <c r="G18" s="574"/>
      <c r="H18" s="574"/>
      <c r="I18" s="575"/>
    </row>
    <row r="19" spans="2:10" ht="39.75" customHeight="1" x14ac:dyDescent="0.2">
      <c r="B19" s="572"/>
      <c r="C19" s="521" t="s">
        <v>377</v>
      </c>
      <c r="D19" s="522"/>
      <c r="E19" s="637"/>
      <c r="F19" s="567" t="str">
        <f>C19</f>
        <v>Actividades que se ejecutaron para la implementación de los procesos transversales</v>
      </c>
      <c r="G19" s="567"/>
      <c r="H19" s="567"/>
      <c r="I19" s="568"/>
    </row>
    <row r="20" spans="2:10" ht="39.75" customHeight="1" x14ac:dyDescent="0.2">
      <c r="B20" s="118" t="s">
        <v>257</v>
      </c>
      <c r="C20" s="521" t="s">
        <v>378</v>
      </c>
      <c r="D20" s="522"/>
      <c r="E20" s="637"/>
      <c r="F20" s="567" t="str">
        <f>C20</f>
        <v>Cantidad de actividades que se ejecutaron para la implementación de los procesos transversales</v>
      </c>
      <c r="G20" s="567"/>
      <c r="H20" s="567"/>
      <c r="I20" s="568"/>
    </row>
    <row r="21" spans="2:10" ht="30" customHeight="1" x14ac:dyDescent="0.2">
      <c r="B21" s="118" t="s">
        <v>258</v>
      </c>
      <c r="C21" s="643"/>
      <c r="D21" s="644"/>
      <c r="E21" s="645"/>
      <c r="F21" s="521"/>
      <c r="G21" s="522"/>
      <c r="H21" s="522"/>
      <c r="I21" s="523"/>
    </row>
    <row r="22" spans="2:10" ht="23.25" customHeight="1" x14ac:dyDescent="0.2">
      <c r="B22" s="118" t="s">
        <v>261</v>
      </c>
      <c r="C22" s="636">
        <v>44562</v>
      </c>
      <c r="D22" s="646"/>
      <c r="E22" s="647"/>
      <c r="F22" s="131" t="s">
        <v>262</v>
      </c>
      <c r="G22" s="208">
        <v>0.3</v>
      </c>
      <c r="H22" s="131" t="s">
        <v>263</v>
      </c>
      <c r="I22" s="133">
        <v>0.7</v>
      </c>
    </row>
    <row r="23" spans="2:10" ht="27" customHeight="1" x14ac:dyDescent="0.2">
      <c r="B23" s="118" t="s">
        <v>264</v>
      </c>
      <c r="C23" s="636">
        <v>44926</v>
      </c>
      <c r="D23" s="522"/>
      <c r="E23" s="637"/>
      <c r="F23" s="131" t="s">
        <v>265</v>
      </c>
      <c r="G23" s="797">
        <v>0.2</v>
      </c>
      <c r="H23" s="798"/>
      <c r="I23" s="799"/>
    </row>
    <row r="24" spans="2:10" ht="30.75" customHeight="1" x14ac:dyDescent="0.2">
      <c r="B24" s="206" t="s">
        <v>266</v>
      </c>
      <c r="C24" s="744" t="s">
        <v>267</v>
      </c>
      <c r="D24" s="745"/>
      <c r="E24" s="746"/>
      <c r="F24" s="207" t="s">
        <v>268</v>
      </c>
      <c r="G24" s="521" t="s">
        <v>269</v>
      </c>
      <c r="H24" s="522"/>
      <c r="I24" s="523"/>
    </row>
    <row r="25" spans="2:10" ht="22.5" customHeight="1" x14ac:dyDescent="0.2">
      <c r="B25" s="515" t="s">
        <v>270</v>
      </c>
      <c r="C25" s="516"/>
      <c r="D25" s="516"/>
      <c r="E25" s="516"/>
      <c r="F25" s="516"/>
      <c r="G25" s="516"/>
      <c r="H25" s="516"/>
      <c r="I25" s="517"/>
    </row>
    <row r="26" spans="2:10" ht="43.5" customHeight="1" x14ac:dyDescent="0.2">
      <c r="B26" s="100" t="s">
        <v>148</v>
      </c>
      <c r="C26" s="134" t="s">
        <v>271</v>
      </c>
      <c r="D26" s="134" t="s">
        <v>272</v>
      </c>
      <c r="E26" s="135" t="s">
        <v>273</v>
      </c>
      <c r="F26" s="134" t="s">
        <v>274</v>
      </c>
      <c r="G26" s="134" t="s">
        <v>275</v>
      </c>
      <c r="H26" s="135" t="s">
        <v>276</v>
      </c>
      <c r="I26" s="136" t="s">
        <v>277</v>
      </c>
    </row>
    <row r="27" spans="2:10" ht="15.6" customHeight="1" x14ac:dyDescent="0.2">
      <c r="B27" s="100" t="s">
        <v>278</v>
      </c>
      <c r="C27" s="153">
        <f>0.0833333333333333*$G$23</f>
        <v>1.6666666666666659E-2</v>
      </c>
      <c r="D27" s="153">
        <v>1.6666666666666659E-2</v>
      </c>
      <c r="E27" s="128">
        <f>D27/C27</f>
        <v>1</v>
      </c>
      <c r="F27" s="771">
        <f>SUM(C27:C38)</f>
        <v>0.19999999999999993</v>
      </c>
      <c r="G27" s="771">
        <f>SUM(D27:D38)</f>
        <v>6.6666666666666638E-2</v>
      </c>
      <c r="H27" s="218">
        <f>+(D27*100%)/$G$23</f>
        <v>8.3333333333333287E-2</v>
      </c>
      <c r="I27" s="774">
        <f>G27+I22</f>
        <v>0.76666666666666661</v>
      </c>
    </row>
    <row r="28" spans="2:10" ht="15.6" customHeight="1" x14ac:dyDescent="0.2">
      <c r="B28" s="100" t="s">
        <v>158</v>
      </c>
      <c r="C28" s="153">
        <f t="shared" ref="C28:D38" si="0">0.0833333333333333*$G$23</f>
        <v>1.6666666666666659E-2</v>
      </c>
      <c r="D28" s="153">
        <f t="shared" si="0"/>
        <v>1.6666666666666659E-2</v>
      </c>
      <c r="E28" s="128">
        <f t="shared" ref="E28:E31" si="1">D28/C28</f>
        <v>1</v>
      </c>
      <c r="F28" s="772"/>
      <c r="G28" s="772"/>
      <c r="H28" s="218">
        <f>+IF(D28="","",((D28*100%)/$G$23)+H27)</f>
        <v>0.16666666666666657</v>
      </c>
      <c r="I28" s="775"/>
    </row>
    <row r="29" spans="2:10" ht="15.6" customHeight="1" x14ac:dyDescent="0.2">
      <c r="B29" s="100" t="s">
        <v>159</v>
      </c>
      <c r="C29" s="153">
        <f t="shared" si="0"/>
        <v>1.6666666666666659E-2</v>
      </c>
      <c r="D29" s="153">
        <f>+C29</f>
        <v>1.6666666666666659E-2</v>
      </c>
      <c r="E29" s="128">
        <f t="shared" si="1"/>
        <v>1</v>
      </c>
      <c r="F29" s="772"/>
      <c r="G29" s="772"/>
      <c r="H29" s="218">
        <f t="shared" ref="H29:H38" si="2">+IF(D29="","",((D29*100%)/$G$23)+H28)</f>
        <v>0.24999999999999986</v>
      </c>
      <c r="I29" s="775"/>
    </row>
    <row r="30" spans="2:10" ht="15.6" customHeight="1" x14ac:dyDescent="0.2">
      <c r="B30" s="100" t="s">
        <v>160</v>
      </c>
      <c r="C30" s="153">
        <f t="shared" si="0"/>
        <v>1.6666666666666659E-2</v>
      </c>
      <c r="D30" s="153">
        <f>+C30</f>
        <v>1.6666666666666659E-2</v>
      </c>
      <c r="E30" s="128">
        <f t="shared" si="1"/>
        <v>1</v>
      </c>
      <c r="F30" s="772"/>
      <c r="G30" s="772"/>
      <c r="H30" s="218">
        <f t="shared" si="2"/>
        <v>0.33333333333333315</v>
      </c>
      <c r="I30" s="775"/>
    </row>
    <row r="31" spans="2:10" ht="15.6" customHeight="1" x14ac:dyDescent="0.2">
      <c r="B31" s="100" t="s">
        <v>161</v>
      </c>
      <c r="C31" s="153">
        <f t="shared" si="0"/>
        <v>1.6666666666666659E-2</v>
      </c>
      <c r="D31" s="153"/>
      <c r="E31" s="128">
        <f t="shared" si="1"/>
        <v>0</v>
      </c>
      <c r="F31" s="772"/>
      <c r="G31" s="772"/>
      <c r="H31" s="218" t="str">
        <f t="shared" si="2"/>
        <v/>
      </c>
      <c r="I31" s="775"/>
      <c r="J31" s="257"/>
    </row>
    <row r="32" spans="2:10" ht="15.6" customHeight="1" x14ac:dyDescent="0.2">
      <c r="B32" s="100" t="s">
        <v>162</v>
      </c>
      <c r="C32" s="153">
        <f t="shared" si="0"/>
        <v>1.6666666666666659E-2</v>
      </c>
      <c r="D32" s="153"/>
      <c r="E32" s="128">
        <f>D32/C32</f>
        <v>0</v>
      </c>
      <c r="F32" s="772"/>
      <c r="G32" s="772"/>
      <c r="H32" s="218" t="str">
        <f t="shared" si="2"/>
        <v/>
      </c>
      <c r="I32" s="775"/>
    </row>
    <row r="33" spans="2:11" ht="19.5" customHeight="1" x14ac:dyDescent="0.2">
      <c r="B33" s="100" t="s">
        <v>163</v>
      </c>
      <c r="C33" s="153">
        <f t="shared" si="0"/>
        <v>1.6666666666666659E-2</v>
      </c>
      <c r="D33" s="153"/>
      <c r="E33" s="128">
        <f t="shared" ref="E33:E38" si="3">D33/C33</f>
        <v>0</v>
      </c>
      <c r="F33" s="772"/>
      <c r="G33" s="772"/>
      <c r="H33" s="218" t="str">
        <f t="shared" si="2"/>
        <v/>
      </c>
      <c r="I33" s="775"/>
      <c r="J33" s="257"/>
    </row>
    <row r="34" spans="2:11" ht="19.5" customHeight="1" x14ac:dyDescent="0.2">
      <c r="B34" s="100" t="s">
        <v>164</v>
      </c>
      <c r="C34" s="153">
        <f t="shared" si="0"/>
        <v>1.6666666666666659E-2</v>
      </c>
      <c r="D34" s="153"/>
      <c r="E34" s="128">
        <f t="shared" si="3"/>
        <v>0</v>
      </c>
      <c r="F34" s="772"/>
      <c r="G34" s="772"/>
      <c r="H34" s="218" t="str">
        <f t="shared" si="2"/>
        <v/>
      </c>
      <c r="I34" s="775"/>
      <c r="J34" s="257"/>
    </row>
    <row r="35" spans="2:11" ht="19.5" customHeight="1" x14ac:dyDescent="0.2">
      <c r="B35" s="100" t="s">
        <v>165</v>
      </c>
      <c r="C35" s="153">
        <f t="shared" si="0"/>
        <v>1.6666666666666659E-2</v>
      </c>
      <c r="D35" s="153"/>
      <c r="E35" s="128">
        <f t="shared" si="3"/>
        <v>0</v>
      </c>
      <c r="F35" s="772"/>
      <c r="G35" s="772"/>
      <c r="H35" s="218" t="str">
        <f t="shared" si="2"/>
        <v/>
      </c>
      <c r="I35" s="775"/>
      <c r="J35" s="257"/>
    </row>
    <row r="36" spans="2:11" ht="19.5" customHeight="1" x14ac:dyDescent="0.2">
      <c r="B36" s="100" t="s">
        <v>166</v>
      </c>
      <c r="C36" s="153">
        <f t="shared" si="0"/>
        <v>1.6666666666666659E-2</v>
      </c>
      <c r="D36" s="153"/>
      <c r="E36" s="128">
        <f t="shared" si="3"/>
        <v>0</v>
      </c>
      <c r="F36" s="772"/>
      <c r="G36" s="772"/>
      <c r="H36" s="218" t="str">
        <f t="shared" si="2"/>
        <v/>
      </c>
      <c r="I36" s="775"/>
    </row>
    <row r="37" spans="2:11" ht="19.5" customHeight="1" x14ac:dyDescent="0.2">
      <c r="B37" s="100" t="s">
        <v>167</v>
      </c>
      <c r="C37" s="153">
        <f t="shared" si="0"/>
        <v>1.6666666666666659E-2</v>
      </c>
      <c r="D37" s="153"/>
      <c r="E37" s="128">
        <f t="shared" si="3"/>
        <v>0</v>
      </c>
      <c r="F37" s="772"/>
      <c r="G37" s="772"/>
      <c r="H37" s="218" t="str">
        <f t="shared" si="2"/>
        <v/>
      </c>
      <c r="I37" s="775"/>
      <c r="J37" s="257"/>
    </row>
    <row r="38" spans="2:11" ht="19.5" customHeight="1" x14ac:dyDescent="0.2">
      <c r="B38" s="100" t="s">
        <v>168</v>
      </c>
      <c r="C38" s="153">
        <f t="shared" si="0"/>
        <v>1.6666666666666659E-2</v>
      </c>
      <c r="D38" s="153"/>
      <c r="E38" s="128">
        <f t="shared" si="3"/>
        <v>0</v>
      </c>
      <c r="F38" s="773"/>
      <c r="G38" s="773"/>
      <c r="H38" s="218" t="str">
        <f t="shared" si="2"/>
        <v/>
      </c>
      <c r="I38" s="776"/>
      <c r="K38" s="257"/>
    </row>
    <row r="39" spans="2:11" ht="117.6" customHeight="1" x14ac:dyDescent="0.2">
      <c r="B39" s="119" t="s">
        <v>279</v>
      </c>
      <c r="C39" s="769" t="s">
        <v>367</v>
      </c>
      <c r="D39" s="769"/>
      <c r="E39" s="769"/>
      <c r="F39" s="769"/>
      <c r="G39" s="769"/>
      <c r="H39" s="769"/>
      <c r="I39" s="770"/>
    </row>
    <row r="40" spans="2:11" ht="57" customHeight="1" x14ac:dyDescent="0.2">
      <c r="B40" s="536"/>
      <c r="C40" s="537"/>
      <c r="D40" s="537"/>
      <c r="E40" s="537"/>
      <c r="F40" s="537"/>
      <c r="G40" s="537"/>
      <c r="H40" s="537"/>
      <c r="I40" s="538"/>
    </row>
    <row r="41" spans="2:11" ht="57" customHeight="1" x14ac:dyDescent="0.2">
      <c r="B41" s="539"/>
      <c r="C41" s="540"/>
      <c r="D41" s="540"/>
      <c r="E41" s="540"/>
      <c r="F41" s="540"/>
      <c r="G41" s="540"/>
      <c r="H41" s="540"/>
      <c r="I41" s="541"/>
    </row>
    <row r="42" spans="2:11" ht="57" customHeight="1" x14ac:dyDescent="0.2">
      <c r="B42" s="539"/>
      <c r="C42" s="540"/>
      <c r="D42" s="540"/>
      <c r="E42" s="540"/>
      <c r="F42" s="540"/>
      <c r="G42" s="540"/>
      <c r="H42" s="540"/>
      <c r="I42" s="541"/>
    </row>
    <row r="43" spans="2:11" ht="57" customHeight="1" x14ac:dyDescent="0.2">
      <c r="B43" s="539"/>
      <c r="C43" s="540"/>
      <c r="D43" s="540"/>
      <c r="E43" s="540"/>
      <c r="F43" s="540"/>
      <c r="G43" s="540"/>
      <c r="H43" s="540"/>
      <c r="I43" s="541"/>
    </row>
    <row r="44" spans="2:11" ht="57" customHeight="1" x14ac:dyDescent="0.2">
      <c r="B44" s="542"/>
      <c r="C44" s="543"/>
      <c r="D44" s="543"/>
      <c r="E44" s="543"/>
      <c r="F44" s="543"/>
      <c r="G44" s="543"/>
      <c r="H44" s="543"/>
      <c r="I44" s="544"/>
    </row>
    <row r="45" spans="2:11" ht="23.25" customHeight="1" x14ac:dyDescent="0.2">
      <c r="B45" s="656" t="s">
        <v>280</v>
      </c>
      <c r="C45" s="795"/>
      <c r="D45" s="796"/>
      <c r="E45" s="796"/>
      <c r="F45" s="796"/>
      <c r="G45" s="796"/>
      <c r="H45" s="146" t="s">
        <v>148</v>
      </c>
      <c r="I45" s="147" t="s">
        <v>282</v>
      </c>
    </row>
    <row r="46" spans="2:11" ht="84" customHeight="1" x14ac:dyDescent="0.2">
      <c r="B46" s="657"/>
      <c r="C46" s="816" t="s">
        <v>468</v>
      </c>
      <c r="D46" s="817"/>
      <c r="E46" s="817"/>
      <c r="F46" s="817"/>
      <c r="G46" s="260" t="s">
        <v>379</v>
      </c>
      <c r="H46" s="148">
        <v>1018</v>
      </c>
      <c r="I46" s="149">
        <v>4288</v>
      </c>
    </row>
    <row r="47" spans="2:11" ht="84" customHeight="1" x14ac:dyDescent="0.2">
      <c r="B47" s="657"/>
      <c r="C47" s="818"/>
      <c r="D47" s="819"/>
      <c r="E47" s="819"/>
      <c r="F47" s="819"/>
      <c r="G47" s="260" t="s">
        <v>380</v>
      </c>
      <c r="H47" s="271">
        <v>0.66</v>
      </c>
      <c r="I47" s="149" t="s">
        <v>381</v>
      </c>
    </row>
    <row r="48" spans="2:11" ht="84" customHeight="1" x14ac:dyDescent="0.2">
      <c r="B48" s="657"/>
      <c r="C48" s="818"/>
      <c r="D48" s="819"/>
      <c r="E48" s="819"/>
      <c r="F48" s="819"/>
      <c r="G48" s="260" t="s">
        <v>382</v>
      </c>
      <c r="H48" s="148">
        <v>1867</v>
      </c>
      <c r="I48" s="148">
        <v>6514</v>
      </c>
    </row>
    <row r="49" spans="2:13" ht="102.75" customHeight="1" x14ac:dyDescent="0.2">
      <c r="B49" s="657"/>
      <c r="C49" s="820" t="s">
        <v>460</v>
      </c>
      <c r="D49" s="821"/>
      <c r="E49" s="821"/>
      <c r="F49" s="822"/>
      <c r="G49" s="260" t="s">
        <v>383</v>
      </c>
      <c r="H49" s="256">
        <v>16</v>
      </c>
      <c r="I49" s="256">
        <v>47</v>
      </c>
    </row>
    <row r="50" spans="2:13" ht="102.75" customHeight="1" x14ac:dyDescent="0.2">
      <c r="B50" s="657"/>
      <c r="C50" s="823"/>
      <c r="D50" s="824"/>
      <c r="E50" s="824"/>
      <c r="F50" s="825"/>
      <c r="G50" s="260" t="s">
        <v>384</v>
      </c>
      <c r="H50" s="256">
        <v>15</v>
      </c>
      <c r="I50" s="256">
        <v>25</v>
      </c>
    </row>
    <row r="51" spans="2:13" ht="222" customHeight="1" x14ac:dyDescent="0.2">
      <c r="B51" s="657"/>
      <c r="C51" s="823"/>
      <c r="D51" s="824"/>
      <c r="E51" s="824"/>
      <c r="F51" s="825"/>
      <c r="G51" s="260" t="s">
        <v>385</v>
      </c>
      <c r="H51" s="256">
        <v>11</v>
      </c>
      <c r="I51" s="256">
        <v>38</v>
      </c>
    </row>
    <row r="52" spans="2:13" ht="60.6" customHeight="1" x14ac:dyDescent="0.2">
      <c r="B52" s="657"/>
      <c r="C52" s="777" t="s">
        <v>469</v>
      </c>
      <c r="D52" s="778"/>
      <c r="E52" s="778"/>
      <c r="F52" s="779"/>
      <c r="G52" s="260" t="s">
        <v>386</v>
      </c>
      <c r="H52" s="256">
        <v>69</v>
      </c>
      <c r="I52" s="256" t="s">
        <v>470</v>
      </c>
    </row>
    <row r="53" spans="2:13" ht="34.5" customHeight="1" x14ac:dyDescent="0.2">
      <c r="B53" s="657"/>
      <c r="C53" s="780"/>
      <c r="D53" s="781"/>
      <c r="E53" s="781"/>
      <c r="F53" s="782"/>
      <c r="G53" s="260" t="s">
        <v>387</v>
      </c>
      <c r="H53" s="258">
        <v>151</v>
      </c>
      <c r="I53" s="256">
        <v>596</v>
      </c>
    </row>
    <row r="54" spans="2:13" ht="147" customHeight="1" x14ac:dyDescent="0.2">
      <c r="B54" s="657"/>
      <c r="C54" s="780"/>
      <c r="D54" s="781"/>
      <c r="E54" s="781"/>
      <c r="F54" s="782"/>
      <c r="G54" s="260" t="s">
        <v>388</v>
      </c>
      <c r="H54" s="256">
        <v>5</v>
      </c>
      <c r="I54" s="256">
        <v>22</v>
      </c>
    </row>
    <row r="55" spans="2:13" ht="34.5" customHeight="1" x14ac:dyDescent="0.2">
      <c r="B55" s="657"/>
      <c r="C55" s="783"/>
      <c r="D55" s="784"/>
      <c r="E55" s="784"/>
      <c r="F55" s="785"/>
      <c r="G55" s="260" t="s">
        <v>389</v>
      </c>
      <c r="H55" s="256">
        <v>12</v>
      </c>
      <c r="I55" s="256">
        <v>25</v>
      </c>
    </row>
    <row r="56" spans="2:13" ht="57.75" customHeight="1" x14ac:dyDescent="0.2">
      <c r="B56" s="657"/>
      <c r="C56" s="826" t="s">
        <v>471</v>
      </c>
      <c r="D56" s="827"/>
      <c r="E56" s="827"/>
      <c r="F56" s="828"/>
      <c r="G56" s="260" t="s">
        <v>390</v>
      </c>
      <c r="H56" s="256">
        <v>2</v>
      </c>
      <c r="I56" s="256">
        <v>8</v>
      </c>
    </row>
    <row r="57" spans="2:13" ht="57.75" customHeight="1" x14ac:dyDescent="0.2">
      <c r="B57" s="657"/>
      <c r="C57" s="829"/>
      <c r="D57" s="830"/>
      <c r="E57" s="830"/>
      <c r="F57" s="831"/>
      <c r="G57" s="260" t="s">
        <v>391</v>
      </c>
      <c r="H57" s="256">
        <v>7</v>
      </c>
      <c r="I57" s="256">
        <v>24</v>
      </c>
    </row>
    <row r="58" spans="2:13" ht="209.1" customHeight="1" x14ac:dyDescent="0.2">
      <c r="B58" s="657"/>
      <c r="C58" s="829"/>
      <c r="D58" s="830"/>
      <c r="E58" s="830"/>
      <c r="F58" s="831"/>
      <c r="G58" s="260" t="s">
        <v>392</v>
      </c>
      <c r="H58" s="256">
        <v>1</v>
      </c>
      <c r="I58" s="256">
        <v>4</v>
      </c>
    </row>
    <row r="59" spans="2:13" ht="57.75" customHeight="1" x14ac:dyDescent="0.2">
      <c r="B59" s="657"/>
      <c r="C59" s="832"/>
      <c r="D59" s="833"/>
      <c r="E59" s="833"/>
      <c r="F59" s="834"/>
      <c r="G59" s="260" t="s">
        <v>393</v>
      </c>
      <c r="H59" s="256">
        <v>3</v>
      </c>
      <c r="I59" s="256">
        <v>8</v>
      </c>
    </row>
    <row r="60" spans="2:13" ht="54.75" customHeight="1" x14ac:dyDescent="0.2">
      <c r="B60" s="657"/>
      <c r="C60" s="778" t="s">
        <v>394</v>
      </c>
      <c r="D60" s="778"/>
      <c r="E60" s="778"/>
      <c r="F60" s="779"/>
      <c r="G60" s="260" t="s">
        <v>395</v>
      </c>
      <c r="H60" s="256" t="s">
        <v>396</v>
      </c>
      <c r="I60" s="256" t="s">
        <v>397</v>
      </c>
    </row>
    <row r="61" spans="2:13" ht="54.75" customHeight="1" x14ac:dyDescent="0.2">
      <c r="B61" s="657"/>
      <c r="C61" s="781"/>
      <c r="D61" s="781"/>
      <c r="E61" s="781"/>
      <c r="F61" s="782"/>
      <c r="G61" s="260" t="s">
        <v>398</v>
      </c>
      <c r="H61" s="256" t="s">
        <v>475</v>
      </c>
      <c r="I61" s="256" t="s">
        <v>476</v>
      </c>
      <c r="J61" s="272">
        <v>547</v>
      </c>
    </row>
    <row r="62" spans="2:13" ht="54.75" customHeight="1" x14ac:dyDescent="0.2">
      <c r="B62" s="657"/>
      <c r="C62" s="784"/>
      <c r="D62" s="784"/>
      <c r="E62" s="784"/>
      <c r="F62" s="785"/>
      <c r="G62" s="260" t="s">
        <v>399</v>
      </c>
      <c r="H62" s="262" t="s">
        <v>473</v>
      </c>
      <c r="I62" s="263" t="s">
        <v>474</v>
      </c>
      <c r="J62" s="272">
        <v>108</v>
      </c>
    </row>
    <row r="63" spans="2:13" ht="61.5" customHeight="1" x14ac:dyDescent="0.2">
      <c r="B63" s="657"/>
      <c r="C63" s="786" t="s">
        <v>472</v>
      </c>
      <c r="D63" s="787"/>
      <c r="E63" s="787"/>
      <c r="F63" s="788"/>
      <c r="G63" s="260" t="s">
        <v>400</v>
      </c>
      <c r="H63" s="262">
        <v>0</v>
      </c>
      <c r="I63" s="263">
        <v>0</v>
      </c>
      <c r="J63" s="767">
        <v>540</v>
      </c>
      <c r="K63" s="768"/>
      <c r="L63" s="768"/>
      <c r="M63" s="768"/>
    </row>
    <row r="64" spans="2:13" ht="159" customHeight="1" x14ac:dyDescent="0.2">
      <c r="B64" s="657"/>
      <c r="C64" s="789"/>
      <c r="D64" s="790"/>
      <c r="E64" s="790"/>
      <c r="F64" s="791"/>
      <c r="G64" s="260" t="s">
        <v>401</v>
      </c>
      <c r="H64" s="262">
        <v>10</v>
      </c>
      <c r="I64" s="263">
        <v>28</v>
      </c>
      <c r="J64" s="277"/>
      <c r="K64" s="278"/>
      <c r="L64" s="278"/>
      <c r="M64" s="278"/>
    </row>
    <row r="65" spans="2:13" ht="61.5" customHeight="1" x14ac:dyDescent="0.2">
      <c r="B65" s="815"/>
      <c r="C65" s="792"/>
      <c r="D65" s="793"/>
      <c r="E65" s="793"/>
      <c r="F65" s="794"/>
      <c r="G65" s="260" t="s">
        <v>402</v>
      </c>
      <c r="H65" s="262">
        <v>464</v>
      </c>
      <c r="I65" s="304">
        <v>1275</v>
      </c>
      <c r="J65" s="276"/>
      <c r="K65" s="278"/>
      <c r="L65" s="278"/>
      <c r="M65" s="278"/>
    </row>
    <row r="66" spans="2:13" ht="36" customHeight="1" x14ac:dyDescent="0.2">
      <c r="B66" s="157" t="s">
        <v>290</v>
      </c>
      <c r="C66" s="812" t="s">
        <v>46</v>
      </c>
      <c r="D66" s="813"/>
      <c r="E66" s="813"/>
      <c r="F66" s="813"/>
      <c r="G66" s="813"/>
      <c r="H66" s="813"/>
      <c r="I66" s="814"/>
      <c r="J66" s="277"/>
      <c r="K66" s="278"/>
      <c r="L66" s="278"/>
      <c r="M66" s="278"/>
    </row>
    <row r="67" spans="2:13" ht="79.5" customHeight="1" x14ac:dyDescent="0.2">
      <c r="B67" s="120" t="s">
        <v>291</v>
      </c>
      <c r="C67" s="812" t="s">
        <v>403</v>
      </c>
      <c r="D67" s="813"/>
      <c r="E67" s="813"/>
      <c r="F67" s="813"/>
      <c r="G67" s="813"/>
      <c r="H67" s="813"/>
      <c r="I67" s="814"/>
      <c r="J67" s="279"/>
      <c r="K67" s="280"/>
      <c r="L67" s="280"/>
      <c r="M67" s="280"/>
    </row>
    <row r="68" spans="2:13" ht="22.5" customHeight="1" x14ac:dyDescent="0.2">
      <c r="B68" s="515" t="s">
        <v>293</v>
      </c>
      <c r="C68" s="516"/>
      <c r="D68" s="516"/>
      <c r="E68" s="516"/>
      <c r="F68" s="516"/>
      <c r="G68" s="516"/>
      <c r="H68" s="516"/>
      <c r="I68" s="517"/>
    </row>
    <row r="69" spans="2:13" ht="22.5" customHeight="1" x14ac:dyDescent="0.2">
      <c r="B69" s="511" t="s">
        <v>294</v>
      </c>
      <c r="C69" s="137" t="s">
        <v>295</v>
      </c>
      <c r="D69" s="513" t="s">
        <v>296</v>
      </c>
      <c r="E69" s="513"/>
      <c r="F69" s="513"/>
      <c r="G69" s="513" t="s">
        <v>297</v>
      </c>
      <c r="H69" s="513"/>
      <c r="I69" s="514"/>
    </row>
    <row r="70" spans="2:13" ht="30.75" customHeight="1" x14ac:dyDescent="0.2">
      <c r="B70" s="512"/>
      <c r="C70" s="138"/>
      <c r="D70" s="509"/>
      <c r="E70" s="509"/>
      <c r="F70" s="509"/>
      <c r="G70" s="509"/>
      <c r="H70" s="509"/>
      <c r="I70" s="510"/>
    </row>
    <row r="71" spans="2:13" ht="32.25" customHeight="1" x14ac:dyDescent="0.2">
      <c r="B71" s="121" t="s">
        <v>298</v>
      </c>
      <c r="C71" s="619" t="s">
        <v>404</v>
      </c>
      <c r="D71" s="619"/>
      <c r="E71" s="619"/>
      <c r="F71" s="619"/>
      <c r="G71" s="619"/>
      <c r="H71" s="619"/>
      <c r="I71" s="620"/>
    </row>
    <row r="72" spans="2:13" ht="28.5" customHeight="1" x14ac:dyDescent="0.2">
      <c r="B72" s="122" t="s">
        <v>300</v>
      </c>
      <c r="C72" s="619" t="s">
        <v>404</v>
      </c>
      <c r="D72" s="619"/>
      <c r="E72" s="619"/>
      <c r="F72" s="619"/>
      <c r="G72" s="619"/>
      <c r="H72" s="619"/>
      <c r="I72" s="620"/>
    </row>
    <row r="73" spans="2:13" ht="30" customHeight="1" x14ac:dyDescent="0.2">
      <c r="B73" s="120" t="s">
        <v>301</v>
      </c>
      <c r="C73" s="810" t="s">
        <v>447</v>
      </c>
      <c r="D73" s="810"/>
      <c r="E73" s="810"/>
      <c r="F73" s="810"/>
      <c r="G73" s="810"/>
      <c r="H73" s="810"/>
      <c r="I73" s="811"/>
    </row>
    <row r="74" spans="2:13" ht="31.5" customHeight="1" thickBot="1" x14ac:dyDescent="0.25">
      <c r="B74" s="116" t="s">
        <v>303</v>
      </c>
      <c r="C74" s="807" t="s">
        <v>480</v>
      </c>
      <c r="D74" s="808"/>
      <c r="E74" s="808"/>
      <c r="F74" s="808"/>
      <c r="G74" s="808"/>
      <c r="H74" s="808"/>
      <c r="I74" s="809"/>
    </row>
    <row r="75" spans="2:13" ht="13.35" customHeight="1" x14ac:dyDescent="0.2">
      <c r="B75" s="109"/>
      <c r="C75" s="110"/>
      <c r="D75" s="110"/>
      <c r="E75" s="111"/>
      <c r="F75" s="111"/>
      <c r="G75" s="117"/>
      <c r="H75" s="113"/>
      <c r="I75" s="110"/>
    </row>
    <row r="76" spans="2:13" ht="13.35" customHeight="1" x14ac:dyDescent="0.2">
      <c r="B76" s="804"/>
      <c r="C76" s="804"/>
      <c r="D76" s="804"/>
      <c r="E76" s="804"/>
      <c r="F76" s="804"/>
      <c r="G76" s="804"/>
      <c r="H76" s="804"/>
      <c r="I76" s="804"/>
    </row>
    <row r="77" spans="2:13" ht="13.35" customHeight="1" x14ac:dyDescent="0.2">
      <c r="B77" s="804"/>
      <c r="C77" s="804"/>
      <c r="D77" s="804"/>
      <c r="E77" s="804"/>
      <c r="F77" s="804"/>
      <c r="G77" s="804"/>
      <c r="H77" s="804"/>
      <c r="I77" s="804"/>
    </row>
    <row r="78" spans="2:13" ht="13.35" customHeight="1" x14ac:dyDescent="0.2">
      <c r="B78" s="804"/>
      <c r="C78" s="804"/>
      <c r="D78" s="804"/>
      <c r="E78" s="804"/>
      <c r="F78" s="804"/>
      <c r="G78" s="804"/>
      <c r="H78" s="804"/>
      <c r="I78" s="804"/>
    </row>
    <row r="79" spans="2:13" ht="13.35" customHeight="1" x14ac:dyDescent="0.2">
      <c r="B79" s="109"/>
      <c r="C79" s="110"/>
      <c r="D79" s="110"/>
      <c r="E79" s="111"/>
      <c r="F79" s="111"/>
      <c r="G79" s="117"/>
      <c r="H79" s="113"/>
      <c r="I79" s="110"/>
    </row>
    <row r="80" spans="2:13" ht="25.5" customHeight="1" x14ac:dyDescent="0.2">
      <c r="B80" s="109"/>
      <c r="C80" s="110"/>
      <c r="D80" s="110"/>
      <c r="E80" s="111"/>
      <c r="F80" s="111"/>
      <c r="G80" s="117"/>
      <c r="H80" s="113"/>
      <c r="I80" s="110"/>
    </row>
    <row r="81" ht="13.35" customHeight="1" x14ac:dyDescent="0.2"/>
    <row r="82" ht="13.35" customHeight="1" x14ac:dyDescent="0.2"/>
    <row r="83" ht="13.35" customHeight="1" x14ac:dyDescent="0.2"/>
    <row r="84" ht="13.35" customHeight="1" x14ac:dyDescent="0.2"/>
    <row r="85" ht="13.35" customHeight="1" x14ac:dyDescent="0.2"/>
    <row r="86" ht="13.35" customHeight="1" x14ac:dyDescent="0.2"/>
    <row r="87" ht="13.35" customHeight="1" x14ac:dyDescent="0.2"/>
    <row r="88" ht="13.35" customHeight="1" x14ac:dyDescent="0.2"/>
    <row r="89" ht="13.35" customHeight="1" x14ac:dyDescent="0.2"/>
    <row r="90" ht="13.35" customHeight="1" x14ac:dyDescent="0.2"/>
    <row r="91" ht="13.35" customHeight="1" x14ac:dyDescent="0.2"/>
    <row r="109" spans="6:9" ht="12.75" customHeight="1" x14ac:dyDescent="0.2">
      <c r="F109" s="805"/>
      <c r="G109" s="806"/>
      <c r="H109" s="806"/>
      <c r="I109" s="806"/>
    </row>
    <row r="110" spans="6:9" ht="12.75" customHeight="1" x14ac:dyDescent="0.2">
      <c r="F110" s="800"/>
      <c r="G110" s="801"/>
      <c r="H110" s="801"/>
      <c r="I110" s="801"/>
    </row>
    <row r="111" spans="6:9" ht="12.75" customHeight="1" x14ac:dyDescent="0.2">
      <c r="F111" s="800"/>
      <c r="G111" s="801"/>
      <c r="H111" s="801"/>
      <c r="I111" s="801"/>
    </row>
    <row r="112" spans="6:9" ht="12.75" customHeight="1" x14ac:dyDescent="0.2">
      <c r="F112" s="800"/>
      <c r="G112" s="801"/>
      <c r="H112" s="801"/>
      <c r="I112" s="801"/>
    </row>
    <row r="113" spans="6:9" ht="12.75" customHeight="1" x14ac:dyDescent="0.2">
      <c r="F113" s="802"/>
      <c r="G113" s="803"/>
      <c r="H113" s="803"/>
      <c r="I113" s="803"/>
    </row>
  </sheetData>
  <mergeCells count="73">
    <mergeCell ref="B68:I68"/>
    <mergeCell ref="C73:I73"/>
    <mergeCell ref="C67:I67"/>
    <mergeCell ref="C66:I66"/>
    <mergeCell ref="B45:B65"/>
    <mergeCell ref="C46:F48"/>
    <mergeCell ref="C49:F51"/>
    <mergeCell ref="C56:F59"/>
    <mergeCell ref="C60: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J63:M63"/>
    <mergeCell ref="C39:I39"/>
    <mergeCell ref="B40:I44"/>
    <mergeCell ref="C24:E24"/>
    <mergeCell ref="G24:I24"/>
    <mergeCell ref="B25:I25"/>
    <mergeCell ref="F27:F38"/>
    <mergeCell ref="G27:G38"/>
    <mergeCell ref="I27:I38"/>
    <mergeCell ref="C52:F55"/>
    <mergeCell ref="C63:F65"/>
    <mergeCell ref="C45:G45"/>
  </mergeCells>
  <dataValidations disablePrompts="1" count="1">
    <dataValidation type="list" allowBlank="1" showInputMessage="1" showErrorMessage="1" sqref="C24:E24 C7 I7 H12:I13 C9:F9" xr:uid="{8D193C82-F006-4CC4-8B72-BCC1C0CE602D}">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66675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view="pageBreakPreview" topLeftCell="B22" zoomScale="80" zoomScaleNormal="85" zoomScaleSheetLayoutView="80" zoomScalePageLayoutView="85" workbookViewId="0">
      <selection activeCell="D28" sqref="D28:D30"/>
    </sheetView>
  </sheetViews>
  <sheetFormatPr baseColWidth="10" defaultColWidth="10.7109375" defaultRowHeight="12.75" x14ac:dyDescent="0.2"/>
  <cols>
    <col min="1" max="1" width="1" style="83" customWidth="1"/>
    <col min="2" max="2" width="25.42578125" style="114" customWidth="1"/>
    <col min="3" max="3" width="14.42578125" style="83" customWidth="1"/>
    <col min="4" max="4" width="14.7109375" style="83" customWidth="1"/>
    <col min="5" max="5" width="16.42578125" style="83" customWidth="1"/>
    <col min="6" max="6" width="25" style="83" customWidth="1"/>
    <col min="7" max="7" width="22" style="114" customWidth="1"/>
    <col min="8" max="9" width="17.7109375" style="83" customWidth="1"/>
    <col min="10" max="11" width="22.42578125" style="83" customWidth="1"/>
    <col min="12" max="24" width="10.7109375" style="81"/>
    <col min="25" max="16384" width="10.7109375" style="83"/>
  </cols>
  <sheetData>
    <row r="1" spans="2:14" ht="37.5" customHeight="1" x14ac:dyDescent="0.2">
      <c r="B1" s="601"/>
      <c r="C1" s="654" t="s">
        <v>1</v>
      </c>
      <c r="D1" s="654"/>
      <c r="E1" s="654"/>
      <c r="F1" s="654"/>
      <c r="G1" s="654"/>
      <c r="H1" s="654"/>
      <c r="I1" s="605"/>
      <c r="J1" s="80"/>
      <c r="K1" s="80"/>
      <c r="M1" s="82" t="s">
        <v>67</v>
      </c>
    </row>
    <row r="2" spans="2:14" ht="37.5" customHeight="1" x14ac:dyDescent="0.2">
      <c r="B2" s="602"/>
      <c r="C2" s="608" t="s">
        <v>218</v>
      </c>
      <c r="D2" s="608"/>
      <c r="E2" s="608"/>
      <c r="F2" s="608"/>
      <c r="G2" s="608"/>
      <c r="H2" s="608"/>
      <c r="I2" s="606"/>
      <c r="J2" s="80"/>
      <c r="K2" s="80"/>
      <c r="M2" s="82" t="s">
        <v>68</v>
      </c>
    </row>
    <row r="3" spans="2:14" ht="37.5" customHeight="1" thickBot="1" x14ac:dyDescent="0.25">
      <c r="B3" s="603"/>
      <c r="C3" s="609" t="s">
        <v>219</v>
      </c>
      <c r="D3" s="609"/>
      <c r="E3" s="609"/>
      <c r="F3" s="609" t="s">
        <v>220</v>
      </c>
      <c r="G3" s="609"/>
      <c r="H3" s="609"/>
      <c r="I3" s="607"/>
      <c r="J3" s="80"/>
      <c r="K3" s="80"/>
      <c r="M3" s="82"/>
    </row>
    <row r="4" spans="2:14" ht="23.25" customHeight="1" x14ac:dyDescent="0.2">
      <c r="B4" s="597" t="s">
        <v>221</v>
      </c>
      <c r="C4" s="598"/>
      <c r="D4" s="598"/>
      <c r="E4" s="598"/>
      <c r="F4" s="598"/>
      <c r="G4" s="598"/>
      <c r="H4" s="598"/>
      <c r="I4" s="599"/>
      <c r="J4" s="84"/>
      <c r="K4" s="84"/>
    </row>
    <row r="5" spans="2:14" ht="24" customHeight="1" x14ac:dyDescent="0.2">
      <c r="B5" s="515" t="s">
        <v>222</v>
      </c>
      <c r="C5" s="516"/>
      <c r="D5" s="516"/>
      <c r="E5" s="516"/>
      <c r="F5" s="516"/>
      <c r="G5" s="516"/>
      <c r="H5" s="516"/>
      <c r="I5" s="517"/>
      <c r="J5" s="85"/>
      <c r="K5" s="85"/>
      <c r="N5" s="86"/>
    </row>
    <row r="6" spans="2:14" ht="46.35" customHeight="1" x14ac:dyDescent="0.2">
      <c r="B6" s="118" t="s">
        <v>223</v>
      </c>
      <c r="C6" s="130">
        <v>7</v>
      </c>
      <c r="D6" s="600" t="s">
        <v>224</v>
      </c>
      <c r="E6" s="600"/>
      <c r="F6" s="567" t="s">
        <v>405</v>
      </c>
      <c r="G6" s="567"/>
      <c r="H6" s="567"/>
      <c r="I6" s="568"/>
      <c r="J6" s="87"/>
      <c r="K6" s="87"/>
      <c r="M6" s="82"/>
      <c r="N6" s="86"/>
    </row>
    <row r="7" spans="2:14" ht="30.75" customHeight="1" x14ac:dyDescent="0.2">
      <c r="B7" s="118" t="s">
        <v>226</v>
      </c>
      <c r="C7" s="130" t="s">
        <v>84</v>
      </c>
      <c r="D7" s="600" t="s">
        <v>227</v>
      </c>
      <c r="E7" s="600"/>
      <c r="F7" s="567" t="s">
        <v>406</v>
      </c>
      <c r="G7" s="567"/>
      <c r="H7" s="131" t="s">
        <v>229</v>
      </c>
      <c r="I7" s="132" t="s">
        <v>84</v>
      </c>
      <c r="J7" s="88"/>
      <c r="K7" s="88"/>
      <c r="M7" s="82"/>
      <c r="N7" s="86"/>
    </row>
    <row r="8" spans="2:14" ht="30.75" customHeight="1" x14ac:dyDescent="0.2">
      <c r="B8" s="118" t="s">
        <v>230</v>
      </c>
      <c r="C8" s="567" t="s">
        <v>231</v>
      </c>
      <c r="D8" s="567"/>
      <c r="E8" s="567"/>
      <c r="F8" s="567"/>
      <c r="G8" s="131" t="s">
        <v>232</v>
      </c>
      <c r="H8" s="590">
        <v>7550</v>
      </c>
      <c r="I8" s="591"/>
      <c r="J8" s="89"/>
      <c r="K8" s="89"/>
      <c r="M8" s="82"/>
      <c r="N8" s="86"/>
    </row>
    <row r="9" spans="2:14" ht="30.75" customHeight="1" x14ac:dyDescent="0.2">
      <c r="B9" s="118" t="s">
        <v>68</v>
      </c>
      <c r="C9" s="592" t="s">
        <v>81</v>
      </c>
      <c r="D9" s="592"/>
      <c r="E9" s="592"/>
      <c r="F9" s="592"/>
      <c r="G9" s="131" t="s">
        <v>233</v>
      </c>
      <c r="H9" s="593" t="s">
        <v>407</v>
      </c>
      <c r="I9" s="594"/>
      <c r="J9" s="90"/>
      <c r="K9" s="90"/>
      <c r="M9" s="91"/>
    </row>
    <row r="10" spans="2:14" ht="59.1" customHeight="1" x14ac:dyDescent="0.2">
      <c r="B10" s="118" t="s">
        <v>235</v>
      </c>
      <c r="C10" s="567" t="s">
        <v>408</v>
      </c>
      <c r="D10" s="567"/>
      <c r="E10" s="567"/>
      <c r="F10" s="567"/>
      <c r="G10" s="567"/>
      <c r="H10" s="567"/>
      <c r="I10" s="568"/>
      <c r="J10" s="92"/>
      <c r="K10" s="92"/>
      <c r="M10" s="91"/>
    </row>
    <row r="11" spans="2:14" ht="30.75" customHeight="1" x14ac:dyDescent="0.2">
      <c r="B11" s="118" t="s">
        <v>237</v>
      </c>
      <c r="C11" s="569" t="s">
        <v>344</v>
      </c>
      <c r="D11" s="569"/>
      <c r="E11" s="569"/>
      <c r="F11" s="569"/>
      <c r="G11" s="569"/>
      <c r="H11" s="569"/>
      <c r="I11" s="595"/>
      <c r="J11" s="88"/>
      <c r="K11" s="88"/>
      <c r="M11" s="91"/>
      <c r="N11" s="86"/>
    </row>
    <row r="12" spans="2:14" ht="30.75" customHeight="1" x14ac:dyDescent="0.2">
      <c r="B12" s="118" t="s">
        <v>239</v>
      </c>
      <c r="C12" s="588" t="s">
        <v>409</v>
      </c>
      <c r="D12" s="588"/>
      <c r="E12" s="588"/>
      <c r="F12" s="588"/>
      <c r="G12" s="131" t="s">
        <v>241</v>
      </c>
      <c r="H12" s="579" t="s">
        <v>106</v>
      </c>
      <c r="I12" s="580"/>
      <c r="J12" s="88"/>
      <c r="K12" s="88"/>
      <c r="M12" s="91"/>
      <c r="N12" s="86"/>
    </row>
    <row r="13" spans="2:14" ht="30.75" customHeight="1" x14ac:dyDescent="0.2">
      <c r="B13" s="118" t="s">
        <v>242</v>
      </c>
      <c r="C13" s="596" t="s">
        <v>243</v>
      </c>
      <c r="D13" s="596"/>
      <c r="E13" s="596"/>
      <c r="F13" s="596"/>
      <c r="G13" s="131" t="s">
        <v>244</v>
      </c>
      <c r="H13" s="569" t="s">
        <v>77</v>
      </c>
      <c r="I13" s="595"/>
      <c r="J13" s="88"/>
      <c r="K13" s="88"/>
      <c r="M13" s="91"/>
    </row>
    <row r="14" spans="2:14" ht="30" customHeight="1" x14ac:dyDescent="0.2">
      <c r="B14" s="118" t="s">
        <v>245</v>
      </c>
      <c r="C14" s="588" t="s">
        <v>410</v>
      </c>
      <c r="D14" s="588"/>
      <c r="E14" s="588"/>
      <c r="F14" s="588"/>
      <c r="G14" s="588"/>
      <c r="H14" s="588"/>
      <c r="I14" s="589"/>
      <c r="J14" s="92"/>
      <c r="K14" s="92"/>
      <c r="M14" s="91"/>
      <c r="N14" s="86"/>
    </row>
    <row r="15" spans="2:14" ht="30.75" customHeight="1" x14ac:dyDescent="0.2">
      <c r="B15" s="118" t="s">
        <v>247</v>
      </c>
      <c r="C15" s="588" t="s">
        <v>411</v>
      </c>
      <c r="D15" s="588"/>
      <c r="E15" s="588"/>
      <c r="F15" s="588"/>
      <c r="G15" s="588"/>
      <c r="H15" s="588"/>
      <c r="I15" s="589"/>
      <c r="J15" s="93"/>
      <c r="K15" s="93"/>
      <c r="M15" s="91"/>
      <c r="N15" s="86"/>
    </row>
    <row r="16" spans="2:14" ht="42.6" customHeight="1" x14ac:dyDescent="0.2">
      <c r="B16" s="118" t="s">
        <v>249</v>
      </c>
      <c r="C16" s="567" t="s">
        <v>412</v>
      </c>
      <c r="D16" s="567"/>
      <c r="E16" s="567"/>
      <c r="F16" s="567"/>
      <c r="G16" s="567"/>
      <c r="H16" s="567"/>
      <c r="I16" s="568"/>
      <c r="J16" s="94"/>
      <c r="K16" s="94"/>
      <c r="M16" s="91"/>
      <c r="N16" s="86"/>
    </row>
    <row r="17" spans="2:14" ht="30.75" customHeight="1" x14ac:dyDescent="0.2">
      <c r="B17" s="118" t="s">
        <v>251</v>
      </c>
      <c r="C17" s="569" t="s">
        <v>43</v>
      </c>
      <c r="D17" s="570"/>
      <c r="E17" s="570"/>
      <c r="F17" s="570"/>
      <c r="G17" s="570"/>
      <c r="H17" s="570"/>
      <c r="I17" s="571"/>
      <c r="J17" s="95"/>
      <c r="K17" s="95"/>
      <c r="M17" s="91"/>
      <c r="N17" s="86"/>
    </row>
    <row r="18" spans="2:14" ht="18" customHeight="1" x14ac:dyDescent="0.2">
      <c r="B18" s="572" t="s">
        <v>252</v>
      </c>
      <c r="C18" s="573" t="s">
        <v>253</v>
      </c>
      <c r="D18" s="573"/>
      <c r="E18" s="573"/>
      <c r="F18" s="574" t="s">
        <v>254</v>
      </c>
      <c r="G18" s="574"/>
      <c r="H18" s="574"/>
      <c r="I18" s="575"/>
      <c r="J18" s="96"/>
      <c r="K18" s="96"/>
      <c r="M18" s="91"/>
      <c r="N18" s="86"/>
    </row>
    <row r="19" spans="2:14" ht="39.75" customHeight="1" x14ac:dyDescent="0.2">
      <c r="B19" s="572"/>
      <c r="C19" s="521" t="s">
        <v>377</v>
      </c>
      <c r="D19" s="522"/>
      <c r="E19" s="637"/>
      <c r="F19" s="567" t="str">
        <f>C19</f>
        <v>Actividades que se ejecutaron para la implementación de los procesos transversales</v>
      </c>
      <c r="G19" s="567"/>
      <c r="H19" s="567"/>
      <c r="I19" s="568"/>
      <c r="J19" s="94"/>
      <c r="K19" s="94"/>
      <c r="M19" s="91"/>
      <c r="N19" s="86"/>
    </row>
    <row r="20" spans="2:14" ht="39.75" customHeight="1" x14ac:dyDescent="0.2">
      <c r="B20" s="118" t="s">
        <v>257</v>
      </c>
      <c r="C20" s="521" t="s">
        <v>378</v>
      </c>
      <c r="D20" s="522"/>
      <c r="E20" s="637"/>
      <c r="F20" s="567" t="str">
        <f>C20</f>
        <v>Cantidad de actividades que se ejecutaron para la implementación de los procesos transversales</v>
      </c>
      <c r="G20" s="567"/>
      <c r="H20" s="567"/>
      <c r="I20" s="568"/>
      <c r="J20" s="88"/>
      <c r="K20" s="88"/>
      <c r="M20" s="91"/>
      <c r="N20" s="86"/>
    </row>
    <row r="21" spans="2:14" ht="27" customHeight="1" x14ac:dyDescent="0.2">
      <c r="B21" s="118" t="s">
        <v>258</v>
      </c>
      <c r="C21" s="521" t="s">
        <v>43</v>
      </c>
      <c r="D21" s="522"/>
      <c r="E21" s="637"/>
      <c r="F21" s="521" t="s">
        <v>43</v>
      </c>
      <c r="G21" s="522"/>
      <c r="H21" s="522"/>
      <c r="I21" s="523"/>
      <c r="J21" s="93"/>
      <c r="K21" s="93"/>
      <c r="M21" s="97"/>
      <c r="N21" s="86"/>
    </row>
    <row r="22" spans="2:14" ht="23.25" customHeight="1" x14ac:dyDescent="0.2">
      <c r="B22" s="118" t="s">
        <v>261</v>
      </c>
      <c r="C22" s="561">
        <v>44927</v>
      </c>
      <c r="D22" s="586"/>
      <c r="E22" s="587"/>
      <c r="F22" s="131" t="s">
        <v>262</v>
      </c>
      <c r="G22" s="266">
        <v>0.31</v>
      </c>
      <c r="H22" s="270" t="s">
        <v>263</v>
      </c>
      <c r="I22" s="269">
        <v>0.8</v>
      </c>
      <c r="K22" s="98"/>
      <c r="M22" s="97"/>
    </row>
    <row r="23" spans="2:14" ht="27" customHeight="1" x14ac:dyDescent="0.2">
      <c r="B23" s="118" t="s">
        <v>264</v>
      </c>
      <c r="C23" s="561">
        <v>45291</v>
      </c>
      <c r="D23" s="562"/>
      <c r="E23" s="563"/>
      <c r="F23" s="131" t="s">
        <v>265</v>
      </c>
      <c r="G23" s="521">
        <v>0.08</v>
      </c>
      <c r="H23" s="522"/>
      <c r="I23" s="523"/>
      <c r="J23" s="99"/>
      <c r="K23" s="99"/>
      <c r="M23" s="97"/>
    </row>
    <row r="24" spans="2:14" ht="30.75" customHeight="1" x14ac:dyDescent="0.2">
      <c r="B24" s="206" t="s">
        <v>266</v>
      </c>
      <c r="C24" s="518" t="s">
        <v>267</v>
      </c>
      <c r="D24" s="519"/>
      <c r="E24" s="520"/>
      <c r="F24" s="207" t="s">
        <v>268</v>
      </c>
      <c r="G24" s="521" t="s">
        <v>46</v>
      </c>
      <c r="H24" s="522"/>
      <c r="I24" s="523"/>
      <c r="K24" s="96"/>
      <c r="M24" s="97"/>
    </row>
    <row r="25" spans="2:14" ht="22.5" customHeight="1" x14ac:dyDescent="0.2">
      <c r="B25" s="515" t="s">
        <v>270</v>
      </c>
      <c r="C25" s="516"/>
      <c r="D25" s="516"/>
      <c r="E25" s="516"/>
      <c r="F25" s="516"/>
      <c r="G25" s="516"/>
      <c r="H25" s="516"/>
      <c r="I25" s="517"/>
      <c r="J25" s="85"/>
      <c r="K25" s="85"/>
      <c r="M25" s="97"/>
    </row>
    <row r="26" spans="2:14" ht="43.5" customHeight="1" x14ac:dyDescent="0.2">
      <c r="B26" s="100" t="s">
        <v>148</v>
      </c>
      <c r="C26" s="134" t="s">
        <v>271</v>
      </c>
      <c r="D26" s="134" t="s">
        <v>272</v>
      </c>
      <c r="E26" s="135" t="s">
        <v>273</v>
      </c>
      <c r="F26" s="134" t="s">
        <v>274</v>
      </c>
      <c r="G26" s="134" t="s">
        <v>275</v>
      </c>
      <c r="H26" s="135" t="s">
        <v>276</v>
      </c>
      <c r="I26" s="136" t="s">
        <v>277</v>
      </c>
      <c r="J26" s="94"/>
      <c r="K26" s="94"/>
      <c r="M26" s="97"/>
    </row>
    <row r="27" spans="2:14" ht="15.6" customHeight="1" x14ac:dyDescent="0.2">
      <c r="B27" s="100" t="s">
        <v>278</v>
      </c>
      <c r="C27" s="209">
        <f>0.0833333333333333*$G$23</f>
        <v>6.6666666666666645E-3</v>
      </c>
      <c r="D27" s="209">
        <f>+C27</f>
        <v>6.6666666666666645E-3</v>
      </c>
      <c r="E27" s="128">
        <f>+D27/C27</f>
        <v>1</v>
      </c>
      <c r="F27" s="835">
        <f>SUM(C27:C38)</f>
        <v>0.08</v>
      </c>
      <c r="G27" s="838">
        <f>SUM(D27:D38)</f>
        <v>2.6666666666666658E-2</v>
      </c>
      <c r="H27" s="216">
        <f>+(D27*100%)/$G$23</f>
        <v>8.3333333333333301E-2</v>
      </c>
      <c r="I27" s="683">
        <f>G27+I22</f>
        <v>0.82666666666666666</v>
      </c>
      <c r="J27" s="94"/>
      <c r="K27" s="94"/>
      <c r="M27" s="97"/>
    </row>
    <row r="28" spans="2:14" ht="15.6" customHeight="1" x14ac:dyDescent="0.2">
      <c r="B28" s="100" t="s">
        <v>158</v>
      </c>
      <c r="C28" s="209">
        <f t="shared" ref="C28:C38" si="0">0.0833333333333333*$G$23</f>
        <v>6.6666666666666645E-3</v>
      </c>
      <c r="D28" s="209">
        <f>C28</f>
        <v>6.6666666666666645E-3</v>
      </c>
      <c r="E28" s="128">
        <f t="shared" ref="E28:E38" si="1">+D28/C28</f>
        <v>1</v>
      </c>
      <c r="F28" s="836"/>
      <c r="G28" s="839"/>
      <c r="H28" s="216">
        <f>+IF(D28="","",((D28*100%)/$G$23)+H27)</f>
        <v>0.1666666666666666</v>
      </c>
      <c r="I28" s="684"/>
      <c r="J28" s="94"/>
      <c r="K28" s="94"/>
      <c r="M28" s="97"/>
    </row>
    <row r="29" spans="2:14" ht="15.6" customHeight="1" x14ac:dyDescent="0.2">
      <c r="B29" s="100" t="s">
        <v>159</v>
      </c>
      <c r="C29" s="209">
        <f t="shared" si="0"/>
        <v>6.6666666666666645E-3</v>
      </c>
      <c r="D29" s="209">
        <f>C29</f>
        <v>6.6666666666666645E-3</v>
      </c>
      <c r="E29" s="128">
        <f t="shared" si="1"/>
        <v>1</v>
      </c>
      <c r="F29" s="836"/>
      <c r="G29" s="839"/>
      <c r="H29" s="216">
        <f>+IF(D29="","",((D29*100%)/$G$23)+H28)</f>
        <v>0.24999999999999989</v>
      </c>
      <c r="I29" s="684"/>
      <c r="J29" s="94"/>
      <c r="K29" s="94"/>
      <c r="M29" s="97"/>
    </row>
    <row r="30" spans="2:14" ht="15.6" customHeight="1" x14ac:dyDescent="0.2">
      <c r="B30" s="100" t="s">
        <v>160</v>
      </c>
      <c r="C30" s="209">
        <f t="shared" si="0"/>
        <v>6.6666666666666645E-3</v>
      </c>
      <c r="D30" s="209">
        <f>+C30</f>
        <v>6.6666666666666645E-3</v>
      </c>
      <c r="E30" s="128">
        <f t="shared" si="1"/>
        <v>1</v>
      </c>
      <c r="F30" s="836"/>
      <c r="G30" s="839"/>
      <c r="H30" s="216">
        <f t="shared" ref="H30:H38" si="2">+IF(D30="","",((D30*100%)/$G$23)+H29)</f>
        <v>0.3333333333333332</v>
      </c>
      <c r="I30" s="684"/>
      <c r="J30" s="94"/>
      <c r="K30" s="94"/>
      <c r="M30" s="97"/>
    </row>
    <row r="31" spans="2:14" ht="15.6" customHeight="1" x14ac:dyDescent="0.2">
      <c r="B31" s="100" t="s">
        <v>161</v>
      </c>
      <c r="C31" s="209">
        <f t="shared" si="0"/>
        <v>6.6666666666666645E-3</v>
      </c>
      <c r="D31" s="209"/>
      <c r="E31" s="128">
        <f t="shared" si="1"/>
        <v>0</v>
      </c>
      <c r="F31" s="836"/>
      <c r="G31" s="839"/>
      <c r="H31" s="216" t="str">
        <f t="shared" si="2"/>
        <v/>
      </c>
      <c r="I31" s="684"/>
      <c r="J31" s="94"/>
      <c r="K31" s="94"/>
      <c r="M31" s="97"/>
    </row>
    <row r="32" spans="2:14" ht="15.6" customHeight="1" x14ac:dyDescent="0.2">
      <c r="B32" s="100" t="s">
        <v>162</v>
      </c>
      <c r="C32" s="209">
        <f t="shared" si="0"/>
        <v>6.6666666666666645E-3</v>
      </c>
      <c r="D32" s="209"/>
      <c r="E32" s="128">
        <f t="shared" si="1"/>
        <v>0</v>
      </c>
      <c r="F32" s="836"/>
      <c r="G32" s="839"/>
      <c r="H32" s="216" t="str">
        <f t="shared" si="2"/>
        <v/>
      </c>
      <c r="I32" s="684"/>
      <c r="J32" s="129"/>
      <c r="K32" s="94"/>
      <c r="M32" s="97"/>
    </row>
    <row r="33" spans="2:11" ht="19.5" customHeight="1" x14ac:dyDescent="0.2">
      <c r="B33" s="100" t="s">
        <v>163</v>
      </c>
      <c r="C33" s="209">
        <f t="shared" si="0"/>
        <v>6.6666666666666645E-3</v>
      </c>
      <c r="D33" s="209"/>
      <c r="E33" s="128">
        <f t="shared" si="1"/>
        <v>0</v>
      </c>
      <c r="F33" s="836"/>
      <c r="G33" s="839"/>
      <c r="H33" s="216" t="str">
        <f t="shared" si="2"/>
        <v/>
      </c>
      <c r="I33" s="684"/>
      <c r="J33" s="102"/>
      <c r="K33" s="102"/>
    </row>
    <row r="34" spans="2:11" ht="19.5" customHeight="1" x14ac:dyDescent="0.2">
      <c r="B34" s="100" t="s">
        <v>164</v>
      </c>
      <c r="C34" s="209">
        <f t="shared" si="0"/>
        <v>6.6666666666666645E-3</v>
      </c>
      <c r="D34" s="209"/>
      <c r="E34" s="128">
        <f t="shared" si="1"/>
        <v>0</v>
      </c>
      <c r="F34" s="836"/>
      <c r="G34" s="839"/>
      <c r="H34" s="216" t="str">
        <f t="shared" si="2"/>
        <v/>
      </c>
      <c r="I34" s="684"/>
      <c r="J34" s="102"/>
      <c r="K34" s="102"/>
    </row>
    <row r="35" spans="2:11" ht="19.5" customHeight="1" x14ac:dyDescent="0.2">
      <c r="B35" s="100" t="s">
        <v>165</v>
      </c>
      <c r="C35" s="209">
        <f t="shared" si="0"/>
        <v>6.6666666666666645E-3</v>
      </c>
      <c r="D35" s="209"/>
      <c r="E35" s="128">
        <f>+D35/C35</f>
        <v>0</v>
      </c>
      <c r="F35" s="836"/>
      <c r="G35" s="839"/>
      <c r="H35" s="216" t="str">
        <f t="shared" si="2"/>
        <v/>
      </c>
      <c r="I35" s="684"/>
      <c r="J35" s="102"/>
      <c r="K35" s="102"/>
    </row>
    <row r="36" spans="2:11" ht="19.5" customHeight="1" x14ac:dyDescent="0.2">
      <c r="B36" s="100" t="s">
        <v>166</v>
      </c>
      <c r="C36" s="209">
        <f t="shared" si="0"/>
        <v>6.6666666666666645E-3</v>
      </c>
      <c r="D36" s="209"/>
      <c r="E36" s="128">
        <f t="shared" si="1"/>
        <v>0</v>
      </c>
      <c r="F36" s="836"/>
      <c r="G36" s="839"/>
      <c r="H36" s="216" t="str">
        <f t="shared" si="2"/>
        <v/>
      </c>
      <c r="I36" s="684"/>
      <c r="J36" s="102"/>
      <c r="K36" s="102"/>
    </row>
    <row r="37" spans="2:11" ht="19.5" customHeight="1" x14ac:dyDescent="0.2">
      <c r="B37" s="100" t="s">
        <v>167</v>
      </c>
      <c r="C37" s="209">
        <f t="shared" si="0"/>
        <v>6.6666666666666645E-3</v>
      </c>
      <c r="D37" s="209"/>
      <c r="E37" s="128">
        <f t="shared" si="1"/>
        <v>0</v>
      </c>
      <c r="F37" s="836"/>
      <c r="G37" s="839"/>
      <c r="H37" s="216" t="str">
        <f t="shared" si="2"/>
        <v/>
      </c>
      <c r="I37" s="684"/>
      <c r="J37" s="102"/>
      <c r="K37" s="102"/>
    </row>
    <row r="38" spans="2:11" ht="19.5" customHeight="1" x14ac:dyDescent="0.2">
      <c r="B38" s="100" t="s">
        <v>168</v>
      </c>
      <c r="C38" s="209">
        <f t="shared" si="0"/>
        <v>6.6666666666666645E-3</v>
      </c>
      <c r="D38" s="209"/>
      <c r="E38" s="128">
        <f t="shared" si="1"/>
        <v>0</v>
      </c>
      <c r="F38" s="837"/>
      <c r="G38" s="840"/>
      <c r="H38" s="216" t="str">
        <f t="shared" si="2"/>
        <v/>
      </c>
      <c r="I38" s="685"/>
      <c r="J38" s="102"/>
      <c r="K38" s="102"/>
    </row>
    <row r="39" spans="2:11" ht="52.5" customHeight="1" x14ac:dyDescent="0.2">
      <c r="B39" s="119" t="s">
        <v>279</v>
      </c>
      <c r="C39" s="841"/>
      <c r="D39" s="842"/>
      <c r="E39" s="842"/>
      <c r="F39" s="842"/>
      <c r="G39" s="842"/>
      <c r="H39" s="842"/>
      <c r="I39" s="843"/>
      <c r="J39" s="103"/>
      <c r="K39" s="103"/>
    </row>
    <row r="40" spans="2:11" ht="34.5" customHeight="1" x14ac:dyDescent="0.2">
      <c r="B40" s="536"/>
      <c r="C40" s="537"/>
      <c r="D40" s="537"/>
      <c r="E40" s="537"/>
      <c r="F40" s="537"/>
      <c r="G40" s="537"/>
      <c r="H40" s="537"/>
      <c r="I40" s="538"/>
      <c r="J40" s="85"/>
      <c r="K40" s="85"/>
    </row>
    <row r="41" spans="2:11" ht="34.5" customHeight="1" x14ac:dyDescent="0.2">
      <c r="B41" s="539"/>
      <c r="C41" s="540"/>
      <c r="D41" s="540"/>
      <c r="E41" s="540"/>
      <c r="F41" s="540"/>
      <c r="G41" s="540"/>
      <c r="H41" s="540"/>
      <c r="I41" s="541"/>
      <c r="J41" s="103"/>
      <c r="K41" s="103"/>
    </row>
    <row r="42" spans="2:11" ht="34.5" customHeight="1" x14ac:dyDescent="0.2">
      <c r="B42" s="539"/>
      <c r="C42" s="540"/>
      <c r="D42" s="540"/>
      <c r="E42" s="540"/>
      <c r="F42" s="540"/>
      <c r="G42" s="540"/>
      <c r="H42" s="540"/>
      <c r="I42" s="541"/>
      <c r="J42" s="103"/>
      <c r="K42" s="103"/>
    </row>
    <row r="43" spans="2:11" ht="34.5" customHeight="1" x14ac:dyDescent="0.2">
      <c r="B43" s="539"/>
      <c r="C43" s="540"/>
      <c r="D43" s="540"/>
      <c r="E43" s="540"/>
      <c r="F43" s="540"/>
      <c r="G43" s="540"/>
      <c r="H43" s="540"/>
      <c r="I43" s="541"/>
      <c r="J43" s="103"/>
      <c r="K43" s="103"/>
    </row>
    <row r="44" spans="2:11" ht="34.5" customHeight="1" x14ac:dyDescent="0.2">
      <c r="B44" s="542"/>
      <c r="C44" s="543"/>
      <c r="D44" s="543"/>
      <c r="E44" s="543"/>
      <c r="F44" s="543"/>
      <c r="G44" s="543"/>
      <c r="H44" s="543"/>
      <c r="I44" s="544"/>
      <c r="J44" s="84"/>
      <c r="K44" s="84"/>
    </row>
    <row r="45" spans="2:11" ht="34.5" customHeight="1" x14ac:dyDescent="0.2">
      <c r="B45" s="150"/>
      <c r="C45" s="151" t="s">
        <v>413</v>
      </c>
      <c r="D45" s="143"/>
      <c r="E45" s="143"/>
      <c r="F45" s="143"/>
      <c r="G45" s="144"/>
      <c r="H45" s="144"/>
      <c r="I45" s="144"/>
      <c r="J45" s="84"/>
      <c r="K45" s="84"/>
    </row>
    <row r="46" spans="2:11" ht="62.1" customHeight="1" x14ac:dyDescent="0.2">
      <c r="B46" s="549" t="s">
        <v>280</v>
      </c>
      <c r="C46" s="846" t="s">
        <v>457</v>
      </c>
      <c r="D46" s="847"/>
      <c r="E46" s="847"/>
      <c r="F46" s="848"/>
      <c r="G46" s="294"/>
      <c r="H46" s="295" t="s">
        <v>414</v>
      </c>
      <c r="I46" s="296" t="s">
        <v>415</v>
      </c>
      <c r="J46" s="104"/>
      <c r="K46" s="104"/>
    </row>
    <row r="47" spans="2:11" ht="62.1" customHeight="1" x14ac:dyDescent="0.2">
      <c r="B47" s="550"/>
      <c r="C47" s="849"/>
      <c r="D47" s="850"/>
      <c r="E47" s="850"/>
      <c r="F47" s="851"/>
      <c r="G47" s="297" t="s">
        <v>416</v>
      </c>
      <c r="H47" s="258">
        <v>126</v>
      </c>
      <c r="I47" s="258">
        <v>331</v>
      </c>
      <c r="J47" s="104"/>
      <c r="K47" s="104"/>
    </row>
    <row r="48" spans="2:11" ht="62.1" customHeight="1" x14ac:dyDescent="0.2">
      <c r="B48" s="550"/>
      <c r="C48" s="849"/>
      <c r="D48" s="850"/>
      <c r="E48" s="850"/>
      <c r="F48" s="851"/>
      <c r="G48" s="297" t="s">
        <v>417</v>
      </c>
      <c r="H48" s="258">
        <v>2</v>
      </c>
      <c r="I48" s="298">
        <v>4</v>
      </c>
      <c r="J48" s="104"/>
      <c r="K48" s="104"/>
    </row>
    <row r="49" spans="2:11" ht="62.1" customHeight="1" x14ac:dyDescent="0.2">
      <c r="B49" s="550"/>
      <c r="C49" s="852"/>
      <c r="D49" s="853"/>
      <c r="E49" s="853"/>
      <c r="F49" s="854"/>
      <c r="G49" s="299" t="s">
        <v>418</v>
      </c>
      <c r="H49" s="300">
        <v>31</v>
      </c>
      <c r="I49" s="300">
        <v>159</v>
      </c>
      <c r="J49" s="104"/>
      <c r="K49" s="104"/>
    </row>
    <row r="50" spans="2:11" ht="82.35" customHeight="1" x14ac:dyDescent="0.2">
      <c r="B50" s="118" t="s">
        <v>290</v>
      </c>
      <c r="C50" s="844" t="s">
        <v>458</v>
      </c>
      <c r="D50" s="845"/>
      <c r="E50" s="845"/>
      <c r="F50" s="845"/>
      <c r="G50" s="845"/>
      <c r="H50" s="845"/>
      <c r="I50" s="845"/>
      <c r="J50" s="104"/>
      <c r="K50" s="104"/>
    </row>
    <row r="51" spans="2:11" ht="90" customHeight="1" x14ac:dyDescent="0.2">
      <c r="B51" s="120" t="s">
        <v>291</v>
      </c>
      <c r="C51" s="844" t="s">
        <v>419</v>
      </c>
      <c r="D51" s="845"/>
      <c r="E51" s="845"/>
      <c r="F51" s="845"/>
      <c r="G51" s="845"/>
      <c r="H51" s="845"/>
      <c r="I51" s="845"/>
      <c r="J51" s="104"/>
      <c r="K51" s="104"/>
    </row>
    <row r="52" spans="2:11" ht="22.5" customHeight="1" x14ac:dyDescent="0.2">
      <c r="B52" s="515" t="s">
        <v>293</v>
      </c>
      <c r="C52" s="516"/>
      <c r="D52" s="516"/>
      <c r="E52" s="516"/>
      <c r="F52" s="516"/>
      <c r="G52" s="516"/>
      <c r="H52" s="516"/>
      <c r="I52" s="517"/>
      <c r="J52" s="104"/>
      <c r="K52" s="104"/>
    </row>
    <row r="53" spans="2:11" ht="22.5" customHeight="1" x14ac:dyDescent="0.2">
      <c r="B53" s="511" t="s">
        <v>294</v>
      </c>
      <c r="C53" s="137" t="s">
        <v>295</v>
      </c>
      <c r="D53" s="513" t="s">
        <v>296</v>
      </c>
      <c r="E53" s="513"/>
      <c r="F53" s="513"/>
      <c r="G53" s="513" t="s">
        <v>297</v>
      </c>
      <c r="H53" s="513"/>
      <c r="I53" s="514"/>
      <c r="J53" s="105"/>
      <c r="K53" s="105"/>
    </row>
    <row r="54" spans="2:11" ht="30.75" customHeight="1" x14ac:dyDescent="0.2">
      <c r="B54" s="512"/>
      <c r="C54" s="219"/>
      <c r="D54" s="733"/>
      <c r="E54" s="733"/>
      <c r="F54" s="733"/>
      <c r="G54" s="733"/>
      <c r="H54" s="733"/>
      <c r="I54" s="734"/>
      <c r="J54" s="105"/>
      <c r="K54" s="105"/>
    </row>
    <row r="55" spans="2:11" ht="32.25" customHeight="1" x14ac:dyDescent="0.2">
      <c r="B55" s="121" t="s">
        <v>298</v>
      </c>
      <c r="C55" s="733" t="s">
        <v>420</v>
      </c>
      <c r="D55" s="733"/>
      <c r="E55" s="733"/>
      <c r="F55" s="733"/>
      <c r="G55" s="733"/>
      <c r="H55" s="733"/>
      <c r="I55" s="734"/>
      <c r="J55" s="106"/>
      <c r="K55" s="106"/>
    </row>
    <row r="56" spans="2:11" ht="28.5" customHeight="1" x14ac:dyDescent="0.2">
      <c r="B56" s="122" t="s">
        <v>300</v>
      </c>
      <c r="C56" s="733" t="s">
        <v>420</v>
      </c>
      <c r="D56" s="733"/>
      <c r="E56" s="733"/>
      <c r="F56" s="733"/>
      <c r="G56" s="733"/>
      <c r="H56" s="733"/>
      <c r="I56" s="734"/>
      <c r="J56" s="106"/>
      <c r="K56" s="106"/>
    </row>
    <row r="57" spans="2:11" ht="30" customHeight="1" x14ac:dyDescent="0.2">
      <c r="B57" s="120" t="s">
        <v>301</v>
      </c>
      <c r="C57" s="810" t="s">
        <v>447</v>
      </c>
      <c r="D57" s="810"/>
      <c r="E57" s="810"/>
      <c r="F57" s="810"/>
      <c r="G57" s="810"/>
      <c r="H57" s="810"/>
      <c r="I57" s="811"/>
      <c r="J57" s="107"/>
      <c r="K57" s="107"/>
    </row>
    <row r="58" spans="2:11" ht="31.5" customHeight="1" thickBot="1" x14ac:dyDescent="0.25">
      <c r="B58" s="116" t="s">
        <v>303</v>
      </c>
      <c r="C58" s="807" t="s">
        <v>480</v>
      </c>
      <c r="D58" s="808"/>
      <c r="E58" s="808"/>
      <c r="F58" s="808"/>
      <c r="G58" s="808"/>
      <c r="H58" s="808"/>
      <c r="I58" s="809"/>
      <c r="J58" s="108"/>
      <c r="K58" s="108"/>
    </row>
    <row r="59" spans="2:11" ht="13.35" customHeight="1" x14ac:dyDescent="0.2">
      <c r="B59" s="109"/>
      <c r="C59" s="110"/>
      <c r="D59" s="110"/>
      <c r="E59" s="111"/>
      <c r="F59" s="111"/>
      <c r="G59" s="117"/>
      <c r="H59" s="113"/>
      <c r="I59" s="110"/>
      <c r="J59" s="108"/>
      <c r="K59" s="108"/>
    </row>
    <row r="60" spans="2:11" ht="13.35" customHeight="1" x14ac:dyDescent="0.2">
      <c r="B60" s="109"/>
      <c r="C60" s="110"/>
      <c r="D60" s="110"/>
      <c r="E60" s="111"/>
      <c r="F60" s="111"/>
      <c r="G60" s="117"/>
      <c r="H60" s="113"/>
      <c r="I60" s="110"/>
      <c r="J60" s="108"/>
      <c r="K60" s="108"/>
    </row>
    <row r="61" spans="2:11" ht="13.35" customHeight="1" x14ac:dyDescent="0.2">
      <c r="B61" s="109"/>
      <c r="C61" s="110"/>
      <c r="D61" s="110"/>
      <c r="E61" s="111"/>
      <c r="F61" s="111"/>
      <c r="G61" s="117"/>
      <c r="H61" s="113"/>
      <c r="I61" s="110"/>
      <c r="J61" s="108"/>
      <c r="K61" s="108"/>
    </row>
    <row r="62" spans="2:11" ht="13.35" customHeight="1" x14ac:dyDescent="0.2">
      <c r="B62" s="109"/>
      <c r="C62" s="110"/>
      <c r="D62" s="110"/>
      <c r="E62" s="111"/>
      <c r="F62" s="111"/>
      <c r="G62" s="117"/>
      <c r="H62" s="113"/>
      <c r="I62" s="110"/>
      <c r="J62" s="108"/>
      <c r="K62" s="108"/>
    </row>
    <row r="63" spans="2:11" ht="13.35" customHeight="1" x14ac:dyDescent="0.2">
      <c r="B63" s="109"/>
      <c r="C63" s="110"/>
      <c r="D63" s="110"/>
      <c r="E63" s="111"/>
      <c r="F63" s="111"/>
      <c r="G63" s="117"/>
      <c r="H63" s="113"/>
      <c r="I63" s="110"/>
      <c r="J63" s="108"/>
      <c r="K63" s="108"/>
    </row>
    <row r="64" spans="2:11" ht="25.5" customHeight="1" x14ac:dyDescent="0.2">
      <c r="B64" s="109"/>
      <c r="C64" s="110"/>
      <c r="D64" s="110"/>
      <c r="E64" s="111"/>
      <c r="F64" s="111"/>
      <c r="G64" s="117"/>
      <c r="H64" s="113"/>
      <c r="I64" s="110"/>
      <c r="J64" s="108"/>
      <c r="K64" s="108"/>
    </row>
    <row r="65" ht="14.1" customHeight="1" x14ac:dyDescent="0.2"/>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66675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David Arturo Jaimes Martinez</cp:lastModifiedBy>
  <cp:revision/>
  <dcterms:created xsi:type="dcterms:W3CDTF">2010-03-25T16:40:43Z</dcterms:created>
  <dcterms:modified xsi:type="dcterms:W3CDTF">2023-05-23T20:03:00Z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