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macbook/Downloads/"/>
    </mc:Choice>
  </mc:AlternateContent>
  <xr:revisionPtr revIDLastSave="0" documentId="13_ncr:1_{BCAC2263-AB5A-8F4E-B01C-48874C2E0E68}" xr6:coauthVersionLast="45" xr6:coauthVersionMax="47" xr10:uidLastSave="{00000000-0000-0000-0000-000000000000}"/>
  <bookViews>
    <workbookView xWindow="2440" yWindow="520" windowWidth="23800" windowHeight="12860" tabRatio="889" activeTab="8" xr2:uid="{00000000-000D-0000-FFFF-FFFF00000000}"/>
  </bookViews>
  <sheets>
    <sheet name="Sección 3. Metas Producto" sheetId="5" state="hidden" r:id="rId1"/>
    <sheet name="MP - SIT" sheetId="62" state="hidden" r:id="rId2"/>
    <sheet name="Act.Meta_SIT" sheetId="63" state="hidden" r:id="rId3"/>
    <sheet name="META 2" sheetId="87" r:id="rId4"/>
    <sheet name="META 3" sheetId="93" r:id="rId5"/>
    <sheet name="META 4" sheetId="95" r:id="rId6"/>
    <sheet name="META 5" sheetId="90" r:id="rId7"/>
    <sheet name="META 6" sheetId="91" r:id="rId8"/>
    <sheet name="META 7" sheetId="92" r:id="rId9"/>
    <sheet name="HV 14" sheetId="47" state="hidden" r:id="rId10"/>
    <sheet name="Act. 14" sheetId="48" state="hidden" r:id="rId11"/>
    <sheet name="Hoja3" sheetId="66" state="hidden" r:id="rId12"/>
    <sheet name="Hoja1" sheetId="57" state="hidden" r:id="rId13"/>
  </sheets>
  <definedNames>
    <definedName name="_xlnm.Print_Area" localSheetId="3">'META 2'!$A$1:$I$61</definedName>
    <definedName name="_xlnm.Print_Area" localSheetId="4">'META 3'!$A$1:$I$54</definedName>
    <definedName name="_xlnm.Print_Area" localSheetId="5">'META 4'!$A$1:$I$57</definedName>
    <definedName name="_xlnm.Print_Area" localSheetId="6">'META 5'!$A$1:$I$67</definedName>
    <definedName name="_xlnm.Print_Area" localSheetId="7">'META 6'!$A$1:$I$74</definedName>
    <definedName name="_xlnm.Print_Area" localSheetId="8">'META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iterateDelta="1E-4"/>
</workbook>
</file>

<file path=xl/calcChain.xml><?xml version="1.0" encoding="utf-8"?>
<calcChain xmlns="http://schemas.openxmlformats.org/spreadsheetml/2006/main">
  <c r="J47" i="92" l="1"/>
  <c r="D29" i="87" l="1"/>
  <c r="D28" i="91" l="1"/>
  <c r="C38" i="95" l="1"/>
  <c r="E38" i="95" s="1"/>
  <c r="C37" i="95"/>
  <c r="E37" i="95" s="1"/>
  <c r="C36" i="95"/>
  <c r="E36" i="95" s="1"/>
  <c r="C35" i="95"/>
  <c r="E35" i="95" s="1"/>
  <c r="C34" i="95"/>
  <c r="E34" i="95" s="1"/>
  <c r="C33" i="95"/>
  <c r="D33" i="95" s="1"/>
  <c r="C32" i="95"/>
  <c r="D32" i="95" s="1"/>
  <c r="E32" i="95" s="1"/>
  <c r="C31" i="95"/>
  <c r="D31" i="95" s="1"/>
  <c r="E31" i="95" s="1"/>
  <c r="C30" i="95"/>
  <c r="D30" i="95" s="1"/>
  <c r="C29" i="95"/>
  <c r="C28" i="95"/>
  <c r="C27" i="95"/>
  <c r="F27" i="95" s="1"/>
  <c r="G27" i="95" l="1"/>
  <c r="E33" i="95"/>
  <c r="C28" i="92"/>
  <c r="D28" i="92" s="1"/>
  <c r="C29" i="92"/>
  <c r="D29" i="92" s="1"/>
  <c r="C30" i="92"/>
  <c r="D30" i="92" s="1"/>
  <c r="C31" i="92"/>
  <c r="D31" i="92" s="1"/>
  <c r="C32" i="92"/>
  <c r="D32" i="92" s="1"/>
  <c r="C33" i="92"/>
  <c r="C34" i="92"/>
  <c r="C35" i="92"/>
  <c r="C36" i="92"/>
  <c r="C37" i="92"/>
  <c r="C38" i="92"/>
  <c r="C27" i="92"/>
  <c r="C28" i="91"/>
  <c r="C29" i="91"/>
  <c r="D29" i="91" s="1"/>
  <c r="C30" i="91"/>
  <c r="D30" i="91" s="1"/>
  <c r="C31" i="91"/>
  <c r="D31" i="91" s="1"/>
  <c r="C32" i="91"/>
  <c r="D32" i="91" s="1"/>
  <c r="C33" i="91"/>
  <c r="D33" i="91" s="1"/>
  <c r="C34" i="91"/>
  <c r="C35" i="91"/>
  <c r="C36" i="91"/>
  <c r="C37" i="91"/>
  <c r="C38" i="91"/>
  <c r="C27" i="91"/>
  <c r="C28" i="90"/>
  <c r="D28" i="90" s="1"/>
  <c r="C29" i="90"/>
  <c r="D29" i="90" s="1"/>
  <c r="C30" i="90"/>
  <c r="D30" i="90" s="1"/>
  <c r="C31" i="90"/>
  <c r="D31" i="90" s="1"/>
  <c r="C32" i="90"/>
  <c r="D32" i="90" s="1"/>
  <c r="C33" i="90"/>
  <c r="D33" i="90" s="1"/>
  <c r="C34" i="90"/>
  <c r="C35" i="90"/>
  <c r="C36" i="90"/>
  <c r="C37" i="90"/>
  <c r="C38" i="90"/>
  <c r="C27" i="90"/>
  <c r="D27" i="90" s="1"/>
  <c r="C38" i="93"/>
  <c r="C37" i="93"/>
  <c r="C36" i="93"/>
  <c r="C35" i="93"/>
  <c r="C34" i="93"/>
  <c r="C33" i="93"/>
  <c r="D33" i="93" s="1"/>
  <c r="C32" i="93"/>
  <c r="D32" i="93" s="1"/>
  <c r="C31" i="93"/>
  <c r="D31" i="93" s="1"/>
  <c r="C30" i="93"/>
  <c r="D30" i="93" s="1"/>
  <c r="C29" i="93"/>
  <c r="D29" i="93" s="1"/>
  <c r="C28" i="93"/>
  <c r="C27" i="93"/>
  <c r="C28" i="87"/>
  <c r="C29" i="87"/>
  <c r="C30" i="87"/>
  <c r="D30" i="87" s="1"/>
  <c r="C31" i="87"/>
  <c r="D31" i="87" s="1"/>
  <c r="C32" i="87"/>
  <c r="D32" i="87" s="1"/>
  <c r="C33" i="87"/>
  <c r="D33" i="87" s="1"/>
  <c r="C34" i="87"/>
  <c r="C35" i="87"/>
  <c r="C36" i="87"/>
  <c r="C37" i="87"/>
  <c r="C38" i="87"/>
  <c r="C27" i="87"/>
  <c r="D27" i="87" s="1"/>
  <c r="G27" i="87" l="1"/>
  <c r="G27" i="93"/>
  <c r="D27" i="92"/>
  <c r="G27" i="92" s="1"/>
  <c r="F27" i="92"/>
  <c r="F27" i="93"/>
  <c r="F27" i="91"/>
  <c r="E35" i="92"/>
  <c r="E38" i="92" l="1"/>
  <c r="E37" i="92"/>
  <c r="E36" i="92"/>
  <c r="E34" i="92"/>
  <c r="E33" i="92"/>
  <c r="E32" i="92"/>
  <c r="E31" i="92"/>
  <c r="E30" i="92"/>
  <c r="E29" i="92"/>
  <c r="E28" i="92"/>
  <c r="E27" i="92"/>
  <c r="E38" i="93" l="1"/>
  <c r="E37" i="93"/>
  <c r="E36" i="93"/>
  <c r="E35" i="93"/>
  <c r="E34" i="93"/>
  <c r="E33" i="93"/>
  <c r="E32" i="93"/>
  <c r="E31" i="93"/>
  <c r="E30" i="93"/>
  <c r="E29" i="93"/>
  <c r="E28" i="93"/>
  <c r="E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F27" i="87"/>
  <c r="H28" i="91"/>
  <c r="H29" i="91" s="1"/>
  <c r="H30" i="91" s="1"/>
  <c r="H31" i="91" s="1"/>
  <c r="H32" i="91" s="1"/>
  <c r="H33" i="91" s="1"/>
  <c r="H34" i="91" s="1"/>
  <c r="H35" i="91" s="1"/>
  <c r="H36" i="91" s="1"/>
  <c r="H29" i="87"/>
  <c r="H30" i="87" s="1"/>
  <c r="H31" i="87" s="1"/>
  <c r="H32" i="87" s="1"/>
  <c r="H33" i="87" s="1"/>
  <c r="H34" i="87" s="1"/>
  <c r="H35" i="87" s="1"/>
  <c r="H36" i="87" s="1"/>
  <c r="H37" i="87" s="1"/>
  <c r="H38" i="87" s="1"/>
  <c r="I27" i="87"/>
  <c r="H27" i="93"/>
  <c r="H28" i="93" s="1"/>
  <c r="H33" i="62" l="1"/>
  <c r="I33" i="62"/>
  <c r="D34" i="62"/>
  <c r="D32" i="47"/>
  <c r="H31" i="47"/>
  <c r="I31" i="47"/>
  <c r="H29" i="93"/>
  <c r="H30" i="93" s="1"/>
  <c r="H31" i="93" s="1"/>
  <c r="H32" i="93" s="1"/>
  <c r="H33" i="93" s="1"/>
  <c r="H34" i="93" s="1"/>
  <c r="H35" i="93" s="1"/>
  <c r="H36" i="93" s="1"/>
  <c r="H37" i="93" s="1"/>
  <c r="I27" i="93"/>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E37" i="91"/>
  <c r="H37" i="91" l="1"/>
  <c r="H38" i="91" s="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tc={D06923AC-1221-7F4D-8861-E331D554D5AD}</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 ref="G27" authorId="1" shapeId="0" xr:uid="{00000000-0006-0000-0400-00001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esta dando como plan de acción y cargues pi  0,0537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tc={DA5CE46F-7B94-A641-B770-CEB1867EE6D4}</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G27" authorId="1" shapeId="0" xr:uid="{00000000-0006-0000-0500-00001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ESTA DANDO IGUAL AL 8,4% DE PLAND E ACCION</t>
        </r>
      </text>
    </comment>
  </commentList>
</comments>
</file>

<file path=xl/sharedStrings.xml><?xml version="1.0" encoding="utf-8"?>
<sst xmlns="http://schemas.openxmlformats.org/spreadsheetml/2006/main" count="1134" uniqueCount="480">
  <si>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</si>
  <si>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</si>
  <si>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</si>
  <si>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</si>
  <si>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</si>
  <si>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</si>
  <si>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</si>
  <si>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</si>
  <si>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</si>
  <si>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</si>
  <si>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</si>
  <si>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</si>
  <si>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</si>
  <si>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</si>
  <si>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</si>
  <si>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</si>
  <si>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</si>
  <si>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</si>
  <si>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</si>
  <si>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</si>
  <si>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</si>
  <si>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</si>
  <si>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</si>
  <si>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</si>
  <si>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</si>
  <si>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</si>
  <si>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</si>
  <si>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</si>
  <si>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</si>
  <si>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</si>
  <si>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</si>
  <si>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</si>
  <si>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</si>
  <si>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</si>
  <si>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</si>
  <si>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</si>
  <si>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</si>
  <si>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</si>
  <si>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</si>
  <si>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</si>
  <si>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</si>
  <si>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</si>
  <si>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</si>
  <si>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</si>
  <si>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</si>
  <si>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</si>
  <si>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</si>
  <si>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</si>
  <si>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</si>
  <si>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</si>
  <si>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</si>
  <si>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</si>
  <si>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</si>
  <si>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</si>
  <si>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</si>
  <si>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</si>
  <si>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</si>
  <si>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</si>
  <si>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</si>
  <si>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</si>
  <si>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</si>
  <si>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</si>
  <si>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</si>
  <si>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</si>
  <si>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</si>
  <si>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</si>
  <si>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</si>
  <si>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</si>
  <si>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</si>
  <si>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</si>
  <si>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</si>
  <si>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</si>
  <si>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</si>
  <si>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</si>
  <si>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</si>
  <si>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</si>
  <si>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</si>
  <si>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</si>
  <si>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</si>
  <si>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</si>
  <si>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</si>
  <si>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</si>
  <si>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</si>
  <si>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</si>
  <si>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</si>
  <si>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</si>
  <si>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</si>
  <si>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</si>
  <si>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</si>
  <si>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</si>
  <si>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</si>
  <si>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</si>
  <si>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</si>
  <si>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</si>
  <si>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</si>
  <si>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</si>
  <si>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</si>
  <si>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</si>
  <si>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</si>
  <si>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</si>
  <si>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</si>
  <si>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</si>
  <si>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</si>
  <si>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</si>
  <si>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</si>
  <si>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</si>
  <si>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</si>
  <si>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</si>
  <si>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</si>
  <si>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</si>
  <si>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</si>
  <si>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</si>
  <si>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</si>
  <si>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</si>
  <si>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</si>
  <si>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</si>
  <si>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</si>
  <si>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</si>
  <si>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</si>
  <si>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</si>
  <si>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</si>
  <si>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</si>
  <si>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</si>
  <si>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</si>
  <si>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</si>
  <si>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</si>
  <si>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</si>
  <si>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</si>
  <si>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</si>
  <si>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</si>
  <si>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</si>
  <si>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</si>
  <si>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</si>
  <si>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</si>
  <si>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</si>
  <si>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</si>
  <si>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</si>
  <si>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</si>
  <si>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</si>
  <si>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</si>
  <si>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</si>
  <si>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</si>
  <si>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</si>
  <si>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</si>
  <si>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</si>
  <si>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</si>
  <si>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</si>
  <si>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</si>
  <si>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</si>
  <si>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</si>
  <si>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</si>
  <si>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</si>
  <si>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</si>
  <si>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</si>
  <si>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</si>
  <si>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</si>
  <si>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</si>
  <si>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</si>
  <si>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</si>
  <si>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</si>
  <si>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</si>
  <si>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</si>
  <si>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</si>
  <si>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</si>
  <si>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</si>
  <si>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</si>
  <si>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</si>
  <si>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</si>
  <si>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</si>
  <si>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</si>
  <si>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</si>
  <si>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</si>
  <si>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</si>
  <si>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</si>
  <si>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</si>
  <si>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</si>
  <si>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</si>
  <si>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</si>
  <si>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</si>
  <si>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</si>
  <si>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</si>
  <si>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</si>
  <si>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</si>
  <si>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</si>
  <si>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</si>
  <si>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</si>
  <si>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</si>
  <si>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</si>
  <si>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</si>
  <si>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</si>
  <si>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</si>
  <si>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</si>
  <si>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</si>
  <si>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</si>
  <si>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</si>
  <si>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</si>
  <si>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</si>
  <si>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</si>
  <si>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</si>
  <si>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</si>
  <si>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</si>
  <si>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</si>
  <si>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</si>
  <si>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</si>
  <si>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</si>
  <si>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</si>
  <si>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</si>
  <si>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</si>
  <si>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</si>
  <si>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</si>
  <si>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</si>
  <si>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</si>
  <si>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</si>
  <si>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</si>
  <si>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</si>
  <si>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</si>
  <si>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</si>
  <si>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</si>
  <si>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</si>
  <si>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</si>
  <si>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</si>
  <si>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</si>
  <si>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</si>
  <si>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</si>
  <si>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</si>
  <si>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Fortalecer los canales de comunicación</t>
  </si>
  <si>
    <t>Meta/Actividad con territorialización</t>
  </si>
  <si>
    <t>Dependencia responsable</t>
  </si>
  <si>
    <t>Grupo Comunicaciones</t>
  </si>
  <si>
    <t>Indicador PMR</t>
  </si>
  <si>
    <t>Nombre Proyecto</t>
  </si>
  <si>
    <t>Fortalecimiento institucional de la estructura organizacional del IDPYBA Bogotá</t>
  </si>
  <si>
    <t>Código del Proyecto</t>
  </si>
  <si>
    <t>Código del proceso</t>
  </si>
  <si>
    <t>PE03</t>
  </si>
  <si>
    <t>Objetivo estratégico</t>
  </si>
  <si>
    <t>Garantizar accesibilidad a la información institucional a los grupos de valor, a través de los mecanismos y canales que disponga el Instituto</t>
  </si>
  <si>
    <t>Meta Sectorial</t>
  </si>
  <si>
    <t>Realizar el fortalecimiento institucional de la estructura orgánica y funcional de la estructura orgánica y funcional de la SDA, IDGER, JBB, E  IDPYBA</t>
  </si>
  <si>
    <t>Nombre del indicador</t>
  </si>
  <si>
    <t>Planes Estratégicos Formulados</t>
  </si>
  <si>
    <t>Tipología</t>
  </si>
  <si>
    <t>Fecha de programación</t>
  </si>
  <si>
    <t>1 de enero de 2023</t>
  </si>
  <si>
    <t>Tipo anualización</t>
  </si>
  <si>
    <t>Objetivo y descripción del Indicador</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</si>
  <si>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</si>
  <si>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Fuente u origen de Datos</t>
  </si>
  <si>
    <t>Plan de Acción</t>
  </si>
  <si>
    <t>Fórmula de Cálculo</t>
  </si>
  <si>
    <t>Actividades ejecutadas para el fortalecimiento de los canales de comunicación / Actividades programadas para el fortalecimiento de los canales de comunicación</t>
  </si>
  <si>
    <t>Unidad de medida del indicador</t>
  </si>
  <si>
    <t xml:space="preserve">Nombre de las Variables </t>
  </si>
  <si>
    <t>Magnitud Ejecutada</t>
  </si>
  <si>
    <t xml:space="preserve">Magnitud programada </t>
  </si>
  <si>
    <t>Actividades ejecutadas para el fortalecimiento de los canales de comunicación</t>
  </si>
  <si>
    <t>Actividades programadas para el fortalecimiento de los canales de comunicación</t>
  </si>
  <si>
    <t>Unidad de medida (de la variable)</t>
  </si>
  <si>
    <t>Descripción de la variable</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</si>
  <si>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</si>
  <si>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</si>
  <si>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</si>
  <si>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</si>
  <si>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</si>
  <si>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</si>
  <si>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</si>
  <si>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</si>
  <si>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</si>
  <si>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</si>
  <si>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</si>
  <si>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</si>
  <si>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</si>
  <si>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</si>
  <si>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</si>
  <si>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</si>
  <si>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</si>
  <si>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</si>
  <si>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</si>
  <si>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</si>
  <si>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</si>
  <si>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</si>
  <si>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 xml:space="preserve">Ampliación de la base de seguidores, fortalecimiento de la red de periodistas aliados y medios de comunicación masivos y comunitarios. Amplificación masiva de los productos audiovisuales. Fortalecimiento de la divulgación de jornadas de esterilización y apertura de las jornadas de adopción. </t>
  </si>
  <si>
    <t>Acumulado Año</t>
  </si>
  <si>
    <t>Piezas Gráficas</t>
  </si>
  <si>
    <t>Videos</t>
  </si>
  <si>
    <t>Notas y Comunicados</t>
  </si>
  <si>
    <t>Publicaciones Facebook</t>
  </si>
  <si>
    <t>Publicaciones Twitter</t>
  </si>
  <si>
    <t>Publicaciones Instagram</t>
  </si>
  <si>
    <t>Impresiones en redes</t>
  </si>
  <si>
    <t>5.017.567</t>
  </si>
  <si>
    <t>Descripción retrasos y soluciones</t>
  </si>
  <si>
    <t>Beneficios para la Comunidad/Entidad</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</si>
  <si>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</si>
  <si>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PARTE 3. Actualización y Responsables del reporte</t>
  </si>
  <si>
    <t>Control de actualizaciones</t>
  </si>
  <si>
    <t xml:space="preserve">Fecha </t>
  </si>
  <si>
    <t>Campo modificado</t>
  </si>
  <si>
    <t>Modificación realizada.</t>
  </si>
  <si>
    <t>Responsable del Análisis</t>
  </si>
  <si>
    <t>MARTHA CATALINA GÓMEZ GONZÁLEZ</t>
  </si>
  <si>
    <t>Responsable del reporte</t>
  </si>
  <si>
    <t>Jefe de Oficina y/o Subdirector(a)</t>
  </si>
  <si>
    <t>MARTHA CATALINA GÓMEZ GONZÁLEZ - CLARA INES PARRA ROJAS</t>
  </si>
  <si>
    <t>Firma Jefe Oficina y/o Subdirector(a)</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</si>
  <si>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</si>
  <si>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</si>
  <si>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</si>
  <si>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</si>
  <si>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</si>
  <si>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</si>
  <si>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</si>
  <si>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</si>
  <si>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</si>
  <si>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</si>
  <si>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</si>
  <si>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</si>
  <si>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</si>
  <si>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</si>
  <si>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acumulado del 042 %, el cual corresponde al cumplimiento en los reportes de indicadores PMR, SEGPLAN, SPI, seguimiento mensual de Indicadores POA, alertas y recomendaciones y hojas de vida de los Indicadores de los Proyectos de Inversión.
Así mismo, se participa activamente en la formulación y cumplimiento de las Políticas Públicas del Distrito, cumpliendo con el  reporte y seguimiento de los Planes de Acción para los productos en corresponsabilidad del IDPYBA</t>
  </si>
  <si>
    <t>La meta presenta un nivel de cumplimiento del 54% con corte al mes de julio, la cual corresponde al desarrollo de las siguientes actividades:
La Oficina Asesora de Planeación cumplió con los reportes a realizar en el mes de julio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Reporte en el Sistema de Seguimiento al Plan Distrital de Desarrollo SEGPLAN.
Adicionalmente se realizó:
* Reporte a la Secretaría Distrital de Hacienda de los Trazadores presupuestales.
Se realizó el reporte de la Política Pública de Mujeres y Equidad de Género para los productos en responsabilidad y corresponsabilidad del IDPBYA, a corte 30 de junio de 2023
Se realizó el reporte de la Política Pública de Fenomeno de Habitabilidad en Calle para los productos en responsabilidad del IDPBYA, a corte 30 de junio de 2023
Se realizó el reporte de la Política Pública LGBTI para los productos en responsabilidad del IDPBYA, a corte 30 de junio de 2023.
Se acompañaron los laboratorios cívicos de Engativá, Usme, Tunjuelito, Antonio Nariño, Fontibón, Rafael Uribe Uribe y Ciudad Bolívar.</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</si>
  <si>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</si>
  <si>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</si>
  <si>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DEISI PASCAGAZA - PAOLA TORRES - WILLIAM GUERRERO - MARCELA PLAZAS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</si>
  <si>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</si>
  <si>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</si>
  <si>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</si>
  <si>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</si>
  <si>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</si>
  <si>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Enero de 2023</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</si>
  <si>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</si>
  <si>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</si>
  <si>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</si>
  <si>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</si>
  <si>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</si>
  <si>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</si>
  <si>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</si>
  <si>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 xml:space="preserve">Para el mes de julio se realizó la revisión técnica de 8 documentos institucionales entre (Procedimientos, formatos, planes,guias,instructivos, programas) asociados a los procesos Salud Integral de la Fauna, Talento Humano, Gestión Administrativa y Documental, Gestión Jurídica, Gestión del conocimiento asociado a la PYBA, se mantiene la actualización del Listado Maestro con los documentos vigentes. 
Desde la Oficia Asesora de Planeación -  MIPG se realizó el diligenciamiento y envío del formulario FURAG 2022 al Departamento Administrativo de la Función Pública con un 100% de cumplimiento.
</t>
  </si>
  <si>
    <t>Documentos revisados, actualizados,adoptados, eliminados</t>
  </si>
  <si>
    <t>Revisados 8
Actualizados 8
Adoptados 4
Eliminados 2</t>
  </si>
  <si>
    <t>Revisados 61
Actualizados 31
Adoptados 27
Eliminados 18</t>
  </si>
  <si>
    <t>Reuniones y comunicaciones para la implementación del MIPG</t>
  </si>
  <si>
    <t>Reuniones 11
Comunicaciones 20</t>
  </si>
  <si>
    <t>Reuniones 65
Comunicaciones 137</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</si>
  <si>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</si>
  <si>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</si>
  <si>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</si>
  <si>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</si>
  <si>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</si>
  <si>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</si>
  <si>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</si>
  <si>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</si>
  <si>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</si>
  <si>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</si>
  <si>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</si>
  <si>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</si>
  <si>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</si>
  <si>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</si>
  <si>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</si>
  <si>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</si>
  <si>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</si>
  <si>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</si>
  <si>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</si>
  <si>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OFICINA ASESORA JURIDICA: Se elaboró un (1) informe de procesos judiciales, tutelas y conciliaciones extrajudiciales actualizado al mes de julio de 2023. 2.- Se contestaron las siguientes Acciones de (2)Tutela · No 2023-01078. Y No 2023-00775. · 3.- Se profirieron (3) fallos de tutela dentro de las siguientes acciones de tutela: · 2023-00112 · 2023-00159 · 2023-01078 4.- Se presentó impugnación contra el fallo de tutela No 2023-01078. 5.- Se efectuaron seguimientos semanales a los procesos judiciales vigentes en la página de la rama y se realizó la correspondiente actualización de las actuaciones judiciales en el SIPROJ. 6º.- Se profirió auto aceptando el desistimiento de demanda dentro del proceso laboral ordinario No 2023-00056. Durante el mes de julio de 2023 se asistió a 99 diligencias judiciales y se elaboraron diez (10) oficios de excusa dirigidos a los Juzgados y/o autoridades competentes. Se emite un (1) concepto jurídico, a. Concepto 20230011 de Disposición de animales en la UCA b. Concepto 20230012 de. Animales de granja en suelo urbano. c. Concepto (alcance al 2022008) 1.2. Cronograma para la elaboración y control de los conceptos. 1.3. Revisión y control de legalidad de (16) actos administrativos, de los asuntos a saber: a. Resolución para reglamentar el permiso remunerado por calamidad doméstica ocasionada por muerte o enfermedad que comprometa la salud  1.1. Proyecto de concepto. 1.2. Cronograma 1.3. Actos administrativos 1.4. Procedimiento 1.5. Proyectos de Ley 1.6. Congreso 1.7. Normograma 1.8. Respuesta peticiones de eutanasia 1.9. Directorio entidades los animales de compañía (…)" b. Dos (2) de modificación del presupuesto. c. Dos (2) de pasivos exigibles d. Uno (1) de bajas de bienes inservibles e. Dos (2) de procesos de contratación f. Cinco (5) de vinculación formativa g. Un (1) proyecto de modificación del acuerdo 001 de 2023 del consejo del IDPYBA h. Uno (1) de solicitud de expedición de CDP i. Uno (1) que autoriza el pago del impuesto de semaforización j. Uno (1) de reconocimiento de prestaciones. 1.4. Se realiza la revisión a un (1) procedimiento, a saber: a. Procedimiento de uso de parqueaderos 1.5. Se realiza el análisis técnico jurídico de dos (2) proyectos normativos a saber: a. Se realiza el análisis y comentarios del Proyecto de Ley "Por medio de la cual se regulan los derechos de los usuarios de servicios de cuidado para animales de compañía y se dictan otras disposiciones: Ley Kiara” b. “Por la cual se dictan disposiciones para mejorar el bienestar de los perros usados en actividades de vigilancia y seguridad privada y reducir progresivamente su uso en especialidades no esenciales” Ley Lorenzo. Capacitación 1 Capacitación en el Consejo Local Pyba de Bosa, sobre el Centro de Atención Jurídica para la protección y bienestar animal, tipologías, herramientas y estrategias. El 13 de julio, se realizó un evento de formación con el propósito principal de abordar diversos aspectos relacionados con la protección de los animales y la convivencia pacífica en nuestra localidad. .Capacitación 2 Construcción de saberes y compartir de experiencias El día 24 de julio,En resumen, la capacitación del 24 de julio fue un evento enriquecedor que permitió a la comunidad reunirse para aprender y compartir experiencias relacionadas con el cuidado y la protección animal. Se generó un espacio de diálogo y colaboración, fomentando una mayor conciencia sobre la importancia de tratar con respeto y responsabilidad a nuestros compañeros animales. Capacitación 3 . Charla para gestores de alcaldía localidad Candelaria El 27 de julio, se llevó a cabo una capacitación con gestores de la alcaldía de la Candelaria, que tuvo como objetivo principal abordar diversos aspectos relacionados con la protección animal y la convivencia pacífica en nuestra comunidad. Durante esta capacitación, se enfocó en proporcionar un conocimiento sólido sobre el marco normativo vigente en cuanto al maltrato animal, así como las rutas de atención y las autoridades competentes encargadas de velar por su cumplimiento. Se destacaron los derechos de los animales y la importancia de su bienestar en nuestra sociedad. Listado de asistencia a la Charla para gestores de alcaldía localidad Candelaria. Se recibieron 100 solicitudes de orientación al Centro de Atención Jurídica (77 virtuales y 23 presenciales), de las cuales 55 fueron atendidas exitosamente y los 45 restantes los usuarios no asistieron al espacio agendado.</t>
  </si>
  <si>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</si>
  <si>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</si>
  <si>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</si>
  <si>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</si>
  <si>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</si>
  <si>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r>
      <t xml:space="preserve">SUBDIRECCIÓN DE GESTIÓN CORPORATIVA: GRUPO CONTRACTUAL: 
</t>
    </r>
    <r>
      <rPr>
        <sz val="11"/>
        <color rgb="FF000000"/>
        <rFont val="Arial"/>
        <family val="2"/>
      </rPr>
      <t xml:space="preserve">No. DE CONTRATOS: Durante el mes de JULIO  de 2023, se suscribieron 1 contrato de bienes y servicios y de prestación de servicios porfesionales y /o apoyo a la gestión. los cuales fueron tramitados  a tráves de la plataforma SECOPII 
MODIFICACIONES TRAMITADAS: Durante el mes de JULIO de 2023, se realizaron 13 modificaciones y/o novedades contractuales. 
RESPUESTA A REQUERIMIENTOS: Se dá respuesta a 74 requerimientos internos y externos así: 
-  Requerimientos Internos y Externos - Derechos de Petición: 4
-solicitudes de Certificaciones de Contratos: 49
Tramite de Paz y Salvos:11                                                                                                                                         - reportes correspondiente a Sivicof, Veeduria: 2                                                                                liquidaciones: 8
</t>
    </r>
  </si>
  <si>
    <t>Contratos elaborados:</t>
  </si>
  <si>
    <t>Novedades contractuales:</t>
  </si>
  <si>
    <t>Derechos de petición respondidos, PQR, Requerimientos:</t>
  </si>
  <si>
    <t>Liquidaciones efectuadas</t>
  </si>
  <si>
    <r>
      <t>OFICINA DE CONTROL INTERNO DISCIPLINARIO:</t>
    </r>
    <r>
      <rPr>
        <sz val="10"/>
        <color rgb="FF000000"/>
        <rFont val="Arial"/>
        <family val="2"/>
      </rPr>
      <t xml:space="preserve">
Actualmente la Oficina de Control Disciplinario Interno  del IDPYBA,  tiene VEINTE (20) expedientes activos  de los cuales CUATRO  (4) son Investigaciones formales y el restante corresponden a  Indagaciones
Para el mes de  JULIO de 2023, la OCDI, gestionó y generó :
1. DIEZ (10) providencias, así:
          - DOS   (2) Autos de Archivo 
- DOS (2) Autos que Decreta Pruebas
- UN (1) Auto que ordena la Apertura de Indagacion Previa
- UN  (1) Auto Inhibitorios
- DOS  (2) Auto que fija  fecha para practica de pruebas
UN (1) Auto que reprograma Diligencia
UN (1) Auto que ordena remisiòn a Procuradurìa 
2. Las Notificaciones (personal y por edicto)
3. practica de pruebas Testimoniales y documentales
4. Las comunicaciones y notificaciones  necesarias para la continuidad de las actuaciones</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</si>
  <si>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</si>
  <si>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</si>
  <si>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</si>
  <si>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</si>
  <si>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</si>
  <si>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</si>
  <si>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Clara Ines Parra Rojas - María Isabel Villegas</t>
  </si>
  <si>
    <t>Jefe de la Oficina Juridica - Subdirectora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</si>
  <si>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</si>
  <si>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</si>
  <si>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</si>
  <si>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</si>
  <si>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</si>
  <si>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1 de enero de 2022</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</si>
  <si>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</si>
  <si>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</si>
  <si>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</si>
  <si>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</si>
  <si>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r>
      <t xml:space="preserve">EQUIPO DE ATENCIÓN AL CIUDADANO:  </t>
    </r>
    <r>
      <rPr>
        <sz val="10"/>
        <color rgb="FF000000"/>
        <rFont val="Arial"/>
        <family val="2"/>
      </rPr>
      <t>Durante el periodo comprendido entre el 1 y el 31 de julio de 2023, se recibieron y asignaron 1.199 PQRSD a través de los canales habilitados.
Se cerraron de manera extempóranea 3, las cuales pertenecen a la los programas de la Subdirección de Atención a la Fauna y Gestión del Conocimiento y Cultura Ciudadana. 
El tiempo promedio de gestión de las peticiones para el mes de julio fue de 12 días hábiles.
Se realizaron 104 encuestas de satisfacción, en donde el 73% de los ciudadanos se encuentran satisfachos con el servicio.
El principal motivo de insatisfacción de los ciudadanos es la falta de atención, teniendo en cuenta que en las respuestas se mencionan fechas para su atención y no se cumplen. Durante el mes de julio Los ciudadanos que presentan observaciones y/o insatisfacción, es por la falta de respuesta inmediata de las denuncias por presunto maltrato animal, dado que la expectiva del ciudadano es recibir atención inmediata cuando denuncia casos de maltrato animal o urgencias veterinarias. Disficultada para acceder a un truno de esterilización , ya sea por la cantidad limitada y/o por el aplicativo.
Através de  los canales de atención se realizaron 2.362 asesorías a ciudadanos que requerían acceder a los servicios del IDPYBA, principalmente asignando turnos para esterilización.</t>
    </r>
  </si>
  <si>
    <t xml:space="preserve">PQRS recibidas: </t>
  </si>
  <si>
    <t>Satisfacción ciudadana:</t>
  </si>
  <si>
    <t>Promedio: 70%</t>
  </si>
  <si>
    <t>Asesorías dadas:</t>
  </si>
  <si>
    <t>Capacitaciones:</t>
  </si>
  <si>
    <t>Actividades de bienestar:</t>
  </si>
  <si>
    <t>Actividades del PASST:</t>
  </si>
  <si>
    <r>
      <rPr>
        <b/>
        <sz val="10"/>
        <color rgb="FF000000"/>
        <rFont val="Arial"/>
        <family val="2"/>
      </rPr>
      <t xml:space="preserve">
EQUIPO DE RECURSOS FÍSICOS:
</t>
    </r>
    <r>
      <rPr>
        <sz val="10"/>
        <color rgb="FF000000"/>
        <rFont val="Arial"/>
        <family val="2"/>
      </rPr>
      <t>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al inmueble que se encuentra en calidad de arrendamiento.
Se realizo la entrega de bienes de consumo o activos a los contratistas o funcionarios que fueron autorizados por su jefe directo para la recepcion de los insumos
Para el mes de julio se reaizaron 6 bajas, las cuales contienen 125 bienes inservibles, los cuales fueron entregados al gestor autorizado."</t>
    </r>
    <r>
      <rPr>
        <b/>
        <sz val="10"/>
        <color rgb="FF000000"/>
        <rFont val="Arial"/>
        <family val="2"/>
      </rPr>
      <t xml:space="preserve">			
			</t>
    </r>
  </si>
  <si>
    <t>Ingresos, salidas y traslados:</t>
  </si>
  <si>
    <t xml:space="preserve">
7 ingresos, 91 salidas, 1 reintegros 7 traslados,  1 compras, 6 bajas</t>
  </si>
  <si>
    <t xml:space="preserve">
42 ingresos, 490 salidas, 15 reintegros 111 traslados,  5 compras,  6 bajas</t>
  </si>
  <si>
    <t>Vehículos asignados:</t>
  </si>
  <si>
    <t>Proveedores gestionados:</t>
  </si>
  <si>
    <t>Mantenimientos realizados</t>
  </si>
  <si>
    <r>
      <t xml:space="preserve">EQUIPO DE GESTIÓN AMBIENTAL: </t>
    </r>
    <r>
      <rPr>
        <sz val="10"/>
        <color rgb="FF000000"/>
        <rFont val="Arial"/>
        <family val="2"/>
      </rPr>
      <t xml:space="preserve">Se desarrollaron 5 actividades del plan de Acción PIGA 2023; Durante el mes de julio de 2023, se hizo la limpieza preventiva y/o correctiva al sistema de aguas lluvias a las canaletas por parte de la Empresa de Aseo. Se realizó 7 entregas de residuos peligrosos (Cortopunzantes, biosanitarios, animales, residuos químicos y envases insumos viales y medicamentos), la cantidad de residuos entregados fueron 1341.87 Kilos a la empresa ECOENTORNO. Se realizó una entrega de material reciclado a la asociación de reciclaje ARCRECIFRONT de 164 Kg de la Unidad de Cuidado Animal y en la sede Administrativa no se entregó este mes. Se hizo la actualización de las bitácoras de residuos ordinarios, peligrosos infecciosos, peligrosos y reciclados. Se realiza entrega de envases vacíos de medicamentos al grupo ASEI.
Se continúa con las inspecciones mensuales, verificando las condiciones sanitarias y locativas de almacenamiento de los residuos. Se realizó proceso de estudios previos – criterios ambientales de manto de vehículos y tráiler. Por parte del área de comunicaciones se publicó una pieza comunicativa sobre al trabajo en bici de  movilidad sostenible esta fue convocada por el área ambiental y realizada el Instituto Distrital de Recreación y Deporte - IDRD. Se actualiza las bitácoras de bici usuarios y número de viajes. Por último se hizo el registro de las bicicletas que ingresan a la Unidad de Cuidado Animal acompañado del programa de Movilidad Sostenible de la Secretaria de Movilidad – Red muévete mejor. Se realizaron la inclusión de criterios ambientales para los contratos de mínima cuantía lavado y despinche  y el de Ficha tecnica de negociacion tipo – Servicio de transporte. 
En saneamiento se realizaron los servicios de control vectorial, fumigación y desinfección ambiental en la Unidad de Cuidado Animal parte externa, bodegas y áreas administrativas y las zonas existentes. Se hizo actividades de poda en la Unidad de Cuidado Animal. Se hizo actividades de poda. Se hizo entrega de cinco informes a los entes distrital del área ambiental (Secretaria Distrital de Ambiente y La Unidad Administrativa Especial de Servicios Públicos).  
</t>
    </r>
  </si>
  <si>
    <t>Actividades de saneamiento (Poda y fumigación):</t>
  </si>
  <si>
    <t>Gestión de residuos peligrosos</t>
  </si>
  <si>
    <t>Gestión de residuos reciclables</t>
  </si>
  <si>
    <t>Actividades de movilidad sostenible:</t>
  </si>
  <si>
    <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t>
    </r>
    <r>
      <rPr>
        <b/>
        <sz val="10"/>
        <color rgb="FF000000"/>
        <rFont val="Arial"/>
        <family val="2"/>
      </rPr>
      <t>NOTA</t>
    </r>
    <r>
      <rPr>
        <sz val="10"/>
        <color rgb="FF000000"/>
        <rFont val="Arial"/>
        <family val="2"/>
      </rPr>
      <t>: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</si>
  <si>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</si>
  <si>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38
CDP: 41</t>
  </si>
  <si>
    <t>CRP: 664
CDP: 1032</t>
  </si>
  <si>
    <t>Giros por pospre realizados:</t>
  </si>
  <si>
    <t>598 giros</t>
  </si>
  <si>
    <t>3429 Giros efectuados</t>
  </si>
  <si>
    <t>Operaciones contables:</t>
  </si>
  <si>
    <t>553 operaciones contables</t>
  </si>
  <si>
    <t>3282 operaciones contables</t>
  </si>
  <si>
    <r>
      <rPr>
        <b/>
        <sz val="10"/>
        <color rgb="FF000000"/>
        <rFont val="Arial"/>
        <family val="2"/>
      </rPr>
      <t xml:space="preserve">EQUIPO DE GESTIÓN DOCUMENTAL: 
</t>
    </r>
    <r>
      <rPr>
        <sz val="10"/>
        <color rgb="FF000000"/>
        <rFont val="Arial"/>
        <family val="2"/>
      </rPr>
      <t>Se da cumplimiento a cinco de las seis actividades del PINAR a desarrollar durante el mes de julio que son: El diagnóstico integral de archivos, el programa de monitoreo y control de condiciones ambientales., digitalilzaciones transferencias primarias documentales y capacitaciones que se enuncian a continuación. 
Respecto a las digitalizaciones, durante julio se realizo la digitalización de aproximadamente 20.086 imagenes correspondientes a la subserie del programa de adopciones de la vigencia 2020 y de la serie Registro de Identificación de caninos y felinos.
En cuanto a transferencias documentales, se realizó la transferencia documental primaria del equipo de control interno perteneciente a la dirección general donde se recibieron 2 cajas de la vigencia 2020. También se recibió la transferencia documental primaria de la serie: Registro de custodia de caninos y felinos vigencia 2021 en la  unidad de cuidado animal con tres cajas
Respecto a las capacitaciones, durante julio se ralizaron 10 sesiones entre mesas de trabajo y capacitaciones, donde cinco capacitaciones son internas con el personal contratista que ingresó a la entidad respecto a lineamientos generales de la gestión documental así como el resporte de cumplimiento de obligaciones. También se realizó una capacitación general y una mesa de trabajo para el convenio 311 correspondiente a los programas de palomas, granja y abejas. Igualmente se realizaó una capacitación y una mesa de trabajo con el equipo de control interno sobre las transferencias primarias documentales. Por último se realizó un capacitación con el convenio con la Universidad Antonio Nariño para el programa de Sinantropicos.</t>
    </r>
  </si>
  <si>
    <t>Transferencias documentales realizadas</t>
  </si>
  <si>
    <t>Capacitaciones realizadas:</t>
  </si>
  <si>
    <t>Revisiones de expedientes o intervenciones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</si>
  <si>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</si>
  <si>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David Jaimes - Heidi Sierra y Laura Cabrera</t>
  </si>
  <si>
    <t>CLARA INES PARRA ROJAS</t>
  </si>
  <si>
    <t>SUBDIRECTORA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</si>
  <si>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</si>
  <si>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</si>
  <si>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</si>
  <si>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</si>
  <si>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</si>
  <si>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</si>
  <si>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</si>
  <si>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</si>
  <si>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 xml:space="preserve">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</si>
  <si>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</si>
  <si>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 Se genera programación en plataforma de Esterilizar Salva para los respectivos turnos de esterilización.                               
* Se brinda sensibilización acerca del Control de Acceso a los Sistemas y Manejo de Contraseñas.                                                                                                                                                                                                                                            *  Mantenimiento en relación a los certificados de seguridad SSL para los Sistemas de Información Ciudadano 4Patas, SIPYBA, Sede Electrónica.       * Mesas de Trabajo con ETB para la implementación y configuración del Servidor para realizar la migración de la Sede Electrónica.</t>
  </si>
  <si>
    <t>AVANCE MES</t>
  </si>
  <si>
    <t>ACUMULADO AÑO</t>
  </si>
  <si>
    <t>Solicitudes gestionadas por la mesa de servicios:</t>
  </si>
  <si>
    <t>Actividades de Seguridad de la información:</t>
  </si>
  <si>
    <t>Publicaciones realizadas en sitios web:</t>
  </si>
  <si>
    <t>Se siguen presentando inconvenientes con el Gestor de Contenido del A-Z Digital en cuanto a la integración con la plataforma de Bogota te Escucha y proceso de finalización de los PQRSD, se viene realizando escalamiento a través de la Mesa de Servicios para brindar solución oportuna y a su vez pruebas con las respectivas áreas.</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</si>
  <si>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</si>
  <si>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Monica Lizeth Garzón y Jose Alfonso Perez</t>
  </si>
  <si>
    <t>SUBDIRECTORA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</si>
  <si>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</si>
  <si>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</si>
  <si>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</si>
  <si>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</si>
  <si>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</si>
  <si>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</si>
  <si>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</si>
  <si>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</si>
  <si>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</si>
  <si>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</si>
  <si>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</si>
  <si>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</si>
  <si>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</si>
  <si>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</si>
  <si>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</si>
  <si>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</si>
  <si>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</si>
  <si>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</si>
  <si>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</si>
  <si>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</si>
  <si>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</si>
  <si>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</si>
  <si>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</si>
  <si>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</si>
  <si>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</si>
  <si>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t xml:space="preserve">Gracias a la gestión realizada en el fortalecimiento de los canales decomunicacion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aumentando el alcance en redes a 37.324.063 y 94 notas de prensa y comunicados noticiosos. </t>
  </si>
  <si>
    <t>Documentos revisados, actualizados,adoptados, eliminados : Revisados 22
Revisados 8
Actualizados 8
Adoptados 4
Eliminados 2
Desde la Oficia Asesora de Planeación se inició el proceso de preparación del Formulario Único de Reporte y Avance de Gestión (FURAG) con la distribución de las preguntas del formulario para la validación de competencia de cada área y que a su vez las dependencias iniciaran las actividades conexas para dar respuesta al formulario y recolectar evidencias en cumplimiento de la Circular Externa No. 100-003-2023. Así mismo, se realizó seguimiento a la estrategia de racionalización de trámites en el Sistema Único de Informacion y Tramites.
La Oficina Asesora de Planeación, acompañó y coordinó el desarrollo Comité Institucional de Gestión y Desempeño para la articulación y ejecución, a nivel institucional, de las acciones y estrategias para la correcta implementación, operación, desarrollo, evaluación y seguimiento del Modelo Integrado de Planeación y Gestión – MIPG en el cual se aprobo el plan de trabajo del comité, se expuso el cronograma FURAG 2022 y se aprobó la actualización del PAAC a V2 .</t>
  </si>
  <si>
    <t>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La meta ha alcanzado un efectivo fortalecimiento de las necesidades transversales en materia juridica, contractual y disciplinaria; alcanzando   Actos, conceptos y respuestas a DP: 36 Tutelas y demandas: 4 Diligencias judiciales: 99  capacitación juridica: 3 Orientaciones juridicas a la ciudadanía 100 Contratos: 1 Novedades contractuales: 13Requerimientos admin: 66 Liquidaciones: 8 Autos interlocutorios: 8 Autos de sustanciación  2</t>
  </si>
  <si>
    <r>
      <rPr>
        <b/>
        <sz val="9"/>
        <color rgb="FF000000"/>
        <rFont val="Arial"/>
        <family val="2"/>
      </rPr>
      <t xml:space="preserve">
GESTION DE TALENTO HUMANO:</t>
    </r>
    <r>
      <rPr>
        <sz val="9"/>
        <color rgb="FF000000"/>
        <rFont val="Arial"/>
        <family val="2"/>
      </rPr>
      <t xml:space="preserve"> Para el mes de julio de 2023 se tenían programadas 6 capacitaciones de las cuales se realizaron 6, 3 de ellas se encuentra en el PIC durante la vigencia por depender de un tercero y las cuales se realizan en el mes de julio de 2023:
1.	Capacitación de Generación, procesamiento, reporte o difusión de información estadística cuyo objetivo consiste en fomentar la calidad de los procesos de producción de estadísticas y orientar a las entidades productoras de información estadística sobre la documentación requerida para exponer el desarrollo de cada una de las fases del proceso estadístico. Modalidad virtual Teams
2.	Capacittación de Reglamento Interno de Préstamos documentales cuyo objetivo consiste en  brindar el conocimiento a los funcionarios del IDPYBA para realizar un correcto tramite de préstamo documental. Modalidad virtual Teams
3.	Capacitación de Control de acceso a los sistemas (privilegios, separación de roles) y manejo de contraseñas cuyo objetivo consiste en sensibilizar acerca de los protocolos de seguridad de la información, para el acceso a sistemas de información, gestión de contraseñas y escalamiento de permisos. Modalidad virtual Teams
4.	Capacitación Seguridad Vial – Velocidad y Factores de Riesgo cuyo objetivo consiste en reiterar la importancia de conducir a velocidades seguras y responsables. Modalidad presencial Unidad de Cuidado Animal -UCA
5.	COPPASST – Investigación de Accidentes  cuyo objetivo consiste en presentar los elementos básicos a tener en cuenta en la investigación de incidentes y accidentes. Modalidad presencial Subdirección de Gestión Corporativa
6.	Capacitación Crecimiento personal – Enfrenta tus propios miedos cuyo objetivo consiste Propiciar un espacio de reflexión con el fin de introducir herramientas para la disminución de niveles de ansiedad y frustración laboral frente a los miedos y situaciones como la jubilación. Modalidad presencial salón 314
Respecto al Plan de Bienestar, se realizaron 9 actividades las cuales se ejecutaron 9. Por otra parte, en el Plan de SST se tenían programadas 12 actividades de las cuales se ejecutaron 12:
1.	1.	Diligenciamiento de los indicadores, según el tiempo de periodicidad de los mismos en la plataforma SIDEAP
2.	Acompañamiento a reunión mensual donde se da los avances de las actividades de julio 2023, se analiza la accidentalidad y se proyecta el plan de acción del COPASST para el mes de agosto.
3.	Seguimiento al CCL donde se informa las sesiones y fechas de las sesiones ordinarias y extraordinarias y la fecha de presentación de informes trimestrales del CCL a la Alta Dirección.
4.	Socialización del programa de vigilancia epidemiológica de enfermedades zoonóticas por medio de pieza comunicativa a través del correo electrónico y red social WhatsApp por parte del equipo de Comunicaciones
5.	Socialización del programa de vigilancia epidemiológica auditivo por a través del correo electrónico de seguridad y salud en el trabajo
6.	Socialización del programa de vigilancia epidemiológico al Comité de Gestión, el cual da aprobación por medio del acta 08 del 31-07-2023
7.	Diseño del programa de vigilancia epidemiológica visual y se envía correo a la oficina de planeación para su revisión
8.	Socialización del programa de orden y aseo al Comité de Gestión, el cual da aprobación por medio del acta 08 del 31-07-2023
9.	Remisión de los planes de emergencias y contingencias al área de planeación para revisión, los cuales fueron actualizados por los equipos de: Tecnología, Ambiental y Seguridad y Salud en el Trabajo. Pendiente la socialización para el mes de agosto 
10.	En el mes de julio no se reportaron accidentes de trabajo y las investigaciones de los anteriores reportes están en los realizadas en los tiempos establecidos
11.	Simulacro de evacuación en la sede de la Unidad de Cuidado Animal el día 26-7-2023 y en la sede administrativa el día 28- 7-2023 en compañía de las brigada de emergencias de cada sede
12.	Seguimiento a plan de gestión ambiental donde se evidencia el cumplimento del 100 %. Se ejecutaron cincuenta y siete (57) de cincuenta y siete (57) actividades programadas a corte de junio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</si>
</sst>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 #,##0_-;\-&quot;$&quot;\ * #,##0_-;_-&quot;$&quot;\ * &quot;-&quot;_-;_-@_-"/>
    <numFmt numFmtId="165" formatCode="_(* #,##0_);_(* \(#,##0\);_(* &quot;-&quot;_);_(@_)"/>
    <numFmt numFmtId="166" formatCode="_(* #,##0.00_);_(* \(#,##0.00\);_(* &quot;-&quot;??_);_(@_)"/>
    <numFmt numFmtId="167" formatCode="_-* #,##0.00\ &quot;€&quot;_-;\-* #,##0.00\ &quot;€&quot;_-;_-* &quot;-&quot;??\ &quot;€&quot;_-;_-@_-"/>
    <numFmt numFmtId="168" formatCode="&quot;$&quot;\ #,##0_);[Red]\(&quot;$&quot;\ #,##0\)"/>
    <numFmt numFmtId="169" formatCode="_(&quot;$&quot;\ * #,##0.00_);_(&quot;$&quot;\ * \(#,##0.00\);_(&quot;$&quot;\ *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_(* #,##0.0_);_(* \(#,##0.0\);_(* &quot;-&quot;??_);_(@_)"/>
    <numFmt numFmtId="177" formatCode="0.0"/>
    <numFmt numFmtId="178" formatCode="0.000"/>
    <numFmt numFmtId="179" formatCode="_(* #,##0.000_);_(* \(#,##0.000\);_(* &quot;-&quot;_);_(@_)"/>
    <numFmt numFmtId="180" formatCode="_(* #,##0.000_);_(* \(#,##0.000\);_(* &quot;-&quot;??_);_(@_)"/>
    <numFmt numFmtId="181" formatCode="0.0000%"/>
  </numFmts>
  <fonts count="92">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b/>
      <sz val="10"/>
      <color rgb="FF000000"/>
      <name val="Arial"/>
      <family val="2"/>
    </font>
    <font>
      <b/>
      <sz val="9"/>
      <color rgb="FF000000"/>
      <name val="Arial"/>
      <family val="2"/>
    </font>
    <font>
      <sz val="9"/>
      <color rgb="FF000000"/>
      <name val="Arial"/>
      <family val="2"/>
    </font>
    <font>
      <b/>
      <sz val="11"/>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rgb="FFFFFFFF"/>
        <bgColor indexed="64"/>
      </patternFill>
    </fill>
  </fills>
  <borders count="1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6"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888">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5" fontId="33" fillId="0" borderId="0" xfId="1251" applyFont="1"/>
    <xf numFmtId="165"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1" fontId="59" fillId="0" borderId="152" xfId="1250" applyNumberFormat="1" applyFont="1" applyFill="1" applyBorder="1" applyAlignment="1" applyProtection="1">
      <alignment horizontal="center" vertical="center" wrapText="1"/>
      <protection locked="0"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61"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177" fontId="5" fillId="24" borderId="126" xfId="1496" applyNumberFormat="1" applyFont="1" applyFill="1" applyBorder="1" applyAlignment="1" applyProtection="1">
      <alignment horizontal="center" vertical="center" wrapText="1"/>
      <protection hidden="1"/>
    </xf>
    <xf numFmtId="177" fontId="5" fillId="24" borderId="162"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2" fontId="63" fillId="26" borderId="152" xfId="1250" applyNumberFormat="1" applyFont="1" applyFill="1" applyBorder="1" applyAlignment="1">
      <alignment horizontal="center" vertical="center"/>
    </xf>
    <xf numFmtId="166" fontId="9" fillId="26" borderId="152" xfId="1250" applyFont="1" applyFill="1" applyBorder="1" applyAlignment="1">
      <alignment horizontal="center" vertical="center"/>
    </xf>
    <xf numFmtId="172" fontId="63" fillId="60" borderId="152" xfId="1250" applyNumberFormat="1" applyFont="1" applyFill="1" applyBorder="1" applyAlignment="1">
      <alignment horizontal="center" vertical="center"/>
    </xf>
    <xf numFmtId="166"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61"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82" fillId="0" borderId="159" xfId="0" applyFont="1" applyBorder="1" applyAlignment="1">
      <alignment horizontal="justify" vertical="center" wrapText="1"/>
    </xf>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6" fontId="9" fillId="0" borderId="126" xfId="1250" applyFont="1" applyFill="1" applyBorder="1" applyAlignment="1" applyProtection="1">
      <alignment vertical="center" wrapText="1"/>
      <protection hidden="1"/>
    </xf>
    <xf numFmtId="1" fontId="9" fillId="0" borderId="162" xfId="1496" applyNumberFormat="1" applyFont="1" applyFill="1" applyBorder="1" applyAlignment="1" applyProtection="1">
      <alignment vertical="center" wrapText="1"/>
      <protection hidden="1"/>
    </xf>
    <xf numFmtId="177" fontId="5" fillId="0" borderId="126" xfId="1496" applyNumberFormat="1" applyFont="1" applyFill="1" applyBorder="1" applyAlignment="1" applyProtection="1">
      <alignment horizontal="center" vertical="center" wrapText="1"/>
      <protection hidden="1"/>
    </xf>
    <xf numFmtId="177" fontId="5" fillId="0" borderId="162" xfId="1496" applyNumberFormat="1" applyFont="1" applyFill="1" applyBorder="1" applyAlignment="1" applyProtection="1">
      <alignment vertical="center" wrapText="1"/>
      <protection hidden="1"/>
    </xf>
    <xf numFmtId="177" fontId="5" fillId="0" borderId="162"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9" fontId="59" fillId="0" borderId="152" xfId="1371" applyNumberFormat="1" applyFont="1" applyBorder="1" applyAlignment="1" applyProtection="1">
      <alignment horizontal="center" vertical="center" wrapText="1"/>
      <protection locked="0" hidden="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8" fontId="5" fillId="0" borderId="126" xfId="1495" applyNumberFormat="1" applyFont="1" applyFill="1" applyBorder="1" applyAlignment="1">
      <alignment horizontal="center" vertical="center"/>
    </xf>
    <xf numFmtId="9" fontId="70" fillId="0" borderId="152" xfId="0" applyNumberFormat="1" applyFont="1" applyBorder="1"/>
    <xf numFmtId="173" fontId="5" fillId="0" borderId="126" xfId="1251" applyNumberFormat="1" applyFont="1" applyFill="1" applyBorder="1" applyAlignment="1">
      <alignment horizontal="center" vertical="center"/>
    </xf>
    <xf numFmtId="9" fontId="70" fillId="0" borderId="152" xfId="1495" applyFont="1" applyBorder="1"/>
    <xf numFmtId="179"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6" xfId="1371" applyFont="1" applyFill="1" applyBorder="1" applyAlignment="1" applyProtection="1">
      <alignment horizontal="left" vertical="center" wrapText="1"/>
      <protection locked="0"/>
    </xf>
    <xf numFmtId="0" fontId="83" fillId="65" borderId="167" xfId="0" applyFont="1" applyFill="1" applyBorder="1" applyAlignment="1">
      <alignment horizontal="center" vertical="center" wrapText="1"/>
    </xf>
    <xf numFmtId="0" fontId="83" fillId="65" borderId="168" xfId="0" applyFont="1" applyFill="1" applyBorder="1" applyAlignment="1">
      <alignment horizontal="center" vertical="center" wrapText="1"/>
    </xf>
    <xf numFmtId="0" fontId="59" fillId="50" borderId="161" xfId="1371" applyFont="1" applyFill="1" applyBorder="1" applyAlignment="1" applyProtection="1">
      <alignment horizontal="left" vertical="center" wrapText="1"/>
      <protection locked="0"/>
    </xf>
    <xf numFmtId="0" fontId="59" fillId="50" borderId="160"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82" fillId="67" borderId="152" xfId="0" applyFont="1" applyFill="1" applyBorder="1" applyAlignment="1">
      <alignment horizontal="center" vertical="center" wrapText="1"/>
    </xf>
    <xf numFmtId="173" fontId="5" fillId="50" borderId="126" xfId="1251" applyNumberFormat="1" applyFont="1" applyFill="1" applyBorder="1" applyAlignment="1">
      <alignment horizontal="center" vertical="center"/>
    </xf>
    <xf numFmtId="179" fontId="5" fillId="50" borderId="126" xfId="1251" applyNumberFormat="1" applyFont="1" applyFill="1" applyBorder="1" applyAlignment="1">
      <alignment horizontal="center" vertical="center"/>
    </xf>
    <xf numFmtId="178" fontId="12" fillId="0" borderId="126" xfId="1495" applyNumberFormat="1" applyFont="1" applyFill="1" applyBorder="1" applyAlignment="1">
      <alignment horizontal="center" vertical="center"/>
    </xf>
    <xf numFmtId="9" fontId="59" fillId="0" borderId="152" xfId="0" applyNumberFormat="1" applyFont="1" applyBorder="1"/>
    <xf numFmtId="0" fontId="54" fillId="0" borderId="161"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61"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61" xfId="0" applyFont="1" applyBorder="1" applyAlignment="1">
      <alignment horizontal="center" vertical="center" wrapText="1"/>
    </xf>
    <xf numFmtId="0" fontId="82" fillId="0" borderId="152" xfId="0" applyFont="1" applyBorder="1" applyAlignment="1">
      <alignment horizontal="center" vertical="center"/>
    </xf>
    <xf numFmtId="0" fontId="82" fillId="0" borderId="161" xfId="0" applyFont="1" applyBorder="1" applyAlignment="1">
      <alignment horizontal="center" vertical="center"/>
    </xf>
    <xf numFmtId="0" fontId="82" fillId="0" borderId="15" xfId="0" applyFont="1" applyBorder="1" applyAlignment="1">
      <alignment horizontal="center" vertical="center"/>
    </xf>
    <xf numFmtId="0" fontId="82" fillId="0" borderId="19" xfId="0" applyFont="1" applyBorder="1" applyAlignment="1">
      <alignment horizontal="center" vertical="center"/>
    </xf>
    <xf numFmtId="181" fontId="59" fillId="0" borderId="0" xfId="1495" applyNumberFormat="1" applyFont="1" applyFill="1" applyBorder="1" applyAlignment="1" applyProtection="1">
      <alignment horizontal="center" vertical="center" wrapText="1"/>
      <protection hidden="1"/>
    </xf>
    <xf numFmtId="3" fontId="82" fillId="0" borderId="19" xfId="0" applyNumberFormat="1" applyFont="1" applyBorder="1" applyAlignment="1">
      <alignment horizontal="center" vertical="center"/>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1" fontId="5" fillId="50" borderId="155" xfId="0" applyNumberFormat="1" applyFont="1" applyFill="1" applyBorder="1" applyAlignment="1" applyProtection="1">
      <alignment horizontal="center" vertical="center" wrapText="1"/>
      <protection hidden="1"/>
    </xf>
    <xf numFmtId="171" fontId="5" fillId="50" borderId="159"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horizontal="center" vertical="center" wrapText="1"/>
      <protection hidden="1"/>
    </xf>
    <xf numFmtId="171"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1" fontId="5" fillId="50" borderId="156" xfId="0" applyNumberFormat="1" applyFont="1" applyFill="1" applyBorder="1" applyAlignment="1" applyProtection="1">
      <alignment vertical="center" wrapText="1"/>
      <protection hidden="1"/>
    </xf>
    <xf numFmtId="171"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1" fontId="15" fillId="50" borderId="156" xfId="0" applyNumberFormat="1" applyFont="1" applyFill="1" applyBorder="1" applyAlignment="1" applyProtection="1">
      <alignment vertical="center" wrapText="1"/>
      <protection hidden="1"/>
    </xf>
    <xf numFmtId="171" fontId="15" fillId="50" borderId="15" xfId="0" applyNumberFormat="1" applyFont="1" applyFill="1" applyBorder="1" applyAlignment="1" applyProtection="1">
      <alignment vertical="center" wrapText="1"/>
      <protection hidden="1"/>
    </xf>
    <xf numFmtId="171"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59"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59"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1" fontId="5" fillId="51" borderId="156" xfId="0" applyNumberFormat="1" applyFont="1" applyFill="1" applyBorder="1" applyAlignment="1" applyProtection="1">
      <alignment vertical="center" wrapText="1"/>
      <protection hidden="1"/>
    </xf>
    <xf numFmtId="171"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1" fontId="15" fillId="55" borderId="156" xfId="0" applyNumberFormat="1" applyFont="1" applyFill="1" applyBorder="1" applyAlignment="1" applyProtection="1">
      <alignment horizontal="center" vertical="center" wrapText="1"/>
      <protection hidden="1"/>
    </xf>
    <xf numFmtId="171" fontId="15" fillId="55" borderId="15" xfId="0" applyNumberFormat="1" applyFont="1" applyFill="1" applyBorder="1" applyAlignment="1" applyProtection="1">
      <alignment horizontal="center" vertical="center" wrapText="1"/>
      <protection hidden="1"/>
    </xf>
    <xf numFmtId="171" fontId="70" fillId="50" borderId="155" xfId="0" applyNumberFormat="1" applyFont="1" applyFill="1" applyBorder="1" applyAlignment="1" applyProtection="1">
      <alignment horizontal="center" vertical="center" wrapText="1"/>
      <protection hidden="1"/>
    </xf>
    <xf numFmtId="171" fontId="70" fillId="50" borderId="159" xfId="0" applyNumberFormat="1" applyFont="1" applyFill="1" applyBorder="1" applyAlignment="1" applyProtection="1">
      <alignment horizontal="center" vertical="center" wrapText="1"/>
      <protection hidden="1"/>
    </xf>
    <xf numFmtId="171" fontId="70" fillId="50" borderId="17" xfId="0" applyNumberFormat="1" applyFont="1" applyFill="1" applyBorder="1" applyAlignment="1" applyProtection="1">
      <alignment horizontal="center" vertical="center" wrapText="1"/>
      <protection hidden="1"/>
    </xf>
    <xf numFmtId="171" fontId="70" fillId="50" borderId="18" xfId="0" applyNumberFormat="1" applyFont="1" applyFill="1" applyBorder="1" applyAlignment="1" applyProtection="1">
      <alignment horizontal="center" vertical="center" wrapText="1"/>
      <protection hidden="1"/>
    </xf>
    <xf numFmtId="171" fontId="71" fillId="55" borderId="156" xfId="0" applyNumberFormat="1" applyFont="1" applyFill="1" applyBorder="1" applyAlignment="1" applyProtection="1">
      <alignment horizontal="center" vertical="center" wrapText="1"/>
      <protection hidden="1"/>
    </xf>
    <xf numFmtId="171" fontId="71" fillId="55" borderId="15" xfId="0" applyNumberFormat="1" applyFont="1" applyFill="1" applyBorder="1" applyAlignment="1" applyProtection="1">
      <alignment horizontal="center" vertical="center" wrapText="1"/>
      <protection hidden="1"/>
    </xf>
    <xf numFmtId="172" fontId="15" fillId="0" borderId="156" xfId="1250" applyNumberFormat="1" applyFont="1" applyFill="1" applyBorder="1" applyAlignment="1" applyProtection="1">
      <alignment vertical="center" wrapText="1"/>
      <protection hidden="1"/>
    </xf>
    <xf numFmtId="172" fontId="15" fillId="0" borderId="15" xfId="1250" applyNumberFormat="1" applyFont="1" applyFill="1" applyBorder="1" applyAlignment="1" applyProtection="1">
      <alignment vertical="center" wrapText="1"/>
      <protection hidden="1"/>
    </xf>
    <xf numFmtId="166" fontId="5" fillId="0" borderId="156" xfId="1250" applyFont="1" applyFill="1" applyBorder="1" applyAlignment="1" applyProtection="1">
      <alignment horizontal="center" vertical="center" wrapText="1"/>
      <protection hidden="1"/>
    </xf>
    <xf numFmtId="166"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61" xfId="0" applyFont="1" applyFill="1" applyBorder="1" applyAlignment="1" applyProtection="1">
      <alignment horizontal="center" vertical="center" wrapText="1"/>
      <protection locked="0"/>
    </xf>
    <xf numFmtId="166" fontId="15" fillId="0" borderId="156" xfId="1250" applyFont="1" applyFill="1" applyBorder="1" applyAlignment="1" applyProtection="1">
      <alignment vertical="center" wrapText="1"/>
      <protection hidden="1"/>
    </xf>
    <xf numFmtId="166" fontId="15" fillId="0" borderId="15" xfId="1250" applyFont="1" applyFill="1" applyBorder="1" applyAlignment="1" applyProtection="1">
      <alignment vertical="center" wrapText="1"/>
      <protection hidden="1"/>
    </xf>
    <xf numFmtId="166" fontId="15" fillId="50" borderId="156" xfId="1250" applyFont="1" applyFill="1" applyBorder="1" applyAlignment="1" applyProtection="1">
      <alignment vertical="center" wrapText="1"/>
      <protection hidden="1"/>
    </xf>
    <xf numFmtId="166"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3" fontId="15" fillId="55" borderId="156" xfId="1251" applyNumberFormat="1" applyFont="1" applyFill="1" applyBorder="1" applyAlignment="1" applyProtection="1">
      <alignment horizontal="center" vertical="center" wrapText="1"/>
      <protection hidden="1"/>
    </xf>
    <xf numFmtId="173"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2" fontId="15" fillId="50" borderId="156" xfId="1250" applyNumberFormat="1" applyFont="1" applyFill="1" applyBorder="1" applyAlignment="1" applyProtection="1">
      <alignment vertical="center" wrapText="1"/>
      <protection hidden="1"/>
    </xf>
    <xf numFmtId="172" fontId="15" fillId="50" borderId="15" xfId="1250" applyNumberFormat="1" applyFont="1" applyFill="1" applyBorder="1" applyAlignment="1" applyProtection="1">
      <alignment vertical="center" wrapText="1"/>
      <protection hidden="1"/>
    </xf>
    <xf numFmtId="172" fontId="15" fillId="51" borderId="156" xfId="1250" applyNumberFormat="1" applyFont="1" applyFill="1" applyBorder="1" applyAlignment="1" applyProtection="1">
      <alignment vertical="center" wrapText="1"/>
      <protection hidden="1"/>
    </xf>
    <xf numFmtId="172"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60"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2"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59" xfId="0" applyFont="1" applyFill="1" applyBorder="1" applyAlignment="1" applyProtection="1">
      <alignment horizontal="center" vertical="center" wrapText="1"/>
      <protection locked="0"/>
    </xf>
    <xf numFmtId="0" fontId="3" fillId="62" borderId="160"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6" fontId="15" fillId="51" borderId="156" xfId="1250" applyFont="1" applyFill="1" applyBorder="1" applyAlignment="1" applyProtection="1">
      <alignment vertical="center" wrapText="1"/>
      <protection hidden="1"/>
    </xf>
    <xf numFmtId="166"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60"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59" xfId="1371" applyFont="1" applyFill="1" applyBorder="1" applyAlignment="1" applyProtection="1">
      <alignment horizontal="center" vertical="center" wrapText="1"/>
      <protection locked="0"/>
    </xf>
    <xf numFmtId="0" fontId="9" fillId="24" borderId="163"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2"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59" xfId="1371" applyFont="1" applyBorder="1" applyAlignment="1">
      <alignment horizontal="center" vertical="center"/>
    </xf>
    <xf numFmtId="0" fontId="50" fillId="0" borderId="163"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61"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2"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61" xfId="1371" applyNumberFormat="1" applyFont="1" applyFill="1" applyBorder="1" applyAlignment="1">
      <alignment horizontal="center" vertical="center" wrapText="1"/>
    </xf>
    <xf numFmtId="171" fontId="9" fillId="0" borderId="126" xfId="1496" applyNumberFormat="1" applyFont="1" applyFill="1" applyBorder="1" applyAlignment="1">
      <alignment horizontal="center" vertical="center" wrapText="1"/>
    </xf>
    <xf numFmtId="171" fontId="9" fillId="0" borderId="127" xfId="1496" applyNumberFormat="1" applyFont="1" applyFill="1" applyBorder="1" applyAlignment="1">
      <alignment horizontal="center" vertical="center" wrapText="1"/>
    </xf>
    <xf numFmtId="171" fontId="9" fillId="0" borderId="162" xfId="1496" applyNumberFormat="1" applyFont="1" applyFill="1" applyBorder="1" applyAlignment="1">
      <alignment horizontal="center" vertical="center" wrapText="1"/>
    </xf>
    <xf numFmtId="0" fontId="9" fillId="24" borderId="161"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2"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59" xfId="1371" applyFont="1" applyFill="1" applyBorder="1" applyAlignment="1">
      <alignment horizontal="center" vertical="center"/>
    </xf>
    <xf numFmtId="0" fontId="9" fillId="50" borderId="160"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2"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59" xfId="1371" applyFont="1" applyBorder="1" applyAlignment="1">
      <alignment horizontal="center" vertical="center"/>
    </xf>
    <xf numFmtId="0" fontId="57" fillId="0" borderId="163"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61"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61"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61"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61"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protection hidden="1"/>
    </xf>
    <xf numFmtId="0" fontId="5" fillId="50" borderId="159" xfId="1371" applyFont="1" applyFill="1" applyBorder="1" applyAlignment="1" applyProtection="1">
      <alignment horizontal="center" vertical="center"/>
      <protection hidden="1"/>
    </xf>
    <xf numFmtId="0" fontId="5" fillId="50" borderId="160"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2" xfId="1371" applyFont="1" applyBorder="1" applyAlignment="1" applyProtection="1">
      <alignment horizontal="center" vertical="center" wrapText="1"/>
      <protection hidden="1"/>
    </xf>
    <xf numFmtId="166" fontId="87" fillId="50" borderId="156" xfId="1250" applyFont="1" applyFill="1" applyBorder="1" applyAlignment="1" applyProtection="1">
      <alignment horizontal="center" vertical="center" wrapText="1"/>
      <protection hidden="1"/>
    </xf>
    <xf numFmtId="166" fontId="87" fillId="50" borderId="23" xfId="1250" applyFont="1" applyFill="1" applyBorder="1" applyAlignment="1" applyProtection="1">
      <alignment horizontal="center" vertical="center" wrapText="1"/>
      <protection hidden="1"/>
    </xf>
    <xf numFmtId="166" fontId="87" fillId="50" borderId="15" xfId="1250" applyFont="1" applyFill="1" applyBorder="1" applyAlignment="1" applyProtection="1">
      <alignment horizontal="center" vertical="center" wrapText="1"/>
      <protection hidden="1"/>
    </xf>
    <xf numFmtId="180" fontId="87" fillId="50" borderId="156" xfId="1250" applyNumberFormat="1" applyFont="1" applyFill="1" applyBorder="1" applyAlignment="1" applyProtection="1">
      <alignment horizontal="center" vertical="center" wrapText="1"/>
      <protection hidden="1"/>
    </xf>
    <xf numFmtId="180" fontId="87" fillId="50" borderId="23" xfId="1250" applyNumberFormat="1" applyFont="1" applyFill="1" applyBorder="1" applyAlignment="1" applyProtection="1">
      <alignment horizontal="center" vertical="center" wrapText="1"/>
      <protection hidden="1"/>
    </xf>
    <xf numFmtId="180"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5" fillId="50" borderId="126" xfId="1371" applyFont="1" applyFill="1" applyBorder="1" applyAlignment="1" applyProtection="1">
      <alignment horizontal="justify" vertical="center" wrapText="1"/>
      <protection locked="0" hidden="1"/>
    </xf>
    <xf numFmtId="0" fontId="5" fillId="50" borderId="127" xfId="1371" applyFont="1" applyFill="1" applyBorder="1" applyAlignment="1" applyProtection="1">
      <alignment horizontal="justify" vertical="center" wrapText="1"/>
      <protection locked="0" hidden="1"/>
    </xf>
    <xf numFmtId="0" fontId="5" fillId="50" borderId="162" xfId="1371" applyFont="1" applyFill="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59" xfId="1371" applyFont="1" applyBorder="1" applyAlignment="1" applyProtection="1">
      <alignment horizontal="center" vertical="center"/>
      <protection hidden="1"/>
    </xf>
    <xf numFmtId="0" fontId="50" fillId="0" borderId="163"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55" xfId="0" applyFont="1" applyFill="1" applyBorder="1" applyAlignment="1">
      <alignment horizontal="center" vertical="center" wrapText="1"/>
    </xf>
    <xf numFmtId="0" fontId="81" fillId="65" borderId="159" xfId="0" applyFont="1" applyFill="1" applyBorder="1" applyAlignment="1">
      <alignment horizontal="center" vertical="center" wrapText="1"/>
    </xf>
    <xf numFmtId="0" fontId="81" fillId="65" borderId="177"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69" xfId="0" applyFont="1" applyFill="1" applyBorder="1" applyAlignment="1">
      <alignment horizontal="center" vertical="center" wrapText="1"/>
    </xf>
    <xf numFmtId="0" fontId="81" fillId="65" borderId="173" xfId="0" applyFont="1" applyFill="1" applyBorder="1" applyAlignment="1">
      <alignment horizontal="center" vertical="center" wrapText="1"/>
    </xf>
    <xf numFmtId="0" fontId="81" fillId="65" borderId="174" xfId="0" applyFont="1" applyFill="1" applyBorder="1" applyAlignment="1">
      <alignment horizontal="center" vertical="center" wrapText="1"/>
    </xf>
    <xf numFmtId="0" fontId="81" fillId="65" borderId="175" xfId="0" applyFont="1" applyFill="1" applyBorder="1" applyAlignment="1">
      <alignment horizontal="center" vertical="center" wrapText="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61"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2" xfId="1496" applyNumberFormat="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61"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61"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2"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61" xfId="1371"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6"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61"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2"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80" fontId="5" fillId="50" borderId="156" xfId="1250" applyNumberFormat="1" applyFont="1" applyFill="1" applyBorder="1" applyAlignment="1" applyProtection="1">
      <alignment horizontal="center" vertical="center" wrapText="1"/>
      <protection locked="0" hidden="1"/>
    </xf>
    <xf numFmtId="180" fontId="5" fillId="50" borderId="23" xfId="1250" applyNumberFormat="1" applyFont="1" applyFill="1" applyBorder="1" applyAlignment="1" applyProtection="1">
      <alignment horizontal="center" vertical="center" wrapText="1"/>
      <protection locked="0" hidden="1"/>
    </xf>
    <xf numFmtId="180"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61" xfId="1371" applyFont="1" applyFill="1" applyBorder="1" applyAlignment="1" applyProtection="1">
      <alignment horizontal="justify" vertical="center" wrapText="1"/>
      <protection locked="0"/>
    </xf>
    <xf numFmtId="14" fontId="5" fillId="0" borderId="126" xfId="1371" applyNumberFormat="1" applyFont="1" applyBorder="1" applyAlignment="1" applyProtection="1">
      <alignment horizontal="center" vertical="center" wrapText="1"/>
      <protection hidden="1"/>
    </xf>
    <xf numFmtId="0" fontId="5" fillId="0" borderId="161" xfId="1371" applyFont="1" applyBorder="1" applyAlignment="1" applyProtection="1">
      <alignment horizontal="center"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2"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61" xfId="1371" applyFont="1" applyBorder="1" applyAlignment="1" applyProtection="1">
      <alignment horizontal="justify"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61" xfId="1371" applyNumberFormat="1" applyFont="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9" fontId="5" fillId="0" borderId="152" xfId="1496" applyFont="1" applyFill="1" applyBorder="1" applyAlignment="1" applyProtection="1">
      <alignment horizontal="center" vertical="center" wrapText="1"/>
      <protection hidden="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54" fillId="0" borderId="159" xfId="1371" applyFont="1" applyBorder="1" applyAlignment="1" applyProtection="1">
      <alignment horizontal="center" vertical="center" wrapText="1"/>
      <protection hidden="1"/>
    </xf>
    <xf numFmtId="0" fontId="54" fillId="0" borderId="160" xfId="1371" applyFont="1" applyBorder="1" applyAlignment="1" applyProtection="1">
      <alignment horizontal="center" vertical="center" wrapText="1"/>
      <protection hidden="1"/>
    </xf>
    <xf numFmtId="0" fontId="54" fillId="0" borderId="0" xfId="1371" applyFont="1" applyAlignment="1" applyProtection="1">
      <alignment horizontal="center" vertical="center" wrapText="1"/>
      <protection hidden="1"/>
    </xf>
    <xf numFmtId="0" fontId="54" fillId="0" borderId="16" xfId="1371" applyFont="1" applyBorder="1" applyAlignment="1" applyProtection="1">
      <alignment horizontal="center" vertical="center" wrapText="1"/>
      <protection hidden="1"/>
    </xf>
    <xf numFmtId="0" fontId="54" fillId="0" borderId="18" xfId="1371" applyFont="1" applyBorder="1" applyAlignment="1" applyProtection="1">
      <alignment horizontal="center" vertical="center" wrapText="1"/>
      <protection hidden="1"/>
    </xf>
    <xf numFmtId="0" fontId="54" fillId="0" borderId="19" xfId="137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2"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2" xfId="1371" applyFont="1" applyBorder="1" applyAlignment="1" applyProtection="1">
      <alignment horizontal="center" vertical="center" wrapText="1"/>
      <protection locked="0" hidden="1"/>
    </xf>
    <xf numFmtId="0" fontId="9" fillId="50" borderId="126" xfId="1371" applyFont="1" applyFill="1" applyBorder="1" applyAlignment="1" applyProtection="1">
      <alignment horizontal="left" vertical="center" wrapText="1"/>
      <protection locked="0" hidden="1"/>
    </xf>
    <xf numFmtId="0" fontId="9" fillId="50" borderId="127" xfId="1371" applyFont="1" applyFill="1" applyBorder="1" applyAlignment="1" applyProtection="1">
      <alignment horizontal="left" vertical="center" wrapText="1"/>
      <protection locked="0" hidden="1"/>
    </xf>
    <xf numFmtId="0" fontId="9" fillId="50" borderId="162" xfId="1371" applyFont="1" applyFill="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59" xfId="1371" applyFont="1" applyFill="1" applyBorder="1" applyAlignment="1" applyProtection="1">
      <alignment horizontal="center" vertical="center"/>
      <protection hidden="1"/>
    </xf>
    <xf numFmtId="0" fontId="9" fillId="50" borderId="160"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2" xfId="1371" applyFont="1" applyBorder="1" applyAlignment="1" applyProtection="1">
      <alignment horizontal="center" vertical="center" wrapText="1"/>
      <protection hidden="1"/>
    </xf>
    <xf numFmtId="171" fontId="4" fillId="50" borderId="156" xfId="1495" applyNumberFormat="1" applyFont="1" applyFill="1" applyBorder="1" applyAlignment="1" applyProtection="1">
      <alignment horizontal="center" vertical="center" wrapText="1"/>
      <protection locked="0" hidden="1"/>
    </xf>
    <xf numFmtId="171" fontId="4" fillId="50" borderId="23" xfId="1495" applyNumberFormat="1" applyFont="1" applyFill="1" applyBorder="1" applyAlignment="1" applyProtection="1">
      <alignment horizontal="center" vertical="center" wrapText="1"/>
      <protection locked="0" hidden="1"/>
    </xf>
    <xf numFmtId="171" fontId="4" fillId="50" borderId="15" xfId="1495" applyNumberFormat="1" applyFont="1" applyFill="1" applyBorder="1" applyAlignment="1" applyProtection="1">
      <alignment horizontal="center" vertical="center" wrapText="1"/>
      <protection locked="0" hidden="1"/>
    </xf>
    <xf numFmtId="166" fontId="4" fillId="50" borderId="154" xfId="1250" applyFont="1" applyFill="1" applyBorder="1" applyAlignment="1" applyProtection="1">
      <alignment horizontal="center" vertical="center" wrapText="1"/>
      <protection locked="0" hidden="1"/>
    </xf>
    <xf numFmtId="166" fontId="4" fillId="50" borderId="47" xfId="1250" applyFont="1" applyFill="1" applyBorder="1" applyAlignment="1" applyProtection="1">
      <alignment horizontal="center" vertical="center" wrapText="1"/>
      <protection locked="0" hidden="1"/>
    </xf>
    <xf numFmtId="166"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61"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2"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61"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61"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61"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86" fillId="65" borderId="155" xfId="0" applyFont="1" applyFill="1" applyBorder="1" applyAlignment="1">
      <alignment wrapText="1"/>
    </xf>
    <xf numFmtId="0" fontId="86" fillId="65" borderId="159" xfId="0" applyFont="1" applyFill="1" applyBorder="1" applyAlignment="1">
      <alignment wrapText="1"/>
    </xf>
    <xf numFmtId="0" fontId="86" fillId="65" borderId="177" xfId="0" applyFont="1" applyFill="1" applyBorder="1" applyAlignment="1">
      <alignment wrapText="1"/>
    </xf>
    <xf numFmtId="0" fontId="86" fillId="65" borderId="113" xfId="0" applyFont="1" applyFill="1" applyBorder="1" applyAlignment="1">
      <alignment wrapText="1"/>
    </xf>
    <xf numFmtId="0" fontId="86" fillId="65" borderId="0" xfId="0" applyFont="1" applyFill="1" applyAlignment="1">
      <alignment wrapText="1"/>
    </xf>
    <xf numFmtId="0" fontId="86" fillId="65" borderId="169" xfId="0" applyFont="1" applyFill="1" applyBorder="1" applyAlignment="1">
      <alignment wrapText="1"/>
    </xf>
    <xf numFmtId="0" fontId="86" fillId="65" borderId="173" xfId="0" applyFont="1" applyFill="1" applyBorder="1" applyAlignment="1">
      <alignment wrapText="1"/>
    </xf>
    <xf numFmtId="0" fontId="86" fillId="65" borderId="174" xfId="0" applyFont="1" applyFill="1" applyBorder="1" applyAlignment="1">
      <alignment wrapText="1"/>
    </xf>
    <xf numFmtId="0" fontId="86" fillId="65" borderId="175" xfId="0" applyFont="1" applyFill="1" applyBorder="1" applyAlignment="1">
      <alignment wrapText="1"/>
    </xf>
    <xf numFmtId="0" fontId="80" fillId="50" borderId="155" xfId="1371" applyFont="1" applyFill="1" applyBorder="1" applyAlignment="1" applyProtection="1">
      <alignment horizontal="left" vertical="center" wrapText="1"/>
      <protection locked="0" hidden="1"/>
    </xf>
    <xf numFmtId="0" fontId="54" fillId="50" borderId="159" xfId="1371" applyFont="1" applyFill="1" applyBorder="1" applyAlignment="1" applyProtection="1">
      <alignment horizontal="left" vertical="center" wrapText="1"/>
      <protection locked="0" hidden="1"/>
    </xf>
    <xf numFmtId="0" fontId="54" fillId="50" borderId="160" xfId="1371" applyFont="1" applyFill="1" applyBorder="1" applyAlignment="1" applyProtection="1">
      <alignment horizontal="left" vertical="center" wrapText="1"/>
      <protection locked="0" hidden="1"/>
    </xf>
    <xf numFmtId="0" fontId="54" fillId="50" borderId="113" xfId="1371" applyFont="1" applyFill="1" applyBorder="1" applyAlignment="1" applyProtection="1">
      <alignment horizontal="left" vertical="center" wrapText="1"/>
      <protection locked="0" hidden="1"/>
    </xf>
    <xf numFmtId="0" fontId="54" fillId="50" borderId="0" xfId="1371" applyFont="1" applyFill="1" applyAlignment="1" applyProtection="1">
      <alignment horizontal="left" vertical="center" wrapText="1"/>
      <protection locked="0" hidden="1"/>
    </xf>
    <xf numFmtId="0" fontId="54" fillId="50" borderId="16" xfId="1371" applyFont="1" applyFill="1" applyBorder="1" applyAlignment="1" applyProtection="1">
      <alignment horizontal="left" vertical="center" wrapText="1"/>
      <protection locked="0" hidden="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91" fillId="0" borderId="155" xfId="1371" applyFont="1" applyBorder="1" applyAlignment="1" applyProtection="1">
      <alignment horizontal="left" vertical="top" wrapText="1"/>
      <protection locked="0" hidden="1"/>
    </xf>
    <xf numFmtId="0" fontId="59" fillId="0" borderId="159" xfId="1371" applyFont="1" applyBorder="1" applyAlignment="1" applyProtection="1">
      <alignment horizontal="left" vertical="top" wrapText="1"/>
      <protection locked="0" hidden="1"/>
    </xf>
    <xf numFmtId="0" fontId="59" fillId="0" borderId="160" xfId="1371" applyFont="1" applyBorder="1" applyAlignment="1" applyProtection="1">
      <alignment horizontal="left" vertical="top" wrapText="1"/>
      <protection locked="0" hidden="1"/>
    </xf>
    <xf numFmtId="0" fontId="59" fillId="0" borderId="113" xfId="1371" applyFont="1" applyBorder="1" applyAlignment="1" applyProtection="1">
      <alignment horizontal="left" vertical="top" wrapText="1"/>
      <protection locked="0" hidden="1"/>
    </xf>
    <xf numFmtId="0" fontId="59" fillId="0" borderId="0" xfId="1371" applyFont="1" applyAlignment="1" applyProtection="1">
      <alignment horizontal="left" vertical="top" wrapText="1"/>
      <protection locked="0" hidden="1"/>
    </xf>
    <xf numFmtId="0" fontId="59" fillId="0" borderId="16" xfId="1371" applyFont="1" applyBorder="1" applyAlignment="1" applyProtection="1">
      <alignment horizontal="left" vertical="top" wrapText="1"/>
      <protection locked="0" hidden="1"/>
    </xf>
    <xf numFmtId="0" fontId="59" fillId="0" borderId="17" xfId="1371" applyFont="1" applyBorder="1" applyAlignment="1" applyProtection="1">
      <alignment horizontal="left" vertical="top" wrapText="1"/>
      <protection locked="0" hidden="1"/>
    </xf>
    <xf numFmtId="0" fontId="59" fillId="0" borderId="18" xfId="1371" applyFont="1" applyBorder="1" applyAlignment="1" applyProtection="1">
      <alignment horizontal="left" vertical="top" wrapText="1"/>
      <protection locked="0" hidden="1"/>
    </xf>
    <xf numFmtId="0" fontId="59" fillId="0" borderId="19" xfId="1371" applyFont="1" applyBorder="1" applyAlignment="1" applyProtection="1">
      <alignment horizontal="left" vertical="top" wrapText="1"/>
      <protection locked="0" hidden="1"/>
    </xf>
    <xf numFmtId="0" fontId="5" fillId="0" borderId="155"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0" borderId="160" xfId="1371" applyFont="1" applyBorder="1" applyAlignment="1" applyProtection="1">
      <alignment horizontal="center" vertical="center"/>
      <protection hidden="1"/>
    </xf>
    <xf numFmtId="0" fontId="12" fillId="50" borderId="126" xfId="1371" applyFont="1" applyFill="1" applyBorder="1" applyAlignment="1" applyProtection="1">
      <alignment horizontal="justify" vertical="center" wrapText="1"/>
      <protection locked="0" hidden="1"/>
    </xf>
    <xf numFmtId="0" fontId="12" fillId="50" borderId="127" xfId="1371" applyFont="1" applyFill="1" applyBorder="1" applyAlignment="1" applyProtection="1">
      <alignment horizontal="justify" vertical="center" wrapText="1"/>
      <protection locked="0" hidden="1"/>
    </xf>
    <xf numFmtId="0" fontId="12" fillId="50" borderId="162" xfId="1371" applyFont="1" applyFill="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2"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61"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2" xfId="1371" applyBorder="1" applyAlignment="1" applyProtection="1">
      <alignment horizontal="left"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80" fontId="12" fillId="50" borderId="156" xfId="1250" applyNumberFormat="1" applyFont="1" applyFill="1" applyBorder="1" applyAlignment="1" applyProtection="1">
      <alignment horizontal="center" vertical="center" wrapText="1"/>
      <protection locked="0" hidden="1"/>
    </xf>
    <xf numFmtId="180" fontId="12" fillId="50" borderId="23" xfId="1250" applyNumberFormat="1" applyFont="1" applyFill="1" applyBorder="1" applyAlignment="1" applyProtection="1">
      <alignment horizontal="center" vertical="center" wrapText="1"/>
      <protection locked="0" hidden="1"/>
    </xf>
    <xf numFmtId="180" fontId="12" fillId="50" borderId="15" xfId="1250" applyNumberFormat="1" applyFont="1" applyFill="1" applyBorder="1" applyAlignment="1" applyProtection="1">
      <alignment horizontal="center" vertical="center" wrapText="1"/>
      <protection locked="0" hidden="1"/>
    </xf>
    <xf numFmtId="166" fontId="12" fillId="50" borderId="154" xfId="1250" applyFont="1" applyFill="1" applyBorder="1" applyAlignment="1" applyProtection="1">
      <alignment horizontal="center" vertical="center" wrapText="1"/>
      <protection locked="0" hidden="1"/>
    </xf>
    <xf numFmtId="166" fontId="12" fillId="50" borderId="47" xfId="1250" applyFont="1" applyFill="1" applyBorder="1" applyAlignment="1" applyProtection="1">
      <alignment horizontal="center" vertical="center" wrapText="1"/>
      <protection locked="0" hidden="1"/>
    </xf>
    <xf numFmtId="166" fontId="12" fillId="50" borderId="48" xfId="1250" applyFont="1" applyFill="1" applyBorder="1" applyAlignment="1" applyProtection="1">
      <alignment horizontal="center" vertical="center" wrapText="1"/>
      <protection locked="0" hidden="1"/>
    </xf>
    <xf numFmtId="0" fontId="88" fillId="50" borderId="155" xfId="0" applyFont="1" applyFill="1" applyBorder="1" applyAlignment="1">
      <alignment horizontal="left" vertical="center" wrapText="1"/>
    </xf>
    <xf numFmtId="0" fontId="86" fillId="50" borderId="159" xfId="0" applyFont="1" applyFill="1" applyBorder="1" applyAlignment="1">
      <alignment horizontal="left" vertical="center" wrapText="1"/>
    </xf>
    <xf numFmtId="0" fontId="86" fillId="50" borderId="160" xfId="0" applyFont="1" applyFill="1" applyBorder="1" applyAlignment="1">
      <alignment horizontal="left" vertical="center" wrapText="1"/>
    </xf>
    <xf numFmtId="0" fontId="86" fillId="50" borderId="113" xfId="0" applyFont="1" applyFill="1" applyBorder="1" applyAlignment="1">
      <alignment horizontal="left" vertical="center" wrapText="1"/>
    </xf>
    <xf numFmtId="0" fontId="86" fillId="50" borderId="0" xfId="0" applyFont="1" applyFill="1" applyAlignment="1">
      <alignment horizontal="left" vertical="center" wrapText="1"/>
    </xf>
    <xf numFmtId="0" fontId="86" fillId="50" borderId="16" xfId="0" applyFont="1" applyFill="1" applyBorder="1" applyAlignment="1">
      <alignment horizontal="left" vertical="center" wrapText="1"/>
    </xf>
    <xf numFmtId="0" fontId="86" fillId="50" borderId="17" xfId="0" applyFont="1" applyFill="1" applyBorder="1" applyAlignment="1">
      <alignment horizontal="left" vertical="center" wrapText="1"/>
    </xf>
    <xf numFmtId="0" fontId="86" fillId="50" borderId="18" xfId="0" applyFont="1" applyFill="1" applyBorder="1" applyAlignment="1">
      <alignment horizontal="left" vertical="center" wrapText="1"/>
    </xf>
    <xf numFmtId="0" fontId="86" fillId="50" borderId="19" xfId="0" applyFont="1" applyFill="1" applyBorder="1" applyAlignment="1">
      <alignment horizontal="left" vertical="center" wrapText="1"/>
    </xf>
    <xf numFmtId="0" fontId="88" fillId="50" borderId="113" xfId="0" applyFont="1" applyFill="1" applyBorder="1" applyAlignment="1">
      <alignment horizontal="left" vertical="top" wrapText="1"/>
    </xf>
    <xf numFmtId="0" fontId="3" fillId="50" borderId="0" xfId="0" applyFont="1" applyFill="1" applyAlignment="1">
      <alignment horizontal="left" vertical="top" wrapText="1"/>
    </xf>
    <xf numFmtId="0" fontId="3" fillId="50" borderId="16" xfId="0" applyFont="1" applyFill="1" applyBorder="1" applyAlignment="1">
      <alignment horizontal="left" vertical="top" wrapText="1"/>
    </xf>
    <xf numFmtId="0" fontId="3" fillId="50" borderId="113" xfId="0" applyFont="1" applyFill="1" applyBorder="1" applyAlignment="1">
      <alignment horizontal="left" vertical="top" wrapText="1"/>
    </xf>
    <xf numFmtId="0" fontId="3" fillId="50" borderId="17" xfId="0" applyFont="1" applyFill="1" applyBorder="1" applyAlignment="1">
      <alignment horizontal="left" vertical="top" wrapText="1"/>
    </xf>
    <xf numFmtId="0" fontId="3" fillId="50" borderId="18" xfId="0" applyFont="1" applyFill="1" applyBorder="1" applyAlignment="1">
      <alignment horizontal="left" vertical="top" wrapText="1"/>
    </xf>
    <xf numFmtId="0" fontId="3" fillId="50" borderId="19" xfId="0" applyFont="1" applyFill="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2" xfId="1496" applyNumberFormat="1" applyFont="1" applyFill="1" applyBorder="1" applyAlignment="1" applyProtection="1">
      <alignment horizontal="center"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59"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2"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8" fillId="0" borderId="155" xfId="1371" applyFont="1" applyBorder="1" applyAlignment="1" applyProtection="1">
      <alignment horizontal="left" vertical="center" wrapText="1"/>
      <protection locked="0" hidden="1"/>
    </xf>
    <xf numFmtId="0" fontId="55" fillId="0" borderId="159" xfId="1371" applyFont="1" applyBorder="1" applyAlignment="1" applyProtection="1">
      <alignment horizontal="left" vertical="center" wrapText="1"/>
      <protection locked="0" hidden="1"/>
    </xf>
    <xf numFmtId="0" fontId="55" fillId="0" borderId="113" xfId="1371" applyFont="1" applyBorder="1" applyAlignment="1" applyProtection="1">
      <alignment horizontal="left" vertical="center" wrapText="1"/>
      <protection locked="0" hidden="1"/>
    </xf>
    <xf numFmtId="0" fontId="55" fillId="0" borderId="0" xfId="1371" applyFont="1" applyAlignment="1" applyProtection="1">
      <alignment horizontal="left" vertical="center" wrapText="1"/>
      <protection locked="0" hidden="1"/>
    </xf>
    <xf numFmtId="0" fontId="90" fillId="0" borderId="155" xfId="1371" applyFont="1" applyBorder="1" applyAlignment="1" applyProtection="1">
      <alignment horizontal="left" vertical="top" wrapText="1"/>
      <protection locked="0" hidden="1"/>
    </xf>
    <xf numFmtId="0" fontId="51" fillId="0" borderId="159" xfId="1371" applyFont="1" applyBorder="1" applyAlignment="1" applyProtection="1">
      <alignment horizontal="left" vertical="top" wrapText="1"/>
      <protection locked="0" hidden="1"/>
    </xf>
    <xf numFmtId="0" fontId="51" fillId="0" borderId="160" xfId="1371" applyFont="1" applyBorder="1" applyAlignment="1" applyProtection="1">
      <alignment horizontal="left" vertical="top" wrapText="1"/>
      <protection locked="0" hidden="1"/>
    </xf>
    <xf numFmtId="0" fontId="51" fillId="0" borderId="113" xfId="1371" applyFont="1" applyBorder="1" applyAlignment="1" applyProtection="1">
      <alignment horizontal="left" vertical="top" wrapText="1"/>
      <protection locked="0" hidden="1"/>
    </xf>
    <xf numFmtId="0" fontId="51" fillId="0" borderId="0" xfId="1371" applyFont="1" applyAlignment="1" applyProtection="1">
      <alignment horizontal="left" vertical="top" wrapText="1"/>
      <protection locked="0" hidden="1"/>
    </xf>
    <xf numFmtId="0" fontId="51" fillId="0" borderId="16" xfId="1371" applyFont="1" applyBorder="1" applyAlignment="1" applyProtection="1">
      <alignment horizontal="left" vertical="top" wrapText="1"/>
      <protection locked="0" hidden="1"/>
    </xf>
    <xf numFmtId="0" fontId="88" fillId="50" borderId="155" xfId="0" applyFont="1" applyFill="1" applyBorder="1" applyAlignment="1">
      <alignment horizontal="justify" vertical="top" wrapText="1"/>
    </xf>
    <xf numFmtId="0" fontId="3" fillId="50" borderId="159" xfId="0" applyFont="1" applyFill="1" applyBorder="1" applyAlignment="1">
      <alignment horizontal="justify" vertical="top" wrapText="1"/>
    </xf>
    <xf numFmtId="0" fontId="3" fillId="50" borderId="160" xfId="0" applyFont="1" applyFill="1" applyBorder="1" applyAlignment="1">
      <alignment horizontal="justify" vertical="top" wrapText="1"/>
    </xf>
    <xf numFmtId="0" fontId="3" fillId="50" borderId="113" xfId="0" applyFont="1" applyFill="1" applyBorder="1" applyAlignment="1">
      <alignment horizontal="justify" vertical="top" wrapText="1"/>
    </xf>
    <xf numFmtId="0" fontId="3" fillId="50" borderId="0" xfId="0" applyFont="1" applyFill="1" applyAlignment="1">
      <alignment horizontal="justify" vertical="top" wrapText="1"/>
    </xf>
    <xf numFmtId="0" fontId="3" fillId="50" borderId="16" xfId="0" applyFont="1" applyFill="1" applyBorder="1" applyAlignment="1">
      <alignment horizontal="justify" vertical="top" wrapText="1"/>
    </xf>
    <xf numFmtId="0" fontId="86" fillId="0" borderId="172" xfId="0" applyFont="1" applyBorder="1" applyAlignment="1">
      <alignment horizontal="left" vertical="center" wrapText="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2"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2"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0" borderId="170" xfId="0" applyFont="1" applyBorder="1" applyAlignment="1">
      <alignment horizontal="left" vertical="center" wrapText="1"/>
    </xf>
    <xf numFmtId="0" fontId="82" fillId="0" borderId="164" xfId="0" applyFont="1" applyBorder="1" applyAlignment="1">
      <alignment horizontal="left" vertical="center" wrapText="1"/>
    </xf>
    <xf numFmtId="0" fontId="82" fillId="0" borderId="165" xfId="0" applyFont="1" applyBorder="1" applyAlignment="1">
      <alignment horizontal="left" vertical="center" wrapText="1"/>
    </xf>
    <xf numFmtId="0" fontId="82" fillId="0" borderId="113" xfId="0" applyFont="1" applyBorder="1" applyAlignment="1">
      <alignment horizontal="left" vertical="center" wrapText="1"/>
    </xf>
    <xf numFmtId="0" fontId="82" fillId="0" borderId="0" xfId="0" applyFont="1" applyAlignment="1">
      <alignment horizontal="left" vertical="center" wrapText="1"/>
    </xf>
    <xf numFmtId="0" fontId="82" fillId="0" borderId="169" xfId="0" applyFont="1" applyBorder="1" applyAlignment="1">
      <alignment horizontal="left" vertical="center" wrapText="1"/>
    </xf>
    <xf numFmtId="0" fontId="82" fillId="0" borderId="17" xfId="0" applyFont="1" applyBorder="1" applyAlignment="1">
      <alignment horizontal="left" vertical="center" wrapText="1"/>
    </xf>
    <xf numFmtId="0" fontId="82" fillId="0" borderId="18" xfId="0" applyFont="1" applyBorder="1" applyAlignment="1">
      <alignment horizontal="left" vertical="center" wrapText="1"/>
    </xf>
    <xf numFmtId="0" fontId="82" fillId="0" borderId="171" xfId="0" applyFont="1" applyBorder="1" applyAlignment="1">
      <alignment horizontal="left" vertical="center" wrapText="1"/>
    </xf>
    <xf numFmtId="0" fontId="8" fillId="50" borderId="126" xfId="1496" applyNumberFormat="1" applyFont="1" applyFill="1" applyBorder="1" applyAlignment="1">
      <alignment horizontal="center" vertical="center" wrapText="1"/>
    </xf>
    <xf numFmtId="0" fontId="8" fillId="50" borderId="162" xfId="1496" applyNumberFormat="1" applyFont="1" applyFill="1" applyBorder="1" applyAlignment="1">
      <alignment horizontal="center" vertical="center" wrapText="1"/>
    </xf>
    <xf numFmtId="0" fontId="9" fillId="50" borderId="161"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2"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2"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2" xfId="1371" applyFont="1" applyFill="1" applyBorder="1" applyAlignment="1">
      <alignment horizontal="center" vertical="center"/>
    </xf>
    <xf numFmtId="0" fontId="9" fillId="0" borderId="161" xfId="1371" applyFont="1" applyBorder="1" applyAlignment="1">
      <alignment horizontal="center" vertical="center" wrapText="1"/>
    </xf>
    <xf numFmtId="0" fontId="9" fillId="50" borderId="161"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61"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2"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61"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2" xfId="0" applyFont="1" applyFill="1" applyBorder="1" applyAlignment="1">
      <alignment horizontal="justify" vertical="center" wrapText="1"/>
    </xf>
    <xf numFmtId="0" fontId="9" fillId="50" borderId="126" xfId="1371" applyFont="1" applyFill="1" applyBorder="1" applyAlignment="1" applyProtection="1">
      <alignment horizontal="center" vertical="center" wrapText="1"/>
      <protection locked="0"/>
    </xf>
    <xf numFmtId="0" fontId="9" fillId="50" borderId="161"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61"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61"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19"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8"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2" xfId="32120"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3"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2" xr:uid="{00000000-0005-0000-0000-000055510000}"/>
    <cellStyle name="Porcentaje 2 3" xfId="32124" xr:uid="{00000000-0005-0000-0000-000056510000}"/>
    <cellStyle name="Porcentaje 3" xfId="1494" xr:uid="{00000000-0005-0000-0000-000057510000}"/>
    <cellStyle name="Porcentaje 4" xfId="32121"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750420850042186"/>
          <c:h val="0.8072774349152301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0.58333333333333315</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9.2540000000000001E-3</c:v>
                </c:pt>
                <c:pt idx="1">
                  <c:v>4.9979999999999998E-3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9.2540000000000001E-3</c:v>
                </c:pt>
                <c:pt idx="1">
                  <c:v>5.000000000000001E-3</c:v>
                </c:pt>
                <c:pt idx="2" formatCode="_(* #,##0.000_);_(* \(#,##0.000\);_(* &quot;-&quot;_);_(@_)">
                  <c:v>4.9979999999999998E-3</c:v>
                </c:pt>
                <c:pt idx="3">
                  <c:v>8.7480000000000006E-3</c:v>
                </c:pt>
                <c:pt idx="4">
                  <c:v>4.9979999999999998E-3</c:v>
                </c:pt>
                <c:pt idx="5">
                  <c:v>9.4979999999999995E-3</c:v>
                </c:pt>
                <c:pt idx="6">
                  <c:v>1.1248000000000001E-2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9.2539999999999997E-2</c:v>
                </c:pt>
                <c:pt idx="1">
                  <c:v>0.14254</c:v>
                </c:pt>
                <c:pt idx="2">
                  <c:v>0.19252</c:v>
                </c:pt>
                <c:pt idx="3">
                  <c:v>0.28000000000000003</c:v>
                </c:pt>
                <c:pt idx="4">
                  <c:v>0.32998000000000005</c:v>
                </c:pt>
                <c:pt idx="5">
                  <c:v>0.42496000000000006</c:v>
                </c:pt>
                <c:pt idx="6">
                  <c:v>0.53744000000000003</c:v>
                </c:pt>
                <c:pt idx="7">
                  <c:v>0</c:v>
                </c:pt>
                <c:pt idx="8">
                  <c:v>0</c:v>
                </c:pt>
                <c:pt idx="9">
                  <c:v>0</c:v>
                </c:pt>
                <c:pt idx="10">
                  <c:v>0</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1.2E-2</c:v>
                </c:pt>
                <c:pt idx="1">
                  <c:v>0</c:v>
                </c:pt>
                <c:pt idx="2">
                  <c:v>0</c:v>
                </c:pt>
                <c:pt idx="3">
                  <c:v>0</c:v>
                </c:pt>
                <c:pt idx="4">
                  <c:v>4.4999999999999998E-2</c:v>
                </c:pt>
                <c:pt idx="5">
                  <c:v>2.2499999999999999E-2</c:v>
                </c:pt>
                <c:pt idx="6">
                  <c:v>4.4999999999999997E-3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0.08</c:v>
                </c:pt>
                <c:pt idx="1">
                  <c:v>0.08</c:v>
                </c:pt>
                <c:pt idx="2">
                  <c:v>0.08</c:v>
                </c:pt>
                <c:pt idx="3">
                  <c:v>0.08</c:v>
                </c:pt>
                <c:pt idx="4">
                  <c:v>0.38</c:v>
                </c:pt>
                <c:pt idx="5">
                  <c:v>0.53</c:v>
                </c:pt>
                <c:pt idx="6">
                  <c:v>0.56000000000000005</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c:v>
                </c:pt>
                <c:pt idx="8">
                  <c:v>0</c:v>
                </c:pt>
                <c:pt idx="9">
                  <c:v>0</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4.6666666666667078E-3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0.55833333333333368</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3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4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5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6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0</xdr:colOff>
      <xdr:row>45</xdr:row>
      <xdr:rowOff>10885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7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8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Deisi Pascagaza Calero" id="{17CAFD60-6F09-5D40-80A7-EDFC3FF81577}" userId="a99eaf15ab8549bc"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7" dT="2023-07-18T14:28:36.82" personId="{17CAFD60-6F09-5D40-80A7-EDFC3FF81577}" id="{D06923AC-1221-7F4D-8861-E331D554D5AD}">
    <text>No esta dando como plan de acción y cargues pi  0,0537</text>
  </threadedComment>
</ThreadedComments>
</file>

<file path=xl/threadedComments/threadedComment2.xml><?xml version="1.0" encoding="utf-8"?>
<ThreadedComments xmlns="http://schemas.microsoft.com/office/spreadsheetml/2018/threadedcomments" xmlns:x="http://schemas.openxmlformats.org/spreadsheetml/2006/main">
  <threadedComment ref="G27" dT="2023-07-18T14:31:17.86" personId="{17CAFD60-6F09-5D40-80A7-EDFC3FF81577}" id="{DA5CE46F-7B94-A641-B770-CEB1867EE6D4}">
    <text>NO ESTA DANDO IGUAL AL 8,4% DE PLAND E ACCION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2.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5"/>
  <cols>
    <col min="1" max="1" width="15.6640625" style="52" customWidth="1"/>
    <col min="2" max="2" width="23.1640625" style="52" customWidth="1"/>
    <col min="3" max="3" width="16.1640625" style="52" customWidth="1"/>
    <col min="4" max="4" width="16.5" style="53" customWidth="1"/>
    <col min="5" max="5" width="17.5" style="52" customWidth="1"/>
    <col min="6" max="6" width="23.5" style="52" customWidth="1"/>
    <col min="7" max="7" width="17.1640625" style="52" customWidth="1"/>
    <col min="8" max="8" width="16.5" style="52" customWidth="1"/>
    <col min="9" max="9" width="18.164062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640625" style="52" customWidth="1"/>
    <col min="22" max="22" width="11.6640625" style="52" customWidth="1"/>
    <col min="23" max="23" width="12.5" style="52" customWidth="1"/>
    <col min="24" max="26" width="14.6640625" style="52" customWidth="1"/>
    <col min="27" max="27" width="16.5" style="67" customWidth="1"/>
    <col min="28" max="28" width="14.6640625" style="52" customWidth="1"/>
    <col min="29" max="29" width="14.5" style="52" customWidth="1"/>
    <col min="30" max="30" width="89.6640625" style="52" customWidth="1"/>
    <col min="31" max="31" width="79.5" style="52" customWidth="1"/>
    <col min="32" max="32" width="87.5" style="52" customWidth="1"/>
    <col min="33" max="16384" width="10.6640625" style="52"/>
  </cols>
  <sheetData>
    <row r="2" spans="1:67" s="69" customFormat="1" ht="45.75" customHeight="1">
      <c r="A2" s="374"/>
      <c r="B2" s="374"/>
      <c r="C2" s="359" t="s">
        <v>0</v>
      </c>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66"/>
    </row>
    <row r="3" spans="1:67" s="69" customFormat="1" ht="45.75" customHeight="1">
      <c r="A3" s="374"/>
      <c r="B3" s="374"/>
      <c r="C3" s="359" t="s">
        <v>1</v>
      </c>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67"/>
    </row>
    <row r="4" spans="1:67" s="69" customFormat="1" ht="45.75" customHeight="1">
      <c r="A4" s="374"/>
      <c r="B4" s="374"/>
      <c r="C4" s="359" t="s">
        <v>2</v>
      </c>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67"/>
    </row>
    <row r="5" spans="1:67" s="69" customFormat="1" ht="45.75" customHeight="1">
      <c r="A5" s="374"/>
      <c r="B5" s="374"/>
      <c r="C5" s="377" t="s">
        <v>3</v>
      </c>
      <c r="D5" s="377"/>
      <c r="E5" s="377"/>
      <c r="F5" s="377"/>
      <c r="G5" s="377"/>
      <c r="H5" s="377"/>
      <c r="I5" s="377"/>
      <c r="J5" s="377"/>
      <c r="K5" s="377"/>
      <c r="L5" s="377"/>
      <c r="M5" s="377"/>
      <c r="N5" s="377"/>
      <c r="O5" s="377"/>
      <c r="P5" s="377"/>
      <c r="Q5" s="377"/>
      <c r="R5" s="364" t="s">
        <v>4</v>
      </c>
      <c r="S5" s="364"/>
      <c r="T5" s="364"/>
      <c r="U5" s="364"/>
      <c r="V5" s="364"/>
      <c r="W5" s="364"/>
      <c r="X5" s="364"/>
      <c r="Y5" s="364"/>
      <c r="Z5" s="364"/>
      <c r="AA5" s="364"/>
      <c r="AB5" s="364"/>
      <c r="AC5" s="364"/>
      <c r="AD5" s="364"/>
      <c r="AE5" s="364"/>
      <c r="AF5" s="368"/>
    </row>
    <row r="6" spans="1:67" s="70" customFormat="1" ht="30.75" customHeight="1">
      <c r="D6" s="71"/>
      <c r="K6" s="69"/>
      <c r="AA6" s="72"/>
    </row>
    <row r="7" spans="1:67" s="70" customFormat="1" ht="42" customHeight="1">
      <c r="B7" s="158" t="s">
        <v>5</v>
      </c>
      <c r="C7" s="373" t="e">
        <f>+#REF!</f>
        <v>#REF!</v>
      </c>
      <c r="D7" s="373"/>
      <c r="E7" s="373"/>
      <c r="F7" s="373"/>
      <c r="G7" s="373"/>
      <c r="K7" s="69"/>
      <c r="AA7" s="72"/>
    </row>
    <row r="8" spans="1:67" s="70" customFormat="1" ht="42" customHeight="1">
      <c r="B8" s="158" t="s">
        <v>6</v>
      </c>
      <c r="C8" s="373" t="e">
        <f>+#REF!</f>
        <v>#REF!</v>
      </c>
      <c r="D8" s="373"/>
      <c r="E8" s="373"/>
      <c r="F8" s="373"/>
      <c r="G8" s="373"/>
      <c r="K8" s="69"/>
      <c r="AA8" s="72"/>
    </row>
    <row r="9" spans="1:67" s="70" customFormat="1" ht="42" customHeight="1">
      <c r="B9" s="159" t="s">
        <v>7</v>
      </c>
      <c r="C9" s="373" t="e">
        <f>+#REF!</f>
        <v>#REF!</v>
      </c>
      <c r="D9" s="373"/>
      <c r="E9" s="373"/>
      <c r="F9" s="373"/>
      <c r="G9" s="373"/>
      <c r="K9" s="69"/>
      <c r="Q9" s="73"/>
      <c r="R9" s="74"/>
      <c r="AA9" s="72"/>
    </row>
    <row r="10" spans="1:67" s="56" customFormat="1" ht="24.75" customHeight="1">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c r="A11" s="348" t="s">
        <v>8</v>
      </c>
      <c r="B11" s="349"/>
      <c r="C11" s="349"/>
      <c r="D11" s="349"/>
      <c r="E11" s="349"/>
      <c r="F11" s="349"/>
      <c r="G11" s="349"/>
      <c r="H11" s="350"/>
      <c r="I11" s="370" t="s">
        <v>9</v>
      </c>
      <c r="J11" s="371"/>
      <c r="K11" s="371"/>
      <c r="L11" s="371"/>
      <c r="M11" s="371"/>
      <c r="N11" s="372"/>
      <c r="O11" s="365" t="s">
        <v>10</v>
      </c>
      <c r="P11" s="365"/>
      <c r="Q11" s="365"/>
      <c r="R11" s="365"/>
      <c r="S11" s="365"/>
      <c r="T11" s="365"/>
      <c r="U11" s="365"/>
      <c r="V11" s="365"/>
      <c r="W11" s="365"/>
      <c r="X11" s="365"/>
      <c r="Y11" s="365"/>
      <c r="Z11" s="365"/>
      <c r="AA11" s="365"/>
      <c r="AB11" s="365"/>
      <c r="AC11" s="365"/>
      <c r="AD11" s="348" t="s">
        <v>11</v>
      </c>
      <c r="AE11" s="349"/>
      <c r="AF11" s="350"/>
    </row>
    <row r="12" spans="1:67" s="57" customFormat="1" ht="56.25" customHeight="1">
      <c r="A12" s="160" t="s">
        <v>12</v>
      </c>
      <c r="B12" s="160" t="s">
        <v>13</v>
      </c>
      <c r="C12" s="160" t="s">
        <v>14</v>
      </c>
      <c r="D12" s="160" t="s">
        <v>15</v>
      </c>
      <c r="E12" s="160" t="s">
        <v>16</v>
      </c>
      <c r="F12" s="160" t="s">
        <v>17</v>
      </c>
      <c r="G12" s="160" t="s">
        <v>18</v>
      </c>
      <c r="H12" s="160" t="s">
        <v>19</v>
      </c>
      <c r="I12" s="161" t="s">
        <v>20</v>
      </c>
      <c r="J12" s="161">
        <v>2016</v>
      </c>
      <c r="K12" s="161">
        <v>2017</v>
      </c>
      <c r="L12" s="161">
        <v>2018</v>
      </c>
      <c r="M12" s="161">
        <v>2019</v>
      </c>
      <c r="N12" s="161">
        <v>2020</v>
      </c>
      <c r="O12" s="162" t="s">
        <v>21</v>
      </c>
      <c r="P12" s="162" t="s">
        <v>22</v>
      </c>
      <c r="Q12" s="162" t="s">
        <v>23</v>
      </c>
      <c r="R12" s="162" t="s">
        <v>24</v>
      </c>
      <c r="S12" s="162" t="s">
        <v>25</v>
      </c>
      <c r="T12" s="162" t="s">
        <v>26</v>
      </c>
      <c r="U12" s="162" t="s">
        <v>27</v>
      </c>
      <c r="V12" s="162" t="s">
        <v>28</v>
      </c>
      <c r="W12" s="162" t="s">
        <v>29</v>
      </c>
      <c r="X12" s="162" t="s">
        <v>30</v>
      </c>
      <c r="Y12" s="162" t="s">
        <v>31</v>
      </c>
      <c r="Z12" s="162" t="s">
        <v>32</v>
      </c>
      <c r="AA12" s="162" t="s">
        <v>33</v>
      </c>
      <c r="AB12" s="163" t="s">
        <v>34</v>
      </c>
      <c r="AC12" s="162" t="s">
        <v>35</v>
      </c>
      <c r="AD12" s="164" t="s">
        <v>36</v>
      </c>
      <c r="AE12" s="164" t="s">
        <v>37</v>
      </c>
      <c r="AF12" s="164" t="s">
        <v>38</v>
      </c>
    </row>
    <row r="13" spans="1:67" s="59" customFormat="1" ht="84.75" customHeight="1">
      <c r="A13" s="314" t="s">
        <v>39</v>
      </c>
      <c r="B13" s="314" t="s">
        <v>40</v>
      </c>
      <c r="C13" s="314">
        <v>224</v>
      </c>
      <c r="D13" s="314" t="s">
        <v>41</v>
      </c>
      <c r="E13" s="314">
        <v>171</v>
      </c>
      <c r="F13" s="318" t="s">
        <v>42</v>
      </c>
      <c r="G13" s="314" t="s">
        <v>43</v>
      </c>
      <c r="H13" s="314" t="s">
        <v>44</v>
      </c>
      <c r="I13" s="369" t="e">
        <f>SUM(J13:N14)</f>
        <v>#REF!</v>
      </c>
      <c r="J13" s="351" t="e">
        <f>+#REF!</f>
        <v>#REF!</v>
      </c>
      <c r="K13" s="353" t="e">
        <f>+#REF!</f>
        <v>#REF!</v>
      </c>
      <c r="L13" s="375" t="e">
        <f>+#REF!</f>
        <v>#REF!</v>
      </c>
      <c r="M13" s="351" t="e">
        <f>+#REF!</f>
        <v>#REF!</v>
      </c>
      <c r="N13" s="351" t="e">
        <f>+#REF!</f>
        <v>#REF!</v>
      </c>
      <c r="O13" s="346" t="e">
        <f>+#REF!</f>
        <v>#REF!</v>
      </c>
      <c r="P13" s="346">
        <v>6.45</v>
      </c>
      <c r="Q13" s="346">
        <v>31.03</v>
      </c>
      <c r="R13" s="346"/>
      <c r="S13" s="346" t="e">
        <f>+#REF!</f>
        <v>#REF!</v>
      </c>
      <c r="T13" s="346" t="e">
        <f>+#REF!</f>
        <v>#REF!</v>
      </c>
      <c r="U13" s="346" t="e">
        <f>+#REF!</f>
        <v>#REF!</v>
      </c>
      <c r="V13" s="346" t="e">
        <f>+#REF!</f>
        <v>#REF!</v>
      </c>
      <c r="W13" s="346" t="e">
        <f>+#REF!</f>
        <v>#REF!</v>
      </c>
      <c r="X13" s="346" t="e">
        <f>+#REF!</f>
        <v>#REF!</v>
      </c>
      <c r="Y13" s="346" t="e">
        <f>+#REF!</f>
        <v>#REF!</v>
      </c>
      <c r="Z13" s="346" t="e">
        <f>+#REF!</f>
        <v>#REF!</v>
      </c>
      <c r="AA13" s="357" t="e">
        <f>SUM(O13:Z14)</f>
        <v>#REF!</v>
      </c>
      <c r="AB13" s="321" t="e">
        <f>+AA13/K13</f>
        <v>#REF!</v>
      </c>
      <c r="AC13" s="321" t="e">
        <f>+(J13+AA13)/I13</f>
        <v>#REF!</v>
      </c>
      <c r="AD13" s="355" t="s">
        <v>45</v>
      </c>
      <c r="AE13" s="308" t="s">
        <v>46</v>
      </c>
      <c r="AF13" s="355"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c r="A14" s="314"/>
      <c r="B14" s="314"/>
      <c r="C14" s="314"/>
      <c r="D14" s="314"/>
      <c r="E14" s="314"/>
      <c r="F14" s="318"/>
      <c r="G14" s="314"/>
      <c r="H14" s="314"/>
      <c r="I14" s="369"/>
      <c r="J14" s="352"/>
      <c r="K14" s="354"/>
      <c r="L14" s="376"/>
      <c r="M14" s="352"/>
      <c r="N14" s="352"/>
      <c r="O14" s="347"/>
      <c r="P14" s="347"/>
      <c r="Q14" s="347"/>
      <c r="R14" s="347"/>
      <c r="S14" s="347"/>
      <c r="T14" s="347"/>
      <c r="U14" s="347"/>
      <c r="V14" s="347"/>
      <c r="W14" s="347"/>
      <c r="X14" s="347"/>
      <c r="Y14" s="347"/>
      <c r="Z14" s="347"/>
      <c r="AA14" s="358"/>
      <c r="AB14" s="321"/>
      <c r="AC14" s="321"/>
      <c r="AD14" s="356"/>
      <c r="AE14" s="309"/>
      <c r="AF14" s="356"/>
    </row>
    <row r="15" spans="1:67" ht="89.25" customHeight="1">
      <c r="A15" s="314" t="s">
        <v>39</v>
      </c>
      <c r="B15" s="314" t="s">
        <v>48</v>
      </c>
      <c r="C15" s="314">
        <v>223</v>
      </c>
      <c r="D15" s="314" t="s">
        <v>49</v>
      </c>
      <c r="E15" s="314">
        <v>170</v>
      </c>
      <c r="F15" s="318" t="s">
        <v>50</v>
      </c>
      <c r="G15" s="314" t="s">
        <v>43</v>
      </c>
      <c r="H15" s="314" t="s">
        <v>44</v>
      </c>
      <c r="I15" s="369" t="e">
        <f>SUM(J15:N16)</f>
        <v>#REF!</v>
      </c>
      <c r="J15" s="344" t="e">
        <f>+#REF!</f>
        <v>#REF!</v>
      </c>
      <c r="K15" s="360" t="e">
        <f>+#REF!</f>
        <v>#REF!</v>
      </c>
      <c r="L15" s="362" t="e">
        <f>+#REF!</f>
        <v>#REF!</v>
      </c>
      <c r="M15" s="344" t="e">
        <f>+#REF!</f>
        <v>#REF!</v>
      </c>
      <c r="N15" s="344" t="e">
        <f>+#REF!</f>
        <v>#REF!</v>
      </c>
      <c r="O15" s="346">
        <v>53</v>
      </c>
      <c r="P15" s="346">
        <v>712</v>
      </c>
      <c r="Q15" s="346">
        <v>881</v>
      </c>
      <c r="R15" s="346"/>
      <c r="S15" s="346" t="e">
        <f>+#REF!</f>
        <v>#REF!</v>
      </c>
      <c r="T15" s="346" t="e">
        <f>+#REF!</f>
        <v>#REF!</v>
      </c>
      <c r="U15" s="346" t="e">
        <f>+#REF!</f>
        <v>#REF!</v>
      </c>
      <c r="V15" s="346" t="e">
        <f>+#REF!</f>
        <v>#REF!</v>
      </c>
      <c r="W15" s="346" t="e">
        <f>+#REF!</f>
        <v>#REF!</v>
      </c>
      <c r="X15" s="346" t="e">
        <f>+#REF!</f>
        <v>#REF!</v>
      </c>
      <c r="Y15" s="346" t="e">
        <f>+#REF!</f>
        <v>#REF!</v>
      </c>
      <c r="Z15" s="346" t="e">
        <f>+#REF!</f>
        <v>#REF!</v>
      </c>
      <c r="AA15" s="357" t="e">
        <f>SUM(O15:Z16)</f>
        <v>#REF!</v>
      </c>
      <c r="AB15" s="321" t="e">
        <f>+AA15/K15</f>
        <v>#REF!</v>
      </c>
      <c r="AC15" s="321" t="e">
        <f>+(J15+AA15)/I15</f>
        <v>#REF!</v>
      </c>
      <c r="AD15" s="355" t="s">
        <v>51</v>
      </c>
      <c r="AE15" s="308" t="s">
        <v>46</v>
      </c>
      <c r="AF15" s="355" t="s">
        <v>52</v>
      </c>
    </row>
    <row r="16" spans="1:67" ht="140.25" customHeight="1">
      <c r="A16" s="314"/>
      <c r="B16" s="314"/>
      <c r="C16" s="314"/>
      <c r="D16" s="314"/>
      <c r="E16" s="314"/>
      <c r="F16" s="318"/>
      <c r="G16" s="314"/>
      <c r="H16" s="314"/>
      <c r="I16" s="369"/>
      <c r="J16" s="345"/>
      <c r="K16" s="361"/>
      <c r="L16" s="363"/>
      <c r="M16" s="345"/>
      <c r="N16" s="345"/>
      <c r="O16" s="347"/>
      <c r="P16" s="347"/>
      <c r="Q16" s="347"/>
      <c r="R16" s="347"/>
      <c r="S16" s="347"/>
      <c r="T16" s="347"/>
      <c r="U16" s="347"/>
      <c r="V16" s="347"/>
      <c r="W16" s="347"/>
      <c r="X16" s="347"/>
      <c r="Y16" s="347"/>
      <c r="Z16" s="347"/>
      <c r="AA16" s="358"/>
      <c r="AB16" s="321"/>
      <c r="AC16" s="321"/>
      <c r="AD16" s="356"/>
      <c r="AE16" s="309"/>
      <c r="AF16" s="356"/>
    </row>
    <row r="17" spans="1:32" ht="62.25" customHeight="1">
      <c r="A17" s="314" t="s">
        <v>39</v>
      </c>
      <c r="B17" s="315" t="s">
        <v>53</v>
      </c>
      <c r="C17" s="314">
        <v>231</v>
      </c>
      <c r="D17" s="314" t="s">
        <v>54</v>
      </c>
      <c r="E17" s="314">
        <v>178</v>
      </c>
      <c r="F17" s="318" t="s">
        <v>55</v>
      </c>
      <c r="G17" s="314" t="s">
        <v>56</v>
      </c>
      <c r="H17" s="314" t="s">
        <v>44</v>
      </c>
      <c r="I17" s="322">
        <f>SUM(J17:N18)</f>
        <v>1</v>
      </c>
      <c r="J17" s="319">
        <v>0.05</v>
      </c>
      <c r="K17" s="316">
        <v>0.28999999999999998</v>
      </c>
      <c r="L17" s="332">
        <v>0.25</v>
      </c>
      <c r="M17" s="316">
        <v>0.4</v>
      </c>
      <c r="N17" s="316">
        <v>0.01</v>
      </c>
      <c r="O17" s="324">
        <v>0.19</v>
      </c>
      <c r="P17" s="325"/>
      <c r="Q17" s="325"/>
      <c r="R17" s="328">
        <v>0</v>
      </c>
      <c r="S17" s="329"/>
      <c r="T17" s="329"/>
      <c r="U17" s="338">
        <v>0</v>
      </c>
      <c r="V17" s="339"/>
      <c r="W17" s="339"/>
      <c r="X17" s="338">
        <v>0</v>
      </c>
      <c r="Y17" s="339"/>
      <c r="Z17" s="339"/>
      <c r="AA17" s="342">
        <f>+R17+O17+U17+X17</f>
        <v>0.19</v>
      </c>
      <c r="AB17" s="321">
        <f>+AA17/K17</f>
        <v>0.65517241379310354</v>
      </c>
      <c r="AC17" s="321">
        <f>+(J17+AA17)/I17</f>
        <v>0.24</v>
      </c>
      <c r="AD17" s="334" t="s">
        <v>57</v>
      </c>
      <c r="AE17" s="308" t="s">
        <v>46</v>
      </c>
      <c r="AF17" s="334" t="s">
        <v>58</v>
      </c>
    </row>
    <row r="18" spans="1:32" ht="200.25" customHeight="1">
      <c r="A18" s="314"/>
      <c r="B18" s="315"/>
      <c r="C18" s="314"/>
      <c r="D18" s="314"/>
      <c r="E18" s="314"/>
      <c r="F18" s="318"/>
      <c r="G18" s="314"/>
      <c r="H18" s="314"/>
      <c r="I18" s="323"/>
      <c r="J18" s="320"/>
      <c r="K18" s="317"/>
      <c r="L18" s="333"/>
      <c r="M18" s="317"/>
      <c r="N18" s="317"/>
      <c r="O18" s="326"/>
      <c r="P18" s="327"/>
      <c r="Q18" s="327"/>
      <c r="R18" s="330"/>
      <c r="S18" s="331"/>
      <c r="T18" s="331"/>
      <c r="U18" s="340"/>
      <c r="V18" s="341"/>
      <c r="W18" s="341"/>
      <c r="X18" s="340"/>
      <c r="Y18" s="341"/>
      <c r="Z18" s="341"/>
      <c r="AA18" s="343"/>
      <c r="AB18" s="321"/>
      <c r="AC18" s="321"/>
      <c r="AD18" s="335"/>
      <c r="AE18" s="309"/>
      <c r="AF18" s="335"/>
    </row>
    <row r="19" spans="1:32" ht="62.25" customHeight="1">
      <c r="A19" s="314" t="s">
        <v>39</v>
      </c>
      <c r="B19" s="315" t="s">
        <v>59</v>
      </c>
      <c r="C19" s="314">
        <v>232</v>
      </c>
      <c r="D19" s="314" t="s">
        <v>60</v>
      </c>
      <c r="E19" s="314">
        <v>179</v>
      </c>
      <c r="F19" s="318" t="s">
        <v>61</v>
      </c>
      <c r="G19" s="314" t="s">
        <v>56</v>
      </c>
      <c r="H19" s="314" t="s">
        <v>44</v>
      </c>
      <c r="I19" s="322">
        <f>SUM(J19:N20)</f>
        <v>1</v>
      </c>
      <c r="J19" s="319">
        <v>0.01</v>
      </c>
      <c r="K19" s="316">
        <v>0.15</v>
      </c>
      <c r="L19" s="332">
        <v>0.42</v>
      </c>
      <c r="M19" s="316">
        <v>0.42</v>
      </c>
      <c r="N19" s="316">
        <v>0</v>
      </c>
      <c r="O19" s="310">
        <v>0.35</v>
      </c>
      <c r="P19" s="311"/>
      <c r="Q19" s="311"/>
      <c r="R19" s="324">
        <v>0</v>
      </c>
      <c r="S19" s="325"/>
      <c r="T19" s="325"/>
      <c r="U19" s="310">
        <v>0</v>
      </c>
      <c r="V19" s="311"/>
      <c r="W19" s="311"/>
      <c r="X19" s="310">
        <v>0</v>
      </c>
      <c r="Y19" s="311"/>
      <c r="Z19" s="311"/>
      <c r="AA19" s="336">
        <f>+R19+O19+U19+X19</f>
        <v>0.35</v>
      </c>
      <c r="AB19" s="321">
        <f>+AA19/K19</f>
        <v>2.3333333333333335</v>
      </c>
      <c r="AC19" s="321">
        <f>+(J19+AA19)/I19</f>
        <v>0.36</v>
      </c>
      <c r="AD19" s="334" t="s">
        <v>62</v>
      </c>
      <c r="AE19" s="308" t="s">
        <v>46</v>
      </c>
      <c r="AF19" s="334" t="s">
        <v>58</v>
      </c>
    </row>
    <row r="20" spans="1:32" ht="298.5" customHeight="1">
      <c r="A20" s="314"/>
      <c r="B20" s="315"/>
      <c r="C20" s="314"/>
      <c r="D20" s="314"/>
      <c r="E20" s="314"/>
      <c r="F20" s="318"/>
      <c r="G20" s="314"/>
      <c r="H20" s="314"/>
      <c r="I20" s="323"/>
      <c r="J20" s="320"/>
      <c r="K20" s="317"/>
      <c r="L20" s="333"/>
      <c r="M20" s="317"/>
      <c r="N20" s="317"/>
      <c r="O20" s="312"/>
      <c r="P20" s="313"/>
      <c r="Q20" s="313"/>
      <c r="R20" s="326"/>
      <c r="S20" s="327"/>
      <c r="T20" s="327"/>
      <c r="U20" s="312"/>
      <c r="V20" s="313"/>
      <c r="W20" s="313"/>
      <c r="X20" s="312"/>
      <c r="Y20" s="313"/>
      <c r="Z20" s="313"/>
      <c r="AA20" s="337"/>
      <c r="AB20" s="321"/>
      <c r="AC20" s="321"/>
      <c r="AD20" s="335"/>
      <c r="AE20" s="309"/>
      <c r="AF20" s="335"/>
    </row>
    <row r="21" spans="1:32" ht="62.25" customHeight="1">
      <c r="A21" s="314" t="s">
        <v>39</v>
      </c>
      <c r="B21" s="315" t="s">
        <v>63</v>
      </c>
      <c r="C21" s="314">
        <v>233</v>
      </c>
      <c r="D21" s="314" t="s">
        <v>64</v>
      </c>
      <c r="E21" s="314">
        <v>180</v>
      </c>
      <c r="F21" s="318" t="s">
        <v>65</v>
      </c>
      <c r="G21" s="314" t="s">
        <v>56</v>
      </c>
      <c r="H21" s="314" t="s">
        <v>44</v>
      </c>
      <c r="I21" s="322">
        <f>SUM(J21:N22)</f>
        <v>1</v>
      </c>
      <c r="J21" s="319">
        <v>0.01</v>
      </c>
      <c r="K21" s="316">
        <v>0.1</v>
      </c>
      <c r="L21" s="332">
        <v>0.3</v>
      </c>
      <c r="M21" s="316">
        <v>0.55000000000000004</v>
      </c>
      <c r="N21" s="316">
        <v>0.04</v>
      </c>
      <c r="O21" s="310">
        <v>4.4999999999999998E-2</v>
      </c>
      <c r="P21" s="311"/>
      <c r="Q21" s="311"/>
      <c r="R21" s="310">
        <v>0</v>
      </c>
      <c r="S21" s="311"/>
      <c r="T21" s="311"/>
      <c r="U21" s="310">
        <v>0</v>
      </c>
      <c r="V21" s="311"/>
      <c r="W21" s="311"/>
      <c r="X21" s="310">
        <v>0</v>
      </c>
      <c r="Y21" s="311"/>
      <c r="Z21" s="311"/>
      <c r="AA21" s="336">
        <f>+R21+O21+U21+X21</f>
        <v>4.4999999999999998E-2</v>
      </c>
      <c r="AB21" s="321">
        <f>+AA21/K21</f>
        <v>0.44999999999999996</v>
      </c>
      <c r="AC21" s="321">
        <f>+(J21+AA21)/I21</f>
        <v>5.5E-2</v>
      </c>
      <c r="AD21" s="334" t="s">
        <v>66</v>
      </c>
      <c r="AE21" s="308" t="s">
        <v>46</v>
      </c>
      <c r="AF21" s="334" t="s">
        <v>58</v>
      </c>
    </row>
    <row r="22" spans="1:32" ht="124.5" customHeight="1">
      <c r="A22" s="314"/>
      <c r="B22" s="315"/>
      <c r="C22" s="314"/>
      <c r="D22" s="314"/>
      <c r="E22" s="314"/>
      <c r="F22" s="318"/>
      <c r="G22" s="314"/>
      <c r="H22" s="314"/>
      <c r="I22" s="323"/>
      <c r="J22" s="320"/>
      <c r="K22" s="317"/>
      <c r="L22" s="333"/>
      <c r="M22" s="317"/>
      <c r="N22" s="317"/>
      <c r="O22" s="312"/>
      <c r="P22" s="313"/>
      <c r="Q22" s="313"/>
      <c r="R22" s="312"/>
      <c r="S22" s="313"/>
      <c r="T22" s="313"/>
      <c r="U22" s="312"/>
      <c r="V22" s="313"/>
      <c r="W22" s="313"/>
      <c r="X22" s="312"/>
      <c r="Y22" s="313"/>
      <c r="Z22" s="313"/>
      <c r="AA22" s="337"/>
      <c r="AB22" s="321"/>
      <c r="AC22" s="321"/>
      <c r="AD22" s="335"/>
      <c r="AE22" s="309"/>
      <c r="AF22" s="335"/>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row r="2" spans="2:14" ht="25.5" customHeight="1">
      <c r="B2" s="474"/>
      <c r="C2" s="472" t="s">
        <v>0</v>
      </c>
      <c r="D2" s="472"/>
      <c r="E2" s="472"/>
      <c r="F2" s="472"/>
      <c r="G2" s="472"/>
      <c r="H2" s="472"/>
      <c r="I2" s="476"/>
      <c r="J2" s="10"/>
      <c r="K2" s="10"/>
      <c r="M2" s="11" t="s">
        <v>67</v>
      </c>
    </row>
    <row r="3" spans="2:14" ht="25.5" customHeight="1">
      <c r="B3" s="475"/>
      <c r="C3" s="473" t="s">
        <v>1</v>
      </c>
      <c r="D3" s="473"/>
      <c r="E3" s="473"/>
      <c r="F3" s="473"/>
      <c r="G3" s="473"/>
      <c r="H3" s="473"/>
      <c r="I3" s="477"/>
      <c r="J3" s="10"/>
      <c r="K3" s="10"/>
      <c r="M3" s="11" t="s">
        <v>68</v>
      </c>
    </row>
    <row r="4" spans="2:14" ht="25.5" customHeight="1">
      <c r="B4" s="475"/>
      <c r="C4" s="473" t="s">
        <v>69</v>
      </c>
      <c r="D4" s="473"/>
      <c r="E4" s="473"/>
      <c r="F4" s="473"/>
      <c r="G4" s="473"/>
      <c r="H4" s="473"/>
      <c r="I4" s="477"/>
      <c r="J4" s="10"/>
      <c r="K4" s="10"/>
      <c r="M4" s="11" t="s">
        <v>70</v>
      </c>
    </row>
    <row r="5" spans="2:14" ht="25.5" customHeight="1">
      <c r="B5" s="475"/>
      <c r="C5" s="473" t="s">
        <v>71</v>
      </c>
      <c r="D5" s="473"/>
      <c r="E5" s="473"/>
      <c r="F5" s="473"/>
      <c r="G5" s="478" t="s">
        <v>72</v>
      </c>
      <c r="H5" s="478"/>
      <c r="I5" s="477"/>
      <c r="J5" s="10"/>
      <c r="K5" s="10"/>
      <c r="M5" s="11" t="s">
        <v>73</v>
      </c>
    </row>
    <row r="6" spans="2:14" ht="23.25" customHeight="1">
      <c r="B6" s="457" t="s">
        <v>74</v>
      </c>
      <c r="C6" s="458"/>
      <c r="D6" s="458"/>
      <c r="E6" s="458"/>
      <c r="F6" s="458"/>
      <c r="G6" s="458"/>
      <c r="H6" s="458"/>
      <c r="I6" s="459"/>
      <c r="J6" s="12"/>
      <c r="K6" s="12"/>
    </row>
    <row r="7" spans="2:14" ht="24" customHeight="1">
      <c r="B7" s="460" t="s">
        <v>75</v>
      </c>
      <c r="C7" s="461"/>
      <c r="D7" s="461"/>
      <c r="E7" s="461"/>
      <c r="F7" s="461"/>
      <c r="G7" s="461"/>
      <c r="H7" s="461"/>
      <c r="I7" s="462"/>
      <c r="J7" s="13"/>
      <c r="K7" s="13"/>
    </row>
    <row r="8" spans="2:14" ht="24" customHeight="1">
      <c r="B8" s="463" t="s">
        <v>76</v>
      </c>
      <c r="C8" s="464"/>
      <c r="D8" s="464"/>
      <c r="E8" s="464"/>
      <c r="F8" s="464"/>
      <c r="G8" s="464"/>
      <c r="H8" s="464"/>
      <c r="I8" s="465"/>
      <c r="J8" s="40"/>
      <c r="K8" s="40"/>
      <c r="N8" s="6" t="s">
        <v>77</v>
      </c>
    </row>
    <row r="9" spans="2:14" ht="30.75" customHeight="1">
      <c r="B9" s="62" t="s">
        <v>78</v>
      </c>
      <c r="C9" s="41">
        <v>231</v>
      </c>
      <c r="D9" s="469" t="s">
        <v>79</v>
      </c>
      <c r="E9" s="469"/>
      <c r="F9" s="420" t="s">
        <v>80</v>
      </c>
      <c r="G9" s="421"/>
      <c r="H9" s="421"/>
      <c r="I9" s="422"/>
      <c r="J9" s="14"/>
      <c r="K9" s="14"/>
      <c r="M9" s="11" t="s">
        <v>81</v>
      </c>
      <c r="N9" s="6" t="s">
        <v>82</v>
      </c>
    </row>
    <row r="10" spans="2:14" ht="30.75" customHeight="1">
      <c r="B10" s="165" t="s">
        <v>83</v>
      </c>
      <c r="C10" s="166" t="s">
        <v>84</v>
      </c>
      <c r="D10" s="470" t="s">
        <v>85</v>
      </c>
      <c r="E10" s="471"/>
      <c r="F10" s="454" t="s">
        <v>86</v>
      </c>
      <c r="G10" s="455"/>
      <c r="H10" s="167" t="s">
        <v>87</v>
      </c>
      <c r="I10" s="168" t="s">
        <v>84</v>
      </c>
      <c r="J10" s="15"/>
      <c r="K10" s="15"/>
      <c r="M10" s="11" t="s">
        <v>88</v>
      </c>
      <c r="N10" s="6" t="s">
        <v>89</v>
      </c>
    </row>
    <row r="11" spans="2:14" ht="30.75" customHeight="1">
      <c r="B11" s="165" t="s">
        <v>90</v>
      </c>
      <c r="C11" s="466" t="s">
        <v>91</v>
      </c>
      <c r="D11" s="466"/>
      <c r="E11" s="466"/>
      <c r="F11" s="466"/>
      <c r="G11" s="167" t="s">
        <v>92</v>
      </c>
      <c r="H11" s="467">
        <v>1032</v>
      </c>
      <c r="I11" s="468"/>
      <c r="J11" s="16"/>
      <c r="K11" s="16"/>
      <c r="M11" s="11" t="s">
        <v>93</v>
      </c>
      <c r="N11" s="6" t="s">
        <v>44</v>
      </c>
    </row>
    <row r="12" spans="2:14" ht="30.75" customHeight="1">
      <c r="B12" s="165" t="s">
        <v>94</v>
      </c>
      <c r="C12" s="451" t="s">
        <v>88</v>
      </c>
      <c r="D12" s="451"/>
      <c r="E12" s="451"/>
      <c r="F12" s="451"/>
      <c r="G12" s="167" t="s">
        <v>95</v>
      </c>
      <c r="H12" s="452" t="s">
        <v>96</v>
      </c>
      <c r="I12" s="453"/>
      <c r="J12" s="17"/>
      <c r="K12" s="17"/>
      <c r="M12" s="18" t="s">
        <v>97</v>
      </c>
    </row>
    <row r="13" spans="2:14" ht="30.75" customHeight="1">
      <c r="B13" s="165" t="s">
        <v>98</v>
      </c>
      <c r="C13" s="447" t="s">
        <v>99</v>
      </c>
      <c r="D13" s="447"/>
      <c r="E13" s="447"/>
      <c r="F13" s="447"/>
      <c r="G13" s="447"/>
      <c r="H13" s="447"/>
      <c r="I13" s="448"/>
      <c r="J13" s="19"/>
      <c r="K13" s="19"/>
      <c r="M13" s="18"/>
    </row>
    <row r="14" spans="2:14" ht="30.75" customHeight="1">
      <c r="B14" s="165" t="s">
        <v>100</v>
      </c>
      <c r="C14" s="454" t="s">
        <v>101</v>
      </c>
      <c r="D14" s="455"/>
      <c r="E14" s="455"/>
      <c r="F14" s="455"/>
      <c r="G14" s="455"/>
      <c r="H14" s="455"/>
      <c r="I14" s="456"/>
      <c r="J14" s="15"/>
      <c r="K14" s="15"/>
      <c r="M14" s="18"/>
      <c r="N14" s="6" t="s">
        <v>102</v>
      </c>
    </row>
    <row r="15" spans="2:14" ht="30.75" customHeight="1">
      <c r="B15" s="165" t="s">
        <v>103</v>
      </c>
      <c r="C15" s="441" t="s">
        <v>104</v>
      </c>
      <c r="D15" s="441"/>
      <c r="E15" s="441"/>
      <c r="F15" s="441"/>
      <c r="G15" s="167" t="s">
        <v>105</v>
      </c>
      <c r="H15" s="443" t="s">
        <v>106</v>
      </c>
      <c r="I15" s="444"/>
      <c r="J15" s="15"/>
      <c r="K15" s="15"/>
      <c r="M15" s="18" t="s">
        <v>107</v>
      </c>
      <c r="N15" s="6" t="s">
        <v>84</v>
      </c>
    </row>
    <row r="16" spans="2:14" ht="30.75" customHeight="1">
      <c r="B16" s="165" t="s">
        <v>108</v>
      </c>
      <c r="C16" s="445" t="s">
        <v>109</v>
      </c>
      <c r="D16" s="446"/>
      <c r="E16" s="446"/>
      <c r="F16" s="446"/>
      <c r="G16" s="167" t="s">
        <v>110</v>
      </c>
      <c r="H16" s="443" t="s">
        <v>44</v>
      </c>
      <c r="I16" s="444"/>
      <c r="J16" s="15"/>
      <c r="K16" s="15"/>
      <c r="M16" s="18" t="s">
        <v>111</v>
      </c>
    </row>
    <row r="17" spans="2:14" ht="36" customHeight="1">
      <c r="B17" s="165" t="s">
        <v>112</v>
      </c>
      <c r="C17" s="447" t="s">
        <v>113</v>
      </c>
      <c r="D17" s="447"/>
      <c r="E17" s="447"/>
      <c r="F17" s="447"/>
      <c r="G17" s="447"/>
      <c r="H17" s="447"/>
      <c r="I17" s="448"/>
      <c r="J17" s="19"/>
      <c r="K17" s="19"/>
      <c r="M17" s="18" t="s">
        <v>114</v>
      </c>
      <c r="N17" s="6" t="s">
        <v>115</v>
      </c>
    </row>
    <row r="18" spans="2:14" ht="30.75" customHeight="1">
      <c r="B18" s="165" t="s">
        <v>116</v>
      </c>
      <c r="C18" s="441" t="s">
        <v>117</v>
      </c>
      <c r="D18" s="441"/>
      <c r="E18" s="441"/>
      <c r="F18" s="441"/>
      <c r="G18" s="441"/>
      <c r="H18" s="441"/>
      <c r="I18" s="442"/>
      <c r="J18" s="20"/>
      <c r="K18" s="20"/>
      <c r="M18" s="18" t="s">
        <v>118</v>
      </c>
      <c r="N18" s="6" t="s">
        <v>119</v>
      </c>
    </row>
    <row r="19" spans="2:14" ht="30.75" customHeight="1">
      <c r="B19" s="165" t="s">
        <v>120</v>
      </c>
      <c r="C19" s="441" t="s">
        <v>121</v>
      </c>
      <c r="D19" s="441"/>
      <c r="E19" s="441"/>
      <c r="F19" s="441"/>
      <c r="G19" s="441"/>
      <c r="H19" s="441"/>
      <c r="I19" s="442"/>
      <c r="J19" s="21"/>
      <c r="K19" s="21"/>
      <c r="M19" s="18"/>
      <c r="N19" s="6" t="s">
        <v>122</v>
      </c>
    </row>
    <row r="20" spans="2:14" ht="30.75" customHeight="1">
      <c r="B20" s="165" t="s">
        <v>123</v>
      </c>
      <c r="C20" s="449" t="s">
        <v>56</v>
      </c>
      <c r="D20" s="449"/>
      <c r="E20" s="449"/>
      <c r="F20" s="449"/>
      <c r="G20" s="449"/>
      <c r="H20" s="449"/>
      <c r="I20" s="450"/>
      <c r="J20" s="22"/>
      <c r="K20" s="22"/>
      <c r="M20" s="18" t="s">
        <v>106</v>
      </c>
      <c r="N20" s="6" t="s">
        <v>124</v>
      </c>
    </row>
    <row r="21" spans="2:14" ht="27.75" customHeight="1">
      <c r="B21" s="436" t="s">
        <v>125</v>
      </c>
      <c r="C21" s="438" t="s">
        <v>126</v>
      </c>
      <c r="D21" s="438"/>
      <c r="E21" s="438"/>
      <c r="F21" s="439" t="s">
        <v>127</v>
      </c>
      <c r="G21" s="439"/>
      <c r="H21" s="439"/>
      <c r="I21" s="440"/>
      <c r="J21" s="23"/>
      <c r="K21" s="23"/>
      <c r="M21" s="18" t="s">
        <v>128</v>
      </c>
      <c r="N21" s="6" t="s">
        <v>129</v>
      </c>
    </row>
    <row r="22" spans="2:14" ht="27" customHeight="1">
      <c r="B22" s="437"/>
      <c r="C22" s="441" t="s">
        <v>130</v>
      </c>
      <c r="D22" s="441"/>
      <c r="E22" s="441"/>
      <c r="F22" s="441" t="s">
        <v>131</v>
      </c>
      <c r="G22" s="441"/>
      <c r="H22" s="441"/>
      <c r="I22" s="442"/>
      <c r="J22" s="21"/>
      <c r="K22" s="21"/>
      <c r="M22" s="18" t="s">
        <v>132</v>
      </c>
      <c r="N22" s="6" t="s">
        <v>133</v>
      </c>
    </row>
    <row r="23" spans="2:14" ht="39.75" customHeight="1">
      <c r="B23" s="165" t="s">
        <v>134</v>
      </c>
      <c r="C23" s="443" t="s">
        <v>56</v>
      </c>
      <c r="D23" s="443"/>
      <c r="E23" s="443"/>
      <c r="F23" s="443" t="s">
        <v>56</v>
      </c>
      <c r="G23" s="443"/>
      <c r="H23" s="443"/>
      <c r="I23" s="444"/>
      <c r="J23" s="15"/>
      <c r="K23" s="15"/>
      <c r="M23" s="18"/>
      <c r="N23" s="6" t="s">
        <v>99</v>
      </c>
    </row>
    <row r="24" spans="2:14" ht="44.25" customHeight="1">
      <c r="B24" s="165" t="s">
        <v>135</v>
      </c>
      <c r="C24" s="417" t="s">
        <v>136</v>
      </c>
      <c r="D24" s="418"/>
      <c r="E24" s="419"/>
      <c r="F24" s="420" t="s">
        <v>137</v>
      </c>
      <c r="G24" s="421"/>
      <c r="H24" s="421"/>
      <c r="I24" s="422"/>
      <c r="J24" s="20"/>
      <c r="K24" s="20"/>
      <c r="M24" s="24"/>
      <c r="N24" s="6" t="s">
        <v>138</v>
      </c>
    </row>
    <row r="25" spans="2:14" ht="29.25" customHeight="1">
      <c r="B25" s="165" t="s">
        <v>139</v>
      </c>
      <c r="C25" s="423" t="s">
        <v>109</v>
      </c>
      <c r="D25" s="424"/>
      <c r="E25" s="425"/>
      <c r="F25" s="167" t="s">
        <v>140</v>
      </c>
      <c r="G25" s="426">
        <v>0.3</v>
      </c>
      <c r="H25" s="427"/>
      <c r="I25" s="428"/>
      <c r="J25" s="25"/>
      <c r="K25" s="25"/>
      <c r="M25" s="24"/>
    </row>
    <row r="26" spans="2:14" ht="27" customHeight="1">
      <c r="B26" s="165" t="s">
        <v>141</v>
      </c>
      <c r="C26" s="420" t="s">
        <v>142</v>
      </c>
      <c r="D26" s="421"/>
      <c r="E26" s="429"/>
      <c r="F26" s="167" t="s">
        <v>143</v>
      </c>
      <c r="G26" s="430">
        <v>0.3</v>
      </c>
      <c r="H26" s="431"/>
      <c r="I26" s="432"/>
      <c r="J26" s="26"/>
      <c r="K26" s="26"/>
      <c r="M26" s="24"/>
    </row>
    <row r="27" spans="2:14" ht="47.25" customHeight="1">
      <c r="B27" s="169" t="s">
        <v>144</v>
      </c>
      <c r="C27" s="433" t="s">
        <v>114</v>
      </c>
      <c r="D27" s="434"/>
      <c r="E27" s="435"/>
      <c r="F27" s="170" t="s">
        <v>145</v>
      </c>
      <c r="G27" s="430" t="s">
        <v>146</v>
      </c>
      <c r="H27" s="431"/>
      <c r="I27" s="432"/>
      <c r="J27" s="23"/>
      <c r="K27" s="23"/>
      <c r="M27" s="24"/>
    </row>
    <row r="28" spans="2:14" ht="30" customHeight="1">
      <c r="B28" s="400" t="s">
        <v>147</v>
      </c>
      <c r="C28" s="401"/>
      <c r="D28" s="401"/>
      <c r="E28" s="401"/>
      <c r="F28" s="401"/>
      <c r="G28" s="401"/>
      <c r="H28" s="401"/>
      <c r="I28" s="402"/>
      <c r="J28" s="40"/>
      <c r="K28" s="40"/>
      <c r="M28" s="24"/>
    </row>
    <row r="29" spans="2:14" ht="56.25" customHeight="1">
      <c r="B29" s="171" t="s">
        <v>148</v>
      </c>
      <c r="C29" s="172" t="s">
        <v>149</v>
      </c>
      <c r="D29" s="172" t="s">
        <v>150</v>
      </c>
      <c r="E29" s="172" t="s">
        <v>151</v>
      </c>
      <c r="F29" s="172" t="s">
        <v>152</v>
      </c>
      <c r="G29" s="173" t="s">
        <v>153</v>
      </c>
      <c r="H29" s="173" t="s">
        <v>154</v>
      </c>
      <c r="I29" s="174" t="s">
        <v>155</v>
      </c>
      <c r="J29" s="51" t="s">
        <v>156</v>
      </c>
      <c r="K29" s="21"/>
      <c r="M29" s="24"/>
    </row>
    <row r="30" spans="2:14" ht="19.5" customHeight="1">
      <c r="B30" s="175" t="s">
        <v>157</v>
      </c>
      <c r="C30" s="176">
        <v>0</v>
      </c>
      <c r="D30" s="177">
        <f>+C30</f>
        <v>0</v>
      </c>
      <c r="E30" s="178">
        <v>0</v>
      </c>
      <c r="F30" s="179">
        <f>+E30</f>
        <v>0</v>
      </c>
      <c r="G30" s="180" t="e">
        <f>+C30/E30</f>
        <v>#DIV/0!</v>
      </c>
      <c r="H30" s="181" t="e">
        <f>+D30/F30</f>
        <v>#DIV/0!</v>
      </c>
      <c r="I30" s="182">
        <f>+D30/$G$26</f>
        <v>0</v>
      </c>
      <c r="J30" s="50">
        <v>0.99</v>
      </c>
      <c r="K30" s="27"/>
      <c r="M30" s="24"/>
    </row>
    <row r="31" spans="2:14" ht="19.5" customHeight="1">
      <c r="B31" s="175" t="s">
        <v>158</v>
      </c>
      <c r="C31" s="176">
        <v>0</v>
      </c>
      <c r="D31" s="177">
        <f>+D30+C31</f>
        <v>0</v>
      </c>
      <c r="E31" s="178">
        <v>0</v>
      </c>
      <c r="F31" s="179">
        <f>+F30+E31</f>
        <v>0</v>
      </c>
      <c r="G31" s="180" t="e">
        <f t="shared" ref="G31:H40" si="0">+C31/E31</f>
        <v>#DIV/0!</v>
      </c>
      <c r="H31" s="181" t="e">
        <f t="shared" si="0"/>
        <v>#DIV/0!</v>
      </c>
      <c r="I31" s="182">
        <f t="shared" ref="I31:I41" si="1">+D31/$G$26</f>
        <v>0</v>
      </c>
      <c r="J31" s="50">
        <v>0.99</v>
      </c>
      <c r="K31" s="27"/>
      <c r="M31" s="24"/>
    </row>
    <row r="32" spans="2:14" ht="19.5" customHeight="1">
      <c r="B32" s="175" t="s">
        <v>159</v>
      </c>
      <c r="C32" s="176">
        <v>0</v>
      </c>
      <c r="D32" s="177">
        <f t="shared" ref="D32:D40" si="2">+D31+C32</f>
        <v>0</v>
      </c>
      <c r="E32" s="178">
        <v>0.19</v>
      </c>
      <c r="F32" s="179">
        <f t="shared" ref="F32:F41" si="3">+F31+E32</f>
        <v>0.19</v>
      </c>
      <c r="G32" s="180">
        <f t="shared" si="0"/>
        <v>0</v>
      </c>
      <c r="H32" s="181">
        <f t="shared" si="0"/>
        <v>0</v>
      </c>
      <c r="I32" s="182">
        <f t="shared" si="1"/>
        <v>0</v>
      </c>
      <c r="J32" s="50">
        <v>0.99</v>
      </c>
      <c r="K32" s="27"/>
      <c r="M32" s="24"/>
    </row>
    <row r="33" spans="2:11" ht="19.5" customHeight="1">
      <c r="B33" s="175" t="s">
        <v>160</v>
      </c>
      <c r="C33" s="176">
        <v>0</v>
      </c>
      <c r="D33" s="177">
        <f t="shared" si="2"/>
        <v>0</v>
      </c>
      <c r="E33" s="178">
        <v>0</v>
      </c>
      <c r="F33" s="179">
        <f t="shared" si="3"/>
        <v>0.19</v>
      </c>
      <c r="G33" s="180" t="e">
        <f t="shared" si="0"/>
        <v>#DIV/0!</v>
      </c>
      <c r="H33" s="181">
        <f t="shared" si="0"/>
        <v>0</v>
      </c>
      <c r="I33" s="182">
        <f t="shared" si="1"/>
        <v>0</v>
      </c>
      <c r="J33" s="50">
        <v>0.99</v>
      </c>
      <c r="K33" s="27"/>
    </row>
    <row r="34" spans="2:11" ht="19.5" customHeight="1">
      <c r="B34" s="175" t="s">
        <v>161</v>
      </c>
      <c r="C34" s="176">
        <v>0</v>
      </c>
      <c r="D34" s="177">
        <f t="shared" si="2"/>
        <v>0</v>
      </c>
      <c r="E34" s="178">
        <v>0</v>
      </c>
      <c r="F34" s="179">
        <f t="shared" si="3"/>
        <v>0.19</v>
      </c>
      <c r="G34" s="180" t="e">
        <f t="shared" si="0"/>
        <v>#DIV/0!</v>
      </c>
      <c r="H34" s="181">
        <f t="shared" si="0"/>
        <v>0</v>
      </c>
      <c r="I34" s="182">
        <f t="shared" si="1"/>
        <v>0</v>
      </c>
      <c r="J34" s="50">
        <v>0.99</v>
      </c>
      <c r="K34" s="27"/>
    </row>
    <row r="35" spans="2:11" ht="19.5" customHeight="1">
      <c r="B35" s="175" t="s">
        <v>162</v>
      </c>
      <c r="C35" s="176">
        <v>0</v>
      </c>
      <c r="D35" s="177">
        <f t="shared" si="2"/>
        <v>0</v>
      </c>
      <c r="E35" s="178">
        <v>0</v>
      </c>
      <c r="F35" s="179">
        <f t="shared" si="3"/>
        <v>0.19</v>
      </c>
      <c r="G35" s="180" t="e">
        <f t="shared" si="0"/>
        <v>#DIV/0!</v>
      </c>
      <c r="H35" s="181">
        <f t="shared" si="0"/>
        <v>0</v>
      </c>
      <c r="I35" s="182">
        <f t="shared" si="1"/>
        <v>0</v>
      </c>
      <c r="J35" s="50">
        <v>0.99</v>
      </c>
      <c r="K35" s="27"/>
    </row>
    <row r="36" spans="2:11" ht="19.5" customHeight="1">
      <c r="B36" s="175" t="s">
        <v>163</v>
      </c>
      <c r="C36" s="176">
        <v>0</v>
      </c>
      <c r="D36" s="177">
        <f t="shared" si="2"/>
        <v>0</v>
      </c>
      <c r="E36" s="178">
        <v>0</v>
      </c>
      <c r="F36" s="179">
        <f t="shared" si="3"/>
        <v>0.19</v>
      </c>
      <c r="G36" s="180" t="e">
        <f t="shared" si="0"/>
        <v>#DIV/0!</v>
      </c>
      <c r="H36" s="181">
        <f t="shared" si="0"/>
        <v>0</v>
      </c>
      <c r="I36" s="182">
        <f t="shared" si="1"/>
        <v>0</v>
      </c>
      <c r="J36" s="50">
        <v>0.99</v>
      </c>
      <c r="K36" s="27"/>
    </row>
    <row r="37" spans="2:11" ht="19.5" customHeight="1">
      <c r="B37" s="175" t="s">
        <v>164</v>
      </c>
      <c r="C37" s="176">
        <v>0</v>
      </c>
      <c r="D37" s="177">
        <f t="shared" si="2"/>
        <v>0</v>
      </c>
      <c r="E37" s="178">
        <v>0</v>
      </c>
      <c r="F37" s="179">
        <f t="shared" si="3"/>
        <v>0.19</v>
      </c>
      <c r="G37" s="180" t="e">
        <f t="shared" si="0"/>
        <v>#DIV/0!</v>
      </c>
      <c r="H37" s="181">
        <f t="shared" si="0"/>
        <v>0</v>
      </c>
      <c r="I37" s="182">
        <f t="shared" si="1"/>
        <v>0</v>
      </c>
      <c r="J37" s="50">
        <v>0.99</v>
      </c>
      <c r="K37" s="27"/>
    </row>
    <row r="38" spans="2:11" ht="19.5" customHeight="1">
      <c r="B38" s="175" t="s">
        <v>165</v>
      </c>
      <c r="C38" s="176">
        <v>0</v>
      </c>
      <c r="D38" s="177">
        <f t="shared" si="2"/>
        <v>0</v>
      </c>
      <c r="E38" s="178">
        <v>0.02</v>
      </c>
      <c r="F38" s="179">
        <f t="shared" si="3"/>
        <v>0.21</v>
      </c>
      <c r="G38" s="180">
        <f t="shared" si="0"/>
        <v>0</v>
      </c>
      <c r="H38" s="181">
        <f t="shared" si="0"/>
        <v>0</v>
      </c>
      <c r="I38" s="182">
        <f t="shared" si="1"/>
        <v>0</v>
      </c>
      <c r="J38" s="50">
        <v>0.99</v>
      </c>
      <c r="K38" s="27"/>
    </row>
    <row r="39" spans="2:11" ht="19.5" customHeight="1">
      <c r="B39" s="175" t="s">
        <v>166</v>
      </c>
      <c r="C39" s="176">
        <v>0</v>
      </c>
      <c r="D39" s="177">
        <f t="shared" si="2"/>
        <v>0</v>
      </c>
      <c r="E39" s="178">
        <v>0</v>
      </c>
      <c r="F39" s="179">
        <f t="shared" si="3"/>
        <v>0.21</v>
      </c>
      <c r="G39" s="180" t="e">
        <f t="shared" si="0"/>
        <v>#DIV/0!</v>
      </c>
      <c r="H39" s="181">
        <f t="shared" si="0"/>
        <v>0</v>
      </c>
      <c r="I39" s="182">
        <f t="shared" si="1"/>
        <v>0</v>
      </c>
      <c r="J39" s="50">
        <v>0.99</v>
      </c>
      <c r="K39" s="27"/>
    </row>
    <row r="40" spans="2:11" ht="19.5" customHeight="1">
      <c r="B40" s="175" t="s">
        <v>167</v>
      </c>
      <c r="C40" s="176">
        <v>0</v>
      </c>
      <c r="D40" s="177">
        <f t="shared" si="2"/>
        <v>0</v>
      </c>
      <c r="E40" s="178">
        <v>0</v>
      </c>
      <c r="F40" s="179">
        <f t="shared" si="3"/>
        <v>0.21</v>
      </c>
      <c r="G40" s="180" t="e">
        <f t="shared" si="0"/>
        <v>#DIV/0!</v>
      </c>
      <c r="H40" s="181">
        <f t="shared" si="0"/>
        <v>0</v>
      </c>
      <c r="I40" s="182">
        <f t="shared" si="1"/>
        <v>0</v>
      </c>
      <c r="J40" s="50">
        <v>0.99</v>
      </c>
      <c r="K40" s="27"/>
    </row>
    <row r="41" spans="2:11" ht="19.5" customHeight="1">
      <c r="B41" s="175" t="s">
        <v>168</v>
      </c>
      <c r="C41" s="176">
        <v>0</v>
      </c>
      <c r="D41" s="177">
        <f>+D40+C41</f>
        <v>0</v>
      </c>
      <c r="E41" s="178">
        <v>0.04</v>
      </c>
      <c r="F41" s="179">
        <f t="shared" si="3"/>
        <v>0.25</v>
      </c>
      <c r="G41" s="180">
        <f>+C41/E41</f>
        <v>0</v>
      </c>
      <c r="H41" s="181">
        <f>+D41/F41</f>
        <v>0</v>
      </c>
      <c r="I41" s="182">
        <f t="shared" si="1"/>
        <v>0</v>
      </c>
      <c r="J41" s="50">
        <v>0.99</v>
      </c>
      <c r="K41" s="27"/>
    </row>
    <row r="42" spans="2:11" ht="54.75" customHeight="1">
      <c r="B42" s="183" t="s">
        <v>169</v>
      </c>
      <c r="C42" s="394" t="s">
        <v>57</v>
      </c>
      <c r="D42" s="394"/>
      <c r="E42" s="394"/>
      <c r="F42" s="394"/>
      <c r="G42" s="394"/>
      <c r="H42" s="394"/>
      <c r="I42" s="395"/>
      <c r="J42" s="28"/>
      <c r="K42" s="28"/>
    </row>
    <row r="43" spans="2:11" ht="29.25" customHeight="1">
      <c r="B43" s="400" t="s">
        <v>170</v>
      </c>
      <c r="C43" s="401"/>
      <c r="D43" s="401"/>
      <c r="E43" s="401"/>
      <c r="F43" s="401"/>
      <c r="G43" s="401"/>
      <c r="H43" s="401"/>
      <c r="I43" s="402"/>
      <c r="J43" s="40"/>
      <c r="K43" s="40"/>
    </row>
    <row r="44" spans="2:11" ht="32.25" customHeight="1">
      <c r="B44" s="408"/>
      <c r="C44" s="409"/>
      <c r="D44" s="409"/>
      <c r="E44" s="409"/>
      <c r="F44" s="409"/>
      <c r="G44" s="409"/>
      <c r="H44" s="409"/>
      <c r="I44" s="410"/>
      <c r="J44" s="40"/>
      <c r="K44" s="40"/>
    </row>
    <row r="45" spans="2:11" ht="32.25" customHeight="1">
      <c r="B45" s="411"/>
      <c r="C45" s="412"/>
      <c r="D45" s="412"/>
      <c r="E45" s="412"/>
      <c r="F45" s="412"/>
      <c r="G45" s="412"/>
      <c r="H45" s="412"/>
      <c r="I45" s="413"/>
      <c r="J45" s="28"/>
      <c r="K45" s="28"/>
    </row>
    <row r="46" spans="2:11" ht="32.25" customHeight="1">
      <c r="B46" s="411"/>
      <c r="C46" s="412"/>
      <c r="D46" s="412"/>
      <c r="E46" s="412"/>
      <c r="F46" s="412"/>
      <c r="G46" s="412"/>
      <c r="H46" s="412"/>
      <c r="I46" s="413"/>
      <c r="J46" s="28"/>
      <c r="K46" s="28"/>
    </row>
    <row r="47" spans="2:11" ht="32.25" customHeight="1">
      <c r="B47" s="411"/>
      <c r="C47" s="412"/>
      <c r="D47" s="412"/>
      <c r="E47" s="412"/>
      <c r="F47" s="412"/>
      <c r="G47" s="412"/>
      <c r="H47" s="412"/>
      <c r="I47" s="413"/>
      <c r="J47" s="28"/>
      <c r="K47" s="28"/>
    </row>
    <row r="48" spans="2:11" ht="32.25" customHeight="1">
      <c r="B48" s="414"/>
      <c r="C48" s="415"/>
      <c r="D48" s="415"/>
      <c r="E48" s="415"/>
      <c r="F48" s="415"/>
      <c r="G48" s="415"/>
      <c r="H48" s="415"/>
      <c r="I48" s="416"/>
      <c r="J48" s="12"/>
      <c r="K48" s="12"/>
    </row>
    <row r="49" spans="2:11" ht="83.25" customHeight="1">
      <c r="B49" s="165" t="s">
        <v>171</v>
      </c>
      <c r="C49" s="394" t="s">
        <v>57</v>
      </c>
      <c r="D49" s="394"/>
      <c r="E49" s="394"/>
      <c r="F49" s="394"/>
      <c r="G49" s="394"/>
      <c r="H49" s="394"/>
      <c r="I49" s="395"/>
      <c r="J49" s="29"/>
      <c r="K49" s="29"/>
    </row>
    <row r="50" spans="2:11" ht="34.5" customHeight="1">
      <c r="B50" s="165" t="s">
        <v>172</v>
      </c>
      <c r="C50" s="378" t="s">
        <v>146</v>
      </c>
      <c r="D50" s="378"/>
      <c r="E50" s="378"/>
      <c r="F50" s="378"/>
      <c r="G50" s="378"/>
      <c r="H50" s="378"/>
      <c r="I50" s="396"/>
      <c r="J50" s="29"/>
      <c r="K50" s="29"/>
    </row>
    <row r="51" spans="2:11" ht="34.5" customHeight="1">
      <c r="B51" s="184" t="s">
        <v>173</v>
      </c>
      <c r="C51" s="397" t="s">
        <v>58</v>
      </c>
      <c r="D51" s="398"/>
      <c r="E51" s="398"/>
      <c r="F51" s="398"/>
      <c r="G51" s="398"/>
      <c r="H51" s="398"/>
      <c r="I51" s="399"/>
      <c r="J51" s="29"/>
      <c r="K51" s="29"/>
    </row>
    <row r="52" spans="2:11" ht="29.25" customHeight="1">
      <c r="B52" s="400" t="s">
        <v>174</v>
      </c>
      <c r="C52" s="401"/>
      <c r="D52" s="401"/>
      <c r="E52" s="401"/>
      <c r="F52" s="401"/>
      <c r="G52" s="401"/>
      <c r="H52" s="401"/>
      <c r="I52" s="402"/>
      <c r="J52" s="29"/>
      <c r="K52" s="29"/>
    </row>
    <row r="53" spans="2:11" ht="33" customHeight="1">
      <c r="B53" s="403" t="s">
        <v>175</v>
      </c>
      <c r="C53" s="185" t="s">
        <v>176</v>
      </c>
      <c r="D53" s="404" t="s">
        <v>177</v>
      </c>
      <c r="E53" s="404"/>
      <c r="F53" s="404"/>
      <c r="G53" s="404" t="s">
        <v>178</v>
      </c>
      <c r="H53" s="404"/>
      <c r="I53" s="405"/>
      <c r="J53" s="30"/>
      <c r="K53" s="30"/>
    </row>
    <row r="54" spans="2:11" ht="31.5" customHeight="1">
      <c r="B54" s="403"/>
      <c r="C54" s="186"/>
      <c r="D54" s="378"/>
      <c r="E54" s="378"/>
      <c r="F54" s="378"/>
      <c r="G54" s="406"/>
      <c r="H54" s="406"/>
      <c r="I54" s="407"/>
      <c r="J54" s="30"/>
      <c r="K54" s="30"/>
    </row>
    <row r="55" spans="2:11" ht="31.5" customHeight="1">
      <c r="B55" s="184" t="s">
        <v>179</v>
      </c>
      <c r="C55" s="390" t="s">
        <v>180</v>
      </c>
      <c r="D55" s="390"/>
      <c r="E55" s="391" t="s">
        <v>181</v>
      </c>
      <c r="F55" s="391"/>
      <c r="G55" s="390" t="s">
        <v>182</v>
      </c>
      <c r="H55" s="390"/>
      <c r="I55" s="392"/>
      <c r="J55" s="31"/>
      <c r="K55" s="31"/>
    </row>
    <row r="56" spans="2:11" ht="31.5" customHeight="1">
      <c r="B56" s="184" t="s">
        <v>183</v>
      </c>
      <c r="C56" s="378" t="s">
        <v>184</v>
      </c>
      <c r="D56" s="378"/>
      <c r="E56" s="393" t="s">
        <v>185</v>
      </c>
      <c r="F56" s="393"/>
      <c r="G56" s="390" t="s">
        <v>186</v>
      </c>
      <c r="H56" s="390"/>
      <c r="I56" s="392"/>
      <c r="J56" s="31"/>
      <c r="K56" s="31"/>
    </row>
    <row r="57" spans="2:11" ht="31.5" customHeight="1">
      <c r="B57" s="184" t="s">
        <v>187</v>
      </c>
      <c r="C57" s="378"/>
      <c r="D57" s="378"/>
      <c r="E57" s="379" t="s">
        <v>188</v>
      </c>
      <c r="F57" s="380"/>
      <c r="G57" s="383"/>
      <c r="H57" s="384"/>
      <c r="I57" s="385"/>
      <c r="J57" s="32"/>
      <c r="K57" s="32"/>
    </row>
    <row r="58" spans="2:11" ht="31.5" customHeight="1" thickBot="1">
      <c r="B58" s="187" t="s">
        <v>189</v>
      </c>
      <c r="C58" s="389"/>
      <c r="D58" s="389"/>
      <c r="E58" s="381"/>
      <c r="F58" s="382"/>
      <c r="G58" s="386"/>
      <c r="H58" s="387"/>
      <c r="I58" s="388"/>
      <c r="J58" s="32"/>
      <c r="K58" s="32"/>
    </row>
    <row r="59" spans="2:11" hidden="1">
      <c r="B59" s="3"/>
      <c r="C59" s="3"/>
      <c r="D59" s="5"/>
      <c r="E59" s="5"/>
      <c r="F59" s="5"/>
      <c r="G59" s="5"/>
      <c r="H59" s="5"/>
      <c r="I59" s="42"/>
      <c r="J59" s="33"/>
      <c r="K59" s="33"/>
    </row>
    <row r="60" spans="2:11" hidden="1">
      <c r="B60" s="43"/>
      <c r="C60" s="44"/>
      <c r="D60" s="44"/>
      <c r="E60" s="45"/>
      <c r="F60" s="45"/>
      <c r="G60" s="46"/>
      <c r="H60" s="47"/>
      <c r="I60" s="44"/>
      <c r="J60" s="34"/>
      <c r="K60" s="34"/>
    </row>
    <row r="61" spans="2:11" hidden="1">
      <c r="B61" s="43"/>
      <c r="C61" s="44"/>
      <c r="D61" s="44"/>
      <c r="E61" s="45"/>
      <c r="F61" s="45"/>
      <c r="G61" s="46"/>
      <c r="H61" s="47"/>
      <c r="I61" s="44"/>
      <c r="J61" s="34"/>
      <c r="K61" s="34"/>
    </row>
    <row r="62" spans="2:11" hidden="1">
      <c r="B62" s="43"/>
      <c r="C62" s="44"/>
      <c r="D62" s="44"/>
      <c r="E62" s="45"/>
      <c r="F62" s="45"/>
      <c r="G62" s="46"/>
      <c r="H62" s="47"/>
      <c r="I62" s="44"/>
      <c r="J62" s="34"/>
      <c r="K62" s="34"/>
    </row>
    <row r="63" spans="2:11" hidden="1">
      <c r="B63" s="43"/>
      <c r="C63" s="44"/>
      <c r="D63" s="44"/>
      <c r="E63" s="45"/>
      <c r="F63" s="45"/>
      <c r="G63" s="46"/>
      <c r="H63" s="47"/>
      <c r="I63" s="44"/>
      <c r="J63" s="34"/>
      <c r="K63" s="34"/>
    </row>
    <row r="64" spans="2:11" hidden="1">
      <c r="B64" s="43"/>
      <c r="C64" s="44"/>
      <c r="D64" s="44"/>
      <c r="E64" s="45"/>
      <c r="F64" s="45"/>
      <c r="G64" s="46"/>
      <c r="H64" s="47"/>
      <c r="I64" s="44"/>
      <c r="J64" s="34"/>
      <c r="K64" s="34"/>
    </row>
    <row r="65" spans="2:11" hidden="1">
      <c r="B65" s="43"/>
      <c r="C65" s="44"/>
      <c r="D65" s="44"/>
      <c r="E65" s="45"/>
      <c r="F65" s="45"/>
      <c r="G65" s="46"/>
      <c r="H65" s="47"/>
      <c r="I65" s="44"/>
      <c r="J65" s="34"/>
      <c r="K65" s="34"/>
    </row>
    <row r="66" spans="2:11" hidden="1">
      <c r="B66" s="43"/>
      <c r="C66" s="44"/>
      <c r="D66" s="44"/>
      <c r="E66" s="45"/>
      <c r="F66" s="45"/>
      <c r="G66" s="46"/>
      <c r="H66" s="47"/>
      <c r="I66" s="44"/>
      <c r="J66" s="34"/>
      <c r="K66" s="34"/>
    </row>
    <row r="67" spans="2:11" hidden="1">
      <c r="B67" s="43"/>
      <c r="C67" s="44"/>
      <c r="D67" s="44"/>
      <c r="E67" s="45"/>
      <c r="F67" s="45"/>
      <c r="G67" s="46"/>
      <c r="H67" s="47"/>
      <c r="I67" s="44"/>
      <c r="J67" s="34"/>
      <c r="K67" s="34"/>
    </row>
    <row r="68" spans="2:11">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5" defaultRowHeight="15"/>
  <cols>
    <col min="1" max="1" width="1.33203125" customWidth="1"/>
    <col min="2" max="2" width="20.1640625" style="38"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6640625" bestFit="1" customWidth="1"/>
    <col min="108" max="108" width="11.5" customWidth="1"/>
    <col min="198" max="198" width="1.5" customWidth="1"/>
  </cols>
  <sheetData>
    <row r="1" spans="2:13" ht="18" customHeight="1" thickBot="1">
      <c r="B1" s="495"/>
      <c r="C1" s="498" t="s">
        <v>0</v>
      </c>
      <c r="D1" s="499"/>
      <c r="E1" s="499"/>
      <c r="F1" s="499"/>
      <c r="G1" s="499"/>
      <c r="H1" s="500"/>
      <c r="I1" s="501"/>
      <c r="J1" s="502"/>
    </row>
    <row r="2" spans="2:13" ht="18" customHeight="1" thickBot="1">
      <c r="B2" s="496"/>
      <c r="C2" s="498" t="s">
        <v>1</v>
      </c>
      <c r="D2" s="499"/>
      <c r="E2" s="499"/>
      <c r="F2" s="499"/>
      <c r="G2" s="499"/>
      <c r="H2" s="500"/>
      <c r="I2" s="503"/>
      <c r="J2" s="504"/>
    </row>
    <row r="3" spans="2:13" ht="18" customHeight="1" thickBot="1">
      <c r="B3" s="496"/>
      <c r="C3" s="498" t="s">
        <v>190</v>
      </c>
      <c r="D3" s="499"/>
      <c r="E3" s="499"/>
      <c r="F3" s="499"/>
      <c r="G3" s="499"/>
      <c r="H3" s="500"/>
      <c r="I3" s="503"/>
      <c r="J3" s="504"/>
    </row>
    <row r="4" spans="2:13" ht="18" customHeight="1" thickBot="1">
      <c r="B4" s="497"/>
      <c r="C4" s="498" t="s">
        <v>191</v>
      </c>
      <c r="D4" s="499"/>
      <c r="E4" s="499"/>
      <c r="F4" s="500"/>
      <c r="G4" s="507" t="s">
        <v>192</v>
      </c>
      <c r="H4" s="508"/>
      <c r="I4" s="505"/>
      <c r="J4" s="506"/>
    </row>
    <row r="5" spans="2:13" ht="18" customHeight="1" thickBot="1">
      <c r="B5" s="35"/>
      <c r="C5" s="10"/>
      <c r="D5" s="10"/>
      <c r="E5" s="10"/>
      <c r="F5" s="10"/>
      <c r="G5" s="10"/>
      <c r="H5" s="10"/>
      <c r="I5" s="10"/>
      <c r="J5" s="36"/>
    </row>
    <row r="6" spans="2:13" ht="51.75" customHeight="1" thickBot="1">
      <c r="B6" s="1" t="s">
        <v>193</v>
      </c>
      <c r="C6" s="509" t="s">
        <v>39</v>
      </c>
      <c r="D6" s="510"/>
      <c r="E6" s="511"/>
      <c r="F6" s="37"/>
      <c r="G6" s="10"/>
      <c r="H6" s="10"/>
      <c r="I6" s="10"/>
      <c r="J6" s="36"/>
    </row>
    <row r="7" spans="2:13" ht="32.25" customHeight="1" thickBot="1">
      <c r="B7" s="2" t="s">
        <v>194</v>
      </c>
      <c r="C7" s="509" t="s">
        <v>86</v>
      </c>
      <c r="D7" s="510"/>
      <c r="E7" s="511"/>
      <c r="F7" s="37"/>
      <c r="G7" s="10"/>
      <c r="H7" s="10"/>
      <c r="I7" s="10"/>
      <c r="J7" s="36"/>
    </row>
    <row r="8" spans="2:13" ht="32.25" customHeight="1" thickBot="1">
      <c r="B8" s="2" t="s">
        <v>195</v>
      </c>
      <c r="C8" s="509" t="s">
        <v>196</v>
      </c>
      <c r="D8" s="510"/>
      <c r="E8" s="511"/>
      <c r="F8" s="4"/>
      <c r="G8" s="10"/>
      <c r="H8" s="10"/>
      <c r="I8" s="10"/>
      <c r="J8" s="36"/>
    </row>
    <row r="9" spans="2:13" ht="33.75" customHeight="1" thickBot="1">
      <c r="B9" s="2" t="s">
        <v>197</v>
      </c>
      <c r="C9" s="509" t="s">
        <v>186</v>
      </c>
      <c r="D9" s="510"/>
      <c r="E9" s="511"/>
      <c r="F9" s="37"/>
      <c r="G9" s="10"/>
      <c r="H9" s="10"/>
      <c r="I9" s="10"/>
      <c r="J9" s="36"/>
    </row>
    <row r="10" spans="2:13" ht="32.25" customHeight="1" thickBot="1">
      <c r="B10" s="2" t="s">
        <v>198</v>
      </c>
      <c r="C10" s="509" t="s">
        <v>101</v>
      </c>
      <c r="D10" s="510"/>
      <c r="E10" s="511"/>
    </row>
    <row r="12" spans="2:13">
      <c r="B12" s="488" t="s">
        <v>199</v>
      </c>
      <c r="C12" s="489"/>
      <c r="D12" s="489"/>
      <c r="E12" s="489"/>
      <c r="F12" s="489"/>
      <c r="G12" s="489"/>
      <c r="H12" s="490"/>
      <c r="I12" s="480" t="s">
        <v>200</v>
      </c>
      <c r="J12" s="481"/>
      <c r="K12" s="481"/>
    </row>
    <row r="13" spans="2:13" s="39" customFormat="1" ht="30" customHeight="1">
      <c r="B13" s="482" t="s">
        <v>201</v>
      </c>
      <c r="C13" s="482" t="s">
        <v>202</v>
      </c>
      <c r="D13" s="482" t="s">
        <v>203</v>
      </c>
      <c r="E13" s="482" t="s">
        <v>204</v>
      </c>
      <c r="F13" s="482" t="s">
        <v>205</v>
      </c>
      <c r="G13" s="482" t="s">
        <v>206</v>
      </c>
      <c r="H13" s="482" t="s">
        <v>207</v>
      </c>
      <c r="I13" s="484" t="s">
        <v>208</v>
      </c>
      <c r="J13" s="486" t="s">
        <v>209</v>
      </c>
      <c r="K13" s="479" t="s">
        <v>210</v>
      </c>
    </row>
    <row r="14" spans="2:13" s="39" customFormat="1">
      <c r="B14" s="483"/>
      <c r="C14" s="483"/>
      <c r="D14" s="483"/>
      <c r="E14" s="483"/>
      <c r="F14" s="483"/>
      <c r="G14" s="483"/>
      <c r="H14" s="483"/>
      <c r="I14" s="485"/>
      <c r="J14" s="487"/>
      <c r="K14" s="479"/>
    </row>
    <row r="15" spans="2:13" s="39" customFormat="1" ht="96">
      <c r="B15" s="61">
        <v>1</v>
      </c>
      <c r="C15" s="188" t="s">
        <v>211</v>
      </c>
      <c r="D15" s="189">
        <v>0.19</v>
      </c>
      <c r="E15" s="190"/>
      <c r="F15" s="191" t="s">
        <v>212</v>
      </c>
      <c r="G15" s="192">
        <v>0.19</v>
      </c>
      <c r="H15" s="193">
        <v>43160</v>
      </c>
      <c r="I15" s="194">
        <v>0.19</v>
      </c>
      <c r="J15" s="195">
        <v>43132</v>
      </c>
      <c r="K15" s="196"/>
      <c r="M15" s="65"/>
    </row>
    <row r="16" spans="2:13" ht="64">
      <c r="B16" s="197">
        <v>2</v>
      </c>
      <c r="C16" s="198" t="s">
        <v>213</v>
      </c>
      <c r="D16" s="189">
        <v>0.02</v>
      </c>
      <c r="E16" s="190"/>
      <c r="F16" s="191" t="s">
        <v>214</v>
      </c>
      <c r="G16" s="192">
        <v>0.02</v>
      </c>
      <c r="H16" s="193">
        <v>43344</v>
      </c>
      <c r="I16" s="194"/>
      <c r="J16" s="195"/>
      <c r="K16" s="196"/>
      <c r="M16" s="66"/>
    </row>
    <row r="17" spans="2:11" ht="64">
      <c r="B17" s="199">
        <v>3</v>
      </c>
      <c r="C17" s="200" t="s">
        <v>215</v>
      </c>
      <c r="D17" s="189">
        <v>0.04</v>
      </c>
      <c r="E17" s="190"/>
      <c r="F17" s="191" t="s">
        <v>216</v>
      </c>
      <c r="G17" s="192">
        <v>0.04</v>
      </c>
      <c r="H17" s="193">
        <v>43435</v>
      </c>
      <c r="I17" s="194"/>
      <c r="J17" s="195"/>
      <c r="K17" s="196"/>
    </row>
    <row r="18" spans="2:11">
      <c r="B18" s="491" t="s">
        <v>217</v>
      </c>
      <c r="C18" s="492"/>
      <c r="D18" s="201">
        <f>SUM(D15:D17)</f>
        <v>0.25</v>
      </c>
      <c r="E18" s="493" t="s">
        <v>217</v>
      </c>
      <c r="F18" s="494"/>
      <c r="G18" s="201">
        <f>SUM(G15:G17)</f>
        <v>0.25</v>
      </c>
      <c r="H18" s="202"/>
      <c r="I18" s="203">
        <f>SUM(I15:I17)</f>
        <v>0.19</v>
      </c>
      <c r="J18" s="204"/>
      <c r="K18" s="204"/>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M67"/>
  <sheetViews>
    <sheetView view="pageBreakPreview" topLeftCell="A10" zoomScale="80" zoomScaleNormal="70" zoomScaleSheetLayoutView="80" zoomScalePageLayoutView="85" workbookViewId="0">
      <selection activeCell="J43" sqref="J1:T1048576"/>
    </sheetView>
  </sheetViews>
  <sheetFormatPr baseColWidth="10" defaultColWidth="10.6640625" defaultRowHeight="13"/>
  <cols>
    <col min="1" max="1" width="1" style="83" customWidth="1"/>
    <col min="2" max="2" width="25.5" style="114" customWidth="1"/>
    <col min="3" max="5" width="25.6640625" style="83" customWidth="1"/>
    <col min="6" max="6" width="25" style="83" customWidth="1"/>
    <col min="7" max="7" width="22" style="114" customWidth="1"/>
    <col min="8" max="8" width="20.5" style="83" customWidth="1"/>
    <col min="9" max="9" width="25.33203125" style="83" customWidth="1"/>
    <col min="10" max="13" width="10.6640625" style="81"/>
    <col min="14" max="16384" width="10.6640625" style="83"/>
  </cols>
  <sheetData>
    <row r="1" spans="2:9" ht="37.5" customHeight="1">
      <c r="B1" s="604"/>
      <c r="C1" s="607" t="s">
        <v>1</v>
      </c>
      <c r="D1" s="607"/>
      <c r="E1" s="607"/>
      <c r="F1" s="607"/>
      <c r="G1" s="607"/>
      <c r="H1" s="607"/>
      <c r="I1" s="608"/>
    </row>
    <row r="2" spans="2:9" ht="37.5" customHeight="1">
      <c r="B2" s="605"/>
      <c r="C2" s="611" t="s">
        <v>218</v>
      </c>
      <c r="D2" s="611"/>
      <c r="E2" s="611"/>
      <c r="F2" s="611"/>
      <c r="G2" s="611"/>
      <c r="H2" s="611"/>
      <c r="I2" s="609"/>
    </row>
    <row r="3" spans="2:9" ht="37.5" customHeight="1" thickBot="1">
      <c r="B3" s="606"/>
      <c r="C3" s="612" t="s">
        <v>219</v>
      </c>
      <c r="D3" s="612"/>
      <c r="E3" s="612"/>
      <c r="F3" s="612" t="s">
        <v>220</v>
      </c>
      <c r="G3" s="612"/>
      <c r="H3" s="612"/>
      <c r="I3" s="610"/>
    </row>
    <row r="4" spans="2:9" ht="23.25" customHeight="1">
      <c r="B4" s="600" t="s">
        <v>221</v>
      </c>
      <c r="C4" s="601"/>
      <c r="D4" s="601"/>
      <c r="E4" s="601"/>
      <c r="F4" s="601"/>
      <c r="G4" s="601"/>
      <c r="H4" s="601"/>
      <c r="I4" s="602"/>
    </row>
    <row r="5" spans="2:9" ht="24" customHeight="1">
      <c r="B5" s="518" t="s">
        <v>222</v>
      </c>
      <c r="C5" s="519"/>
      <c r="D5" s="519"/>
      <c r="E5" s="519"/>
      <c r="F5" s="519"/>
      <c r="G5" s="519"/>
      <c r="H5" s="519"/>
      <c r="I5" s="520"/>
    </row>
    <row r="6" spans="2:9" ht="30.75" customHeight="1">
      <c r="B6" s="118" t="s">
        <v>223</v>
      </c>
      <c r="C6" s="130">
        <v>2</v>
      </c>
      <c r="D6" s="603" t="s">
        <v>224</v>
      </c>
      <c r="E6" s="603"/>
      <c r="F6" s="570" t="s">
        <v>225</v>
      </c>
      <c r="G6" s="570"/>
      <c r="H6" s="570"/>
      <c r="I6" s="571"/>
    </row>
    <row r="7" spans="2:9" ht="30.75" customHeight="1">
      <c r="B7" s="118" t="s">
        <v>226</v>
      </c>
      <c r="C7" s="130" t="s">
        <v>84</v>
      </c>
      <c r="D7" s="603" t="s">
        <v>227</v>
      </c>
      <c r="E7" s="603"/>
      <c r="F7" s="572" t="s">
        <v>228</v>
      </c>
      <c r="G7" s="572"/>
      <c r="H7" s="131" t="s">
        <v>229</v>
      </c>
      <c r="I7" s="132" t="s">
        <v>84</v>
      </c>
    </row>
    <row r="8" spans="2:9" ht="30.75" customHeight="1">
      <c r="B8" s="118" t="s">
        <v>230</v>
      </c>
      <c r="C8" s="570" t="s">
        <v>231</v>
      </c>
      <c r="D8" s="570"/>
      <c r="E8" s="570"/>
      <c r="F8" s="570"/>
      <c r="G8" s="131" t="s">
        <v>232</v>
      </c>
      <c r="H8" s="593">
        <v>7550</v>
      </c>
      <c r="I8" s="594"/>
    </row>
    <row r="9" spans="2:9" ht="30.75" customHeight="1">
      <c r="B9" s="118" t="s">
        <v>68</v>
      </c>
      <c r="C9" s="595" t="s">
        <v>81</v>
      </c>
      <c r="D9" s="595"/>
      <c r="E9" s="595"/>
      <c r="F9" s="595"/>
      <c r="G9" s="131" t="s">
        <v>233</v>
      </c>
      <c r="H9" s="596" t="s">
        <v>234</v>
      </c>
      <c r="I9" s="597"/>
    </row>
    <row r="10" spans="2:9" ht="54" customHeight="1">
      <c r="B10" s="118" t="s">
        <v>235</v>
      </c>
      <c r="C10" s="570" t="s">
        <v>236</v>
      </c>
      <c r="D10" s="570"/>
      <c r="E10" s="570"/>
      <c r="F10" s="570"/>
      <c r="G10" s="570"/>
      <c r="H10" s="570"/>
      <c r="I10" s="571"/>
    </row>
    <row r="11" spans="2:9" ht="30.75" customHeight="1">
      <c r="B11" s="118" t="s">
        <v>237</v>
      </c>
      <c r="C11" s="570" t="s">
        <v>238</v>
      </c>
      <c r="D11" s="570"/>
      <c r="E11" s="570"/>
      <c r="F11" s="570"/>
      <c r="G11" s="570"/>
      <c r="H11" s="570"/>
      <c r="I11" s="571"/>
    </row>
    <row r="12" spans="2:9" ht="30.75" customHeight="1">
      <c r="B12" s="118" t="s">
        <v>239</v>
      </c>
      <c r="C12" s="591" t="s">
        <v>240</v>
      </c>
      <c r="D12" s="591"/>
      <c r="E12" s="591"/>
      <c r="F12" s="591"/>
      <c r="G12" s="131" t="s">
        <v>241</v>
      </c>
      <c r="H12" s="572" t="s">
        <v>106</v>
      </c>
      <c r="I12" s="598"/>
    </row>
    <row r="13" spans="2:9" ht="30.75" customHeight="1">
      <c r="B13" s="118" t="s">
        <v>242</v>
      </c>
      <c r="C13" s="599" t="s">
        <v>243</v>
      </c>
      <c r="D13" s="599"/>
      <c r="E13" s="599"/>
      <c r="F13" s="599"/>
      <c r="G13" s="134" t="s">
        <v>244</v>
      </c>
      <c r="H13" s="572" t="s">
        <v>82</v>
      </c>
      <c r="I13" s="598"/>
    </row>
    <row r="14" spans="2:9" ht="64.5" customHeight="1">
      <c r="B14" s="118" t="s">
        <v>245</v>
      </c>
      <c r="C14" s="591" t="s">
        <v>246</v>
      </c>
      <c r="D14" s="591"/>
      <c r="E14" s="591"/>
      <c r="F14" s="591"/>
      <c r="G14" s="591"/>
      <c r="H14" s="591"/>
      <c r="I14" s="592"/>
    </row>
    <row r="15" spans="2:9" ht="30.75" customHeight="1">
      <c r="B15" s="118" t="s">
        <v>247</v>
      </c>
      <c r="C15" s="591" t="s">
        <v>248</v>
      </c>
      <c r="D15" s="591"/>
      <c r="E15" s="591"/>
      <c r="F15" s="591"/>
      <c r="G15" s="591"/>
      <c r="H15" s="591"/>
      <c r="I15" s="592"/>
    </row>
    <row r="16" spans="2:9" ht="35.75" customHeight="1">
      <c r="B16" s="118" t="s">
        <v>249</v>
      </c>
      <c r="C16" s="570" t="s">
        <v>250</v>
      </c>
      <c r="D16" s="570"/>
      <c r="E16" s="570"/>
      <c r="F16" s="570"/>
      <c r="G16" s="570"/>
      <c r="H16" s="570"/>
      <c r="I16" s="571"/>
    </row>
    <row r="17" spans="2:9" ht="30.75" customHeight="1">
      <c r="B17" s="118" t="s">
        <v>251</v>
      </c>
      <c r="C17" s="572" t="s">
        <v>43</v>
      </c>
      <c r="D17" s="573"/>
      <c r="E17" s="573"/>
      <c r="F17" s="573"/>
      <c r="G17" s="573"/>
      <c r="H17" s="573"/>
      <c r="I17" s="574"/>
    </row>
    <row r="18" spans="2:9" ht="18" customHeight="1">
      <c r="B18" s="575" t="s">
        <v>252</v>
      </c>
      <c r="C18" s="576" t="s">
        <v>253</v>
      </c>
      <c r="D18" s="576"/>
      <c r="E18" s="576"/>
      <c r="F18" s="577" t="s">
        <v>254</v>
      </c>
      <c r="G18" s="577"/>
      <c r="H18" s="577"/>
      <c r="I18" s="578"/>
    </row>
    <row r="19" spans="2:9" ht="39.75" customHeight="1">
      <c r="B19" s="575"/>
      <c r="C19" s="570" t="s">
        <v>255</v>
      </c>
      <c r="D19" s="570"/>
      <c r="E19" s="570"/>
      <c r="F19" s="570" t="s">
        <v>256</v>
      </c>
      <c r="G19" s="570"/>
      <c r="H19" s="570"/>
      <c r="I19" s="571"/>
    </row>
    <row r="20" spans="2:9" ht="39.75" customHeight="1">
      <c r="B20" s="118" t="s">
        <v>257</v>
      </c>
      <c r="C20" s="579" t="s">
        <v>43</v>
      </c>
      <c r="D20" s="580"/>
      <c r="E20" s="581"/>
      <c r="F20" s="582" t="s">
        <v>43</v>
      </c>
      <c r="G20" s="582"/>
      <c r="H20" s="582"/>
      <c r="I20" s="583"/>
    </row>
    <row r="21" spans="2:9" ht="105" customHeight="1">
      <c r="B21" s="118" t="s">
        <v>258</v>
      </c>
      <c r="C21" s="584" t="s">
        <v>259</v>
      </c>
      <c r="D21" s="585"/>
      <c r="E21" s="586"/>
      <c r="F21" s="587" t="s">
        <v>260</v>
      </c>
      <c r="G21" s="565"/>
      <c r="H21" s="565"/>
      <c r="I21" s="588"/>
    </row>
    <row r="22" spans="2:9" ht="23.25" customHeight="1">
      <c r="B22" s="118" t="s">
        <v>261</v>
      </c>
      <c r="C22" s="564">
        <v>44927</v>
      </c>
      <c r="D22" s="589"/>
      <c r="E22" s="590"/>
      <c r="F22" s="131" t="s">
        <v>262</v>
      </c>
      <c r="G22" s="205">
        <v>0.3</v>
      </c>
      <c r="H22" s="131" t="s">
        <v>263</v>
      </c>
      <c r="I22" s="258">
        <v>0.7</v>
      </c>
    </row>
    <row r="23" spans="2:9" ht="27" customHeight="1">
      <c r="B23" s="118" t="s">
        <v>264</v>
      </c>
      <c r="C23" s="564">
        <v>45291</v>
      </c>
      <c r="D23" s="565"/>
      <c r="E23" s="566"/>
      <c r="F23" s="131" t="s">
        <v>265</v>
      </c>
      <c r="G23" s="567">
        <v>0.15</v>
      </c>
      <c r="H23" s="568"/>
      <c r="I23" s="569"/>
    </row>
    <row r="24" spans="2:9" ht="30.75" customHeight="1">
      <c r="B24" s="206" t="s">
        <v>266</v>
      </c>
      <c r="C24" s="521" t="s">
        <v>267</v>
      </c>
      <c r="D24" s="522"/>
      <c r="E24" s="523"/>
      <c r="F24" s="207" t="s">
        <v>268</v>
      </c>
      <c r="G24" s="524" t="s">
        <v>269</v>
      </c>
      <c r="H24" s="525"/>
      <c r="I24" s="526"/>
    </row>
    <row r="25" spans="2:9" ht="22.5" customHeight="1">
      <c r="B25" s="518" t="s">
        <v>270</v>
      </c>
      <c r="C25" s="519"/>
      <c r="D25" s="519"/>
      <c r="E25" s="519"/>
      <c r="F25" s="519"/>
      <c r="G25" s="519"/>
      <c r="H25" s="519"/>
      <c r="I25" s="520"/>
    </row>
    <row r="26" spans="2:9" ht="43.5" customHeight="1">
      <c r="B26" s="100" t="s">
        <v>148</v>
      </c>
      <c r="C26" s="134" t="s">
        <v>271</v>
      </c>
      <c r="D26" s="134" t="s">
        <v>272</v>
      </c>
      <c r="E26" s="135" t="s">
        <v>273</v>
      </c>
      <c r="F26" s="134" t="s">
        <v>274</v>
      </c>
      <c r="G26" s="134" t="s">
        <v>275</v>
      </c>
      <c r="H26" s="135" t="s">
        <v>276</v>
      </c>
      <c r="I26" s="136" t="s">
        <v>277</v>
      </c>
    </row>
    <row r="27" spans="2:9" ht="24" customHeight="1">
      <c r="B27" s="100" t="s">
        <v>278</v>
      </c>
      <c r="C27" s="274">
        <f>0.0833333333333333*$G$23</f>
        <v>1.2499999999999995E-2</v>
      </c>
      <c r="D27" s="274">
        <f>+C27</f>
        <v>1.2499999999999995E-2</v>
      </c>
      <c r="E27" s="275">
        <f>D27/C27</f>
        <v>1</v>
      </c>
      <c r="F27" s="527">
        <f>SUM(C27:C38)</f>
        <v>0.14999999999999994</v>
      </c>
      <c r="G27" s="530">
        <f>SUM(D27:D38)</f>
        <v>8.7499999999999967E-2</v>
      </c>
      <c r="H27" s="217">
        <f>+(D27*100%)/$G$23</f>
        <v>8.3333333333333301E-2</v>
      </c>
      <c r="I27" s="533">
        <f>G27+I22</f>
        <v>0.78749999999999987</v>
      </c>
    </row>
    <row r="28" spans="2:9" ht="24" customHeight="1">
      <c r="B28" s="100" t="s">
        <v>158</v>
      </c>
      <c r="C28" s="274">
        <f t="shared" ref="C28:D38" si="0">0.0833333333333333*$G$23</f>
        <v>1.2499999999999995E-2</v>
      </c>
      <c r="D28" s="274">
        <v>1.2499999999999995E-2</v>
      </c>
      <c r="E28" s="275">
        <f>D28/C28</f>
        <v>1</v>
      </c>
      <c r="F28" s="528"/>
      <c r="G28" s="531"/>
      <c r="H28" s="217">
        <f>+IF(D28="","",((D28*100%)/$G$23)+H27)</f>
        <v>0.1666666666666666</v>
      </c>
      <c r="I28" s="534"/>
    </row>
    <row r="29" spans="2:9" ht="24" customHeight="1">
      <c r="B29" s="100" t="s">
        <v>159</v>
      </c>
      <c r="C29" s="274">
        <f t="shared" si="0"/>
        <v>1.2499999999999995E-2</v>
      </c>
      <c r="D29" s="274">
        <f t="shared" si="0"/>
        <v>1.2499999999999995E-2</v>
      </c>
      <c r="E29" s="275">
        <f t="shared" ref="E29:E31" si="1">D29/C29</f>
        <v>1</v>
      </c>
      <c r="F29" s="528"/>
      <c r="G29" s="531"/>
      <c r="H29" s="217">
        <f t="shared" ref="H29:H38" si="2">+IF(D29="","",((D29*100%)/$G$23)+H28)</f>
        <v>0.24999999999999989</v>
      </c>
      <c r="I29" s="534"/>
    </row>
    <row r="30" spans="2:9" ht="24" customHeight="1">
      <c r="B30" s="100" t="s">
        <v>160</v>
      </c>
      <c r="C30" s="274">
        <f t="shared" si="0"/>
        <v>1.2499999999999995E-2</v>
      </c>
      <c r="D30" s="274">
        <f>+C30</f>
        <v>1.2499999999999995E-2</v>
      </c>
      <c r="E30" s="275">
        <f t="shared" si="1"/>
        <v>1</v>
      </c>
      <c r="F30" s="528"/>
      <c r="G30" s="531"/>
      <c r="H30" s="217">
        <f t="shared" si="2"/>
        <v>0.3333333333333332</v>
      </c>
      <c r="I30" s="534"/>
    </row>
    <row r="31" spans="2:9" ht="24" customHeight="1">
      <c r="B31" s="100" t="s">
        <v>161</v>
      </c>
      <c r="C31" s="274">
        <f t="shared" si="0"/>
        <v>1.2499999999999995E-2</v>
      </c>
      <c r="D31" s="274">
        <f>+C31</f>
        <v>1.2499999999999995E-2</v>
      </c>
      <c r="E31" s="275">
        <f t="shared" si="1"/>
        <v>1</v>
      </c>
      <c r="F31" s="528"/>
      <c r="G31" s="531"/>
      <c r="H31" s="217">
        <f t="shared" si="2"/>
        <v>0.41666666666666652</v>
      </c>
      <c r="I31" s="534"/>
    </row>
    <row r="32" spans="2:9" ht="24" customHeight="1">
      <c r="B32" s="100" t="s">
        <v>162</v>
      </c>
      <c r="C32" s="274">
        <f t="shared" si="0"/>
        <v>1.2499999999999995E-2</v>
      </c>
      <c r="D32" s="274">
        <f>+C32</f>
        <v>1.2499999999999995E-2</v>
      </c>
      <c r="E32" s="275">
        <f>D32/C32</f>
        <v>1</v>
      </c>
      <c r="F32" s="528"/>
      <c r="G32" s="531"/>
      <c r="H32" s="217">
        <f t="shared" si="2"/>
        <v>0.49999999999999983</v>
      </c>
      <c r="I32" s="534"/>
    </row>
    <row r="33" spans="2:9" ht="24" customHeight="1">
      <c r="B33" s="100" t="s">
        <v>163</v>
      </c>
      <c r="C33" s="274">
        <f t="shared" si="0"/>
        <v>1.2499999999999995E-2</v>
      </c>
      <c r="D33" s="274">
        <f>+C33</f>
        <v>1.2499999999999995E-2</v>
      </c>
      <c r="E33" s="275">
        <f t="shared" ref="E33:E38" si="3">D33/C33</f>
        <v>1</v>
      </c>
      <c r="F33" s="528"/>
      <c r="G33" s="531"/>
      <c r="H33" s="217">
        <f t="shared" si="2"/>
        <v>0.58333333333333315</v>
      </c>
      <c r="I33" s="534"/>
    </row>
    <row r="34" spans="2:9" ht="24" customHeight="1">
      <c r="B34" s="100" t="s">
        <v>164</v>
      </c>
      <c r="C34" s="274">
        <f t="shared" si="0"/>
        <v>1.2499999999999995E-2</v>
      </c>
      <c r="D34" s="274"/>
      <c r="E34" s="275">
        <f t="shared" si="3"/>
        <v>0</v>
      </c>
      <c r="F34" s="528"/>
      <c r="G34" s="531"/>
      <c r="H34" s="217" t="str">
        <f t="shared" si="2"/>
        <v/>
      </c>
      <c r="I34" s="534"/>
    </row>
    <row r="35" spans="2:9" ht="24" customHeight="1">
      <c r="B35" s="100" t="s">
        <v>165</v>
      </c>
      <c r="C35" s="274">
        <f t="shared" si="0"/>
        <v>1.2499999999999995E-2</v>
      </c>
      <c r="D35" s="274"/>
      <c r="E35" s="275">
        <f t="shared" si="3"/>
        <v>0</v>
      </c>
      <c r="F35" s="528"/>
      <c r="G35" s="531"/>
      <c r="H35" s="217" t="str">
        <f t="shared" si="2"/>
        <v/>
      </c>
      <c r="I35" s="534"/>
    </row>
    <row r="36" spans="2:9" ht="24" customHeight="1">
      <c r="B36" s="100" t="s">
        <v>166</v>
      </c>
      <c r="C36" s="274">
        <f t="shared" si="0"/>
        <v>1.2499999999999995E-2</v>
      </c>
      <c r="D36" s="274"/>
      <c r="E36" s="275">
        <f t="shared" si="3"/>
        <v>0</v>
      </c>
      <c r="F36" s="528"/>
      <c r="G36" s="531"/>
      <c r="H36" s="217" t="str">
        <f t="shared" si="2"/>
        <v/>
      </c>
      <c r="I36" s="534"/>
    </row>
    <row r="37" spans="2:9" ht="24" customHeight="1">
      <c r="B37" s="100" t="s">
        <v>167</v>
      </c>
      <c r="C37" s="274">
        <f t="shared" si="0"/>
        <v>1.2499999999999995E-2</v>
      </c>
      <c r="D37" s="274"/>
      <c r="E37" s="275">
        <f t="shared" si="3"/>
        <v>0</v>
      </c>
      <c r="F37" s="528"/>
      <c r="G37" s="531"/>
      <c r="H37" s="217" t="str">
        <f t="shared" si="2"/>
        <v/>
      </c>
      <c r="I37" s="534"/>
    </row>
    <row r="38" spans="2:9" ht="24" customHeight="1">
      <c r="B38" s="100" t="s">
        <v>168</v>
      </c>
      <c r="C38" s="274">
        <f t="shared" si="0"/>
        <v>1.2499999999999995E-2</v>
      </c>
      <c r="D38" s="274"/>
      <c r="E38" s="275">
        <f t="shared" si="3"/>
        <v>0</v>
      </c>
      <c r="F38" s="529"/>
      <c r="G38" s="532"/>
      <c r="H38" s="217" t="str">
        <f t="shared" si="2"/>
        <v/>
      </c>
      <c r="I38" s="535"/>
    </row>
    <row r="39" spans="2:9" ht="111.75" customHeight="1">
      <c r="B39" s="119" t="s">
        <v>279</v>
      </c>
      <c r="C39" s="536" t="s">
        <v>476</v>
      </c>
      <c r="D39" s="537"/>
      <c r="E39" s="537"/>
      <c r="F39" s="537"/>
      <c r="G39" s="537"/>
      <c r="H39" s="537"/>
      <c r="I39" s="538"/>
    </row>
    <row r="40" spans="2:9" ht="34.5" customHeight="1">
      <c r="B40" s="539"/>
      <c r="C40" s="540"/>
      <c r="D40" s="540"/>
      <c r="E40" s="540"/>
      <c r="F40" s="540"/>
      <c r="G40" s="540"/>
      <c r="H40" s="540"/>
      <c r="I40" s="541"/>
    </row>
    <row r="41" spans="2:9" ht="45.5" customHeight="1">
      <c r="B41" s="542"/>
      <c r="C41" s="543"/>
      <c r="D41" s="543"/>
      <c r="E41" s="543"/>
      <c r="F41" s="543"/>
      <c r="G41" s="543"/>
      <c r="H41" s="543"/>
      <c r="I41" s="544"/>
    </row>
    <row r="42" spans="2:9" ht="45.5" customHeight="1">
      <c r="B42" s="542"/>
      <c r="C42" s="543"/>
      <c r="D42" s="543"/>
      <c r="E42" s="543"/>
      <c r="F42" s="543"/>
      <c r="G42" s="543"/>
      <c r="H42" s="543"/>
      <c r="I42" s="544"/>
    </row>
    <row r="43" spans="2:9" ht="45.5" customHeight="1">
      <c r="B43" s="542"/>
      <c r="C43" s="543"/>
      <c r="D43" s="543"/>
      <c r="E43" s="543"/>
      <c r="F43" s="543"/>
      <c r="G43" s="543"/>
      <c r="H43" s="543"/>
      <c r="I43" s="544"/>
    </row>
    <row r="44" spans="2:9" ht="45.5" customHeight="1">
      <c r="B44" s="545"/>
      <c r="C44" s="546"/>
      <c r="D44" s="546"/>
      <c r="E44" s="546"/>
      <c r="F44" s="546"/>
      <c r="G44" s="546"/>
      <c r="H44" s="546"/>
      <c r="I44" s="547"/>
    </row>
    <row r="45" spans="2:9" ht="29.25" customHeight="1">
      <c r="B45" s="552" t="s">
        <v>280</v>
      </c>
      <c r="C45" s="555" t="s">
        <v>281</v>
      </c>
      <c r="D45" s="556"/>
      <c r="E45" s="556"/>
      <c r="F45" s="557"/>
      <c r="G45" s="139"/>
      <c r="H45" s="140" t="s">
        <v>148</v>
      </c>
      <c r="I45" s="141" t="s">
        <v>282</v>
      </c>
    </row>
    <row r="46" spans="2:9" ht="32" customHeight="1">
      <c r="B46" s="553"/>
      <c r="C46" s="558"/>
      <c r="D46" s="559"/>
      <c r="E46" s="559"/>
      <c r="F46" s="560"/>
      <c r="G46" s="139" t="s">
        <v>283</v>
      </c>
      <c r="H46" s="302">
        <v>278</v>
      </c>
      <c r="I46" s="303">
        <v>1682</v>
      </c>
    </row>
    <row r="47" spans="2:9" ht="32" customHeight="1">
      <c r="B47" s="553"/>
      <c r="C47" s="558"/>
      <c r="D47" s="559"/>
      <c r="E47" s="559"/>
      <c r="F47" s="560"/>
      <c r="G47" s="139" t="s">
        <v>284</v>
      </c>
      <c r="H47" s="304">
        <v>57</v>
      </c>
      <c r="I47" s="305">
        <v>438</v>
      </c>
    </row>
    <row r="48" spans="2:9" ht="32" customHeight="1">
      <c r="B48" s="553"/>
      <c r="C48" s="558"/>
      <c r="D48" s="559"/>
      <c r="E48" s="559"/>
      <c r="F48" s="560"/>
      <c r="G48" s="139" t="s">
        <v>285</v>
      </c>
      <c r="H48" s="304">
        <v>13</v>
      </c>
      <c r="I48" s="305">
        <v>94</v>
      </c>
    </row>
    <row r="49" spans="2:9" ht="32" customHeight="1">
      <c r="B49" s="553"/>
      <c r="C49" s="558"/>
      <c r="D49" s="559"/>
      <c r="E49" s="559"/>
      <c r="F49" s="560"/>
      <c r="G49" s="139" t="s">
        <v>286</v>
      </c>
      <c r="H49" s="304">
        <v>353</v>
      </c>
      <c r="I49" s="305">
        <v>2077</v>
      </c>
    </row>
    <row r="50" spans="2:9" ht="32" customHeight="1">
      <c r="B50" s="553"/>
      <c r="C50" s="558"/>
      <c r="D50" s="559"/>
      <c r="E50" s="559"/>
      <c r="F50" s="560"/>
      <c r="G50" s="139" t="s">
        <v>287</v>
      </c>
      <c r="H50" s="304">
        <v>268</v>
      </c>
      <c r="I50" s="305">
        <v>1899</v>
      </c>
    </row>
    <row r="51" spans="2:9" ht="32" customHeight="1">
      <c r="B51" s="553"/>
      <c r="C51" s="558"/>
      <c r="D51" s="559"/>
      <c r="E51" s="559"/>
      <c r="F51" s="560"/>
      <c r="G51" s="139" t="s">
        <v>288</v>
      </c>
      <c r="H51" s="304">
        <v>476</v>
      </c>
      <c r="I51" s="305">
        <v>2843</v>
      </c>
    </row>
    <row r="52" spans="2:9" ht="32" customHeight="1">
      <c r="B52" s="554"/>
      <c r="C52" s="561"/>
      <c r="D52" s="562"/>
      <c r="E52" s="562"/>
      <c r="F52" s="563"/>
      <c r="G52" s="139" t="s">
        <v>289</v>
      </c>
      <c r="H52" s="304" t="s">
        <v>290</v>
      </c>
      <c r="I52" s="307">
        <v>37324063</v>
      </c>
    </row>
    <row r="53" spans="2:9" ht="46.5" customHeight="1">
      <c r="B53" s="118" t="s">
        <v>291</v>
      </c>
      <c r="C53" s="548" t="s">
        <v>46</v>
      </c>
      <c r="D53" s="549"/>
      <c r="E53" s="549"/>
      <c r="F53" s="549"/>
      <c r="G53" s="549"/>
      <c r="H53" s="549"/>
      <c r="I53" s="549"/>
    </row>
    <row r="54" spans="2:9" ht="93.75" customHeight="1">
      <c r="B54" s="120" t="s">
        <v>292</v>
      </c>
      <c r="C54" s="550" t="s">
        <v>293</v>
      </c>
      <c r="D54" s="551"/>
      <c r="E54" s="551"/>
      <c r="F54" s="551"/>
      <c r="G54" s="551"/>
      <c r="H54" s="551"/>
      <c r="I54" s="551"/>
    </row>
    <row r="55" spans="2:9" ht="22.5" customHeight="1">
      <c r="B55" s="518" t="s">
        <v>294</v>
      </c>
      <c r="C55" s="519"/>
      <c r="D55" s="519"/>
      <c r="E55" s="519"/>
      <c r="F55" s="519"/>
      <c r="G55" s="519"/>
      <c r="H55" s="519"/>
      <c r="I55" s="520"/>
    </row>
    <row r="56" spans="2:9" ht="22.5" customHeight="1">
      <c r="B56" s="514" t="s">
        <v>295</v>
      </c>
      <c r="C56" s="137" t="s">
        <v>296</v>
      </c>
      <c r="D56" s="516" t="s">
        <v>297</v>
      </c>
      <c r="E56" s="516"/>
      <c r="F56" s="516"/>
      <c r="G56" s="516" t="s">
        <v>298</v>
      </c>
      <c r="H56" s="516"/>
      <c r="I56" s="517"/>
    </row>
    <row r="57" spans="2:9" ht="30.75" customHeight="1">
      <c r="B57" s="515"/>
      <c r="C57" s="138"/>
      <c r="D57" s="512"/>
      <c r="E57" s="512"/>
      <c r="F57" s="512"/>
      <c r="G57" s="512"/>
      <c r="H57" s="512"/>
      <c r="I57" s="513"/>
    </row>
    <row r="58" spans="2:9" ht="32.25" customHeight="1">
      <c r="B58" s="121" t="s">
        <v>299</v>
      </c>
      <c r="C58" s="512" t="s">
        <v>300</v>
      </c>
      <c r="D58" s="512"/>
      <c r="E58" s="512"/>
      <c r="F58" s="512"/>
      <c r="G58" s="512"/>
      <c r="H58" s="512"/>
      <c r="I58" s="513"/>
    </row>
    <row r="59" spans="2:9" ht="28.5" customHeight="1">
      <c r="B59" s="122" t="s">
        <v>301</v>
      </c>
      <c r="C59" s="512" t="s">
        <v>300</v>
      </c>
      <c r="D59" s="512"/>
      <c r="E59" s="512"/>
      <c r="F59" s="512"/>
      <c r="G59" s="512"/>
      <c r="H59" s="512"/>
      <c r="I59" s="513"/>
    </row>
    <row r="60" spans="2:9" ht="30" customHeight="1">
      <c r="B60" s="269" t="s">
        <v>302</v>
      </c>
      <c r="C60" s="512" t="s">
        <v>303</v>
      </c>
      <c r="D60" s="512"/>
      <c r="E60" s="512"/>
      <c r="F60" s="512"/>
      <c r="G60" s="512"/>
      <c r="H60" s="512"/>
      <c r="I60" s="513"/>
    </row>
    <row r="61" spans="2:9" ht="31.5" customHeight="1" thickBot="1">
      <c r="B61" s="270" t="s">
        <v>304</v>
      </c>
      <c r="C61" s="512" t="s">
        <v>303</v>
      </c>
      <c r="D61" s="512"/>
      <c r="E61" s="512"/>
      <c r="F61" s="512"/>
      <c r="G61" s="512"/>
      <c r="H61" s="512"/>
      <c r="I61" s="513"/>
    </row>
    <row r="62" spans="2:9">
      <c r="B62" s="84"/>
      <c r="C62" s="108"/>
      <c r="D62" s="108"/>
      <c r="E62" s="271"/>
      <c r="F62" s="271"/>
      <c r="G62" s="272"/>
      <c r="H62" s="273"/>
      <c r="I62" s="108"/>
    </row>
    <row r="63" spans="2:9">
      <c r="B63" s="109"/>
      <c r="C63" s="110"/>
      <c r="D63" s="110"/>
      <c r="E63" s="111"/>
      <c r="F63" s="111"/>
      <c r="G63" s="117"/>
      <c r="H63" s="113"/>
      <c r="I63" s="110"/>
    </row>
    <row r="64" spans="2:9">
      <c r="B64" s="109"/>
      <c r="C64" s="110"/>
      <c r="D64" s="110"/>
      <c r="E64" s="111"/>
      <c r="F64" s="111"/>
      <c r="G64" s="117"/>
      <c r="H64" s="113"/>
      <c r="I64" s="110"/>
    </row>
    <row r="65" spans="2:9">
      <c r="B65" s="109"/>
      <c r="C65" s="110"/>
      <c r="D65" s="110"/>
      <c r="E65" s="111"/>
      <c r="F65" s="111"/>
      <c r="G65" s="117"/>
      <c r="H65" s="113"/>
      <c r="I65" s="110"/>
    </row>
    <row r="66" spans="2:9">
      <c r="B66" s="109"/>
      <c r="C66" s="110"/>
      <c r="D66" s="110"/>
      <c r="E66" s="111"/>
      <c r="F66" s="111"/>
      <c r="G66" s="117"/>
      <c r="H66" s="113"/>
      <c r="I66" s="110"/>
    </row>
    <row r="67" spans="2:9" ht="25.5" customHeight="1">
      <c r="B67" s="109"/>
      <c r="C67" s="110"/>
      <c r="D67" s="110"/>
      <c r="E67" s="111"/>
      <c r="F67" s="111"/>
      <c r="G67" s="117"/>
      <c r="H67" s="113"/>
      <c r="I67" s="110"/>
    </row>
  </sheetData>
  <sheetProtection algorithmName="SHA-512" hashValue="W84JC5f50bML+B2SgblgtL2H7FU8rQ7EO5xl2QWjdJXkTAVer9bOiDIyVdUiHUuMIa0tbAyV3CwALBPIs1oXcw==" saltValue="NzJhi/ojaonFQCezJaIvow=="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disablePrompts="1" count="5">
    <dataValidation type="list" allowBlank="1" showInputMessage="1" showErrorMessage="1" sqref="H12:I12" xr:uid="{00000000-0002-0000-0300-000002000000}">
      <formula1>#REF!</formula1>
    </dataValidation>
    <dataValidation type="list" allowBlank="1" showInputMessage="1" showErrorMessage="1" sqref="C24:E24" xr:uid="{00000000-0002-0000-0300-000003000000}">
      <formula1>#REF!</formula1>
    </dataValidation>
    <dataValidation type="list" allowBlank="1" showInputMessage="1" showErrorMessage="1" sqref="C9:F9" xr:uid="{00000000-0002-0000-0300-000004000000}">
      <formula1>#REF!</formula1>
    </dataValidation>
    <dataValidation type="list" allowBlank="1" showInputMessage="1" showErrorMessage="1" sqref="H13:I13" xr:uid="{00000000-0002-0000-0300-000005000000}">
      <formula1>#REF!</formula1>
    </dataValidation>
    <dataValidation type="list" allowBlank="1" showInputMessage="1" showErrorMessage="1" sqref="C7 I7" xr:uid="{00000000-0002-0000-0300-000006000000}">
      <formula1>#REF!</formula1>
    </dataValidation>
  </dataValidations>
  <pageMargins left="0.7" right="0.7" top="0.75" bottom="0.75" header="0.3" footer="0.3"/>
  <pageSetup scale="31"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zoomScale="80" zoomScaleNormal="85" zoomScaleSheetLayoutView="80" workbookViewId="0">
      <selection activeCell="F27" sqref="F27:F38"/>
    </sheetView>
  </sheetViews>
  <sheetFormatPr baseColWidth="10" defaultColWidth="11.5" defaultRowHeight="13"/>
  <cols>
    <col min="1" max="1" width="1" style="83" customWidth="1"/>
    <col min="2" max="2" width="25.5" style="114" customWidth="1"/>
    <col min="3" max="3" width="14.5" style="83" customWidth="1"/>
    <col min="4" max="4" width="20.1640625" style="83" customWidth="1"/>
    <col min="5" max="5" width="16.5" style="83" customWidth="1"/>
    <col min="6" max="6" width="25" style="83" customWidth="1"/>
    <col min="7" max="7" width="22" style="115" customWidth="1"/>
    <col min="8" max="8" width="20.5" style="83" customWidth="1"/>
    <col min="9" max="9" width="22.5" style="83" customWidth="1"/>
    <col min="10" max="22" width="11.5" style="81"/>
    <col min="23" max="16384" width="11.5" style="83"/>
  </cols>
  <sheetData>
    <row r="1" spans="2:12" ht="37.5" customHeight="1">
      <c r="B1" s="604"/>
      <c r="C1" s="657" t="s">
        <v>1</v>
      </c>
      <c r="D1" s="657"/>
      <c r="E1" s="657"/>
      <c r="F1" s="657"/>
      <c r="G1" s="657"/>
      <c r="H1" s="657"/>
      <c r="I1" s="608"/>
      <c r="K1" s="82"/>
    </row>
    <row r="2" spans="2:12" ht="37.5" customHeight="1">
      <c r="B2" s="605"/>
      <c r="C2" s="658" t="s">
        <v>218</v>
      </c>
      <c r="D2" s="658"/>
      <c r="E2" s="658"/>
      <c r="F2" s="658"/>
      <c r="G2" s="658"/>
      <c r="H2" s="658"/>
      <c r="I2" s="609"/>
      <c r="K2" s="82"/>
    </row>
    <row r="3" spans="2:12" ht="37.5" customHeight="1">
      <c r="B3" s="605"/>
      <c r="C3" s="658" t="s">
        <v>219</v>
      </c>
      <c r="D3" s="658"/>
      <c r="E3" s="658"/>
      <c r="F3" s="658" t="s">
        <v>220</v>
      </c>
      <c r="G3" s="658"/>
      <c r="H3" s="658"/>
      <c r="I3" s="609"/>
      <c r="K3" s="82"/>
    </row>
    <row r="4" spans="2:12" ht="23.25" customHeight="1">
      <c r="B4" s="600" t="s">
        <v>221</v>
      </c>
      <c r="C4" s="601"/>
      <c r="D4" s="601"/>
      <c r="E4" s="601"/>
      <c r="F4" s="601"/>
      <c r="G4" s="601"/>
      <c r="H4" s="601"/>
      <c r="I4" s="602"/>
    </row>
    <row r="5" spans="2:12" ht="24" customHeight="1">
      <c r="B5" s="518" t="s">
        <v>222</v>
      </c>
      <c r="C5" s="519"/>
      <c r="D5" s="519"/>
      <c r="E5" s="519"/>
      <c r="F5" s="519"/>
      <c r="G5" s="519"/>
      <c r="H5" s="519"/>
      <c r="I5" s="520"/>
      <c r="L5" s="86"/>
    </row>
    <row r="6" spans="2:12" ht="30.75" customHeight="1">
      <c r="B6" s="118" t="s">
        <v>223</v>
      </c>
      <c r="C6" s="155">
        <v>3</v>
      </c>
      <c r="D6" s="603" t="s">
        <v>224</v>
      </c>
      <c r="E6" s="603"/>
      <c r="F6" s="570" t="s">
        <v>305</v>
      </c>
      <c r="G6" s="570"/>
      <c r="H6" s="570"/>
      <c r="I6" s="571"/>
      <c r="K6" s="82"/>
      <c r="L6" s="86"/>
    </row>
    <row r="7" spans="2:12" ht="30.75" customHeight="1">
      <c r="B7" s="118" t="s">
        <v>226</v>
      </c>
      <c r="C7" s="155" t="s">
        <v>84</v>
      </c>
      <c r="D7" s="603" t="s">
        <v>227</v>
      </c>
      <c r="E7" s="603"/>
      <c r="F7" s="570" t="s">
        <v>306</v>
      </c>
      <c r="G7" s="570"/>
      <c r="H7" s="131" t="s">
        <v>229</v>
      </c>
      <c r="I7" s="156" t="s">
        <v>84</v>
      </c>
      <c r="K7" s="82"/>
      <c r="L7" s="86"/>
    </row>
    <row r="8" spans="2:12" ht="30.75" customHeight="1">
      <c r="B8" s="118" t="s">
        <v>230</v>
      </c>
      <c r="C8" s="570" t="s">
        <v>231</v>
      </c>
      <c r="D8" s="570"/>
      <c r="E8" s="570"/>
      <c r="F8" s="570"/>
      <c r="G8" s="131" t="s">
        <v>232</v>
      </c>
      <c r="H8" s="593">
        <v>7550</v>
      </c>
      <c r="I8" s="594"/>
      <c r="K8" s="82"/>
      <c r="L8" s="86"/>
    </row>
    <row r="9" spans="2:12" ht="30.75" customHeight="1">
      <c r="B9" s="118" t="s">
        <v>68</v>
      </c>
      <c r="C9" s="654" t="s">
        <v>93</v>
      </c>
      <c r="D9" s="654"/>
      <c r="E9" s="654"/>
      <c r="F9" s="654"/>
      <c r="G9" s="131" t="s">
        <v>233</v>
      </c>
      <c r="H9" s="596" t="s">
        <v>307</v>
      </c>
      <c r="I9" s="597"/>
      <c r="K9" s="91"/>
    </row>
    <row r="10" spans="2:12" ht="60.75" customHeight="1">
      <c r="B10" s="118" t="s">
        <v>235</v>
      </c>
      <c r="C10" s="570" t="s">
        <v>308</v>
      </c>
      <c r="D10" s="570"/>
      <c r="E10" s="570"/>
      <c r="F10" s="570"/>
      <c r="G10" s="570"/>
      <c r="H10" s="570"/>
      <c r="I10" s="571"/>
      <c r="K10" s="91"/>
    </row>
    <row r="11" spans="2:12" ht="30.75" customHeight="1">
      <c r="B11" s="118" t="s">
        <v>237</v>
      </c>
      <c r="C11" s="570" t="s">
        <v>238</v>
      </c>
      <c r="D11" s="570"/>
      <c r="E11" s="570"/>
      <c r="F11" s="570"/>
      <c r="G11" s="570"/>
      <c r="H11" s="570"/>
      <c r="I11" s="571"/>
      <c r="K11" s="91"/>
      <c r="L11" s="86"/>
    </row>
    <row r="12" spans="2:12" ht="30.75" customHeight="1">
      <c r="B12" s="118" t="s">
        <v>239</v>
      </c>
      <c r="C12" s="591" t="s">
        <v>309</v>
      </c>
      <c r="D12" s="591"/>
      <c r="E12" s="591"/>
      <c r="F12" s="591"/>
      <c r="G12" s="131" t="s">
        <v>241</v>
      </c>
      <c r="H12" s="591" t="s">
        <v>106</v>
      </c>
      <c r="I12" s="592"/>
      <c r="K12" s="91"/>
      <c r="L12" s="86"/>
    </row>
    <row r="13" spans="2:12" ht="30.75" customHeight="1">
      <c r="B13" s="118" t="s">
        <v>242</v>
      </c>
      <c r="C13" s="651" t="s">
        <v>243</v>
      </c>
      <c r="D13" s="651"/>
      <c r="E13" s="651"/>
      <c r="F13" s="651"/>
      <c r="G13" s="131" t="s">
        <v>244</v>
      </c>
      <c r="H13" s="570" t="s">
        <v>44</v>
      </c>
      <c r="I13" s="571"/>
      <c r="K13" s="91"/>
    </row>
    <row r="14" spans="2:12" ht="64.5" customHeight="1">
      <c r="B14" s="118" t="s">
        <v>245</v>
      </c>
      <c r="C14" s="652" t="s">
        <v>310</v>
      </c>
      <c r="D14" s="652"/>
      <c r="E14" s="652"/>
      <c r="F14" s="652"/>
      <c r="G14" s="652"/>
      <c r="H14" s="652"/>
      <c r="I14" s="653"/>
      <c r="K14" s="91"/>
      <c r="L14" s="86"/>
    </row>
    <row r="15" spans="2:12" ht="30.75" customHeight="1">
      <c r="B15" s="118" t="s">
        <v>247</v>
      </c>
      <c r="C15" s="591" t="s">
        <v>311</v>
      </c>
      <c r="D15" s="591"/>
      <c r="E15" s="591"/>
      <c r="F15" s="591"/>
      <c r="G15" s="591"/>
      <c r="H15" s="591"/>
      <c r="I15" s="592"/>
      <c r="K15" s="91"/>
      <c r="L15" s="86"/>
    </row>
    <row r="16" spans="2:12" ht="20.25" customHeight="1">
      <c r="B16" s="118" t="s">
        <v>249</v>
      </c>
      <c r="C16" s="570" t="s">
        <v>312</v>
      </c>
      <c r="D16" s="570"/>
      <c r="E16" s="570"/>
      <c r="F16" s="570"/>
      <c r="G16" s="570"/>
      <c r="H16" s="570"/>
      <c r="I16" s="571"/>
      <c r="K16" s="91"/>
      <c r="L16" s="86"/>
    </row>
    <row r="17" spans="2:12" ht="30.75" customHeight="1">
      <c r="B17" s="118" t="s">
        <v>251</v>
      </c>
      <c r="C17" s="570" t="s">
        <v>43</v>
      </c>
      <c r="D17" s="644"/>
      <c r="E17" s="644"/>
      <c r="F17" s="644"/>
      <c r="G17" s="644"/>
      <c r="H17" s="644"/>
      <c r="I17" s="645"/>
      <c r="K17" s="91"/>
      <c r="L17" s="86"/>
    </row>
    <row r="18" spans="2:12" ht="18" customHeight="1">
      <c r="B18" s="575" t="s">
        <v>252</v>
      </c>
      <c r="C18" s="576" t="s">
        <v>253</v>
      </c>
      <c r="D18" s="576"/>
      <c r="E18" s="576"/>
      <c r="F18" s="577" t="s">
        <v>254</v>
      </c>
      <c r="G18" s="577"/>
      <c r="H18" s="577"/>
      <c r="I18" s="578"/>
      <c r="K18" s="91"/>
      <c r="L18" s="86"/>
    </row>
    <row r="19" spans="2:12" ht="39.75" customHeight="1">
      <c r="B19" s="575"/>
      <c r="C19" s="570" t="s">
        <v>313</v>
      </c>
      <c r="D19" s="570"/>
      <c r="E19" s="570"/>
      <c r="F19" s="570" t="s">
        <v>314</v>
      </c>
      <c r="G19" s="570"/>
      <c r="H19" s="570"/>
      <c r="I19" s="571"/>
      <c r="K19" s="91"/>
      <c r="L19" s="86"/>
    </row>
    <row r="20" spans="2:12" ht="39.75" customHeight="1">
      <c r="B20" s="118" t="s">
        <v>257</v>
      </c>
      <c r="C20" s="524" t="s">
        <v>43</v>
      </c>
      <c r="D20" s="525"/>
      <c r="E20" s="640"/>
      <c r="F20" s="591" t="s">
        <v>43</v>
      </c>
      <c r="G20" s="591"/>
      <c r="H20" s="591"/>
      <c r="I20" s="592"/>
      <c r="K20" s="91"/>
      <c r="L20" s="86"/>
    </row>
    <row r="21" spans="2:12" ht="42" customHeight="1">
      <c r="B21" s="118" t="s">
        <v>258</v>
      </c>
      <c r="C21" s="646" t="s">
        <v>315</v>
      </c>
      <c r="D21" s="647"/>
      <c r="E21" s="648"/>
      <c r="F21" s="524" t="s">
        <v>316</v>
      </c>
      <c r="G21" s="525"/>
      <c r="H21" s="525"/>
      <c r="I21" s="526"/>
      <c r="K21" s="97"/>
      <c r="L21" s="86"/>
    </row>
    <row r="22" spans="2:12" ht="23.25" customHeight="1">
      <c r="B22" s="118" t="s">
        <v>261</v>
      </c>
      <c r="C22" s="639">
        <v>44197</v>
      </c>
      <c r="D22" s="649"/>
      <c r="E22" s="650"/>
      <c r="F22" s="131" t="s">
        <v>262</v>
      </c>
      <c r="G22" s="210">
        <v>0.4</v>
      </c>
      <c r="H22" s="134" t="s">
        <v>263</v>
      </c>
      <c r="I22" s="211">
        <v>0.8</v>
      </c>
      <c r="K22" s="97"/>
    </row>
    <row r="23" spans="2:12" ht="27" customHeight="1">
      <c r="B23" s="118" t="s">
        <v>264</v>
      </c>
      <c r="C23" s="639">
        <v>44561</v>
      </c>
      <c r="D23" s="525"/>
      <c r="E23" s="640"/>
      <c r="F23" s="131" t="s">
        <v>265</v>
      </c>
      <c r="G23" s="641">
        <v>0.1</v>
      </c>
      <c r="H23" s="642"/>
      <c r="I23" s="643"/>
      <c r="K23" s="97"/>
    </row>
    <row r="24" spans="2:12" ht="30.75" customHeight="1">
      <c r="B24" s="206" t="s">
        <v>266</v>
      </c>
      <c r="C24" s="627" t="s">
        <v>118</v>
      </c>
      <c r="D24" s="628"/>
      <c r="E24" s="629"/>
      <c r="F24" s="207" t="s">
        <v>268</v>
      </c>
      <c r="G24" s="524" t="s">
        <v>269</v>
      </c>
      <c r="H24" s="525"/>
      <c r="I24" s="526"/>
      <c r="K24" s="97"/>
    </row>
    <row r="25" spans="2:12" ht="22.5" customHeight="1">
      <c r="B25" s="624" t="s">
        <v>270</v>
      </c>
      <c r="C25" s="625"/>
      <c r="D25" s="625"/>
      <c r="E25" s="625"/>
      <c r="F25" s="625"/>
      <c r="G25" s="625"/>
      <c r="H25" s="625"/>
      <c r="I25" s="626"/>
      <c r="K25" s="97"/>
    </row>
    <row r="26" spans="2:12" ht="43.5" customHeight="1">
      <c r="B26" s="100" t="s">
        <v>148</v>
      </c>
      <c r="C26" s="134" t="s">
        <v>271</v>
      </c>
      <c r="D26" s="134" t="s">
        <v>272</v>
      </c>
      <c r="E26" s="135" t="s">
        <v>273</v>
      </c>
      <c r="F26" s="134" t="s">
        <v>274</v>
      </c>
      <c r="G26" s="134" t="s">
        <v>275</v>
      </c>
      <c r="H26" s="135" t="s">
        <v>317</v>
      </c>
      <c r="I26" s="136" t="s">
        <v>318</v>
      </c>
      <c r="K26" s="97"/>
    </row>
    <row r="27" spans="2:12" ht="19.5" customHeight="1">
      <c r="B27" s="101" t="s">
        <v>157</v>
      </c>
      <c r="C27" s="276">
        <f>0.09254*G23</f>
        <v>9.2540000000000001E-3</v>
      </c>
      <c r="D27" s="288">
        <v>9.2540000000000001E-3</v>
      </c>
      <c r="E27" s="277">
        <f>+D27/C27</f>
        <v>1</v>
      </c>
      <c r="F27" s="630">
        <f>SUM(C27:C38)</f>
        <v>0.1</v>
      </c>
      <c r="G27" s="630">
        <f>SUM(D27:D38)</f>
        <v>5.3744000000000007E-2</v>
      </c>
      <c r="H27" s="217">
        <f>+(D27*100%)/$G$23</f>
        <v>9.2539999999999997E-2</v>
      </c>
      <c r="I27" s="633">
        <f>G27+I22</f>
        <v>0.85374400000000006</v>
      </c>
      <c r="K27" s="97"/>
    </row>
    <row r="28" spans="2:12" ht="19.5" customHeight="1">
      <c r="B28" s="101" t="s">
        <v>158</v>
      </c>
      <c r="C28" s="276">
        <f>0.04998*G23</f>
        <v>4.9979999999999998E-3</v>
      </c>
      <c r="D28" s="288">
        <v>5.000000000000001E-3</v>
      </c>
      <c r="E28" s="277">
        <f t="shared" ref="E28:E38" si="0">+D28/C28</f>
        <v>1.0004001600640258</v>
      </c>
      <c r="F28" s="631"/>
      <c r="G28" s="631"/>
      <c r="H28" s="217">
        <f>+IF(D28="","",((D28*100%)/$G$23)+H27)</f>
        <v>0.14254</v>
      </c>
      <c r="I28" s="634"/>
      <c r="K28" s="97"/>
    </row>
    <row r="29" spans="2:12" ht="19.5" customHeight="1">
      <c r="B29" s="101" t="s">
        <v>159</v>
      </c>
      <c r="C29" s="278">
        <f>0.04998*G23</f>
        <v>4.9979999999999998E-3</v>
      </c>
      <c r="D29" s="289">
        <f>+C29</f>
        <v>4.9979999999999998E-3</v>
      </c>
      <c r="E29" s="277">
        <f t="shared" si="0"/>
        <v>1</v>
      </c>
      <c r="F29" s="631"/>
      <c r="G29" s="631"/>
      <c r="H29" s="217">
        <f t="shared" ref="H29:H37" si="1">+IF(D29="","",((D29*100%)/$G$23)+H28)</f>
        <v>0.19252</v>
      </c>
      <c r="I29" s="634"/>
      <c r="K29" s="97"/>
    </row>
    <row r="30" spans="2:12" ht="19.5" customHeight="1">
      <c r="B30" s="101" t="s">
        <v>160</v>
      </c>
      <c r="C30" s="276">
        <f>0.08748*G23</f>
        <v>8.7480000000000006E-3</v>
      </c>
      <c r="D30" s="288">
        <f>+C30</f>
        <v>8.7480000000000006E-3</v>
      </c>
      <c r="E30" s="277">
        <f t="shared" si="0"/>
        <v>1</v>
      </c>
      <c r="F30" s="631"/>
      <c r="G30" s="631"/>
      <c r="H30" s="217">
        <f t="shared" si="1"/>
        <v>0.28000000000000003</v>
      </c>
      <c r="I30" s="634"/>
    </row>
    <row r="31" spans="2:12" ht="19.5" customHeight="1">
      <c r="B31" s="101" t="s">
        <v>161</v>
      </c>
      <c r="C31" s="276">
        <f>0.04998*G23</f>
        <v>4.9979999999999998E-3</v>
      </c>
      <c r="D31" s="276">
        <f>+C31</f>
        <v>4.9979999999999998E-3</v>
      </c>
      <c r="E31" s="277">
        <f t="shared" si="0"/>
        <v>1</v>
      </c>
      <c r="F31" s="631"/>
      <c r="G31" s="631"/>
      <c r="H31" s="217">
        <f t="shared" si="1"/>
        <v>0.32998000000000005</v>
      </c>
      <c r="I31" s="634"/>
    </row>
    <row r="32" spans="2:12" ht="19.5" customHeight="1">
      <c r="B32" s="101" t="s">
        <v>162</v>
      </c>
      <c r="C32" s="276">
        <f>0.09498*G23</f>
        <v>9.4979999999999995E-3</v>
      </c>
      <c r="D32" s="288">
        <f>+C32</f>
        <v>9.4979999999999995E-3</v>
      </c>
      <c r="E32" s="277">
        <f t="shared" si="0"/>
        <v>1</v>
      </c>
      <c r="F32" s="631"/>
      <c r="G32" s="631"/>
      <c r="H32" s="217">
        <f t="shared" si="1"/>
        <v>0.42496000000000006</v>
      </c>
      <c r="I32" s="634"/>
    </row>
    <row r="33" spans="2:14" ht="19.5" customHeight="1">
      <c r="B33" s="101" t="s">
        <v>163</v>
      </c>
      <c r="C33" s="276">
        <f>0.11248*G23</f>
        <v>1.1248000000000001E-2</v>
      </c>
      <c r="D33" s="276">
        <f>+C33</f>
        <v>1.1248000000000001E-2</v>
      </c>
      <c r="E33" s="277">
        <f t="shared" si="0"/>
        <v>1</v>
      </c>
      <c r="F33" s="631"/>
      <c r="G33" s="631"/>
      <c r="H33" s="217">
        <f t="shared" si="1"/>
        <v>0.53744000000000003</v>
      </c>
      <c r="I33" s="634"/>
    </row>
    <row r="34" spans="2:14" ht="19.5" customHeight="1">
      <c r="B34" s="101" t="s">
        <v>164</v>
      </c>
      <c r="C34" s="276">
        <f>0.08998*G23</f>
        <v>8.9980000000000008E-3</v>
      </c>
      <c r="D34" s="276"/>
      <c r="E34" s="277">
        <f t="shared" si="0"/>
        <v>0</v>
      </c>
      <c r="F34" s="631"/>
      <c r="G34" s="631"/>
      <c r="H34" s="217" t="str">
        <f t="shared" si="1"/>
        <v/>
      </c>
      <c r="I34" s="634"/>
    </row>
    <row r="35" spans="2:14" ht="19.5" customHeight="1">
      <c r="B35" s="101" t="s">
        <v>165</v>
      </c>
      <c r="C35" s="276">
        <f>0.07498*G23</f>
        <v>7.4980000000000012E-3</v>
      </c>
      <c r="D35" s="276"/>
      <c r="E35" s="277">
        <f t="shared" si="0"/>
        <v>0</v>
      </c>
      <c r="F35" s="631"/>
      <c r="G35" s="631"/>
      <c r="H35" s="217" t="str">
        <f t="shared" si="1"/>
        <v/>
      </c>
      <c r="I35" s="634"/>
    </row>
    <row r="36" spans="2:14" ht="19.5" customHeight="1">
      <c r="B36" s="101" t="s">
        <v>166</v>
      </c>
      <c r="C36" s="276">
        <f>0.12748*G23</f>
        <v>1.2748000000000002E-2</v>
      </c>
      <c r="D36" s="276"/>
      <c r="E36" s="277">
        <f t="shared" si="0"/>
        <v>0</v>
      </c>
      <c r="F36" s="631"/>
      <c r="G36" s="631"/>
      <c r="H36" s="217" t="str">
        <f t="shared" si="1"/>
        <v/>
      </c>
      <c r="I36" s="634"/>
    </row>
    <row r="37" spans="2:14" ht="19.5" customHeight="1">
      <c r="B37" s="101" t="s">
        <v>167</v>
      </c>
      <c r="C37" s="276">
        <f>0.07498*G23</f>
        <v>7.4980000000000012E-3</v>
      </c>
      <c r="D37" s="276"/>
      <c r="E37" s="277">
        <f t="shared" si="0"/>
        <v>0</v>
      </c>
      <c r="F37" s="631"/>
      <c r="G37" s="631"/>
      <c r="H37" s="217" t="str">
        <f t="shared" si="1"/>
        <v/>
      </c>
      <c r="I37" s="634"/>
    </row>
    <row r="38" spans="2:14" ht="19.5" customHeight="1">
      <c r="B38" s="101" t="s">
        <v>168</v>
      </c>
      <c r="C38" s="276">
        <f>0.09516*G23</f>
        <v>9.5160000000000002E-3</v>
      </c>
      <c r="D38" s="276"/>
      <c r="E38" s="277">
        <f t="shared" si="0"/>
        <v>0</v>
      </c>
      <c r="F38" s="632"/>
      <c r="G38" s="632"/>
      <c r="H38" s="217">
        <v>1</v>
      </c>
      <c r="I38" s="635"/>
    </row>
    <row r="39" spans="2:14" ht="100" customHeight="1">
      <c r="B39" s="119" t="s">
        <v>279</v>
      </c>
      <c r="C39" s="636" t="s">
        <v>319</v>
      </c>
      <c r="D39" s="637"/>
      <c r="E39" s="637"/>
      <c r="F39" s="637"/>
      <c r="G39" s="637"/>
      <c r="H39" s="637"/>
      <c r="I39" s="638"/>
    </row>
    <row r="40" spans="2:14" ht="34.5" customHeight="1">
      <c r="B40" s="539"/>
      <c r="C40" s="540"/>
      <c r="D40" s="540"/>
      <c r="E40" s="540"/>
      <c r="F40" s="540"/>
      <c r="G40" s="540"/>
      <c r="H40" s="540"/>
      <c r="I40" s="541"/>
    </row>
    <row r="41" spans="2:14" ht="34.5" customHeight="1">
      <c r="B41" s="542"/>
      <c r="C41" s="543"/>
      <c r="D41" s="543"/>
      <c r="E41" s="543"/>
      <c r="F41" s="543"/>
      <c r="G41" s="543"/>
      <c r="H41" s="543"/>
      <c r="I41" s="544"/>
    </row>
    <row r="42" spans="2:14" ht="34.5" customHeight="1">
      <c r="B42" s="542"/>
      <c r="C42" s="543"/>
      <c r="D42" s="543"/>
      <c r="E42" s="543"/>
      <c r="F42" s="543"/>
      <c r="G42" s="543"/>
      <c r="H42" s="543"/>
      <c r="I42" s="544"/>
    </row>
    <row r="43" spans="2:14" ht="34.5" customHeight="1">
      <c r="B43" s="542"/>
      <c r="C43" s="543"/>
      <c r="D43" s="543"/>
      <c r="E43" s="543"/>
      <c r="F43" s="543"/>
      <c r="G43" s="543"/>
      <c r="H43" s="543"/>
      <c r="I43" s="544"/>
    </row>
    <row r="44" spans="2:14" ht="34.5" customHeight="1">
      <c r="B44" s="545"/>
      <c r="C44" s="546"/>
      <c r="D44" s="546"/>
      <c r="E44" s="546"/>
      <c r="F44" s="546"/>
      <c r="G44" s="546"/>
      <c r="H44" s="546"/>
      <c r="I44" s="547"/>
    </row>
    <row r="45" spans="2:14" ht="321.75" customHeight="1">
      <c r="B45" s="118" t="s">
        <v>280</v>
      </c>
      <c r="C45" s="613" t="s">
        <v>320</v>
      </c>
      <c r="D45" s="614"/>
      <c r="E45" s="614"/>
      <c r="F45" s="614"/>
      <c r="G45" s="614"/>
      <c r="H45" s="614"/>
      <c r="I45" s="615"/>
      <c r="J45" s="252"/>
      <c r="K45" s="252"/>
      <c r="L45" s="252"/>
      <c r="M45" s="252"/>
      <c r="N45" s="252"/>
    </row>
    <row r="46" spans="2:14" ht="32.25" customHeight="1">
      <c r="B46" s="118" t="s">
        <v>291</v>
      </c>
      <c r="C46" s="616" t="s">
        <v>46</v>
      </c>
      <c r="D46" s="617"/>
      <c r="E46" s="617"/>
      <c r="F46" s="617"/>
      <c r="G46" s="617"/>
      <c r="H46" s="617"/>
      <c r="I46" s="618"/>
      <c r="J46" s="253"/>
      <c r="K46" s="253"/>
      <c r="L46" s="253"/>
      <c r="M46" s="253"/>
      <c r="N46" s="253"/>
    </row>
    <row r="47" spans="2:14" ht="96.5" customHeight="1">
      <c r="B47" s="120" t="s">
        <v>292</v>
      </c>
      <c r="C47" s="619" t="s">
        <v>321</v>
      </c>
      <c r="D47" s="620"/>
      <c r="E47" s="620"/>
      <c r="F47" s="620"/>
      <c r="G47" s="620"/>
      <c r="H47" s="620"/>
      <c r="I47" s="621"/>
      <c r="J47" s="254"/>
      <c r="K47" s="254"/>
      <c r="L47" s="254"/>
      <c r="M47" s="254"/>
      <c r="N47" s="254"/>
    </row>
    <row r="48" spans="2:14" ht="22.5" customHeight="1">
      <c r="B48" s="624" t="s">
        <v>294</v>
      </c>
      <c r="C48" s="625"/>
      <c r="D48" s="625"/>
      <c r="E48" s="625"/>
      <c r="F48" s="625"/>
      <c r="G48" s="625"/>
      <c r="H48" s="625"/>
      <c r="I48" s="626"/>
      <c r="J48" s="254"/>
      <c r="K48" s="254"/>
      <c r="L48" s="254"/>
      <c r="M48" s="254"/>
      <c r="N48" s="254"/>
    </row>
    <row r="49" spans="2:14" ht="55.25" customHeight="1">
      <c r="B49" s="514" t="s">
        <v>295</v>
      </c>
      <c r="C49" s="137" t="s">
        <v>322</v>
      </c>
      <c r="D49" s="516" t="s">
        <v>297</v>
      </c>
      <c r="E49" s="516"/>
      <c r="F49" s="516"/>
      <c r="G49" s="516" t="s">
        <v>298</v>
      </c>
      <c r="H49" s="516"/>
      <c r="I49" s="517"/>
      <c r="J49" s="255"/>
      <c r="K49" s="255"/>
      <c r="L49" s="255"/>
      <c r="M49" s="255"/>
      <c r="N49" s="255"/>
    </row>
    <row r="50" spans="2:14" ht="30.75" customHeight="1">
      <c r="B50" s="515"/>
      <c r="C50" s="212"/>
      <c r="D50" s="512"/>
      <c r="E50" s="512"/>
      <c r="F50" s="512"/>
      <c r="G50" s="512"/>
      <c r="H50" s="512"/>
      <c r="I50" s="513"/>
    </row>
    <row r="51" spans="2:14" ht="32.25" customHeight="1">
      <c r="B51" s="121" t="s">
        <v>299</v>
      </c>
      <c r="C51" s="622" t="s">
        <v>323</v>
      </c>
      <c r="D51" s="622"/>
      <c r="E51" s="622"/>
      <c r="F51" s="622"/>
      <c r="G51" s="622"/>
      <c r="H51" s="622"/>
      <c r="I51" s="623"/>
    </row>
    <row r="52" spans="2:14" ht="28.5" customHeight="1">
      <c r="B52" s="122" t="s">
        <v>301</v>
      </c>
      <c r="C52" s="622" t="s">
        <v>323</v>
      </c>
      <c r="D52" s="622"/>
      <c r="E52" s="622"/>
      <c r="F52" s="622"/>
      <c r="G52" s="622"/>
      <c r="H52" s="622"/>
      <c r="I52" s="623"/>
    </row>
    <row r="53" spans="2:14" ht="30" customHeight="1">
      <c r="B53" s="120" t="s">
        <v>302</v>
      </c>
      <c r="C53" s="655" t="s">
        <v>324</v>
      </c>
      <c r="D53" s="656"/>
      <c r="E53" s="656"/>
      <c r="F53" s="656"/>
      <c r="G53" s="656"/>
      <c r="H53" s="656"/>
      <c r="I53" s="656"/>
    </row>
    <row r="54" spans="2:14" ht="31.5" customHeight="1">
      <c r="B54" s="116" t="s">
        <v>304</v>
      </c>
      <c r="C54" s="655" t="s">
        <v>325</v>
      </c>
      <c r="D54" s="656"/>
      <c r="E54" s="656"/>
      <c r="F54" s="656"/>
      <c r="G54" s="656"/>
      <c r="H54" s="656"/>
      <c r="I54" s="656"/>
      <c r="J54" s="279"/>
    </row>
    <row r="55" spans="2:14" ht="12.75" customHeight="1">
      <c r="B55" s="109"/>
      <c r="C55" s="110"/>
      <c r="D55" s="110"/>
      <c r="E55" s="111"/>
      <c r="F55" s="111"/>
      <c r="G55" s="112"/>
      <c r="H55" s="113"/>
      <c r="I55" s="110"/>
    </row>
    <row r="56" spans="2:14">
      <c r="B56" s="109"/>
      <c r="C56" s="110"/>
      <c r="D56" s="110"/>
      <c r="E56" s="111"/>
      <c r="F56" s="111"/>
      <c r="G56" s="112"/>
      <c r="H56" s="113"/>
      <c r="I56" s="110"/>
    </row>
    <row r="57" spans="2:14">
      <c r="B57" s="109"/>
      <c r="C57" s="110"/>
      <c r="D57" s="110"/>
      <c r="E57" s="111"/>
      <c r="F57" s="111"/>
      <c r="G57" s="112"/>
      <c r="H57" s="113"/>
      <c r="I57" s="110"/>
    </row>
    <row r="58" spans="2:14">
      <c r="B58" s="109"/>
      <c r="C58" s="110"/>
      <c r="D58" s="110"/>
      <c r="E58" s="111"/>
      <c r="F58" s="111"/>
      <c r="G58" s="112"/>
      <c r="H58" s="113"/>
      <c r="I58" s="110"/>
    </row>
    <row r="59" spans="2:14">
      <c r="B59" s="109"/>
      <c r="C59" s="110"/>
      <c r="D59" s="110"/>
      <c r="E59" s="111"/>
      <c r="F59" s="111"/>
      <c r="G59" s="112"/>
      <c r="H59" s="113"/>
      <c r="I59" s="110"/>
    </row>
    <row r="60" spans="2:14" ht="25.5" customHeight="1">
      <c r="B60" s="109"/>
      <c r="C60" s="110"/>
      <c r="D60" s="110"/>
      <c r="E60" s="111"/>
      <c r="F60" s="111"/>
      <c r="G60" s="112"/>
      <c r="H60" s="113"/>
      <c r="I60" s="110"/>
    </row>
  </sheetData>
  <sheetProtection algorithmName="SHA-512" hashValue="5bA96mYDAdVr48dUL9LZ7KDltHmpHnpodJprfoJkHvKL/O73ix899/30ounT1wRSrVw726UWv243bqnTOzrRPQ==" saltValue="CoPTHV0sVGXLQnjbZKdvbg==" spinCount="100000" sheet="1" objects="1" scenarios="1" selectLockedCells="1" selectUnlockedCells="1"/>
  <mergeCells count="59">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disablePrompts="1"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R80"/>
  <sheetViews>
    <sheetView view="pageBreakPreview" topLeftCell="A47" zoomScaleNormal="100" zoomScaleSheetLayoutView="100" workbookViewId="0">
      <selection activeCell="J1" sqref="J1:O1048576"/>
    </sheetView>
  </sheetViews>
  <sheetFormatPr baseColWidth="10" defaultColWidth="11.5" defaultRowHeight="13"/>
  <cols>
    <col min="1" max="1" width="1" style="7" customWidth="1"/>
    <col min="2" max="2" width="25.5" style="8" customWidth="1"/>
    <col min="3" max="6" width="20.33203125" style="7" customWidth="1"/>
    <col min="7" max="7" width="26.33203125" style="9" customWidth="1"/>
    <col min="8" max="8" width="20.5" style="7" customWidth="1"/>
    <col min="9" max="9" width="22.5" style="7" customWidth="1"/>
    <col min="10" max="18" width="11.5" style="3"/>
    <col min="19" max="16384" width="11.5" style="7"/>
  </cols>
  <sheetData>
    <row r="1" spans="2:9" ht="37.5" customHeight="1">
      <c r="B1" s="604"/>
      <c r="C1" s="657" t="s">
        <v>1</v>
      </c>
      <c r="D1" s="657"/>
      <c r="E1" s="657"/>
      <c r="F1" s="657"/>
      <c r="G1" s="657"/>
      <c r="H1" s="657"/>
      <c r="I1" s="608"/>
    </row>
    <row r="2" spans="2:9" ht="37.5" customHeight="1">
      <c r="B2" s="605"/>
      <c r="C2" s="658" t="s">
        <v>218</v>
      </c>
      <c r="D2" s="658"/>
      <c r="E2" s="658"/>
      <c r="F2" s="658"/>
      <c r="G2" s="658"/>
      <c r="H2" s="658"/>
      <c r="I2" s="609"/>
    </row>
    <row r="3" spans="2:9" ht="37.5" customHeight="1">
      <c r="B3" s="605"/>
      <c r="C3" s="658" t="s">
        <v>219</v>
      </c>
      <c r="D3" s="658"/>
      <c r="E3" s="658"/>
      <c r="F3" s="658" t="s">
        <v>220</v>
      </c>
      <c r="G3" s="658"/>
      <c r="H3" s="658"/>
      <c r="I3" s="609"/>
    </row>
    <row r="4" spans="2:9" ht="23.25" customHeight="1">
      <c r="B4" s="600" t="s">
        <v>221</v>
      </c>
      <c r="C4" s="601"/>
      <c r="D4" s="601"/>
      <c r="E4" s="601"/>
      <c r="F4" s="601"/>
      <c r="G4" s="601"/>
      <c r="H4" s="601"/>
      <c r="I4" s="602"/>
    </row>
    <row r="5" spans="2:9" ht="24" customHeight="1">
      <c r="B5" s="518" t="s">
        <v>222</v>
      </c>
      <c r="C5" s="519"/>
      <c r="D5" s="519"/>
      <c r="E5" s="519"/>
      <c r="F5" s="519"/>
      <c r="G5" s="519"/>
      <c r="H5" s="519"/>
      <c r="I5" s="520"/>
    </row>
    <row r="6" spans="2:9" ht="30.75" customHeight="1">
      <c r="B6" s="118" t="s">
        <v>223</v>
      </c>
      <c r="C6" s="213">
        <v>4</v>
      </c>
      <c r="D6" s="603" t="s">
        <v>224</v>
      </c>
      <c r="E6" s="603"/>
      <c r="F6" s="695" t="s">
        <v>326</v>
      </c>
      <c r="G6" s="695"/>
      <c r="H6" s="695"/>
      <c r="I6" s="696"/>
    </row>
    <row r="7" spans="2:9" ht="30.75" customHeight="1">
      <c r="B7" s="118" t="s">
        <v>226</v>
      </c>
      <c r="C7" s="213" t="s">
        <v>84</v>
      </c>
      <c r="D7" s="603" t="s">
        <v>227</v>
      </c>
      <c r="E7" s="603"/>
      <c r="F7" s="697" t="s">
        <v>306</v>
      </c>
      <c r="G7" s="697"/>
      <c r="H7" s="131" t="s">
        <v>229</v>
      </c>
      <c r="I7" s="214" t="s">
        <v>84</v>
      </c>
    </row>
    <row r="8" spans="2:9" ht="30.75" customHeight="1">
      <c r="B8" s="118" t="s">
        <v>230</v>
      </c>
      <c r="C8" s="695" t="s">
        <v>231</v>
      </c>
      <c r="D8" s="695"/>
      <c r="E8" s="695"/>
      <c r="F8" s="695"/>
      <c r="G8" s="131" t="s">
        <v>232</v>
      </c>
      <c r="H8" s="712">
        <v>7550</v>
      </c>
      <c r="I8" s="713"/>
    </row>
    <row r="9" spans="2:9" ht="30.75" customHeight="1">
      <c r="B9" s="118" t="s">
        <v>68</v>
      </c>
      <c r="C9" s="714" t="s">
        <v>93</v>
      </c>
      <c r="D9" s="714"/>
      <c r="E9" s="714"/>
      <c r="F9" s="714"/>
      <c r="G9" s="131" t="s">
        <v>233</v>
      </c>
      <c r="H9" s="715" t="s">
        <v>307</v>
      </c>
      <c r="I9" s="716"/>
    </row>
    <row r="10" spans="2:9" ht="30.75" customHeight="1">
      <c r="B10" s="118" t="s">
        <v>235</v>
      </c>
      <c r="C10" s="695" t="s">
        <v>327</v>
      </c>
      <c r="D10" s="695"/>
      <c r="E10" s="695"/>
      <c r="F10" s="695"/>
      <c r="G10" s="695"/>
      <c r="H10" s="695"/>
      <c r="I10" s="696"/>
    </row>
    <row r="11" spans="2:9" ht="30.75" customHeight="1">
      <c r="B11" s="118" t="s">
        <v>237</v>
      </c>
      <c r="C11" s="697" t="s">
        <v>238</v>
      </c>
      <c r="D11" s="697"/>
      <c r="E11" s="697"/>
      <c r="F11" s="697"/>
      <c r="G11" s="697"/>
      <c r="H11" s="697"/>
      <c r="I11" s="717"/>
    </row>
    <row r="12" spans="2:9" ht="30.75" customHeight="1">
      <c r="B12" s="118" t="s">
        <v>239</v>
      </c>
      <c r="C12" s="718" t="s">
        <v>328</v>
      </c>
      <c r="D12" s="718"/>
      <c r="E12" s="718"/>
      <c r="F12" s="718"/>
      <c r="G12" s="131" t="s">
        <v>241</v>
      </c>
      <c r="H12" s="703" t="s">
        <v>106</v>
      </c>
      <c r="I12" s="704"/>
    </row>
    <row r="13" spans="2:9" ht="30.75" customHeight="1">
      <c r="B13" s="118" t="s">
        <v>242</v>
      </c>
      <c r="C13" s="719" t="s">
        <v>329</v>
      </c>
      <c r="D13" s="719"/>
      <c r="E13" s="719"/>
      <c r="F13" s="719"/>
      <c r="G13" s="131" t="s">
        <v>244</v>
      </c>
      <c r="H13" s="697" t="s">
        <v>44</v>
      </c>
      <c r="I13" s="717"/>
    </row>
    <row r="14" spans="2:9" ht="64.5" customHeight="1">
      <c r="B14" s="118" t="s">
        <v>245</v>
      </c>
      <c r="C14" s="720" t="s">
        <v>330</v>
      </c>
      <c r="D14" s="720"/>
      <c r="E14" s="720"/>
      <c r="F14" s="720"/>
      <c r="G14" s="720"/>
      <c r="H14" s="720"/>
      <c r="I14" s="721"/>
    </row>
    <row r="15" spans="2:9" ht="30.75" customHeight="1">
      <c r="B15" s="118" t="s">
        <v>247</v>
      </c>
      <c r="C15" s="710" t="s">
        <v>331</v>
      </c>
      <c r="D15" s="710"/>
      <c r="E15" s="710"/>
      <c r="F15" s="710"/>
      <c r="G15" s="710"/>
      <c r="H15" s="710"/>
      <c r="I15" s="711"/>
    </row>
    <row r="16" spans="2:9" ht="20.25" customHeight="1">
      <c r="B16" s="118" t="s">
        <v>249</v>
      </c>
      <c r="C16" s="695" t="s">
        <v>332</v>
      </c>
      <c r="D16" s="695"/>
      <c r="E16" s="695"/>
      <c r="F16" s="695"/>
      <c r="G16" s="695"/>
      <c r="H16" s="695"/>
      <c r="I16" s="696"/>
    </row>
    <row r="17" spans="2:9" ht="30.75" customHeight="1">
      <c r="B17" s="118" t="s">
        <v>251</v>
      </c>
      <c r="C17" s="697" t="s">
        <v>43</v>
      </c>
      <c r="D17" s="698"/>
      <c r="E17" s="698"/>
      <c r="F17" s="698"/>
      <c r="G17" s="698"/>
      <c r="H17" s="698"/>
      <c r="I17" s="699"/>
    </row>
    <row r="18" spans="2:9" ht="18" customHeight="1">
      <c r="B18" s="575" t="s">
        <v>252</v>
      </c>
      <c r="C18" s="576" t="s">
        <v>253</v>
      </c>
      <c r="D18" s="576"/>
      <c r="E18" s="576"/>
      <c r="F18" s="577" t="s">
        <v>254</v>
      </c>
      <c r="G18" s="577"/>
      <c r="H18" s="577"/>
      <c r="I18" s="578"/>
    </row>
    <row r="19" spans="2:9" ht="39.75" customHeight="1">
      <c r="B19" s="575"/>
      <c r="C19" s="695" t="s">
        <v>333</v>
      </c>
      <c r="D19" s="695"/>
      <c r="E19" s="695"/>
      <c r="F19" s="695" t="s">
        <v>334</v>
      </c>
      <c r="G19" s="695"/>
      <c r="H19" s="695"/>
      <c r="I19" s="696"/>
    </row>
    <row r="20" spans="2:9" ht="39.75" customHeight="1">
      <c r="B20" s="118" t="s">
        <v>257</v>
      </c>
      <c r="C20" s="700" t="s">
        <v>43</v>
      </c>
      <c r="D20" s="701"/>
      <c r="E20" s="702"/>
      <c r="F20" s="703" t="s">
        <v>43</v>
      </c>
      <c r="G20" s="703"/>
      <c r="H20" s="703"/>
      <c r="I20" s="704"/>
    </row>
    <row r="21" spans="2:9" ht="42" customHeight="1">
      <c r="B21" s="118" t="s">
        <v>258</v>
      </c>
      <c r="C21" s="705" t="s">
        <v>335</v>
      </c>
      <c r="D21" s="706"/>
      <c r="E21" s="707"/>
      <c r="F21" s="681" t="s">
        <v>336</v>
      </c>
      <c r="G21" s="682"/>
      <c r="H21" s="682"/>
      <c r="I21" s="683"/>
    </row>
    <row r="22" spans="2:9" ht="23.25" customHeight="1">
      <c r="B22" s="118" t="s">
        <v>261</v>
      </c>
      <c r="C22" s="690">
        <v>44927</v>
      </c>
      <c r="D22" s="708"/>
      <c r="E22" s="709"/>
      <c r="F22" s="131" t="s">
        <v>262</v>
      </c>
      <c r="G22" s="262">
        <v>30</v>
      </c>
      <c r="H22" s="131" t="s">
        <v>263</v>
      </c>
      <c r="I22" s="263">
        <v>70</v>
      </c>
    </row>
    <row r="23" spans="2:9" ht="27" customHeight="1">
      <c r="B23" s="118" t="s">
        <v>264</v>
      </c>
      <c r="C23" s="690">
        <v>45291</v>
      </c>
      <c r="D23" s="682"/>
      <c r="E23" s="691"/>
      <c r="F23" s="131" t="s">
        <v>265</v>
      </c>
      <c r="G23" s="692">
        <v>0.15</v>
      </c>
      <c r="H23" s="693"/>
      <c r="I23" s="694"/>
    </row>
    <row r="24" spans="2:9" ht="30.75" customHeight="1">
      <c r="B24" s="206" t="s">
        <v>266</v>
      </c>
      <c r="C24" s="678" t="s">
        <v>118</v>
      </c>
      <c r="D24" s="679"/>
      <c r="E24" s="680"/>
      <c r="F24" s="207" t="s">
        <v>268</v>
      </c>
      <c r="G24" s="681" t="s">
        <v>269</v>
      </c>
      <c r="H24" s="682"/>
      <c r="I24" s="683"/>
    </row>
    <row r="25" spans="2:9" ht="22.5" customHeight="1">
      <c r="B25" s="624" t="s">
        <v>270</v>
      </c>
      <c r="C25" s="625"/>
      <c r="D25" s="625"/>
      <c r="E25" s="625"/>
      <c r="F25" s="625"/>
      <c r="G25" s="625"/>
      <c r="H25" s="625"/>
      <c r="I25" s="626"/>
    </row>
    <row r="26" spans="2:9" ht="43.5" customHeight="1">
      <c r="B26" s="100" t="s">
        <v>148</v>
      </c>
      <c r="C26" s="134" t="s">
        <v>271</v>
      </c>
      <c r="D26" s="134" t="s">
        <v>272</v>
      </c>
      <c r="E26" s="135" t="s">
        <v>273</v>
      </c>
      <c r="F26" s="134" t="s">
        <v>274</v>
      </c>
      <c r="G26" s="134" t="s">
        <v>275</v>
      </c>
      <c r="H26" s="135" t="s">
        <v>317</v>
      </c>
      <c r="I26" s="136" t="s">
        <v>277</v>
      </c>
    </row>
    <row r="27" spans="2:9" ht="19.5" customHeight="1">
      <c r="B27" s="101" t="s">
        <v>157</v>
      </c>
      <c r="C27" s="154">
        <f>+G23*8%</f>
        <v>1.2E-2</v>
      </c>
      <c r="D27" s="154">
        <v>1.2E-2</v>
      </c>
      <c r="E27" s="128">
        <f>D27/C27</f>
        <v>1</v>
      </c>
      <c r="F27" s="684">
        <f>SUM(C27:C38)</f>
        <v>0.15</v>
      </c>
      <c r="G27" s="684">
        <f>SUM(D27:D38)</f>
        <v>8.3999999999999991E-2</v>
      </c>
      <c r="H27" s="216">
        <f>+(D27*100%)/$G$23</f>
        <v>0.08</v>
      </c>
      <c r="I27" s="687">
        <f>G27+I22</f>
        <v>70.084000000000003</v>
      </c>
    </row>
    <row r="28" spans="2:9" ht="19.5" customHeight="1">
      <c r="B28" s="101" t="s">
        <v>158</v>
      </c>
      <c r="C28" s="154">
        <f>+G23*0%</f>
        <v>0</v>
      </c>
      <c r="D28" s="154">
        <v>0</v>
      </c>
      <c r="E28" s="128">
        <v>0</v>
      </c>
      <c r="F28" s="685"/>
      <c r="G28" s="685"/>
      <c r="H28" s="216">
        <f>+IF(D28="","",((D28*100%)/$G$23)+H27)</f>
        <v>0.08</v>
      </c>
      <c r="I28" s="688"/>
    </row>
    <row r="29" spans="2:9" ht="19.5" customHeight="1">
      <c r="B29" s="101" t="s">
        <v>159</v>
      </c>
      <c r="C29" s="154">
        <f>+G23*0%</f>
        <v>0</v>
      </c>
      <c r="D29" s="154">
        <v>0</v>
      </c>
      <c r="E29" s="128">
        <v>0</v>
      </c>
      <c r="F29" s="685"/>
      <c r="G29" s="685"/>
      <c r="H29" s="216">
        <f t="shared" ref="H29:H38" si="0">+IF(D29="","",((D29*100%)/$G$23)+H28)</f>
        <v>0.08</v>
      </c>
      <c r="I29" s="688"/>
    </row>
    <row r="30" spans="2:9" ht="19.5" customHeight="1">
      <c r="B30" s="101" t="s">
        <v>160</v>
      </c>
      <c r="C30" s="154">
        <f>+G23*0%</f>
        <v>0</v>
      </c>
      <c r="D30" s="154">
        <f>+C30</f>
        <v>0</v>
      </c>
      <c r="E30" s="128">
        <v>0</v>
      </c>
      <c r="F30" s="685"/>
      <c r="G30" s="685"/>
      <c r="H30" s="216">
        <f t="shared" si="0"/>
        <v>0.08</v>
      </c>
      <c r="I30" s="688"/>
    </row>
    <row r="31" spans="2:9" ht="19.5" customHeight="1">
      <c r="B31" s="101" t="s">
        <v>161</v>
      </c>
      <c r="C31" s="154">
        <f>+G23*30%</f>
        <v>4.4999999999999998E-2</v>
      </c>
      <c r="D31" s="154">
        <f>+C31</f>
        <v>4.4999999999999998E-2</v>
      </c>
      <c r="E31" s="128">
        <f t="shared" ref="E31:E38" si="1">D31/C31</f>
        <v>1</v>
      </c>
      <c r="F31" s="685"/>
      <c r="G31" s="685"/>
      <c r="H31" s="216">
        <f t="shared" si="0"/>
        <v>0.38</v>
      </c>
      <c r="I31" s="688"/>
    </row>
    <row r="32" spans="2:9" ht="19.5" customHeight="1">
      <c r="B32" s="101" t="s">
        <v>162</v>
      </c>
      <c r="C32" s="154">
        <f>+G23*15%</f>
        <v>2.2499999999999999E-2</v>
      </c>
      <c r="D32" s="154">
        <f>+C32</f>
        <v>2.2499999999999999E-2</v>
      </c>
      <c r="E32" s="128">
        <f t="shared" si="1"/>
        <v>1</v>
      </c>
      <c r="F32" s="685"/>
      <c r="G32" s="685"/>
      <c r="H32" s="216">
        <f t="shared" si="0"/>
        <v>0.53</v>
      </c>
      <c r="I32" s="688"/>
    </row>
    <row r="33" spans="2:9" ht="19.5" customHeight="1">
      <c r="B33" s="101" t="s">
        <v>163</v>
      </c>
      <c r="C33" s="154">
        <f>+G23*3%</f>
        <v>4.4999999999999997E-3</v>
      </c>
      <c r="D33" s="154">
        <f>+C33</f>
        <v>4.4999999999999997E-3</v>
      </c>
      <c r="E33" s="128">
        <f t="shared" si="1"/>
        <v>1</v>
      </c>
      <c r="F33" s="685"/>
      <c r="G33" s="685"/>
      <c r="H33" s="216">
        <f t="shared" si="0"/>
        <v>0.56000000000000005</v>
      </c>
      <c r="I33" s="688"/>
    </row>
    <row r="34" spans="2:9" ht="19.5" customHeight="1">
      <c r="B34" s="101" t="s">
        <v>164</v>
      </c>
      <c r="C34" s="215">
        <f>+G23*3%</f>
        <v>4.4999999999999997E-3</v>
      </c>
      <c r="D34" s="215"/>
      <c r="E34" s="128">
        <f t="shared" si="1"/>
        <v>0</v>
      </c>
      <c r="F34" s="685"/>
      <c r="G34" s="685"/>
      <c r="H34" s="216" t="str">
        <f t="shared" si="0"/>
        <v/>
      </c>
      <c r="I34" s="688"/>
    </row>
    <row r="35" spans="2:9" ht="19.5" customHeight="1">
      <c r="B35" s="101" t="s">
        <v>165</v>
      </c>
      <c r="C35" s="215">
        <f>+G23*15%</f>
        <v>2.2499999999999999E-2</v>
      </c>
      <c r="D35" s="215"/>
      <c r="E35" s="128">
        <f t="shared" si="1"/>
        <v>0</v>
      </c>
      <c r="F35" s="685"/>
      <c r="G35" s="685"/>
      <c r="H35" s="216" t="str">
        <f t="shared" si="0"/>
        <v/>
      </c>
      <c r="I35" s="688"/>
    </row>
    <row r="36" spans="2:9" ht="19.5" customHeight="1">
      <c r="B36" s="101" t="s">
        <v>166</v>
      </c>
      <c r="C36" s="215">
        <f>+G23*3%</f>
        <v>4.4999999999999997E-3</v>
      </c>
      <c r="D36" s="215"/>
      <c r="E36" s="128">
        <f t="shared" si="1"/>
        <v>0</v>
      </c>
      <c r="F36" s="685"/>
      <c r="G36" s="685"/>
      <c r="H36" s="216" t="str">
        <f t="shared" si="0"/>
        <v/>
      </c>
      <c r="I36" s="688"/>
    </row>
    <row r="37" spans="2:9" ht="19.5" customHeight="1">
      <c r="B37" s="101" t="s">
        <v>167</v>
      </c>
      <c r="C37" s="215">
        <f>+G23*3%</f>
        <v>4.4999999999999997E-3</v>
      </c>
      <c r="D37" s="215"/>
      <c r="E37" s="128">
        <f t="shared" si="1"/>
        <v>0</v>
      </c>
      <c r="F37" s="685"/>
      <c r="G37" s="685"/>
      <c r="H37" s="216" t="str">
        <f t="shared" si="0"/>
        <v/>
      </c>
      <c r="I37" s="688"/>
    </row>
    <row r="38" spans="2:9" ht="19.5" customHeight="1">
      <c r="B38" s="101" t="s">
        <v>168</v>
      </c>
      <c r="C38" s="215">
        <f>+G23*20%</f>
        <v>0.03</v>
      </c>
      <c r="D38" s="215"/>
      <c r="E38" s="128">
        <f t="shared" si="1"/>
        <v>0</v>
      </c>
      <c r="F38" s="686"/>
      <c r="G38" s="686"/>
      <c r="H38" s="216" t="str">
        <f t="shared" si="0"/>
        <v/>
      </c>
      <c r="I38" s="689"/>
    </row>
    <row r="39" spans="2:9" ht="176.25" customHeight="1">
      <c r="B39" s="119" t="s">
        <v>279</v>
      </c>
      <c r="C39" s="675" t="s">
        <v>477</v>
      </c>
      <c r="D39" s="676"/>
      <c r="E39" s="676"/>
      <c r="F39" s="676"/>
      <c r="G39" s="676"/>
      <c r="H39" s="676"/>
      <c r="I39" s="677"/>
    </row>
    <row r="40" spans="2:9" ht="34.5" customHeight="1">
      <c r="B40" s="539"/>
      <c r="C40" s="540"/>
      <c r="D40" s="540"/>
      <c r="E40" s="540"/>
      <c r="F40" s="540"/>
      <c r="G40" s="540"/>
      <c r="H40" s="540"/>
      <c r="I40" s="541"/>
    </row>
    <row r="41" spans="2:9" ht="34.5" customHeight="1">
      <c r="B41" s="542"/>
      <c r="C41" s="543"/>
      <c r="D41" s="543"/>
      <c r="E41" s="543"/>
      <c r="F41" s="543"/>
      <c r="G41" s="543"/>
      <c r="H41" s="543"/>
      <c r="I41" s="544"/>
    </row>
    <row r="42" spans="2:9" ht="34.5" customHeight="1">
      <c r="B42" s="542"/>
      <c r="C42" s="543"/>
      <c r="D42" s="543"/>
      <c r="E42" s="543"/>
      <c r="F42" s="543"/>
      <c r="G42" s="543"/>
      <c r="H42" s="543"/>
      <c r="I42" s="544"/>
    </row>
    <row r="43" spans="2:9" ht="34.5" customHeight="1">
      <c r="B43" s="542"/>
      <c r="C43" s="543"/>
      <c r="D43" s="543"/>
      <c r="E43" s="543"/>
      <c r="F43" s="543"/>
      <c r="G43" s="543"/>
      <c r="H43" s="543"/>
      <c r="I43" s="544"/>
    </row>
    <row r="44" spans="2:9" ht="34.5" customHeight="1">
      <c r="B44" s="545"/>
      <c r="C44" s="546"/>
      <c r="D44" s="546"/>
      <c r="E44" s="546"/>
      <c r="F44" s="546"/>
      <c r="G44" s="546"/>
      <c r="H44" s="546"/>
      <c r="I44" s="547"/>
    </row>
    <row r="45" spans="2:9" ht="24.5" customHeight="1">
      <c r="B45" s="659" t="s">
        <v>280</v>
      </c>
      <c r="C45" s="661" t="s">
        <v>337</v>
      </c>
      <c r="D45" s="661"/>
      <c r="E45" s="661"/>
      <c r="F45" s="662"/>
      <c r="G45" s="139"/>
      <c r="H45" s="140" t="s">
        <v>148</v>
      </c>
      <c r="I45" s="141" t="s">
        <v>282</v>
      </c>
    </row>
    <row r="46" spans="2:9" ht="85.25" customHeight="1">
      <c r="B46" s="660"/>
      <c r="C46" s="663"/>
      <c r="D46" s="663"/>
      <c r="E46" s="663"/>
      <c r="F46" s="664"/>
      <c r="G46" s="149" t="s">
        <v>338</v>
      </c>
      <c r="H46" s="256" t="s">
        <v>339</v>
      </c>
      <c r="I46" s="301" t="s">
        <v>340</v>
      </c>
    </row>
    <row r="47" spans="2:9" ht="85.25" customHeight="1">
      <c r="B47" s="660"/>
      <c r="C47" s="663"/>
      <c r="D47" s="663"/>
      <c r="E47" s="663"/>
      <c r="F47" s="664"/>
      <c r="G47" s="149" t="s">
        <v>341</v>
      </c>
      <c r="H47" s="297" t="s">
        <v>342</v>
      </c>
      <c r="I47" s="298" t="s">
        <v>343</v>
      </c>
    </row>
    <row r="48" spans="2:9" ht="85.25" customHeight="1">
      <c r="B48" s="660"/>
      <c r="C48" s="665"/>
      <c r="D48" s="665"/>
      <c r="E48" s="665"/>
      <c r="F48" s="666"/>
      <c r="G48" s="149" t="s">
        <v>344</v>
      </c>
      <c r="H48" s="297">
        <v>0</v>
      </c>
      <c r="I48" s="298">
        <v>10</v>
      </c>
    </row>
    <row r="49" spans="2:9" ht="32.25" customHeight="1">
      <c r="B49" s="118" t="s">
        <v>291</v>
      </c>
      <c r="C49" s="669" t="s">
        <v>345</v>
      </c>
      <c r="D49" s="670"/>
      <c r="E49" s="670"/>
      <c r="F49" s="670"/>
      <c r="G49" s="670"/>
      <c r="H49" s="670"/>
      <c r="I49" s="671"/>
    </row>
    <row r="50" spans="2:9" ht="69" customHeight="1">
      <c r="B50" s="120" t="s">
        <v>292</v>
      </c>
      <c r="C50" s="672" t="s">
        <v>346</v>
      </c>
      <c r="D50" s="673"/>
      <c r="E50" s="673"/>
      <c r="F50" s="673"/>
      <c r="G50" s="673"/>
      <c r="H50" s="673"/>
      <c r="I50" s="674"/>
    </row>
    <row r="51" spans="2:9" ht="22.5" customHeight="1">
      <c r="B51" s="624" t="s">
        <v>294</v>
      </c>
      <c r="C51" s="625"/>
      <c r="D51" s="625"/>
      <c r="E51" s="625"/>
      <c r="F51" s="625"/>
      <c r="G51" s="625"/>
      <c r="H51" s="625"/>
      <c r="I51" s="626"/>
    </row>
    <row r="52" spans="2:9" ht="22.5" customHeight="1">
      <c r="B52" s="514" t="s">
        <v>295</v>
      </c>
      <c r="C52" s="137" t="s">
        <v>296</v>
      </c>
      <c r="D52" s="516" t="s">
        <v>297</v>
      </c>
      <c r="E52" s="516"/>
      <c r="F52" s="516"/>
      <c r="G52" s="516" t="s">
        <v>298</v>
      </c>
      <c r="H52" s="516"/>
      <c r="I52" s="517"/>
    </row>
    <row r="53" spans="2:9" ht="30.75" customHeight="1">
      <c r="B53" s="515"/>
      <c r="C53" s="212"/>
      <c r="D53" s="512"/>
      <c r="E53" s="512"/>
      <c r="F53" s="512"/>
      <c r="G53" s="512"/>
      <c r="H53" s="512"/>
      <c r="I53" s="513"/>
    </row>
    <row r="54" spans="2:9" ht="32.25" customHeight="1">
      <c r="B54" s="121" t="s">
        <v>299</v>
      </c>
      <c r="C54" s="512" t="s">
        <v>347</v>
      </c>
      <c r="D54" s="512"/>
      <c r="E54" s="512"/>
      <c r="F54" s="512"/>
      <c r="G54" s="512"/>
      <c r="H54" s="512"/>
      <c r="I54" s="513"/>
    </row>
    <row r="55" spans="2:9" ht="28.5" customHeight="1">
      <c r="B55" s="122" t="s">
        <v>301</v>
      </c>
      <c r="C55" s="667" t="s">
        <v>347</v>
      </c>
      <c r="D55" s="667"/>
      <c r="E55" s="667"/>
      <c r="F55" s="667"/>
      <c r="G55" s="667"/>
      <c r="H55" s="667"/>
      <c r="I55" s="668"/>
    </row>
    <row r="56" spans="2:9" ht="30" customHeight="1">
      <c r="B56" s="120" t="s">
        <v>302</v>
      </c>
      <c r="C56" s="655" t="s">
        <v>348</v>
      </c>
      <c r="D56" s="656"/>
      <c r="E56" s="656"/>
      <c r="F56" s="656"/>
      <c r="G56" s="656"/>
      <c r="H56" s="656"/>
      <c r="I56" s="656"/>
    </row>
    <row r="57" spans="2:9" ht="31.5" customHeight="1">
      <c r="B57" s="116" t="s">
        <v>304</v>
      </c>
      <c r="C57" s="655" t="s">
        <v>349</v>
      </c>
      <c r="D57" s="656"/>
      <c r="E57" s="656"/>
      <c r="F57" s="656"/>
      <c r="G57" s="656"/>
      <c r="H57" s="656"/>
      <c r="I57" s="656"/>
    </row>
    <row r="58" spans="2:9" ht="12.75" customHeight="1">
      <c r="B58" s="123"/>
      <c r="C58" s="124"/>
      <c r="D58" s="124"/>
      <c r="E58" s="125"/>
      <c r="F58" s="125"/>
      <c r="G58" s="126"/>
      <c r="H58" s="127"/>
      <c r="I58" s="124"/>
    </row>
    <row r="59" spans="2:9" ht="13.25" customHeight="1">
      <c r="B59" s="123"/>
      <c r="C59" s="124"/>
      <c r="D59" s="124"/>
      <c r="E59" s="125"/>
      <c r="F59" s="125"/>
      <c r="G59" s="126"/>
      <c r="H59" s="127"/>
      <c r="I59" s="124"/>
    </row>
    <row r="60" spans="2:9" ht="13.25" customHeight="1">
      <c r="B60" s="123"/>
      <c r="C60" s="124"/>
      <c r="D60" s="124"/>
      <c r="E60" s="125"/>
      <c r="F60" s="125"/>
      <c r="G60" s="126"/>
      <c r="H60" s="127"/>
      <c r="I60" s="124"/>
    </row>
    <row r="61" spans="2:9" ht="13.25" customHeight="1">
      <c r="B61" s="123"/>
      <c r="C61" s="124"/>
      <c r="D61" s="124"/>
      <c r="E61" s="125"/>
      <c r="F61" s="125"/>
      <c r="G61" s="126"/>
      <c r="H61" s="127"/>
      <c r="I61" s="124"/>
    </row>
    <row r="62" spans="2:9" ht="13.25" customHeight="1">
      <c r="B62" s="123"/>
      <c r="C62" s="124"/>
      <c r="D62" s="124"/>
      <c r="E62" s="125"/>
      <c r="F62" s="125"/>
      <c r="G62" s="126"/>
      <c r="H62" s="127"/>
      <c r="I62" s="124"/>
    </row>
    <row r="63" spans="2:9" ht="25.5" customHeight="1">
      <c r="B63" s="123"/>
      <c r="C63" s="124"/>
      <c r="D63" s="124"/>
      <c r="E63" s="125"/>
      <c r="F63" s="125"/>
      <c r="G63" s="126"/>
      <c r="H63" s="127"/>
      <c r="I63" s="124"/>
    </row>
    <row r="64" spans="2:9" ht="13.25" customHeight="1"/>
    <row r="65" ht="13.25" customHeight="1"/>
    <row r="66" ht="13.25" customHeight="1"/>
    <row r="67" ht="13.25" customHeight="1"/>
    <row r="68" ht="13.25" customHeight="1"/>
    <row r="69" ht="13.25" customHeight="1"/>
    <row r="70" ht="13.25" customHeight="1"/>
    <row r="71" ht="13.25" customHeight="1"/>
    <row r="72" ht="13.25" customHeight="1"/>
    <row r="73" ht="13.25" customHeight="1"/>
    <row r="74" ht="13.25" customHeight="1"/>
    <row r="75" ht="13.25" customHeight="1"/>
    <row r="76" ht="13.25" customHeight="1"/>
    <row r="77" ht="13.25" customHeight="1"/>
    <row r="78" ht="13.25" customHeight="1"/>
    <row r="79" ht="13.25" customHeight="1"/>
    <row r="80" ht="13.25" customHeight="1"/>
  </sheetData>
  <sheetProtection algorithmName="SHA-512" hashValue="CqQdQFTx9ueHF90gbqF7pjv7fU/743Frl37YJnxvMJ5VqQdlgWc7oCJDPpjNJ2yk1ZTPJNtHNvx+EFFZ9Xta5A==" saltValue="Vy57mgUfCAT50zh2eQi/0w=="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s>
  <dataValidations disablePrompts="1" count="5">
    <dataValidation type="list" allowBlank="1" showInputMessage="1" showErrorMessage="1" sqref="C7 I7" xr:uid="{00000000-0002-0000-0500-000000000000}">
      <formula1>#REF!</formula1>
    </dataValidation>
    <dataValidation type="list" allowBlank="1" showInputMessage="1" showErrorMessage="1" sqref="H13:I13" xr:uid="{00000000-0002-0000-0500-000001000000}">
      <formula1>#REF!</formula1>
    </dataValidation>
    <dataValidation type="list" allowBlank="1" showInputMessage="1" showErrorMessage="1" sqref="C9:F9" xr:uid="{00000000-0002-0000-0500-000003000000}">
      <formula1>#REF!</formula1>
    </dataValidation>
    <dataValidation type="list" allowBlank="1" showInputMessage="1" showErrorMessage="1" sqref="C24:E24" xr:uid="{00000000-0002-0000-0500-000004000000}">
      <formula1>#REF!</formula1>
    </dataValidation>
    <dataValidation type="list" allowBlank="1" showInputMessage="1" showErrorMessage="1" sqref="H12:I12" xr:uid="{00000000-0002-0000-0500-000005000000}">
      <formula1>#REF!</formula1>
    </dataValidation>
  </dataValidations>
  <pageMargins left="0.7" right="0.7" top="0.75" bottom="0.75" header="0.3" footer="0.3"/>
  <pageSetup scale="34" orientation="portrait" r:id="rId1"/>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717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P73"/>
  <sheetViews>
    <sheetView view="pageBreakPreview" topLeftCell="A38" zoomScale="80" zoomScaleNormal="85" zoomScaleSheetLayoutView="80" zoomScalePageLayoutView="85" workbookViewId="0">
      <selection activeCell="J58" sqref="J1:Q1048576"/>
    </sheetView>
  </sheetViews>
  <sheetFormatPr baseColWidth="10" defaultColWidth="10.6640625" defaultRowHeight="13"/>
  <cols>
    <col min="1" max="1" width="1" style="83" customWidth="1"/>
    <col min="2" max="2" width="25.5" style="114" customWidth="1"/>
    <col min="3" max="3" width="14.5" style="83" customWidth="1"/>
    <col min="4" max="4" width="20.1640625" style="83" customWidth="1"/>
    <col min="5" max="5" width="16.5" style="83" customWidth="1"/>
    <col min="6" max="6" width="35" style="83" customWidth="1"/>
    <col min="7" max="7" width="28.33203125" style="114" customWidth="1"/>
    <col min="8" max="9" width="13.83203125" style="83" customWidth="1"/>
    <col min="10" max="16" width="10.6640625" style="81"/>
    <col min="17" max="16384" width="10.6640625" style="83"/>
  </cols>
  <sheetData>
    <row r="1" spans="2:9" ht="37.5" customHeight="1">
      <c r="B1" s="604"/>
      <c r="C1" s="657" t="s">
        <v>1</v>
      </c>
      <c r="D1" s="657"/>
      <c r="E1" s="657"/>
      <c r="F1" s="657"/>
      <c r="G1" s="657"/>
      <c r="H1" s="657"/>
      <c r="I1" s="608"/>
    </row>
    <row r="2" spans="2:9" ht="37.5" customHeight="1">
      <c r="B2" s="605"/>
      <c r="C2" s="611" t="s">
        <v>218</v>
      </c>
      <c r="D2" s="611"/>
      <c r="E2" s="611"/>
      <c r="F2" s="611"/>
      <c r="G2" s="611"/>
      <c r="H2" s="611"/>
      <c r="I2" s="609"/>
    </row>
    <row r="3" spans="2:9" ht="37.5" customHeight="1" thickBot="1">
      <c r="B3" s="606"/>
      <c r="C3" s="612" t="s">
        <v>219</v>
      </c>
      <c r="D3" s="612"/>
      <c r="E3" s="612"/>
      <c r="F3" s="612" t="s">
        <v>220</v>
      </c>
      <c r="G3" s="612"/>
      <c r="H3" s="612"/>
      <c r="I3" s="610"/>
    </row>
    <row r="4" spans="2:9" ht="23.25" customHeight="1">
      <c r="B4" s="600" t="s">
        <v>221</v>
      </c>
      <c r="C4" s="601"/>
      <c r="D4" s="601"/>
      <c r="E4" s="601"/>
      <c r="F4" s="601"/>
      <c r="G4" s="601"/>
      <c r="H4" s="601"/>
      <c r="I4" s="602"/>
    </row>
    <row r="5" spans="2:9" ht="24" customHeight="1">
      <c r="B5" s="518" t="s">
        <v>222</v>
      </c>
      <c r="C5" s="519"/>
      <c r="D5" s="519"/>
      <c r="E5" s="519"/>
      <c r="F5" s="519"/>
      <c r="G5" s="519"/>
      <c r="H5" s="519"/>
      <c r="I5" s="520"/>
    </row>
    <row r="6" spans="2:9" ht="30.75" customHeight="1">
      <c r="B6" s="118" t="s">
        <v>223</v>
      </c>
      <c r="C6" s="130">
        <v>5</v>
      </c>
      <c r="D6" s="603" t="s">
        <v>224</v>
      </c>
      <c r="E6" s="603"/>
      <c r="F6" s="570" t="s">
        <v>350</v>
      </c>
      <c r="G6" s="570"/>
      <c r="H6" s="570"/>
      <c r="I6" s="571"/>
    </row>
    <row r="7" spans="2:9" ht="30.75" customHeight="1">
      <c r="B7" s="118" t="s">
        <v>226</v>
      </c>
      <c r="C7" s="130" t="s">
        <v>84</v>
      </c>
      <c r="D7" s="603" t="s">
        <v>227</v>
      </c>
      <c r="E7" s="603"/>
      <c r="F7" s="570" t="s">
        <v>351</v>
      </c>
      <c r="G7" s="570"/>
      <c r="H7" s="131" t="s">
        <v>229</v>
      </c>
      <c r="I7" s="132" t="s">
        <v>84</v>
      </c>
    </row>
    <row r="8" spans="2:9" ht="30.75" customHeight="1">
      <c r="B8" s="118" t="s">
        <v>230</v>
      </c>
      <c r="C8" s="570" t="s">
        <v>231</v>
      </c>
      <c r="D8" s="570"/>
      <c r="E8" s="570"/>
      <c r="F8" s="570"/>
      <c r="G8" s="131" t="s">
        <v>232</v>
      </c>
      <c r="H8" s="593">
        <v>7550</v>
      </c>
      <c r="I8" s="594"/>
    </row>
    <row r="9" spans="2:9" ht="30.75" customHeight="1">
      <c r="B9" s="118" t="s">
        <v>68</v>
      </c>
      <c r="C9" s="595" t="s">
        <v>81</v>
      </c>
      <c r="D9" s="595"/>
      <c r="E9" s="595"/>
      <c r="F9" s="595"/>
      <c r="G9" s="131" t="s">
        <v>233</v>
      </c>
      <c r="H9" s="596" t="s">
        <v>352</v>
      </c>
      <c r="I9" s="597"/>
    </row>
    <row r="10" spans="2:9" ht="39" customHeight="1">
      <c r="B10" s="118" t="s">
        <v>235</v>
      </c>
      <c r="C10" s="570" t="s">
        <v>353</v>
      </c>
      <c r="D10" s="570"/>
      <c r="E10" s="570"/>
      <c r="F10" s="570"/>
      <c r="G10" s="570"/>
      <c r="H10" s="570"/>
      <c r="I10" s="571"/>
    </row>
    <row r="11" spans="2:9" ht="30.75" customHeight="1">
      <c r="B11" s="118" t="s">
        <v>237</v>
      </c>
      <c r="C11" s="572" t="s">
        <v>354</v>
      </c>
      <c r="D11" s="572"/>
      <c r="E11" s="572"/>
      <c r="F11" s="572"/>
      <c r="G11" s="572"/>
      <c r="H11" s="572"/>
      <c r="I11" s="598"/>
    </row>
    <row r="12" spans="2:9" ht="30.75" customHeight="1">
      <c r="B12" s="118" t="s">
        <v>239</v>
      </c>
      <c r="C12" s="591" t="s">
        <v>355</v>
      </c>
      <c r="D12" s="591"/>
      <c r="E12" s="591"/>
      <c r="F12" s="591"/>
      <c r="G12" s="131" t="s">
        <v>241</v>
      </c>
      <c r="H12" s="582" t="s">
        <v>106</v>
      </c>
      <c r="I12" s="583"/>
    </row>
    <row r="13" spans="2:9" ht="30.75" customHeight="1">
      <c r="B13" s="118" t="s">
        <v>242</v>
      </c>
      <c r="C13" s="599" t="s">
        <v>243</v>
      </c>
      <c r="D13" s="599"/>
      <c r="E13" s="599"/>
      <c r="F13" s="599"/>
      <c r="G13" s="131" t="s">
        <v>244</v>
      </c>
      <c r="H13" s="572" t="s">
        <v>77</v>
      </c>
      <c r="I13" s="598"/>
    </row>
    <row r="14" spans="2:9" ht="30" customHeight="1">
      <c r="B14" s="118" t="s">
        <v>245</v>
      </c>
      <c r="C14" s="765" t="s">
        <v>356</v>
      </c>
      <c r="D14" s="766"/>
      <c r="E14" s="766"/>
      <c r="F14" s="766"/>
      <c r="G14" s="766"/>
      <c r="H14" s="766"/>
      <c r="I14" s="767"/>
    </row>
    <row r="15" spans="2:9" ht="30.75" customHeight="1">
      <c r="B15" s="118" t="s">
        <v>247</v>
      </c>
      <c r="C15" s="591" t="s">
        <v>248</v>
      </c>
      <c r="D15" s="591"/>
      <c r="E15" s="591"/>
      <c r="F15" s="591"/>
      <c r="G15" s="591"/>
      <c r="H15" s="591"/>
      <c r="I15" s="592"/>
    </row>
    <row r="16" spans="2:9" ht="20.25" customHeight="1">
      <c r="B16" s="118" t="s">
        <v>249</v>
      </c>
      <c r="C16" s="570" t="s">
        <v>357</v>
      </c>
      <c r="D16" s="570"/>
      <c r="E16" s="570"/>
      <c r="F16" s="570"/>
      <c r="G16" s="570"/>
      <c r="H16" s="570"/>
      <c r="I16" s="571"/>
    </row>
    <row r="17" spans="2:9" ht="30.75" customHeight="1">
      <c r="B17" s="118" t="s">
        <v>251</v>
      </c>
      <c r="C17" s="572" t="s">
        <v>43</v>
      </c>
      <c r="D17" s="573"/>
      <c r="E17" s="573"/>
      <c r="F17" s="573"/>
      <c r="G17" s="573"/>
      <c r="H17" s="573"/>
      <c r="I17" s="574"/>
    </row>
    <row r="18" spans="2:9" ht="18" customHeight="1">
      <c r="B18" s="575" t="s">
        <v>252</v>
      </c>
      <c r="C18" s="576" t="s">
        <v>253</v>
      </c>
      <c r="D18" s="576"/>
      <c r="E18" s="576"/>
      <c r="F18" s="577" t="s">
        <v>254</v>
      </c>
      <c r="G18" s="577"/>
      <c r="H18" s="577"/>
      <c r="I18" s="578"/>
    </row>
    <row r="19" spans="2:9" ht="39.75" customHeight="1">
      <c r="B19" s="575"/>
      <c r="C19" s="570" t="s">
        <v>358</v>
      </c>
      <c r="D19" s="570"/>
      <c r="E19" s="570"/>
      <c r="F19" s="570" t="s">
        <v>359</v>
      </c>
      <c r="G19" s="570"/>
      <c r="H19" s="570"/>
      <c r="I19" s="571"/>
    </row>
    <row r="20" spans="2:9" ht="39.75" customHeight="1">
      <c r="B20" s="118" t="s">
        <v>257</v>
      </c>
      <c r="C20" s="579" t="s">
        <v>360</v>
      </c>
      <c r="D20" s="580"/>
      <c r="E20" s="581"/>
      <c r="F20" s="582" t="s">
        <v>360</v>
      </c>
      <c r="G20" s="582"/>
      <c r="H20" s="582"/>
      <c r="I20" s="583"/>
    </row>
    <row r="21" spans="2:9" ht="361.25" customHeight="1">
      <c r="B21" s="118" t="s">
        <v>258</v>
      </c>
      <c r="C21" s="759" t="s">
        <v>361</v>
      </c>
      <c r="D21" s="760"/>
      <c r="E21" s="761"/>
      <c r="F21" s="762" t="s">
        <v>362</v>
      </c>
      <c r="G21" s="763"/>
      <c r="H21" s="763"/>
      <c r="I21" s="764"/>
    </row>
    <row r="22" spans="2:9" ht="23.25" customHeight="1">
      <c r="B22" s="118" t="s">
        <v>261</v>
      </c>
      <c r="C22" s="639">
        <v>44927</v>
      </c>
      <c r="D22" s="649"/>
      <c r="E22" s="650"/>
      <c r="F22" s="131" t="s">
        <v>262</v>
      </c>
      <c r="G22" s="264">
        <v>0.3</v>
      </c>
      <c r="H22" s="131" t="s">
        <v>263</v>
      </c>
      <c r="I22" s="265">
        <v>0.7</v>
      </c>
    </row>
    <row r="23" spans="2:9" ht="27" customHeight="1">
      <c r="B23" s="118" t="s">
        <v>264</v>
      </c>
      <c r="C23" s="639">
        <v>45291</v>
      </c>
      <c r="D23" s="525"/>
      <c r="E23" s="640"/>
      <c r="F23" s="131" t="s">
        <v>265</v>
      </c>
      <c r="G23" s="524">
        <v>0.2</v>
      </c>
      <c r="H23" s="525"/>
      <c r="I23" s="526"/>
    </row>
    <row r="24" spans="2:9" ht="30.75" customHeight="1">
      <c r="B24" s="206" t="s">
        <v>266</v>
      </c>
      <c r="C24" s="748" t="s">
        <v>267</v>
      </c>
      <c r="D24" s="749"/>
      <c r="E24" s="750"/>
      <c r="F24" s="207" t="s">
        <v>268</v>
      </c>
      <c r="G24" s="524" t="s">
        <v>269</v>
      </c>
      <c r="H24" s="525"/>
      <c r="I24" s="526"/>
    </row>
    <row r="25" spans="2:9" ht="22.5" customHeight="1">
      <c r="B25" s="518" t="s">
        <v>270</v>
      </c>
      <c r="C25" s="519"/>
      <c r="D25" s="519"/>
      <c r="E25" s="519"/>
      <c r="F25" s="519"/>
      <c r="G25" s="519"/>
      <c r="H25" s="519"/>
      <c r="I25" s="520"/>
    </row>
    <row r="26" spans="2:9" ht="43.5" customHeight="1">
      <c r="B26" s="100" t="s">
        <v>148</v>
      </c>
      <c r="C26" s="134" t="s">
        <v>271</v>
      </c>
      <c r="D26" s="134" t="s">
        <v>272</v>
      </c>
      <c r="E26" s="135" t="s">
        <v>273</v>
      </c>
      <c r="F26" s="134" t="s">
        <v>274</v>
      </c>
      <c r="G26" s="134" t="s">
        <v>275</v>
      </c>
      <c r="H26" s="135" t="s">
        <v>276</v>
      </c>
      <c r="I26" s="136" t="s">
        <v>277</v>
      </c>
    </row>
    <row r="27" spans="2:9" ht="15.5" customHeight="1">
      <c r="B27" s="100" t="s">
        <v>278</v>
      </c>
      <c r="C27" s="209">
        <f>0.0833333333333333*$G$23</f>
        <v>1.6666666666666659E-2</v>
      </c>
      <c r="D27" s="209">
        <f>C27</f>
        <v>1.6666666666666659E-2</v>
      </c>
      <c r="E27" s="128">
        <f>D27/C27</f>
        <v>1</v>
      </c>
      <c r="F27" s="630">
        <f>SUM(C27:C38)</f>
        <v>0.19999999999999993</v>
      </c>
      <c r="G27" s="630">
        <f>SUM(D27:D38)</f>
        <v>0.11666666666666663</v>
      </c>
      <c r="H27" s="217">
        <f>+(D27*100%)/$G$23</f>
        <v>8.3333333333333287E-2</v>
      </c>
      <c r="I27" s="633">
        <f>G27+I22</f>
        <v>0.81666666666666654</v>
      </c>
    </row>
    <row r="28" spans="2:9" ht="15.5" customHeight="1">
      <c r="B28" s="100" t="s">
        <v>158</v>
      </c>
      <c r="C28" s="209">
        <f t="shared" ref="C28:C38" si="0">0.0833333333333333*$G$23</f>
        <v>1.6666666666666659E-2</v>
      </c>
      <c r="D28" s="209">
        <f>C28</f>
        <v>1.6666666666666659E-2</v>
      </c>
      <c r="E28" s="128">
        <f>D28/C28</f>
        <v>1</v>
      </c>
      <c r="F28" s="631"/>
      <c r="G28" s="631"/>
      <c r="H28" s="217">
        <f>+IF(D28="","",((D28*100%)/$G$23)+H27)</f>
        <v>0.16666666666666657</v>
      </c>
      <c r="I28" s="634"/>
    </row>
    <row r="29" spans="2:9" ht="15.5" customHeight="1">
      <c r="B29" s="100" t="s">
        <v>159</v>
      </c>
      <c r="C29" s="209">
        <f t="shared" si="0"/>
        <v>1.6666666666666659E-2</v>
      </c>
      <c r="D29" s="209">
        <f>+C29</f>
        <v>1.6666666666666659E-2</v>
      </c>
      <c r="E29" s="128">
        <f>D29/C29</f>
        <v>1</v>
      </c>
      <c r="F29" s="631"/>
      <c r="G29" s="631"/>
      <c r="H29" s="217">
        <f>+IF(D29="","",((D29*100%)/$G$23)+H28)</f>
        <v>0.24999999999999986</v>
      </c>
      <c r="I29" s="634"/>
    </row>
    <row r="30" spans="2:9" ht="15.5" customHeight="1">
      <c r="B30" s="100" t="s">
        <v>160</v>
      </c>
      <c r="C30" s="209">
        <f t="shared" si="0"/>
        <v>1.6666666666666659E-2</v>
      </c>
      <c r="D30" s="209">
        <f>+C30</f>
        <v>1.6666666666666659E-2</v>
      </c>
      <c r="E30" s="128">
        <f t="shared" ref="E30:E31" si="1">D30/C30</f>
        <v>1</v>
      </c>
      <c r="F30" s="631"/>
      <c r="G30" s="631"/>
      <c r="H30" s="217">
        <f t="shared" ref="H30:H38" si="2">+IF(D30="","",((D30*100%)/$G$23)+H29)</f>
        <v>0.33333333333333315</v>
      </c>
      <c r="I30" s="634"/>
    </row>
    <row r="31" spans="2:9" ht="15.5" customHeight="1">
      <c r="B31" s="100" t="s">
        <v>161</v>
      </c>
      <c r="C31" s="209">
        <f t="shared" si="0"/>
        <v>1.6666666666666659E-2</v>
      </c>
      <c r="D31" s="209">
        <f>+C31</f>
        <v>1.6666666666666659E-2</v>
      </c>
      <c r="E31" s="128">
        <f t="shared" si="1"/>
        <v>1</v>
      </c>
      <c r="F31" s="631"/>
      <c r="G31" s="631"/>
      <c r="H31" s="217">
        <f t="shared" si="2"/>
        <v>0.41666666666666641</v>
      </c>
      <c r="I31" s="634"/>
    </row>
    <row r="32" spans="2:9" ht="15.5" customHeight="1">
      <c r="B32" s="100" t="s">
        <v>162</v>
      </c>
      <c r="C32" s="209">
        <f t="shared" si="0"/>
        <v>1.6666666666666659E-2</v>
      </c>
      <c r="D32" s="209">
        <f>+C32</f>
        <v>1.6666666666666659E-2</v>
      </c>
      <c r="E32" s="128">
        <f>D32/C32</f>
        <v>1</v>
      </c>
      <c r="F32" s="631"/>
      <c r="G32" s="631"/>
      <c r="H32" s="217">
        <f t="shared" si="2"/>
        <v>0.49999999999999967</v>
      </c>
      <c r="I32" s="634"/>
    </row>
    <row r="33" spans="2:9" ht="19.5" customHeight="1">
      <c r="B33" s="100" t="s">
        <v>163</v>
      </c>
      <c r="C33" s="209">
        <f t="shared" si="0"/>
        <v>1.6666666666666659E-2</v>
      </c>
      <c r="D33" s="209">
        <f>+C33</f>
        <v>1.6666666666666659E-2</v>
      </c>
      <c r="E33" s="128">
        <f t="shared" ref="E33:E38" si="3">D33/C33</f>
        <v>1</v>
      </c>
      <c r="F33" s="631"/>
      <c r="G33" s="631"/>
      <c r="H33" s="217">
        <f t="shared" si="2"/>
        <v>0.58333333333333293</v>
      </c>
      <c r="I33" s="634"/>
    </row>
    <row r="34" spans="2:9" ht="19.5" customHeight="1">
      <c r="B34" s="100" t="s">
        <v>164</v>
      </c>
      <c r="C34" s="209">
        <f t="shared" si="0"/>
        <v>1.6666666666666659E-2</v>
      </c>
      <c r="D34" s="209"/>
      <c r="E34" s="128">
        <f t="shared" si="3"/>
        <v>0</v>
      </c>
      <c r="F34" s="631"/>
      <c r="G34" s="631"/>
      <c r="H34" s="217" t="str">
        <f t="shared" si="2"/>
        <v/>
      </c>
      <c r="I34" s="634"/>
    </row>
    <row r="35" spans="2:9" ht="19.5" customHeight="1">
      <c r="B35" s="100" t="s">
        <v>165</v>
      </c>
      <c r="C35" s="209">
        <f t="shared" si="0"/>
        <v>1.6666666666666659E-2</v>
      </c>
      <c r="D35" s="209"/>
      <c r="E35" s="128">
        <f t="shared" si="3"/>
        <v>0</v>
      </c>
      <c r="F35" s="631"/>
      <c r="G35" s="631"/>
      <c r="H35" s="217" t="str">
        <f t="shared" si="2"/>
        <v/>
      </c>
      <c r="I35" s="634"/>
    </row>
    <row r="36" spans="2:9" ht="19.5" customHeight="1">
      <c r="B36" s="100" t="s">
        <v>166</v>
      </c>
      <c r="C36" s="209">
        <f t="shared" si="0"/>
        <v>1.6666666666666659E-2</v>
      </c>
      <c r="D36" s="209"/>
      <c r="E36" s="128">
        <f t="shared" si="3"/>
        <v>0</v>
      </c>
      <c r="F36" s="631"/>
      <c r="G36" s="631"/>
      <c r="H36" s="217" t="str">
        <f t="shared" si="2"/>
        <v/>
      </c>
      <c r="I36" s="634"/>
    </row>
    <row r="37" spans="2:9" ht="19.5" customHeight="1">
      <c r="B37" s="100" t="s">
        <v>167</v>
      </c>
      <c r="C37" s="209">
        <f t="shared" si="0"/>
        <v>1.6666666666666659E-2</v>
      </c>
      <c r="D37" s="209"/>
      <c r="E37" s="128">
        <f t="shared" si="3"/>
        <v>0</v>
      </c>
      <c r="F37" s="631"/>
      <c r="G37" s="631"/>
      <c r="H37" s="217" t="str">
        <f t="shared" si="2"/>
        <v/>
      </c>
      <c r="I37" s="634"/>
    </row>
    <row r="38" spans="2:9" ht="19.5" customHeight="1">
      <c r="B38" s="100" t="s">
        <v>168</v>
      </c>
      <c r="C38" s="209">
        <f t="shared" si="0"/>
        <v>1.6666666666666659E-2</v>
      </c>
      <c r="D38" s="209"/>
      <c r="E38" s="128">
        <f t="shared" si="3"/>
        <v>0</v>
      </c>
      <c r="F38" s="632"/>
      <c r="G38" s="632"/>
      <c r="H38" s="217" t="str">
        <f t="shared" si="2"/>
        <v/>
      </c>
      <c r="I38" s="635"/>
    </row>
    <row r="39" spans="2:9" ht="187.25" customHeight="1">
      <c r="B39" s="119" t="s">
        <v>279</v>
      </c>
      <c r="C39" s="751" t="s">
        <v>478</v>
      </c>
      <c r="D39" s="752"/>
      <c r="E39" s="752"/>
      <c r="F39" s="752"/>
      <c r="G39" s="752"/>
      <c r="H39" s="752"/>
      <c r="I39" s="753"/>
    </row>
    <row r="40" spans="2:9" ht="47.75" customHeight="1">
      <c r="B40" s="539"/>
      <c r="C40" s="540"/>
      <c r="D40" s="540"/>
      <c r="E40" s="540"/>
      <c r="F40" s="540"/>
      <c r="G40" s="540"/>
      <c r="H40" s="540"/>
      <c r="I40" s="541"/>
    </row>
    <row r="41" spans="2:9" ht="47.75" customHeight="1">
      <c r="B41" s="542"/>
      <c r="C41" s="543"/>
      <c r="D41" s="543"/>
      <c r="E41" s="543"/>
      <c r="F41" s="543"/>
      <c r="G41" s="543"/>
      <c r="H41" s="543"/>
      <c r="I41" s="544"/>
    </row>
    <row r="42" spans="2:9" ht="47.75" customHeight="1">
      <c r="B42" s="542"/>
      <c r="C42" s="543"/>
      <c r="D42" s="543"/>
      <c r="E42" s="543"/>
      <c r="F42" s="543"/>
      <c r="G42" s="543"/>
      <c r="H42" s="543"/>
      <c r="I42" s="544"/>
    </row>
    <row r="43" spans="2:9" ht="47.75" customHeight="1">
      <c r="B43" s="542"/>
      <c r="C43" s="543"/>
      <c r="D43" s="543"/>
      <c r="E43" s="543"/>
      <c r="F43" s="543"/>
      <c r="G43" s="543"/>
      <c r="H43" s="543"/>
      <c r="I43" s="544"/>
    </row>
    <row r="44" spans="2:9" ht="47.75" customHeight="1">
      <c r="B44" s="545"/>
      <c r="C44" s="546"/>
      <c r="D44" s="546"/>
      <c r="E44" s="546"/>
      <c r="F44" s="546"/>
      <c r="G44" s="546"/>
      <c r="H44" s="546"/>
      <c r="I44" s="547"/>
    </row>
    <row r="45" spans="2:9" ht="47.75" customHeight="1">
      <c r="B45" s="143"/>
      <c r="C45" s="152"/>
      <c r="D45" s="144"/>
      <c r="E45" s="144"/>
      <c r="F45" s="144"/>
      <c r="G45" s="144"/>
      <c r="H45" s="144"/>
      <c r="I45" s="144"/>
    </row>
    <row r="46" spans="2:9" ht="52.5" customHeight="1">
      <c r="B46" s="757" t="s">
        <v>280</v>
      </c>
      <c r="C46" s="731" t="s">
        <v>363</v>
      </c>
      <c r="D46" s="732"/>
      <c r="E46" s="732"/>
      <c r="F46" s="733"/>
      <c r="G46" s="145"/>
      <c r="H46" s="140" t="s">
        <v>148</v>
      </c>
      <c r="I46" s="141" t="s">
        <v>282</v>
      </c>
    </row>
    <row r="47" spans="2:9" ht="70.5" customHeight="1">
      <c r="B47" s="758"/>
      <c r="C47" s="734"/>
      <c r="D47" s="735"/>
      <c r="E47" s="735"/>
      <c r="F47" s="736"/>
      <c r="G47" s="259" t="s">
        <v>364</v>
      </c>
      <c r="H47" s="257">
        <v>36</v>
      </c>
      <c r="I47" s="294">
        <v>197</v>
      </c>
    </row>
    <row r="48" spans="2:9" ht="70.5" customHeight="1">
      <c r="B48" s="758"/>
      <c r="C48" s="734"/>
      <c r="D48" s="735"/>
      <c r="E48" s="735"/>
      <c r="F48" s="736"/>
      <c r="G48" s="259" t="s">
        <v>365</v>
      </c>
      <c r="H48" s="295">
        <v>4</v>
      </c>
      <c r="I48" s="296">
        <v>17</v>
      </c>
    </row>
    <row r="49" spans="2:16" ht="70.5" customHeight="1">
      <c r="B49" s="758"/>
      <c r="C49" s="734"/>
      <c r="D49" s="735"/>
      <c r="E49" s="735"/>
      <c r="F49" s="736"/>
      <c r="G49" s="259" t="s">
        <v>366</v>
      </c>
      <c r="H49" s="297">
        <v>99</v>
      </c>
      <c r="I49" s="298">
        <v>381</v>
      </c>
    </row>
    <row r="50" spans="2:16" ht="123" customHeight="1">
      <c r="B50" s="758"/>
      <c r="C50" s="734"/>
      <c r="D50" s="735"/>
      <c r="E50" s="735"/>
      <c r="F50" s="736"/>
      <c r="G50" s="259" t="s">
        <v>367</v>
      </c>
      <c r="H50" s="295">
        <v>3</v>
      </c>
      <c r="I50" s="296">
        <v>13</v>
      </c>
      <c r="P50" s="83"/>
    </row>
    <row r="51" spans="2:16" ht="116" customHeight="1">
      <c r="B51" s="758"/>
      <c r="C51" s="734"/>
      <c r="D51" s="735"/>
      <c r="E51" s="735"/>
      <c r="F51" s="736"/>
      <c r="G51" s="259" t="s">
        <v>368</v>
      </c>
      <c r="H51" s="295">
        <v>100</v>
      </c>
      <c r="I51" s="296">
        <v>505</v>
      </c>
    </row>
    <row r="52" spans="2:16" ht="60.75" customHeight="1">
      <c r="B52" s="758"/>
      <c r="C52" s="739" t="s">
        <v>369</v>
      </c>
      <c r="D52" s="740"/>
      <c r="E52" s="740"/>
      <c r="F52" s="741"/>
      <c r="G52" s="286" t="s">
        <v>370</v>
      </c>
      <c r="H52" s="256">
        <v>1</v>
      </c>
      <c r="I52" s="301">
        <v>341</v>
      </c>
    </row>
    <row r="53" spans="2:16" ht="60.75" customHeight="1">
      <c r="B53" s="758"/>
      <c r="C53" s="742"/>
      <c r="D53" s="743"/>
      <c r="E53" s="743"/>
      <c r="F53" s="744"/>
      <c r="G53" s="285" t="s">
        <v>371</v>
      </c>
      <c r="H53" s="297">
        <v>13</v>
      </c>
      <c r="I53" s="298">
        <v>86</v>
      </c>
    </row>
    <row r="54" spans="2:16" ht="60.75" customHeight="1">
      <c r="B54" s="758"/>
      <c r="C54" s="742"/>
      <c r="D54" s="743"/>
      <c r="E54" s="743"/>
      <c r="F54" s="744"/>
      <c r="G54" s="285" t="s">
        <v>372</v>
      </c>
      <c r="H54" s="297">
        <v>66</v>
      </c>
      <c r="I54" s="298">
        <v>571</v>
      </c>
    </row>
    <row r="55" spans="2:16" ht="60.75" customHeight="1">
      <c r="B55" s="758"/>
      <c r="C55" s="745"/>
      <c r="D55" s="746"/>
      <c r="E55" s="746"/>
      <c r="F55" s="747"/>
      <c r="G55" s="285" t="s">
        <v>373</v>
      </c>
      <c r="H55" s="297">
        <v>8</v>
      </c>
      <c r="I55" s="298">
        <v>50</v>
      </c>
    </row>
    <row r="56" spans="2:16" ht="81.5" customHeight="1">
      <c r="B56" s="758"/>
      <c r="C56" s="722" t="s">
        <v>374</v>
      </c>
      <c r="D56" s="723"/>
      <c r="E56" s="723"/>
      <c r="F56" s="724"/>
      <c r="G56" s="259" t="s">
        <v>375</v>
      </c>
      <c r="H56" s="256">
        <v>8</v>
      </c>
      <c r="I56" s="301">
        <v>39</v>
      </c>
    </row>
    <row r="57" spans="2:16" ht="119" customHeight="1">
      <c r="B57" s="758"/>
      <c r="C57" s="725"/>
      <c r="D57" s="726"/>
      <c r="E57" s="726"/>
      <c r="F57" s="727"/>
      <c r="G57" s="259" t="s">
        <v>376</v>
      </c>
      <c r="H57" s="297">
        <v>1</v>
      </c>
      <c r="I57" s="298">
        <v>16</v>
      </c>
    </row>
    <row r="58" spans="2:16" ht="236" customHeight="1">
      <c r="B58" s="758"/>
      <c r="C58" s="728"/>
      <c r="D58" s="729"/>
      <c r="E58" s="729"/>
      <c r="F58" s="730"/>
      <c r="G58" s="259" t="s">
        <v>377</v>
      </c>
      <c r="H58" s="297">
        <v>2</v>
      </c>
      <c r="I58" s="298">
        <v>29</v>
      </c>
    </row>
    <row r="59" spans="2:16" ht="65" customHeight="1">
      <c r="B59" s="142" t="s">
        <v>291</v>
      </c>
      <c r="C59" s="754" t="s">
        <v>378</v>
      </c>
      <c r="D59" s="755"/>
      <c r="E59" s="755"/>
      <c r="F59" s="755"/>
      <c r="G59" s="755"/>
      <c r="H59" s="755"/>
      <c r="I59" s="756"/>
    </row>
    <row r="60" spans="2:16" ht="86" customHeight="1">
      <c r="B60" s="120" t="s">
        <v>292</v>
      </c>
      <c r="C60" s="754" t="s">
        <v>379</v>
      </c>
      <c r="D60" s="755"/>
      <c r="E60" s="755"/>
      <c r="F60" s="755"/>
      <c r="G60" s="755"/>
      <c r="H60" s="755"/>
      <c r="I60" s="756"/>
    </row>
    <row r="61" spans="2:16" ht="22.5" customHeight="1">
      <c r="B61" s="518" t="s">
        <v>294</v>
      </c>
      <c r="C61" s="519"/>
      <c r="D61" s="519"/>
      <c r="E61" s="519"/>
      <c r="F61" s="519"/>
      <c r="G61" s="519"/>
      <c r="H61" s="519"/>
      <c r="I61" s="520"/>
    </row>
    <row r="62" spans="2:16" ht="22.5" customHeight="1">
      <c r="B62" s="514" t="s">
        <v>295</v>
      </c>
      <c r="C62" s="137" t="s">
        <v>296</v>
      </c>
      <c r="D62" s="516" t="s">
        <v>297</v>
      </c>
      <c r="E62" s="516"/>
      <c r="F62" s="516"/>
      <c r="G62" s="516" t="s">
        <v>298</v>
      </c>
      <c r="H62" s="516"/>
      <c r="I62" s="517"/>
    </row>
    <row r="63" spans="2:16" ht="30.75" customHeight="1">
      <c r="B63" s="515"/>
      <c r="C63" s="138"/>
      <c r="D63" s="512"/>
      <c r="E63" s="512"/>
      <c r="F63" s="512"/>
      <c r="G63" s="512"/>
      <c r="H63" s="512"/>
      <c r="I63" s="513"/>
    </row>
    <row r="64" spans="2:16" ht="32.25" customHeight="1">
      <c r="B64" s="121" t="s">
        <v>299</v>
      </c>
      <c r="C64" s="737" t="s">
        <v>380</v>
      </c>
      <c r="D64" s="737"/>
      <c r="E64" s="737"/>
      <c r="F64" s="737"/>
      <c r="G64" s="737"/>
      <c r="H64" s="737"/>
      <c r="I64" s="738"/>
    </row>
    <row r="65" spans="2:9" ht="28.5" customHeight="1">
      <c r="B65" s="122" t="s">
        <v>301</v>
      </c>
      <c r="C65" s="737" t="s">
        <v>380</v>
      </c>
      <c r="D65" s="737"/>
      <c r="E65" s="737"/>
      <c r="F65" s="737"/>
      <c r="G65" s="737"/>
      <c r="H65" s="737"/>
      <c r="I65" s="738"/>
    </row>
    <row r="66" spans="2:9" ht="30" customHeight="1">
      <c r="B66" s="120" t="s">
        <v>302</v>
      </c>
      <c r="C66" s="737" t="s">
        <v>381</v>
      </c>
      <c r="D66" s="737"/>
      <c r="E66" s="737"/>
      <c r="F66" s="737"/>
      <c r="G66" s="737"/>
      <c r="H66" s="737"/>
      <c r="I66" s="738"/>
    </row>
    <row r="67" spans="2:9" ht="31.5" customHeight="1" thickBot="1">
      <c r="B67" s="116" t="s">
        <v>304</v>
      </c>
      <c r="C67" s="737" t="s">
        <v>382</v>
      </c>
      <c r="D67" s="737"/>
      <c r="E67" s="737"/>
      <c r="F67" s="737"/>
      <c r="G67" s="737"/>
      <c r="H67" s="737"/>
      <c r="I67" s="738"/>
    </row>
    <row r="68" spans="2:9">
      <c r="B68" s="109"/>
      <c r="C68" s="110"/>
      <c r="D68" s="110"/>
      <c r="E68" s="111"/>
      <c r="F68" s="111"/>
      <c r="G68" s="117"/>
      <c r="H68" s="113"/>
      <c r="I68" s="110"/>
    </row>
    <row r="69" spans="2:9">
      <c r="B69" s="109"/>
      <c r="C69" s="110"/>
      <c r="D69" s="110"/>
      <c r="E69" s="111"/>
      <c r="F69" s="111"/>
      <c r="G69" s="117"/>
      <c r="H69" s="113"/>
      <c r="I69" s="110"/>
    </row>
    <row r="70" spans="2:9">
      <c r="B70" s="109"/>
      <c r="C70" s="110"/>
      <c r="D70" s="110"/>
      <c r="E70" s="111"/>
      <c r="F70" s="111"/>
      <c r="G70" s="117"/>
      <c r="H70" s="113"/>
      <c r="I70" s="110"/>
    </row>
    <row r="71" spans="2:9">
      <c r="B71" s="109"/>
      <c r="C71" s="110"/>
      <c r="D71" s="110"/>
      <c r="E71" s="111"/>
      <c r="F71" s="111"/>
      <c r="G71" s="117"/>
      <c r="H71" s="113"/>
      <c r="I71" s="110"/>
    </row>
    <row r="72" spans="2:9">
      <c r="B72" s="109"/>
      <c r="C72" s="110"/>
      <c r="D72" s="110"/>
      <c r="E72" s="111"/>
      <c r="F72" s="111"/>
      <c r="G72" s="117"/>
      <c r="H72" s="113"/>
      <c r="I72" s="110"/>
    </row>
    <row r="73" spans="2:9" ht="25.5" customHeight="1">
      <c r="B73" s="109"/>
      <c r="C73" s="110"/>
      <c r="D73" s="110"/>
      <c r="E73" s="111"/>
      <c r="F73" s="111"/>
      <c r="G73" s="117"/>
      <c r="H73" s="113"/>
      <c r="I73" s="110"/>
    </row>
  </sheetData>
  <sheetProtection algorithmName="SHA-512" hashValue="taOCkoKBDwENfLwY0EGbaR9o9akKSMxRJtZy0YD+5yED8ugrN/nCNdMReJQMDMvwSkk9hEtlXHT3SfnouBlDIg==" saltValue="YEVA2DHe85JKznUoLrrSyQ==" spinCount="100000" sheet="1" objects="1" scenarios="1" selectLockedCells="1" selectUnlockedCells="1"/>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39:I39"/>
    <mergeCell ref="B40:I44"/>
    <mergeCell ref="C59:I59"/>
    <mergeCell ref="C60:I60"/>
    <mergeCell ref="B46:B58"/>
    <mergeCell ref="C24:E24"/>
    <mergeCell ref="G24:I24"/>
    <mergeCell ref="B25:I25"/>
    <mergeCell ref="F27:F38"/>
    <mergeCell ref="G27:G38"/>
    <mergeCell ref="I27:I38"/>
    <mergeCell ref="B61:I61"/>
    <mergeCell ref="C56:F58"/>
    <mergeCell ref="C46:F51"/>
    <mergeCell ref="C67:I67"/>
    <mergeCell ref="B62:B63"/>
    <mergeCell ref="D62:F62"/>
    <mergeCell ref="G62:I62"/>
    <mergeCell ref="D63:F63"/>
    <mergeCell ref="G63:I63"/>
    <mergeCell ref="C64:I64"/>
    <mergeCell ref="C65:I65"/>
    <mergeCell ref="C66:I66"/>
    <mergeCell ref="C52:F55"/>
  </mergeCells>
  <dataValidations disablePrompts="1" count="5">
    <dataValidation type="list" allowBlank="1" showInputMessage="1" showErrorMessage="1" sqref="C7 I7" xr:uid="{00000000-0002-0000-0600-000000000000}">
      <formula1>#REF!</formula1>
    </dataValidation>
    <dataValidation type="list" allowBlank="1" showInputMessage="1" showErrorMessage="1" sqref="H13:I13" xr:uid="{00000000-0002-0000-0600-000001000000}">
      <formula1>#REF!</formula1>
    </dataValidation>
    <dataValidation type="list" allowBlank="1" showInputMessage="1" showErrorMessage="1" sqref="C9:F9" xr:uid="{00000000-0002-0000-0600-000002000000}">
      <formula1>#REF!</formula1>
    </dataValidation>
    <dataValidation type="list" allowBlank="1" showInputMessage="1" showErrorMessage="1" sqref="C24:E24" xr:uid="{00000000-0002-0000-0600-000003000000}">
      <formula1>#REF!</formula1>
    </dataValidation>
    <dataValidation type="list" allowBlank="1" showInputMessage="1" showErrorMessage="1" sqref="H12:I12" xr:uid="{00000000-0002-0000-0600-000004000000}">
      <formula1>#REF!</formula1>
    </dataValidation>
  </dataValidations>
  <pageMargins left="0.7" right="0.7" top="0.75" bottom="0.75" header="0.3" footer="0.3"/>
  <pageSetup scale="22"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I113"/>
  <sheetViews>
    <sheetView view="pageBreakPreview" topLeftCell="B58" zoomScale="50" zoomScaleNormal="85" zoomScaleSheetLayoutView="50" zoomScalePageLayoutView="85" workbookViewId="0">
      <selection activeCell="C75" sqref="C75"/>
    </sheetView>
  </sheetViews>
  <sheetFormatPr baseColWidth="10" defaultColWidth="10.6640625" defaultRowHeight="13"/>
  <cols>
    <col min="1" max="1" width="1" style="83" customWidth="1"/>
    <col min="2" max="2" width="25.5" style="114" customWidth="1"/>
    <col min="3" max="6" width="30.83203125" style="83" customWidth="1"/>
    <col min="7" max="7" width="24.33203125" style="114" customWidth="1"/>
    <col min="8" max="8" width="24.5" style="83" customWidth="1"/>
    <col min="9" max="9" width="27" style="83" customWidth="1"/>
    <col min="10" max="16384" width="10.6640625" style="83"/>
  </cols>
  <sheetData>
    <row r="1" spans="2:9" ht="37.5" customHeight="1">
      <c r="B1" s="604"/>
      <c r="C1" s="657" t="s">
        <v>1</v>
      </c>
      <c r="D1" s="657"/>
      <c r="E1" s="657"/>
      <c r="F1" s="657"/>
      <c r="G1" s="657"/>
      <c r="H1" s="657"/>
      <c r="I1" s="608"/>
    </row>
    <row r="2" spans="2:9" ht="37.5" customHeight="1">
      <c r="B2" s="605"/>
      <c r="C2" s="611" t="s">
        <v>218</v>
      </c>
      <c r="D2" s="611"/>
      <c r="E2" s="611"/>
      <c r="F2" s="611"/>
      <c r="G2" s="611"/>
      <c r="H2" s="611"/>
      <c r="I2" s="609"/>
    </row>
    <row r="3" spans="2:9" ht="37.5" customHeight="1" thickBot="1">
      <c r="B3" s="606"/>
      <c r="C3" s="612" t="s">
        <v>219</v>
      </c>
      <c r="D3" s="612"/>
      <c r="E3" s="612"/>
      <c r="F3" s="612" t="s">
        <v>220</v>
      </c>
      <c r="G3" s="612"/>
      <c r="H3" s="612"/>
      <c r="I3" s="610"/>
    </row>
    <row r="4" spans="2:9" ht="23.25" customHeight="1">
      <c r="B4" s="600" t="s">
        <v>221</v>
      </c>
      <c r="C4" s="601"/>
      <c r="D4" s="601"/>
      <c r="E4" s="601"/>
      <c r="F4" s="601"/>
      <c r="G4" s="601"/>
      <c r="H4" s="601"/>
      <c r="I4" s="602"/>
    </row>
    <row r="5" spans="2:9" ht="24" customHeight="1">
      <c r="B5" s="518" t="s">
        <v>222</v>
      </c>
      <c r="C5" s="519"/>
      <c r="D5" s="519"/>
      <c r="E5" s="519"/>
      <c r="F5" s="519"/>
      <c r="G5" s="519"/>
      <c r="H5" s="519"/>
      <c r="I5" s="520"/>
    </row>
    <row r="6" spans="2:9" ht="30.75" customHeight="1">
      <c r="B6" s="118" t="s">
        <v>223</v>
      </c>
      <c r="C6" s="130">
        <v>6</v>
      </c>
      <c r="D6" s="603" t="s">
        <v>224</v>
      </c>
      <c r="E6" s="603"/>
      <c r="F6" s="570" t="s">
        <v>383</v>
      </c>
      <c r="G6" s="570"/>
      <c r="H6" s="570"/>
      <c r="I6" s="571"/>
    </row>
    <row r="7" spans="2:9" ht="30.75" customHeight="1">
      <c r="B7" s="118" t="s">
        <v>226</v>
      </c>
      <c r="C7" s="130" t="s">
        <v>84</v>
      </c>
      <c r="D7" s="603" t="s">
        <v>227</v>
      </c>
      <c r="E7" s="603"/>
      <c r="F7" s="570" t="s">
        <v>384</v>
      </c>
      <c r="G7" s="570"/>
      <c r="H7" s="131" t="s">
        <v>229</v>
      </c>
      <c r="I7" s="132" t="s">
        <v>84</v>
      </c>
    </row>
    <row r="8" spans="2:9" ht="30.75" customHeight="1">
      <c r="B8" s="118" t="s">
        <v>230</v>
      </c>
      <c r="C8" s="570" t="s">
        <v>231</v>
      </c>
      <c r="D8" s="570"/>
      <c r="E8" s="570"/>
      <c r="F8" s="570"/>
      <c r="G8" s="131" t="s">
        <v>232</v>
      </c>
      <c r="H8" s="593">
        <v>7550</v>
      </c>
      <c r="I8" s="594"/>
    </row>
    <row r="9" spans="2:9" ht="30.75" customHeight="1">
      <c r="B9" s="118" t="s">
        <v>68</v>
      </c>
      <c r="C9" s="595" t="s">
        <v>81</v>
      </c>
      <c r="D9" s="595"/>
      <c r="E9" s="595"/>
      <c r="F9" s="595"/>
      <c r="G9" s="131" t="s">
        <v>233</v>
      </c>
      <c r="H9" s="596" t="s">
        <v>385</v>
      </c>
      <c r="I9" s="597"/>
    </row>
    <row r="10" spans="2:9" ht="75.75" customHeight="1">
      <c r="B10" s="118" t="s">
        <v>235</v>
      </c>
      <c r="C10" s="570" t="s">
        <v>386</v>
      </c>
      <c r="D10" s="570"/>
      <c r="E10" s="570"/>
      <c r="F10" s="570"/>
      <c r="G10" s="570"/>
      <c r="H10" s="570"/>
      <c r="I10" s="571"/>
    </row>
    <row r="11" spans="2:9" ht="30.75" customHeight="1">
      <c r="B11" s="118" t="s">
        <v>237</v>
      </c>
      <c r="C11" s="572" t="s">
        <v>354</v>
      </c>
      <c r="D11" s="572"/>
      <c r="E11" s="572"/>
      <c r="F11" s="572"/>
      <c r="G11" s="572"/>
      <c r="H11" s="572"/>
      <c r="I11" s="598"/>
    </row>
    <row r="12" spans="2:9" ht="30.75" customHeight="1">
      <c r="B12" s="118" t="s">
        <v>239</v>
      </c>
      <c r="C12" s="570" t="s">
        <v>387</v>
      </c>
      <c r="D12" s="570"/>
      <c r="E12" s="570"/>
      <c r="F12" s="570"/>
      <c r="G12" s="131" t="s">
        <v>241</v>
      </c>
      <c r="H12" s="582" t="s">
        <v>106</v>
      </c>
      <c r="I12" s="583"/>
    </row>
    <row r="13" spans="2:9" ht="30.75" customHeight="1">
      <c r="B13" s="118" t="s">
        <v>242</v>
      </c>
      <c r="C13" s="599" t="s">
        <v>388</v>
      </c>
      <c r="D13" s="599"/>
      <c r="E13" s="599"/>
      <c r="F13" s="599"/>
      <c r="G13" s="131" t="s">
        <v>244</v>
      </c>
      <c r="H13" s="572" t="s">
        <v>77</v>
      </c>
      <c r="I13" s="598"/>
    </row>
    <row r="14" spans="2:9" ht="30" customHeight="1">
      <c r="B14" s="118" t="s">
        <v>245</v>
      </c>
      <c r="C14" s="652" t="s">
        <v>389</v>
      </c>
      <c r="D14" s="652"/>
      <c r="E14" s="652"/>
      <c r="F14" s="652"/>
      <c r="G14" s="652"/>
      <c r="H14" s="652"/>
      <c r="I14" s="653"/>
    </row>
    <row r="15" spans="2:9" ht="30.75" customHeight="1">
      <c r="B15" s="118" t="s">
        <v>247</v>
      </c>
      <c r="C15" s="591" t="s">
        <v>331</v>
      </c>
      <c r="D15" s="591"/>
      <c r="E15" s="591"/>
      <c r="F15" s="591"/>
      <c r="G15" s="591"/>
      <c r="H15" s="591"/>
      <c r="I15" s="592"/>
    </row>
    <row r="16" spans="2:9" ht="20.25" customHeight="1">
      <c r="B16" s="118" t="s">
        <v>249</v>
      </c>
      <c r="C16" s="570" t="s">
        <v>390</v>
      </c>
      <c r="D16" s="570"/>
      <c r="E16" s="570"/>
      <c r="F16" s="570"/>
      <c r="G16" s="570"/>
      <c r="H16" s="570"/>
      <c r="I16" s="571"/>
    </row>
    <row r="17" spans="2:9" ht="30.75" customHeight="1">
      <c r="B17" s="118" t="s">
        <v>251</v>
      </c>
      <c r="C17" s="572" t="s">
        <v>56</v>
      </c>
      <c r="D17" s="573"/>
      <c r="E17" s="573"/>
      <c r="F17" s="573"/>
      <c r="G17" s="573"/>
      <c r="H17" s="573"/>
      <c r="I17" s="574"/>
    </row>
    <row r="18" spans="2:9" ht="18" customHeight="1">
      <c r="B18" s="575" t="s">
        <v>252</v>
      </c>
      <c r="C18" s="576" t="s">
        <v>253</v>
      </c>
      <c r="D18" s="576"/>
      <c r="E18" s="576"/>
      <c r="F18" s="577" t="s">
        <v>254</v>
      </c>
      <c r="G18" s="577"/>
      <c r="H18" s="577"/>
      <c r="I18" s="578"/>
    </row>
    <row r="19" spans="2:9" ht="39.75" customHeight="1">
      <c r="B19" s="575"/>
      <c r="C19" s="524" t="s">
        <v>391</v>
      </c>
      <c r="D19" s="525"/>
      <c r="E19" s="640"/>
      <c r="F19" s="570" t="str">
        <f>C19</f>
        <v>Actividades que se ejecutaron para la implementación de los procesos transversales</v>
      </c>
      <c r="G19" s="570"/>
      <c r="H19" s="570"/>
      <c r="I19" s="571"/>
    </row>
    <row r="20" spans="2:9" ht="39.75" customHeight="1">
      <c r="B20" s="118" t="s">
        <v>257</v>
      </c>
      <c r="C20" s="524" t="s">
        <v>392</v>
      </c>
      <c r="D20" s="525"/>
      <c r="E20" s="640"/>
      <c r="F20" s="570" t="str">
        <f>C20</f>
        <v>Cantidad de actividades que se ejecutaron para la implementación de los procesos transversales</v>
      </c>
      <c r="G20" s="570"/>
      <c r="H20" s="570"/>
      <c r="I20" s="571"/>
    </row>
    <row r="21" spans="2:9" ht="30" customHeight="1">
      <c r="B21" s="118" t="s">
        <v>258</v>
      </c>
      <c r="C21" s="646"/>
      <c r="D21" s="647"/>
      <c r="E21" s="648"/>
      <c r="F21" s="524"/>
      <c r="G21" s="525"/>
      <c r="H21" s="525"/>
      <c r="I21" s="526"/>
    </row>
    <row r="22" spans="2:9" ht="23.25" customHeight="1">
      <c r="B22" s="118" t="s">
        <v>261</v>
      </c>
      <c r="C22" s="639">
        <v>44562</v>
      </c>
      <c r="D22" s="649"/>
      <c r="E22" s="650"/>
      <c r="F22" s="131" t="s">
        <v>262</v>
      </c>
      <c r="G22" s="208">
        <v>0.3</v>
      </c>
      <c r="H22" s="131" t="s">
        <v>263</v>
      </c>
      <c r="I22" s="133">
        <v>0.7</v>
      </c>
    </row>
    <row r="23" spans="2:9" ht="27" customHeight="1">
      <c r="B23" s="118" t="s">
        <v>264</v>
      </c>
      <c r="C23" s="639">
        <v>44926</v>
      </c>
      <c r="D23" s="525"/>
      <c r="E23" s="640"/>
      <c r="F23" s="131" t="s">
        <v>265</v>
      </c>
      <c r="G23" s="794">
        <v>0.2</v>
      </c>
      <c r="H23" s="795"/>
      <c r="I23" s="796"/>
    </row>
    <row r="24" spans="2:9" ht="30.75" customHeight="1">
      <c r="B24" s="206" t="s">
        <v>266</v>
      </c>
      <c r="C24" s="748" t="s">
        <v>267</v>
      </c>
      <c r="D24" s="749"/>
      <c r="E24" s="750"/>
      <c r="F24" s="207" t="s">
        <v>268</v>
      </c>
      <c r="G24" s="524" t="s">
        <v>269</v>
      </c>
      <c r="H24" s="525"/>
      <c r="I24" s="526"/>
    </row>
    <row r="25" spans="2:9" ht="22.5" customHeight="1">
      <c r="B25" s="518" t="s">
        <v>270</v>
      </c>
      <c r="C25" s="519"/>
      <c r="D25" s="519"/>
      <c r="E25" s="519"/>
      <c r="F25" s="519"/>
      <c r="G25" s="519"/>
      <c r="H25" s="519"/>
      <c r="I25" s="520"/>
    </row>
    <row r="26" spans="2:9" ht="43.5" customHeight="1">
      <c r="B26" s="100" t="s">
        <v>148</v>
      </c>
      <c r="C26" s="134" t="s">
        <v>271</v>
      </c>
      <c r="D26" s="134" t="s">
        <v>272</v>
      </c>
      <c r="E26" s="135" t="s">
        <v>273</v>
      </c>
      <c r="F26" s="134" t="s">
        <v>274</v>
      </c>
      <c r="G26" s="134" t="s">
        <v>275</v>
      </c>
      <c r="H26" s="135" t="s">
        <v>276</v>
      </c>
      <c r="I26" s="136" t="s">
        <v>277</v>
      </c>
    </row>
    <row r="27" spans="2:9" ht="15.5" customHeight="1">
      <c r="B27" s="100" t="s">
        <v>278</v>
      </c>
      <c r="C27" s="153">
        <f>0.0833333333333333*$G$23</f>
        <v>1.6666666666666659E-2</v>
      </c>
      <c r="D27" s="153">
        <v>1.6666666666666659E-2</v>
      </c>
      <c r="E27" s="128">
        <f>D27/C27</f>
        <v>1</v>
      </c>
      <c r="F27" s="770">
        <f>SUM(C27:C38)</f>
        <v>0.19999999999999993</v>
      </c>
      <c r="G27" s="770">
        <f>SUM(D27:D38)</f>
        <v>0.11666666666666663</v>
      </c>
      <c r="H27" s="218">
        <f>+(D27*100%)/$G$23</f>
        <v>8.3333333333333287E-2</v>
      </c>
      <c r="I27" s="773">
        <f>G27+I22</f>
        <v>0.81666666666666654</v>
      </c>
    </row>
    <row r="28" spans="2:9" ht="15.5" customHeight="1">
      <c r="B28" s="100" t="s">
        <v>158</v>
      </c>
      <c r="C28" s="153">
        <f t="shared" ref="C28:D38" si="0">0.0833333333333333*$G$23</f>
        <v>1.6666666666666659E-2</v>
      </c>
      <c r="D28" s="153">
        <f t="shared" si="0"/>
        <v>1.6666666666666659E-2</v>
      </c>
      <c r="E28" s="128">
        <f t="shared" ref="E28:E31" si="1">D28/C28</f>
        <v>1</v>
      </c>
      <c r="F28" s="771"/>
      <c r="G28" s="771"/>
      <c r="H28" s="218">
        <f>+IF(D28="","",((D28*100%)/$G$23)+H27)</f>
        <v>0.16666666666666657</v>
      </c>
      <c r="I28" s="774"/>
    </row>
    <row r="29" spans="2:9" ht="15.5" customHeight="1">
      <c r="B29" s="100" t="s">
        <v>159</v>
      </c>
      <c r="C29" s="153">
        <f t="shared" si="0"/>
        <v>1.6666666666666659E-2</v>
      </c>
      <c r="D29" s="153">
        <f>+C29</f>
        <v>1.6666666666666659E-2</v>
      </c>
      <c r="E29" s="128">
        <f t="shared" si="1"/>
        <v>1</v>
      </c>
      <c r="F29" s="771"/>
      <c r="G29" s="771"/>
      <c r="H29" s="218">
        <f t="shared" ref="H29:H38" si="2">+IF(D29="","",((D29*100%)/$G$23)+H28)</f>
        <v>0.24999999999999986</v>
      </c>
      <c r="I29" s="774"/>
    </row>
    <row r="30" spans="2:9" ht="15.5" customHeight="1">
      <c r="B30" s="100" t="s">
        <v>160</v>
      </c>
      <c r="C30" s="153">
        <f t="shared" si="0"/>
        <v>1.6666666666666659E-2</v>
      </c>
      <c r="D30" s="153">
        <f>+C30</f>
        <v>1.6666666666666659E-2</v>
      </c>
      <c r="E30" s="128">
        <f t="shared" si="1"/>
        <v>1</v>
      </c>
      <c r="F30" s="771"/>
      <c r="G30" s="771"/>
      <c r="H30" s="218">
        <f t="shared" si="2"/>
        <v>0.33333333333333315</v>
      </c>
      <c r="I30" s="774"/>
    </row>
    <row r="31" spans="2:9" ht="15.5" customHeight="1">
      <c r="B31" s="100" t="s">
        <v>161</v>
      </c>
      <c r="C31" s="153">
        <f t="shared" si="0"/>
        <v>1.6666666666666659E-2</v>
      </c>
      <c r="D31" s="153">
        <f>+C31</f>
        <v>1.6666666666666659E-2</v>
      </c>
      <c r="E31" s="128">
        <f t="shared" si="1"/>
        <v>1</v>
      </c>
      <c r="F31" s="771"/>
      <c r="G31" s="771"/>
      <c r="H31" s="218">
        <f t="shared" si="2"/>
        <v>0.41666666666666641</v>
      </c>
      <c r="I31" s="774"/>
    </row>
    <row r="32" spans="2:9" ht="15.5" customHeight="1">
      <c r="B32" s="100" t="s">
        <v>162</v>
      </c>
      <c r="C32" s="153">
        <f t="shared" si="0"/>
        <v>1.6666666666666659E-2</v>
      </c>
      <c r="D32" s="153">
        <f>+C32</f>
        <v>1.6666666666666659E-2</v>
      </c>
      <c r="E32" s="128">
        <f>D32/C32</f>
        <v>1</v>
      </c>
      <c r="F32" s="771"/>
      <c r="G32" s="771"/>
      <c r="H32" s="218">
        <f t="shared" si="2"/>
        <v>0.49999999999999967</v>
      </c>
      <c r="I32" s="774"/>
    </row>
    <row r="33" spans="2:9" ht="19.5" customHeight="1">
      <c r="B33" s="100" t="s">
        <v>163</v>
      </c>
      <c r="C33" s="153">
        <f t="shared" si="0"/>
        <v>1.6666666666666659E-2</v>
      </c>
      <c r="D33" s="153">
        <f>+C33</f>
        <v>1.6666666666666659E-2</v>
      </c>
      <c r="E33" s="128">
        <f t="shared" ref="E33:E38" si="3">D33/C33</f>
        <v>1</v>
      </c>
      <c r="F33" s="771"/>
      <c r="G33" s="771"/>
      <c r="H33" s="218">
        <f t="shared" si="2"/>
        <v>0.58333333333333293</v>
      </c>
      <c r="I33" s="774"/>
    </row>
    <row r="34" spans="2:9" ht="19.5" customHeight="1">
      <c r="B34" s="100" t="s">
        <v>164</v>
      </c>
      <c r="C34" s="153">
        <f t="shared" si="0"/>
        <v>1.6666666666666659E-2</v>
      </c>
      <c r="D34" s="153"/>
      <c r="E34" s="128">
        <f t="shared" si="3"/>
        <v>0</v>
      </c>
      <c r="F34" s="771"/>
      <c r="G34" s="771"/>
      <c r="H34" s="218" t="str">
        <f t="shared" si="2"/>
        <v/>
      </c>
      <c r="I34" s="774"/>
    </row>
    <row r="35" spans="2:9" ht="19.5" customHeight="1">
      <c r="B35" s="100" t="s">
        <v>165</v>
      </c>
      <c r="C35" s="153">
        <f t="shared" si="0"/>
        <v>1.6666666666666659E-2</v>
      </c>
      <c r="D35" s="153"/>
      <c r="E35" s="128">
        <f t="shared" si="3"/>
        <v>0</v>
      </c>
      <c r="F35" s="771"/>
      <c r="G35" s="771"/>
      <c r="H35" s="218" t="str">
        <f t="shared" si="2"/>
        <v/>
      </c>
      <c r="I35" s="774"/>
    </row>
    <row r="36" spans="2:9" ht="19.5" customHeight="1">
      <c r="B36" s="100" t="s">
        <v>166</v>
      </c>
      <c r="C36" s="153">
        <f t="shared" si="0"/>
        <v>1.6666666666666659E-2</v>
      </c>
      <c r="D36" s="153"/>
      <c r="E36" s="128">
        <f t="shared" si="3"/>
        <v>0</v>
      </c>
      <c r="F36" s="771"/>
      <c r="G36" s="771"/>
      <c r="H36" s="218" t="str">
        <f t="shared" si="2"/>
        <v/>
      </c>
      <c r="I36" s="774"/>
    </row>
    <row r="37" spans="2:9" ht="19.5" customHeight="1">
      <c r="B37" s="100" t="s">
        <v>167</v>
      </c>
      <c r="C37" s="153">
        <f t="shared" si="0"/>
        <v>1.6666666666666659E-2</v>
      </c>
      <c r="D37" s="153"/>
      <c r="E37" s="128">
        <f t="shared" si="3"/>
        <v>0</v>
      </c>
      <c r="F37" s="771"/>
      <c r="G37" s="771"/>
      <c r="H37" s="218" t="str">
        <f t="shared" si="2"/>
        <v/>
      </c>
      <c r="I37" s="774"/>
    </row>
    <row r="38" spans="2:9" ht="19.5" customHeight="1">
      <c r="B38" s="100" t="s">
        <v>168</v>
      </c>
      <c r="C38" s="153">
        <f t="shared" si="0"/>
        <v>1.6666666666666659E-2</v>
      </c>
      <c r="D38" s="153"/>
      <c r="E38" s="128">
        <f t="shared" si="3"/>
        <v>0</v>
      </c>
      <c r="F38" s="772"/>
      <c r="G38" s="772"/>
      <c r="H38" s="218" t="str">
        <f t="shared" si="2"/>
        <v/>
      </c>
      <c r="I38" s="775"/>
    </row>
    <row r="39" spans="2:9" ht="117.5" customHeight="1">
      <c r="B39" s="119" t="s">
        <v>279</v>
      </c>
      <c r="C39" s="768" t="s">
        <v>379</v>
      </c>
      <c r="D39" s="768"/>
      <c r="E39" s="768"/>
      <c r="F39" s="768"/>
      <c r="G39" s="768"/>
      <c r="H39" s="768"/>
      <c r="I39" s="769"/>
    </row>
    <row r="40" spans="2:9" ht="57" customHeight="1">
      <c r="B40" s="539"/>
      <c r="C40" s="540"/>
      <c r="D40" s="540"/>
      <c r="E40" s="540"/>
      <c r="F40" s="540"/>
      <c r="G40" s="540"/>
      <c r="H40" s="540"/>
      <c r="I40" s="541"/>
    </row>
    <row r="41" spans="2:9" ht="57" customHeight="1">
      <c r="B41" s="542"/>
      <c r="C41" s="543"/>
      <c r="D41" s="543"/>
      <c r="E41" s="543"/>
      <c r="F41" s="543"/>
      <c r="G41" s="543"/>
      <c r="H41" s="543"/>
      <c r="I41" s="544"/>
    </row>
    <row r="42" spans="2:9" ht="57" customHeight="1">
      <c r="B42" s="542"/>
      <c r="C42" s="543"/>
      <c r="D42" s="543"/>
      <c r="E42" s="543"/>
      <c r="F42" s="543"/>
      <c r="G42" s="543"/>
      <c r="H42" s="543"/>
      <c r="I42" s="544"/>
    </row>
    <row r="43" spans="2:9" ht="57" customHeight="1">
      <c r="B43" s="542"/>
      <c r="C43" s="543"/>
      <c r="D43" s="543"/>
      <c r="E43" s="543"/>
      <c r="F43" s="543"/>
      <c r="G43" s="543"/>
      <c r="H43" s="543"/>
      <c r="I43" s="544"/>
    </row>
    <row r="44" spans="2:9" ht="57" customHeight="1">
      <c r="B44" s="545"/>
      <c r="C44" s="546"/>
      <c r="D44" s="546"/>
      <c r="E44" s="546"/>
      <c r="F44" s="546"/>
      <c r="G44" s="546"/>
      <c r="H44" s="546"/>
      <c r="I44" s="547"/>
    </row>
    <row r="45" spans="2:9" ht="23.25" customHeight="1">
      <c r="B45" s="659" t="s">
        <v>280</v>
      </c>
      <c r="C45" s="792"/>
      <c r="D45" s="793"/>
      <c r="E45" s="793"/>
      <c r="F45" s="793"/>
      <c r="G45" s="793"/>
      <c r="H45" s="146" t="s">
        <v>148</v>
      </c>
      <c r="I45" s="147" t="s">
        <v>282</v>
      </c>
    </row>
    <row r="46" spans="2:9" ht="54" customHeight="1">
      <c r="B46" s="660"/>
      <c r="C46" s="815" t="s">
        <v>393</v>
      </c>
      <c r="D46" s="816"/>
      <c r="E46" s="816"/>
      <c r="F46" s="816"/>
      <c r="G46" s="259" t="s">
        <v>394</v>
      </c>
      <c r="H46" s="148">
        <v>1199</v>
      </c>
      <c r="I46" s="149">
        <v>7654</v>
      </c>
    </row>
    <row r="47" spans="2:9" ht="54" customHeight="1">
      <c r="B47" s="660"/>
      <c r="C47" s="817"/>
      <c r="D47" s="818"/>
      <c r="E47" s="818"/>
      <c r="F47" s="818"/>
      <c r="G47" s="259" t="s">
        <v>395</v>
      </c>
      <c r="H47" s="268">
        <v>0.73</v>
      </c>
      <c r="I47" s="149" t="s">
        <v>396</v>
      </c>
    </row>
    <row r="48" spans="2:9" ht="184" customHeight="1">
      <c r="B48" s="660"/>
      <c r="C48" s="817"/>
      <c r="D48" s="818"/>
      <c r="E48" s="818"/>
      <c r="F48" s="818"/>
      <c r="G48" s="259" t="s">
        <v>397</v>
      </c>
      <c r="H48" s="148">
        <v>2362</v>
      </c>
      <c r="I48" s="148">
        <v>15067</v>
      </c>
    </row>
    <row r="49" spans="2:9" ht="171.75" customHeight="1">
      <c r="B49" s="660"/>
      <c r="C49" s="819" t="s">
        <v>479</v>
      </c>
      <c r="D49" s="820"/>
      <c r="E49" s="820"/>
      <c r="F49" s="821"/>
      <c r="G49" s="259" t="s">
        <v>398</v>
      </c>
      <c r="H49" s="256">
        <v>6</v>
      </c>
      <c r="I49" s="256">
        <v>77</v>
      </c>
    </row>
    <row r="50" spans="2:9" ht="171.75" customHeight="1">
      <c r="B50" s="660"/>
      <c r="C50" s="822"/>
      <c r="D50" s="823"/>
      <c r="E50" s="823"/>
      <c r="F50" s="824"/>
      <c r="G50" s="259" t="s">
        <v>399</v>
      </c>
      <c r="H50" s="256">
        <v>9</v>
      </c>
      <c r="I50" s="256">
        <v>60</v>
      </c>
    </row>
    <row r="51" spans="2:9" ht="171.75" customHeight="1">
      <c r="B51" s="660"/>
      <c r="C51" s="822"/>
      <c r="D51" s="823"/>
      <c r="E51" s="823"/>
      <c r="F51" s="824"/>
      <c r="G51" s="259" t="s">
        <v>400</v>
      </c>
      <c r="H51" s="256">
        <v>12</v>
      </c>
      <c r="I51" s="256">
        <v>67</v>
      </c>
    </row>
    <row r="52" spans="2:9" ht="66.75" customHeight="1">
      <c r="B52" s="660"/>
      <c r="C52" s="776" t="s">
        <v>401</v>
      </c>
      <c r="D52" s="777"/>
      <c r="E52" s="777"/>
      <c r="F52" s="778"/>
      <c r="G52" s="259" t="s">
        <v>402</v>
      </c>
      <c r="H52" s="256" t="s">
        <v>403</v>
      </c>
      <c r="I52" s="256" t="s">
        <v>404</v>
      </c>
    </row>
    <row r="53" spans="2:9" ht="66.75" customHeight="1">
      <c r="B53" s="660"/>
      <c r="C53" s="779"/>
      <c r="D53" s="780"/>
      <c r="E53" s="780"/>
      <c r="F53" s="781"/>
      <c r="G53" s="259" t="s">
        <v>405</v>
      </c>
      <c r="H53" s="293">
        <v>165</v>
      </c>
      <c r="I53" s="293">
        <v>942</v>
      </c>
    </row>
    <row r="54" spans="2:9" ht="66.75" customHeight="1">
      <c r="B54" s="660"/>
      <c r="C54" s="779"/>
      <c r="D54" s="780"/>
      <c r="E54" s="780"/>
      <c r="F54" s="781"/>
      <c r="G54" s="259" t="s">
        <v>406</v>
      </c>
      <c r="H54" s="256">
        <v>6</v>
      </c>
      <c r="I54" s="256">
        <v>41</v>
      </c>
    </row>
    <row r="55" spans="2:9" ht="66.75" customHeight="1">
      <c r="B55" s="660"/>
      <c r="C55" s="782"/>
      <c r="D55" s="783"/>
      <c r="E55" s="783"/>
      <c r="F55" s="784"/>
      <c r="G55" s="259" t="s">
        <v>407</v>
      </c>
      <c r="H55" s="256">
        <v>4</v>
      </c>
      <c r="I55" s="256">
        <v>34</v>
      </c>
    </row>
    <row r="56" spans="2:9" ht="57.75" customHeight="1">
      <c r="B56" s="660"/>
      <c r="C56" s="825" t="s">
        <v>408</v>
      </c>
      <c r="D56" s="826"/>
      <c r="E56" s="826"/>
      <c r="F56" s="827"/>
      <c r="G56" s="259" t="s">
        <v>409</v>
      </c>
      <c r="H56" s="256">
        <v>2</v>
      </c>
      <c r="I56" s="256">
        <v>14</v>
      </c>
    </row>
    <row r="57" spans="2:9" ht="57.75" customHeight="1">
      <c r="B57" s="660"/>
      <c r="C57" s="828"/>
      <c r="D57" s="829"/>
      <c r="E57" s="829"/>
      <c r="F57" s="830"/>
      <c r="G57" s="259" t="s">
        <v>410</v>
      </c>
      <c r="H57" s="256">
        <v>7</v>
      </c>
      <c r="I57" s="256">
        <v>49</v>
      </c>
    </row>
    <row r="58" spans="2:9" ht="81.75" customHeight="1">
      <c r="B58" s="660"/>
      <c r="C58" s="828"/>
      <c r="D58" s="829"/>
      <c r="E58" s="829"/>
      <c r="F58" s="830"/>
      <c r="G58" s="259" t="s">
        <v>411</v>
      </c>
      <c r="H58" s="256">
        <v>1</v>
      </c>
      <c r="I58" s="256">
        <v>7</v>
      </c>
    </row>
    <row r="59" spans="2:9" ht="57.75" customHeight="1">
      <c r="B59" s="660"/>
      <c r="C59" s="828"/>
      <c r="D59" s="829"/>
      <c r="E59" s="829"/>
      <c r="F59" s="830"/>
      <c r="G59" s="259" t="s">
        <v>412</v>
      </c>
      <c r="H59" s="256">
        <v>1</v>
      </c>
      <c r="I59" s="256">
        <v>12</v>
      </c>
    </row>
    <row r="60" spans="2:9" ht="54.75" customHeight="1">
      <c r="B60" s="660"/>
      <c r="C60" s="831" t="s">
        <v>413</v>
      </c>
      <c r="D60" s="831"/>
      <c r="E60" s="831"/>
      <c r="F60" s="831"/>
      <c r="G60" s="292" t="s">
        <v>414</v>
      </c>
      <c r="H60" s="287" t="s">
        <v>415</v>
      </c>
      <c r="I60" s="287" t="s">
        <v>416</v>
      </c>
    </row>
    <row r="61" spans="2:9" ht="54.75" customHeight="1">
      <c r="B61" s="660"/>
      <c r="C61" s="831"/>
      <c r="D61" s="831"/>
      <c r="E61" s="831"/>
      <c r="F61" s="831"/>
      <c r="G61" s="292" t="s">
        <v>417</v>
      </c>
      <c r="H61" s="293" t="s">
        <v>418</v>
      </c>
      <c r="I61" s="287" t="s">
        <v>419</v>
      </c>
    </row>
    <row r="62" spans="2:9" ht="54.75" customHeight="1">
      <c r="B62" s="660"/>
      <c r="C62" s="831"/>
      <c r="D62" s="831"/>
      <c r="E62" s="831"/>
      <c r="F62" s="831"/>
      <c r="G62" s="292" t="s">
        <v>420</v>
      </c>
      <c r="H62" s="260" t="s">
        <v>421</v>
      </c>
      <c r="I62" s="261" t="s">
        <v>422</v>
      </c>
    </row>
    <row r="63" spans="2:9" ht="48" customHeight="1">
      <c r="B63" s="660"/>
      <c r="C63" s="785" t="s">
        <v>423</v>
      </c>
      <c r="D63" s="786"/>
      <c r="E63" s="786"/>
      <c r="F63" s="787"/>
      <c r="G63" s="259" t="s">
        <v>424</v>
      </c>
      <c r="H63" s="260">
        <v>2</v>
      </c>
      <c r="I63" s="261">
        <v>16</v>
      </c>
    </row>
    <row r="64" spans="2:9" ht="48" customHeight="1">
      <c r="B64" s="660"/>
      <c r="C64" s="788"/>
      <c r="D64" s="786"/>
      <c r="E64" s="786"/>
      <c r="F64" s="787"/>
      <c r="G64" s="259" t="s">
        <v>425</v>
      </c>
      <c r="H64" s="260">
        <v>10</v>
      </c>
      <c r="I64" s="261">
        <v>61</v>
      </c>
    </row>
    <row r="65" spans="2:9" ht="48" customHeight="1">
      <c r="B65" s="814"/>
      <c r="C65" s="789"/>
      <c r="D65" s="790"/>
      <c r="E65" s="790"/>
      <c r="F65" s="791"/>
      <c r="G65" s="259" t="s">
        <v>426</v>
      </c>
      <c r="H65" s="260">
        <v>20086</v>
      </c>
      <c r="I65" s="260">
        <v>23355</v>
      </c>
    </row>
    <row r="66" spans="2:9" ht="36" customHeight="1">
      <c r="B66" s="157" t="s">
        <v>291</v>
      </c>
      <c r="C66" s="811" t="s">
        <v>46</v>
      </c>
      <c r="D66" s="812"/>
      <c r="E66" s="812"/>
      <c r="F66" s="812"/>
      <c r="G66" s="812"/>
      <c r="H66" s="812"/>
      <c r="I66" s="813"/>
    </row>
    <row r="67" spans="2:9" ht="79.5" customHeight="1">
      <c r="B67" s="120" t="s">
        <v>292</v>
      </c>
      <c r="C67" s="811" t="s">
        <v>427</v>
      </c>
      <c r="D67" s="812"/>
      <c r="E67" s="812"/>
      <c r="F67" s="812"/>
      <c r="G67" s="812"/>
      <c r="H67" s="812"/>
      <c r="I67" s="813"/>
    </row>
    <row r="68" spans="2:9" ht="22.5" customHeight="1">
      <c r="B68" s="518" t="s">
        <v>294</v>
      </c>
      <c r="C68" s="519"/>
      <c r="D68" s="519"/>
      <c r="E68" s="519"/>
      <c r="F68" s="519"/>
      <c r="G68" s="519"/>
      <c r="H68" s="519"/>
      <c r="I68" s="520"/>
    </row>
    <row r="69" spans="2:9" ht="22.5" customHeight="1">
      <c r="B69" s="514" t="s">
        <v>295</v>
      </c>
      <c r="C69" s="137" t="s">
        <v>296</v>
      </c>
      <c r="D69" s="516" t="s">
        <v>297</v>
      </c>
      <c r="E69" s="516"/>
      <c r="F69" s="516"/>
      <c r="G69" s="516" t="s">
        <v>298</v>
      </c>
      <c r="H69" s="516"/>
      <c r="I69" s="517"/>
    </row>
    <row r="70" spans="2:9" ht="30.75" customHeight="1">
      <c r="B70" s="515"/>
      <c r="C70" s="138"/>
      <c r="D70" s="512"/>
      <c r="E70" s="512"/>
      <c r="F70" s="512"/>
      <c r="G70" s="512"/>
      <c r="H70" s="512"/>
      <c r="I70" s="513"/>
    </row>
    <row r="71" spans="2:9" ht="32.25" customHeight="1">
      <c r="B71" s="121" t="s">
        <v>299</v>
      </c>
      <c r="C71" s="807" t="s">
        <v>428</v>
      </c>
      <c r="D71" s="807"/>
      <c r="E71" s="807"/>
      <c r="F71" s="807"/>
      <c r="G71" s="807"/>
      <c r="H71" s="807"/>
      <c r="I71" s="808"/>
    </row>
    <row r="72" spans="2:9" ht="28.5" customHeight="1">
      <c r="B72" s="122" t="s">
        <v>301</v>
      </c>
      <c r="C72" s="807" t="s">
        <v>428</v>
      </c>
      <c r="D72" s="807"/>
      <c r="E72" s="807"/>
      <c r="F72" s="807"/>
      <c r="G72" s="807"/>
      <c r="H72" s="807"/>
      <c r="I72" s="808"/>
    </row>
    <row r="73" spans="2:9" ht="30" customHeight="1">
      <c r="B73" s="120" t="s">
        <v>302</v>
      </c>
      <c r="C73" s="809" t="s">
        <v>429</v>
      </c>
      <c r="D73" s="809"/>
      <c r="E73" s="809"/>
      <c r="F73" s="809"/>
      <c r="G73" s="809"/>
      <c r="H73" s="809"/>
      <c r="I73" s="810"/>
    </row>
    <row r="74" spans="2:9" ht="31.5" customHeight="1" thickBot="1">
      <c r="B74" s="116" t="s">
        <v>304</v>
      </c>
      <c r="C74" s="804" t="s">
        <v>430</v>
      </c>
      <c r="D74" s="805"/>
      <c r="E74" s="805"/>
      <c r="F74" s="805"/>
      <c r="G74" s="805"/>
      <c r="H74" s="805"/>
      <c r="I74" s="806"/>
    </row>
    <row r="75" spans="2:9" ht="13.25" customHeight="1">
      <c r="B75" s="109"/>
      <c r="C75" s="110"/>
      <c r="D75" s="110"/>
      <c r="E75" s="111"/>
      <c r="F75" s="111"/>
      <c r="G75" s="117"/>
      <c r="H75" s="113"/>
      <c r="I75" s="110"/>
    </row>
    <row r="76" spans="2:9" ht="13.25" customHeight="1">
      <c r="B76" s="801"/>
      <c r="C76" s="801"/>
      <c r="D76" s="801"/>
      <c r="E76" s="801"/>
      <c r="F76" s="801"/>
      <c r="G76" s="801"/>
      <c r="H76" s="801"/>
      <c r="I76" s="801"/>
    </row>
    <row r="77" spans="2:9" ht="13.25" customHeight="1">
      <c r="B77" s="801"/>
      <c r="C77" s="801"/>
      <c r="D77" s="801"/>
      <c r="E77" s="801"/>
      <c r="F77" s="801"/>
      <c r="G77" s="801"/>
      <c r="H77" s="801"/>
      <c r="I77" s="801"/>
    </row>
    <row r="78" spans="2:9" ht="13.25" customHeight="1">
      <c r="B78" s="801"/>
      <c r="C78" s="801"/>
      <c r="D78" s="801"/>
      <c r="E78" s="801"/>
      <c r="F78" s="801"/>
      <c r="G78" s="801"/>
      <c r="H78" s="801"/>
      <c r="I78" s="801"/>
    </row>
    <row r="79" spans="2:9" ht="13.25" customHeight="1">
      <c r="B79" s="109"/>
      <c r="C79" s="110"/>
      <c r="D79" s="110"/>
      <c r="E79" s="111"/>
      <c r="F79" s="111"/>
      <c r="G79" s="117"/>
      <c r="H79" s="113"/>
      <c r="I79" s="110"/>
    </row>
    <row r="80" spans="2:9" ht="25.5" customHeight="1">
      <c r="B80" s="109"/>
      <c r="C80" s="110"/>
      <c r="D80" s="110"/>
      <c r="E80" s="111"/>
      <c r="F80" s="111"/>
      <c r="G80" s="117"/>
      <c r="H80" s="113"/>
      <c r="I80" s="110"/>
    </row>
    <row r="81" ht="13.25" customHeight="1"/>
    <row r="82" ht="13.25" customHeight="1"/>
    <row r="83" ht="13.25" customHeight="1"/>
    <row r="84" ht="13.25" customHeight="1"/>
    <row r="85" ht="13.25" customHeight="1"/>
    <row r="86" ht="13.25" customHeight="1"/>
    <row r="87" ht="13.25" customHeight="1"/>
    <row r="88" ht="13.25" customHeight="1"/>
    <row r="89" ht="13.25" customHeight="1"/>
    <row r="90" ht="13.25" customHeight="1"/>
    <row r="91" ht="13.25" customHeight="1"/>
    <row r="109" spans="6:9" ht="12.75" customHeight="1">
      <c r="F109" s="802"/>
      <c r="G109" s="803"/>
      <c r="H109" s="803"/>
      <c r="I109" s="803"/>
    </row>
    <row r="110" spans="6:9" ht="12.75" customHeight="1">
      <c r="F110" s="797"/>
      <c r="G110" s="798"/>
      <c r="H110" s="798"/>
      <c r="I110" s="798"/>
    </row>
    <row r="111" spans="6:9" ht="12.75" customHeight="1">
      <c r="F111" s="797"/>
      <c r="G111" s="798"/>
      <c r="H111" s="798"/>
      <c r="I111" s="798"/>
    </row>
    <row r="112" spans="6:9" ht="12.75" customHeight="1">
      <c r="F112" s="797"/>
      <c r="G112" s="798"/>
      <c r="H112" s="798"/>
      <c r="I112" s="798"/>
    </row>
    <row r="113" spans="6:9" ht="12.75" customHeight="1">
      <c r="F113" s="799"/>
      <c r="G113" s="800"/>
      <c r="H113" s="800"/>
      <c r="I113" s="800"/>
    </row>
  </sheetData>
  <sheetProtection algorithmName="SHA-512" hashValue="g2h0XZHVKExV6dWeGGXwVnX5StzLHT4JqWsobe3HwDkPqeqZdNH8UHeqgBeByjzh7oJTydjqR/2OvlqutZHC8w==" saltValue="HF992GfDMwMEHKW3iL/1FA==" spinCount="100000" sheet="1" objects="1" scenarios="1" selectLockedCells="1" selectUnlockedCells="1"/>
  <mergeCells count="72">
    <mergeCell ref="B68:I68"/>
    <mergeCell ref="C73:I73"/>
    <mergeCell ref="C67:I67"/>
    <mergeCell ref="C66:I66"/>
    <mergeCell ref="B45:B65"/>
    <mergeCell ref="C46:F48"/>
    <mergeCell ref="C49:F51"/>
    <mergeCell ref="C56:F59"/>
    <mergeCell ref="C60:F62"/>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24:E24"/>
    <mergeCell ref="G24:I24"/>
    <mergeCell ref="B25:I25"/>
    <mergeCell ref="F27:F38"/>
    <mergeCell ref="G27:G38"/>
    <mergeCell ref="I27:I38"/>
    <mergeCell ref="C52:F55"/>
    <mergeCell ref="C63:F65"/>
    <mergeCell ref="C45:G45"/>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843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tabSelected="1" view="pageBreakPreview" topLeftCell="A49" zoomScale="90" zoomScaleNormal="85" zoomScaleSheetLayoutView="90" zoomScalePageLayoutView="85" workbookViewId="0">
      <selection activeCell="C2" sqref="C2:H2"/>
    </sheetView>
  </sheetViews>
  <sheetFormatPr baseColWidth="10" defaultColWidth="10.6640625" defaultRowHeight="13"/>
  <cols>
    <col min="1" max="1" width="1" style="83" customWidth="1"/>
    <col min="2" max="2" width="23.1640625" style="114" customWidth="1"/>
    <col min="3" max="3" width="14.5" style="83" customWidth="1"/>
    <col min="4" max="4" width="14.6640625" style="83" customWidth="1"/>
    <col min="5" max="5" width="16.5" style="83" customWidth="1"/>
    <col min="6" max="6" width="25" style="83" customWidth="1"/>
    <col min="7" max="7" width="22" style="114" customWidth="1"/>
    <col min="8" max="8" width="16.1640625" style="83" customWidth="1"/>
    <col min="9" max="9" width="17.6640625" style="83" customWidth="1"/>
    <col min="10" max="11" width="22.5" style="83" customWidth="1"/>
    <col min="12" max="24" width="10.6640625" style="81"/>
    <col min="25" max="16384" width="10.6640625" style="83"/>
  </cols>
  <sheetData>
    <row r="1" spans="2:14" ht="37.5" customHeight="1">
      <c r="B1" s="604"/>
      <c r="C1" s="657" t="s">
        <v>1</v>
      </c>
      <c r="D1" s="657"/>
      <c r="E1" s="657"/>
      <c r="F1" s="657"/>
      <c r="G1" s="657"/>
      <c r="H1" s="657"/>
      <c r="I1" s="608"/>
      <c r="J1" s="80"/>
      <c r="K1" s="80"/>
      <c r="M1" s="82" t="s">
        <v>67</v>
      </c>
    </row>
    <row r="2" spans="2:14" ht="37.5" customHeight="1">
      <c r="B2" s="605"/>
      <c r="C2" s="611" t="s">
        <v>218</v>
      </c>
      <c r="D2" s="611"/>
      <c r="E2" s="611"/>
      <c r="F2" s="611"/>
      <c r="G2" s="611"/>
      <c r="H2" s="611"/>
      <c r="I2" s="609"/>
      <c r="J2" s="80"/>
      <c r="K2" s="80"/>
      <c r="M2" s="82" t="s">
        <v>68</v>
      </c>
    </row>
    <row r="3" spans="2:14" ht="37.5" customHeight="1" thickBot="1">
      <c r="B3" s="606"/>
      <c r="C3" s="612" t="s">
        <v>219</v>
      </c>
      <c r="D3" s="612"/>
      <c r="E3" s="612"/>
      <c r="F3" s="612" t="s">
        <v>220</v>
      </c>
      <c r="G3" s="612"/>
      <c r="H3" s="612"/>
      <c r="I3" s="610"/>
      <c r="J3" s="80"/>
      <c r="K3" s="80"/>
      <c r="M3" s="82"/>
    </row>
    <row r="4" spans="2:14" ht="23.25" customHeight="1">
      <c r="B4" s="600" t="s">
        <v>221</v>
      </c>
      <c r="C4" s="601"/>
      <c r="D4" s="601"/>
      <c r="E4" s="601"/>
      <c r="F4" s="601"/>
      <c r="G4" s="601"/>
      <c r="H4" s="601"/>
      <c r="I4" s="602"/>
      <c r="J4" s="84"/>
      <c r="K4" s="84"/>
    </row>
    <row r="5" spans="2:14" ht="24" customHeight="1">
      <c r="B5" s="518" t="s">
        <v>222</v>
      </c>
      <c r="C5" s="519"/>
      <c r="D5" s="519"/>
      <c r="E5" s="519"/>
      <c r="F5" s="519"/>
      <c r="G5" s="519"/>
      <c r="H5" s="519"/>
      <c r="I5" s="520"/>
      <c r="J5" s="85"/>
      <c r="K5" s="85"/>
      <c r="N5" s="86"/>
    </row>
    <row r="6" spans="2:14" ht="46.25" customHeight="1">
      <c r="B6" s="118" t="s">
        <v>223</v>
      </c>
      <c r="C6" s="130">
        <v>7</v>
      </c>
      <c r="D6" s="603" t="s">
        <v>224</v>
      </c>
      <c r="E6" s="603"/>
      <c r="F6" s="570" t="s">
        <v>431</v>
      </c>
      <c r="G6" s="570"/>
      <c r="H6" s="570"/>
      <c r="I6" s="571"/>
      <c r="J6" s="87"/>
      <c r="K6" s="87"/>
      <c r="M6" s="82"/>
      <c r="N6" s="86"/>
    </row>
    <row r="7" spans="2:14" ht="30.75" customHeight="1">
      <c r="B7" s="118" t="s">
        <v>226</v>
      </c>
      <c r="C7" s="130" t="s">
        <v>84</v>
      </c>
      <c r="D7" s="603" t="s">
        <v>227</v>
      </c>
      <c r="E7" s="603"/>
      <c r="F7" s="570" t="s">
        <v>432</v>
      </c>
      <c r="G7" s="570"/>
      <c r="H7" s="131" t="s">
        <v>229</v>
      </c>
      <c r="I7" s="132" t="s">
        <v>84</v>
      </c>
      <c r="J7" s="88"/>
      <c r="K7" s="88"/>
      <c r="M7" s="82"/>
      <c r="N7" s="86"/>
    </row>
    <row r="8" spans="2:14" ht="30.75" customHeight="1">
      <c r="B8" s="118" t="s">
        <v>230</v>
      </c>
      <c r="C8" s="570" t="s">
        <v>231</v>
      </c>
      <c r="D8" s="570"/>
      <c r="E8" s="570"/>
      <c r="F8" s="570"/>
      <c r="G8" s="131" t="s">
        <v>232</v>
      </c>
      <c r="H8" s="593">
        <v>7550</v>
      </c>
      <c r="I8" s="594"/>
      <c r="J8" s="89"/>
      <c r="K8" s="89"/>
      <c r="M8" s="82"/>
      <c r="N8" s="86"/>
    </row>
    <row r="9" spans="2:14" ht="30.75" customHeight="1">
      <c r="B9" s="118" t="s">
        <v>68</v>
      </c>
      <c r="C9" s="595" t="s">
        <v>81</v>
      </c>
      <c r="D9" s="595"/>
      <c r="E9" s="595"/>
      <c r="F9" s="595"/>
      <c r="G9" s="131" t="s">
        <v>233</v>
      </c>
      <c r="H9" s="596" t="s">
        <v>433</v>
      </c>
      <c r="I9" s="597"/>
      <c r="J9" s="90"/>
      <c r="K9" s="90"/>
      <c r="M9" s="91"/>
    </row>
    <row r="10" spans="2:14" ht="59" customHeight="1">
      <c r="B10" s="118" t="s">
        <v>235</v>
      </c>
      <c r="C10" s="570" t="s">
        <v>434</v>
      </c>
      <c r="D10" s="570"/>
      <c r="E10" s="570"/>
      <c r="F10" s="570"/>
      <c r="G10" s="570"/>
      <c r="H10" s="570"/>
      <c r="I10" s="571"/>
      <c r="J10" s="92"/>
      <c r="K10" s="92"/>
      <c r="M10" s="91"/>
    </row>
    <row r="11" spans="2:14" ht="30.75" customHeight="1">
      <c r="B11" s="118" t="s">
        <v>237</v>
      </c>
      <c r="C11" s="572" t="s">
        <v>354</v>
      </c>
      <c r="D11" s="572"/>
      <c r="E11" s="572"/>
      <c r="F11" s="572"/>
      <c r="G11" s="572"/>
      <c r="H11" s="572"/>
      <c r="I11" s="598"/>
      <c r="J11" s="88"/>
      <c r="K11" s="88"/>
      <c r="M11" s="91"/>
      <c r="N11" s="86"/>
    </row>
    <row r="12" spans="2:14" ht="30.75" customHeight="1">
      <c r="B12" s="118" t="s">
        <v>239</v>
      </c>
      <c r="C12" s="591" t="s">
        <v>435</v>
      </c>
      <c r="D12" s="591"/>
      <c r="E12" s="591"/>
      <c r="F12" s="591"/>
      <c r="G12" s="131" t="s">
        <v>241</v>
      </c>
      <c r="H12" s="582" t="s">
        <v>106</v>
      </c>
      <c r="I12" s="583"/>
      <c r="J12" s="88"/>
      <c r="K12" s="88"/>
      <c r="M12" s="91"/>
      <c r="N12" s="86"/>
    </row>
    <row r="13" spans="2:14" ht="30.75" customHeight="1">
      <c r="B13" s="118" t="s">
        <v>242</v>
      </c>
      <c r="C13" s="599" t="s">
        <v>243</v>
      </c>
      <c r="D13" s="599"/>
      <c r="E13" s="599"/>
      <c r="F13" s="599"/>
      <c r="G13" s="131" t="s">
        <v>244</v>
      </c>
      <c r="H13" s="572" t="s">
        <v>77</v>
      </c>
      <c r="I13" s="598"/>
      <c r="J13" s="88"/>
      <c r="K13" s="88"/>
      <c r="M13" s="91"/>
    </row>
    <row r="14" spans="2:14" ht="30" customHeight="1">
      <c r="B14" s="118" t="s">
        <v>245</v>
      </c>
      <c r="C14" s="591" t="s">
        <v>436</v>
      </c>
      <c r="D14" s="591"/>
      <c r="E14" s="591"/>
      <c r="F14" s="591"/>
      <c r="G14" s="591"/>
      <c r="H14" s="591"/>
      <c r="I14" s="592"/>
      <c r="J14" s="92"/>
      <c r="K14" s="92"/>
      <c r="M14" s="91"/>
      <c r="N14" s="86"/>
    </row>
    <row r="15" spans="2:14" ht="30.75" customHeight="1">
      <c r="B15" s="118" t="s">
        <v>247</v>
      </c>
      <c r="C15" s="591" t="s">
        <v>437</v>
      </c>
      <c r="D15" s="591"/>
      <c r="E15" s="591"/>
      <c r="F15" s="591"/>
      <c r="G15" s="591"/>
      <c r="H15" s="591"/>
      <c r="I15" s="592"/>
      <c r="J15" s="93"/>
      <c r="K15" s="93"/>
      <c r="M15" s="91"/>
      <c r="N15" s="86"/>
    </row>
    <row r="16" spans="2:14" ht="42.5" customHeight="1">
      <c r="B16" s="118" t="s">
        <v>249</v>
      </c>
      <c r="C16" s="570" t="s">
        <v>438</v>
      </c>
      <c r="D16" s="570"/>
      <c r="E16" s="570"/>
      <c r="F16" s="570"/>
      <c r="G16" s="570"/>
      <c r="H16" s="570"/>
      <c r="I16" s="571"/>
      <c r="J16" s="94"/>
      <c r="K16" s="94"/>
      <c r="M16" s="91"/>
      <c r="N16" s="86"/>
    </row>
    <row r="17" spans="2:14" ht="30.75" customHeight="1">
      <c r="B17" s="118" t="s">
        <v>251</v>
      </c>
      <c r="C17" s="572" t="s">
        <v>43</v>
      </c>
      <c r="D17" s="573"/>
      <c r="E17" s="573"/>
      <c r="F17" s="573"/>
      <c r="G17" s="573"/>
      <c r="H17" s="573"/>
      <c r="I17" s="574"/>
      <c r="J17" s="95"/>
      <c r="K17" s="95"/>
      <c r="M17" s="91"/>
      <c r="N17" s="86"/>
    </row>
    <row r="18" spans="2:14" ht="18" customHeight="1">
      <c r="B18" s="575" t="s">
        <v>252</v>
      </c>
      <c r="C18" s="576" t="s">
        <v>253</v>
      </c>
      <c r="D18" s="576"/>
      <c r="E18" s="576"/>
      <c r="F18" s="577" t="s">
        <v>254</v>
      </c>
      <c r="G18" s="577"/>
      <c r="H18" s="577"/>
      <c r="I18" s="578"/>
      <c r="J18" s="96"/>
      <c r="K18" s="96"/>
      <c r="M18" s="91"/>
      <c r="N18" s="86"/>
    </row>
    <row r="19" spans="2:14" ht="39.75" customHeight="1">
      <c r="B19" s="575"/>
      <c r="C19" s="524" t="s">
        <v>391</v>
      </c>
      <c r="D19" s="525"/>
      <c r="E19" s="640"/>
      <c r="F19" s="570" t="str">
        <f>C19</f>
        <v>Actividades que se ejecutaron para la implementación de los procesos transversales</v>
      </c>
      <c r="G19" s="570"/>
      <c r="H19" s="570"/>
      <c r="I19" s="571"/>
      <c r="J19" s="94"/>
      <c r="K19" s="94"/>
      <c r="M19" s="91"/>
      <c r="N19" s="86"/>
    </row>
    <row r="20" spans="2:14" ht="39.75" customHeight="1">
      <c r="B20" s="118" t="s">
        <v>257</v>
      </c>
      <c r="C20" s="524" t="s">
        <v>392</v>
      </c>
      <c r="D20" s="525"/>
      <c r="E20" s="640"/>
      <c r="F20" s="570" t="str">
        <f>C20</f>
        <v>Cantidad de actividades que se ejecutaron para la implementación de los procesos transversales</v>
      </c>
      <c r="G20" s="570"/>
      <c r="H20" s="570"/>
      <c r="I20" s="571"/>
      <c r="J20" s="88"/>
      <c r="K20" s="88"/>
      <c r="M20" s="91"/>
      <c r="N20" s="86"/>
    </row>
    <row r="21" spans="2:14" ht="27" customHeight="1">
      <c r="B21" s="118" t="s">
        <v>258</v>
      </c>
      <c r="C21" s="524" t="s">
        <v>43</v>
      </c>
      <c r="D21" s="525"/>
      <c r="E21" s="640"/>
      <c r="F21" s="524" t="s">
        <v>43</v>
      </c>
      <c r="G21" s="525"/>
      <c r="H21" s="525"/>
      <c r="I21" s="526"/>
      <c r="J21" s="93"/>
      <c r="K21" s="93"/>
      <c r="M21" s="97"/>
      <c r="N21" s="86"/>
    </row>
    <row r="22" spans="2:14" ht="23.25" customHeight="1">
      <c r="B22" s="118" t="s">
        <v>261</v>
      </c>
      <c r="C22" s="564">
        <v>44927</v>
      </c>
      <c r="D22" s="589"/>
      <c r="E22" s="590"/>
      <c r="F22" s="131" t="s">
        <v>262</v>
      </c>
      <c r="G22" s="264">
        <v>0.31</v>
      </c>
      <c r="H22" s="267" t="s">
        <v>263</v>
      </c>
      <c r="I22" s="266">
        <v>0.8</v>
      </c>
      <c r="K22" s="98"/>
      <c r="M22" s="97"/>
    </row>
    <row r="23" spans="2:14" ht="27" customHeight="1">
      <c r="B23" s="118" t="s">
        <v>264</v>
      </c>
      <c r="C23" s="564">
        <v>45291</v>
      </c>
      <c r="D23" s="565"/>
      <c r="E23" s="566"/>
      <c r="F23" s="131" t="s">
        <v>265</v>
      </c>
      <c r="G23" s="524">
        <v>0.08</v>
      </c>
      <c r="H23" s="525"/>
      <c r="I23" s="526"/>
      <c r="J23" s="99"/>
      <c r="K23" s="99"/>
      <c r="M23" s="97"/>
    </row>
    <row r="24" spans="2:14" ht="30.75" customHeight="1">
      <c r="B24" s="206" t="s">
        <v>266</v>
      </c>
      <c r="C24" s="521" t="s">
        <v>267</v>
      </c>
      <c r="D24" s="522"/>
      <c r="E24" s="523"/>
      <c r="F24" s="207" t="s">
        <v>268</v>
      </c>
      <c r="G24" s="524" t="s">
        <v>46</v>
      </c>
      <c r="H24" s="525"/>
      <c r="I24" s="526"/>
      <c r="K24" s="96"/>
      <c r="M24" s="97"/>
    </row>
    <row r="25" spans="2:14" ht="22.5" customHeight="1">
      <c r="B25" s="518" t="s">
        <v>270</v>
      </c>
      <c r="C25" s="519"/>
      <c r="D25" s="519"/>
      <c r="E25" s="519"/>
      <c r="F25" s="519"/>
      <c r="G25" s="519"/>
      <c r="H25" s="519"/>
      <c r="I25" s="520"/>
      <c r="J25" s="85"/>
      <c r="K25" s="85"/>
      <c r="M25" s="97"/>
    </row>
    <row r="26" spans="2:14" ht="43.5" customHeight="1">
      <c r="B26" s="100" t="s">
        <v>148</v>
      </c>
      <c r="C26" s="134" t="s">
        <v>271</v>
      </c>
      <c r="D26" s="134" t="s">
        <v>272</v>
      </c>
      <c r="E26" s="135" t="s">
        <v>273</v>
      </c>
      <c r="F26" s="134" t="s">
        <v>274</v>
      </c>
      <c r="G26" s="134" t="s">
        <v>275</v>
      </c>
      <c r="H26" s="135" t="s">
        <v>276</v>
      </c>
      <c r="I26" s="136" t="s">
        <v>277</v>
      </c>
      <c r="J26" s="94"/>
      <c r="K26" s="94"/>
      <c r="M26" s="97"/>
    </row>
    <row r="27" spans="2:14" ht="15.5" customHeight="1">
      <c r="B27" s="100" t="s">
        <v>278</v>
      </c>
      <c r="C27" s="290">
        <f>0.0833333333333333*$G$23</f>
        <v>6.6666666666666645E-3</v>
      </c>
      <c r="D27" s="290">
        <f>+C27</f>
        <v>6.6666666666666645E-3</v>
      </c>
      <c r="E27" s="291">
        <f>+D27/C27</f>
        <v>1</v>
      </c>
      <c r="F27" s="630">
        <f>SUM(C27:C38)</f>
        <v>0.08</v>
      </c>
      <c r="G27" s="630">
        <f>SUM(D27:D38)</f>
        <v>4.4666666666666702E-2</v>
      </c>
      <c r="H27" s="216">
        <f>+(D27*100%)/$G$23</f>
        <v>8.3333333333333301E-2</v>
      </c>
      <c r="I27" s="687">
        <f>G27+I22</f>
        <v>0.84466666666666679</v>
      </c>
      <c r="J27" s="94"/>
      <c r="K27" s="94"/>
      <c r="M27" s="97"/>
    </row>
    <row r="28" spans="2:14" ht="15.5" customHeight="1">
      <c r="B28" s="100" t="s">
        <v>158</v>
      </c>
      <c r="C28" s="290">
        <f t="shared" ref="C28:C38" si="0">0.0833333333333333*$G$23</f>
        <v>6.6666666666666645E-3</v>
      </c>
      <c r="D28" s="290">
        <f>C28</f>
        <v>6.6666666666666645E-3</v>
      </c>
      <c r="E28" s="291">
        <f t="shared" ref="E28:E38" si="1">+D28/C28</f>
        <v>1</v>
      </c>
      <c r="F28" s="631"/>
      <c r="G28" s="631"/>
      <c r="H28" s="216">
        <f>+IF(D28="","",((D28*100%)/$G$23)+H27)</f>
        <v>0.1666666666666666</v>
      </c>
      <c r="I28" s="688"/>
      <c r="J28" s="94"/>
      <c r="K28" s="94"/>
      <c r="M28" s="97"/>
    </row>
    <row r="29" spans="2:14" ht="15.5" customHeight="1">
      <c r="B29" s="100" t="s">
        <v>159</v>
      </c>
      <c r="C29" s="290">
        <f t="shared" si="0"/>
        <v>6.6666666666666645E-3</v>
      </c>
      <c r="D29" s="290">
        <f>+C29</f>
        <v>6.6666666666666645E-3</v>
      </c>
      <c r="E29" s="291">
        <f t="shared" si="1"/>
        <v>1</v>
      </c>
      <c r="F29" s="631"/>
      <c r="G29" s="631"/>
      <c r="H29" s="216">
        <f>+IF(D29="","",((D29*100%)/$G$23)+H28)</f>
        <v>0.24999999999999989</v>
      </c>
      <c r="I29" s="688"/>
      <c r="J29" s="94"/>
      <c r="K29" s="94"/>
      <c r="M29" s="97"/>
    </row>
    <row r="30" spans="2:14" ht="15.5" customHeight="1">
      <c r="B30" s="100" t="s">
        <v>160</v>
      </c>
      <c r="C30" s="290">
        <f t="shared" si="0"/>
        <v>6.6666666666666645E-3</v>
      </c>
      <c r="D30" s="290">
        <f>+C30</f>
        <v>6.6666666666666645E-3</v>
      </c>
      <c r="E30" s="291">
        <f t="shared" si="1"/>
        <v>1</v>
      </c>
      <c r="F30" s="631"/>
      <c r="G30" s="631"/>
      <c r="H30" s="216">
        <f t="shared" ref="H30:H38" si="2">+IF(D30="","",((D30*100%)/$G$23)+H29)</f>
        <v>0.3333333333333332</v>
      </c>
      <c r="I30" s="688"/>
      <c r="J30" s="94"/>
      <c r="K30" s="94"/>
      <c r="M30" s="97"/>
    </row>
    <row r="31" spans="2:14" ht="15.5" customHeight="1">
      <c r="B31" s="100" t="s">
        <v>161</v>
      </c>
      <c r="C31" s="290">
        <f t="shared" si="0"/>
        <v>6.6666666666666645E-3</v>
      </c>
      <c r="D31" s="290">
        <f>+C31</f>
        <v>6.6666666666666645E-3</v>
      </c>
      <c r="E31" s="291">
        <f t="shared" si="1"/>
        <v>1</v>
      </c>
      <c r="F31" s="631"/>
      <c r="G31" s="631"/>
      <c r="H31" s="216">
        <f t="shared" si="2"/>
        <v>0.41666666666666652</v>
      </c>
      <c r="I31" s="688"/>
      <c r="J31" s="94"/>
      <c r="K31" s="94"/>
      <c r="M31" s="97"/>
    </row>
    <row r="32" spans="2:14" ht="15.5" customHeight="1">
      <c r="B32" s="100" t="s">
        <v>162</v>
      </c>
      <c r="C32" s="290">
        <f t="shared" si="0"/>
        <v>6.6666666666666645E-3</v>
      </c>
      <c r="D32" s="290">
        <f>+C32</f>
        <v>6.6666666666666645E-3</v>
      </c>
      <c r="E32" s="291">
        <f t="shared" si="1"/>
        <v>1</v>
      </c>
      <c r="F32" s="631"/>
      <c r="G32" s="631"/>
      <c r="H32" s="216">
        <f t="shared" si="2"/>
        <v>0.49999999999999983</v>
      </c>
      <c r="I32" s="688"/>
      <c r="J32" s="129"/>
      <c r="K32" s="94"/>
      <c r="M32" s="97"/>
    </row>
    <row r="33" spans="2:11" ht="19.5" customHeight="1">
      <c r="B33" s="100" t="s">
        <v>163</v>
      </c>
      <c r="C33" s="290">
        <f t="shared" si="0"/>
        <v>6.6666666666666645E-3</v>
      </c>
      <c r="D33" s="290">
        <v>4.6666666666667078E-3</v>
      </c>
      <c r="E33" s="291">
        <f t="shared" si="1"/>
        <v>0.70000000000000639</v>
      </c>
      <c r="F33" s="631"/>
      <c r="G33" s="631"/>
      <c r="H33" s="216">
        <f t="shared" si="2"/>
        <v>0.55833333333333368</v>
      </c>
      <c r="I33" s="688"/>
      <c r="J33" s="306"/>
      <c r="K33" s="102"/>
    </row>
    <row r="34" spans="2:11" ht="19.5" customHeight="1">
      <c r="B34" s="100" t="s">
        <v>164</v>
      </c>
      <c r="C34" s="290">
        <f t="shared" si="0"/>
        <v>6.6666666666666645E-3</v>
      </c>
      <c r="D34" s="290"/>
      <c r="E34" s="291">
        <f t="shared" si="1"/>
        <v>0</v>
      </c>
      <c r="F34" s="631"/>
      <c r="G34" s="631"/>
      <c r="H34" s="216" t="str">
        <f t="shared" si="2"/>
        <v/>
      </c>
      <c r="I34" s="688"/>
      <c r="J34" s="102"/>
      <c r="K34" s="102"/>
    </row>
    <row r="35" spans="2:11" ht="19.5" customHeight="1">
      <c r="B35" s="100" t="s">
        <v>165</v>
      </c>
      <c r="C35" s="290">
        <f t="shared" si="0"/>
        <v>6.6666666666666645E-3</v>
      </c>
      <c r="D35" s="290"/>
      <c r="E35" s="291">
        <f>+D35/C35</f>
        <v>0</v>
      </c>
      <c r="F35" s="631"/>
      <c r="G35" s="631"/>
      <c r="H35" s="216" t="str">
        <f t="shared" si="2"/>
        <v/>
      </c>
      <c r="I35" s="688"/>
      <c r="J35" s="102"/>
      <c r="K35" s="102"/>
    </row>
    <row r="36" spans="2:11" ht="19.5" customHeight="1">
      <c r="B36" s="100" t="s">
        <v>166</v>
      </c>
      <c r="C36" s="290">
        <f t="shared" si="0"/>
        <v>6.6666666666666645E-3</v>
      </c>
      <c r="D36" s="290"/>
      <c r="E36" s="291">
        <f t="shared" si="1"/>
        <v>0</v>
      </c>
      <c r="F36" s="631"/>
      <c r="G36" s="631"/>
      <c r="H36" s="216" t="str">
        <f t="shared" si="2"/>
        <v/>
      </c>
      <c r="I36" s="688"/>
      <c r="J36" s="102"/>
      <c r="K36" s="102"/>
    </row>
    <row r="37" spans="2:11" ht="19.5" customHeight="1">
      <c r="B37" s="100" t="s">
        <v>167</v>
      </c>
      <c r="C37" s="290">
        <f t="shared" si="0"/>
        <v>6.6666666666666645E-3</v>
      </c>
      <c r="D37" s="290"/>
      <c r="E37" s="291">
        <f t="shared" si="1"/>
        <v>0</v>
      </c>
      <c r="F37" s="631"/>
      <c r="G37" s="631"/>
      <c r="H37" s="216" t="str">
        <f t="shared" si="2"/>
        <v/>
      </c>
      <c r="I37" s="688"/>
      <c r="J37" s="102"/>
      <c r="K37" s="102"/>
    </row>
    <row r="38" spans="2:11" ht="19.5" customHeight="1">
      <c r="B38" s="100" t="s">
        <v>168</v>
      </c>
      <c r="C38" s="290">
        <f t="shared" si="0"/>
        <v>6.6666666666666645E-3</v>
      </c>
      <c r="D38" s="290"/>
      <c r="E38" s="291">
        <f t="shared" si="1"/>
        <v>0</v>
      </c>
      <c r="F38" s="632"/>
      <c r="G38" s="632"/>
      <c r="H38" s="216" t="str">
        <f t="shared" si="2"/>
        <v/>
      </c>
      <c r="I38" s="689"/>
      <c r="J38" s="102"/>
      <c r="K38" s="102"/>
    </row>
    <row r="39" spans="2:11" ht="141.5" customHeight="1">
      <c r="B39" s="119" t="s">
        <v>279</v>
      </c>
      <c r="C39" s="838" t="s">
        <v>439</v>
      </c>
      <c r="D39" s="839"/>
      <c r="E39" s="839"/>
      <c r="F39" s="839"/>
      <c r="G39" s="839"/>
      <c r="H39" s="839"/>
      <c r="I39" s="840"/>
      <c r="J39" s="103"/>
      <c r="K39" s="103"/>
    </row>
    <row r="40" spans="2:11" ht="34.5" customHeight="1">
      <c r="B40" s="539"/>
      <c r="C40" s="540"/>
      <c r="D40" s="540"/>
      <c r="E40" s="540"/>
      <c r="F40" s="540"/>
      <c r="G40" s="540"/>
      <c r="H40" s="540"/>
      <c r="I40" s="541"/>
      <c r="J40" s="85"/>
      <c r="K40" s="85"/>
    </row>
    <row r="41" spans="2:11" ht="34.5" customHeight="1">
      <c r="B41" s="542"/>
      <c r="C41" s="543"/>
      <c r="D41" s="543"/>
      <c r="E41" s="543"/>
      <c r="F41" s="543"/>
      <c r="G41" s="543"/>
      <c r="H41" s="543"/>
      <c r="I41" s="544"/>
      <c r="J41" s="103"/>
      <c r="K41" s="103"/>
    </row>
    <row r="42" spans="2:11" ht="34.5" customHeight="1">
      <c r="B42" s="542"/>
      <c r="C42" s="543"/>
      <c r="D42" s="543"/>
      <c r="E42" s="543"/>
      <c r="F42" s="543"/>
      <c r="G42" s="543"/>
      <c r="H42" s="543"/>
      <c r="I42" s="544"/>
      <c r="J42" s="103"/>
      <c r="K42" s="103"/>
    </row>
    <row r="43" spans="2:11" ht="34.5" customHeight="1">
      <c r="B43" s="542"/>
      <c r="C43" s="543"/>
      <c r="D43" s="543"/>
      <c r="E43" s="543"/>
      <c r="F43" s="543"/>
      <c r="G43" s="543"/>
      <c r="H43" s="543"/>
      <c r="I43" s="544"/>
      <c r="J43" s="103"/>
      <c r="K43" s="103"/>
    </row>
    <row r="44" spans="2:11" ht="34.5" customHeight="1">
      <c r="B44" s="545"/>
      <c r="C44" s="546"/>
      <c r="D44" s="546"/>
      <c r="E44" s="546"/>
      <c r="F44" s="546"/>
      <c r="G44" s="546"/>
      <c r="H44" s="546"/>
      <c r="I44" s="547"/>
      <c r="J44" s="84"/>
      <c r="K44" s="84"/>
    </row>
    <row r="45" spans="2:11" ht="34.5" customHeight="1">
      <c r="B45" s="150"/>
      <c r="C45" s="151" t="s">
        <v>440</v>
      </c>
      <c r="D45" s="143"/>
      <c r="E45" s="143"/>
      <c r="F45" s="143"/>
      <c r="G45" s="144"/>
      <c r="H45" s="144"/>
      <c r="I45" s="144"/>
      <c r="J45" s="84"/>
      <c r="K45" s="84"/>
    </row>
    <row r="46" spans="2:11" ht="62" customHeight="1">
      <c r="B46" s="552" t="s">
        <v>280</v>
      </c>
      <c r="C46" s="843" t="s">
        <v>441</v>
      </c>
      <c r="D46" s="844"/>
      <c r="E46" s="844"/>
      <c r="F46" s="845"/>
      <c r="G46" s="280"/>
      <c r="H46" s="281" t="s">
        <v>442</v>
      </c>
      <c r="I46" s="282" t="s">
        <v>443</v>
      </c>
      <c r="J46" s="104"/>
      <c r="K46" s="104"/>
    </row>
    <row r="47" spans="2:11" ht="62" customHeight="1">
      <c r="B47" s="553"/>
      <c r="C47" s="846"/>
      <c r="D47" s="847"/>
      <c r="E47" s="847"/>
      <c r="F47" s="848"/>
      <c r="G47" s="283" t="s">
        <v>444</v>
      </c>
      <c r="H47" s="257">
        <v>171</v>
      </c>
      <c r="I47" s="294">
        <v>791</v>
      </c>
      <c r="J47" s="104" t="str">
        <f>CONCATENATE(G47,H47,G48,H48,G49,H49)</f>
        <v>Solicitudes gestionadas por la mesa de servicios:171Actividades de Seguridad de la información:2Publicaciones realizadas en sitios web:73</v>
      </c>
      <c r="K47" s="104"/>
    </row>
    <row r="48" spans="2:11" ht="62" customHeight="1">
      <c r="B48" s="553"/>
      <c r="C48" s="846"/>
      <c r="D48" s="847"/>
      <c r="E48" s="847"/>
      <c r="F48" s="848"/>
      <c r="G48" s="283" t="s">
        <v>445</v>
      </c>
      <c r="H48" s="295">
        <v>2</v>
      </c>
      <c r="I48" s="296">
        <v>8</v>
      </c>
      <c r="J48" s="104"/>
      <c r="K48" s="104"/>
    </row>
    <row r="49" spans="2:11" ht="62" customHeight="1">
      <c r="B49" s="553"/>
      <c r="C49" s="849"/>
      <c r="D49" s="850"/>
      <c r="E49" s="850"/>
      <c r="F49" s="851"/>
      <c r="G49" s="284" t="s">
        <v>446</v>
      </c>
      <c r="H49" s="299">
        <v>73</v>
      </c>
      <c r="I49" s="300">
        <v>342</v>
      </c>
      <c r="J49" s="104"/>
      <c r="K49" s="104"/>
    </row>
    <row r="50" spans="2:11" ht="82.25" customHeight="1">
      <c r="B50" s="118" t="s">
        <v>291</v>
      </c>
      <c r="C50" s="841" t="s">
        <v>447</v>
      </c>
      <c r="D50" s="842"/>
      <c r="E50" s="842"/>
      <c r="F50" s="842"/>
      <c r="G50" s="842"/>
      <c r="H50" s="842"/>
      <c r="I50" s="842"/>
      <c r="J50" s="104"/>
      <c r="K50" s="104"/>
    </row>
    <row r="51" spans="2:11" ht="90" customHeight="1">
      <c r="B51" s="120" t="s">
        <v>292</v>
      </c>
      <c r="C51" s="841" t="s">
        <v>448</v>
      </c>
      <c r="D51" s="842"/>
      <c r="E51" s="842"/>
      <c r="F51" s="842"/>
      <c r="G51" s="842"/>
      <c r="H51" s="842"/>
      <c r="I51" s="842"/>
      <c r="J51" s="104"/>
      <c r="K51" s="104"/>
    </row>
    <row r="52" spans="2:11" ht="22.5" customHeight="1">
      <c r="B52" s="518" t="s">
        <v>294</v>
      </c>
      <c r="C52" s="519"/>
      <c r="D52" s="519"/>
      <c r="E52" s="519"/>
      <c r="F52" s="519"/>
      <c r="G52" s="519"/>
      <c r="H52" s="519"/>
      <c r="I52" s="520"/>
      <c r="J52" s="104"/>
      <c r="K52" s="104"/>
    </row>
    <row r="53" spans="2:11" ht="22.5" customHeight="1">
      <c r="B53" s="514" t="s">
        <v>295</v>
      </c>
      <c r="C53" s="137" t="s">
        <v>296</v>
      </c>
      <c r="D53" s="516" t="s">
        <v>297</v>
      </c>
      <c r="E53" s="516"/>
      <c r="F53" s="516"/>
      <c r="G53" s="516" t="s">
        <v>298</v>
      </c>
      <c r="H53" s="516"/>
      <c r="I53" s="517"/>
      <c r="J53" s="105"/>
      <c r="K53" s="105"/>
    </row>
    <row r="54" spans="2:11" ht="30.75" customHeight="1">
      <c r="B54" s="515"/>
      <c r="C54" s="219"/>
      <c r="D54" s="737"/>
      <c r="E54" s="737"/>
      <c r="F54" s="737"/>
      <c r="G54" s="737"/>
      <c r="H54" s="737"/>
      <c r="I54" s="738"/>
      <c r="J54" s="105"/>
      <c r="K54" s="105"/>
    </row>
    <row r="55" spans="2:11" ht="32.25" customHeight="1">
      <c r="B55" s="121" t="s">
        <v>299</v>
      </c>
      <c r="C55" s="737" t="s">
        <v>449</v>
      </c>
      <c r="D55" s="737"/>
      <c r="E55" s="737"/>
      <c r="F55" s="737"/>
      <c r="G55" s="737"/>
      <c r="H55" s="737"/>
      <c r="I55" s="738"/>
      <c r="J55" s="106"/>
      <c r="K55" s="106"/>
    </row>
    <row r="56" spans="2:11" ht="28.5" customHeight="1">
      <c r="B56" s="122" t="s">
        <v>301</v>
      </c>
      <c r="C56" s="737" t="s">
        <v>449</v>
      </c>
      <c r="D56" s="737"/>
      <c r="E56" s="737"/>
      <c r="F56" s="737"/>
      <c r="G56" s="737"/>
      <c r="H56" s="737"/>
      <c r="I56" s="738"/>
      <c r="J56" s="106"/>
      <c r="K56" s="106"/>
    </row>
    <row r="57" spans="2:11" ht="30" customHeight="1">
      <c r="B57" s="120" t="s">
        <v>302</v>
      </c>
      <c r="C57" s="832" t="s">
        <v>429</v>
      </c>
      <c r="D57" s="833"/>
      <c r="E57" s="833"/>
      <c r="F57" s="833"/>
      <c r="G57" s="833"/>
      <c r="H57" s="833"/>
      <c r="I57" s="834"/>
      <c r="J57" s="107"/>
      <c r="K57" s="107"/>
    </row>
    <row r="58" spans="2:11" ht="31.5" customHeight="1" thickBot="1">
      <c r="B58" s="116" t="s">
        <v>304</v>
      </c>
      <c r="C58" s="835" t="s">
        <v>450</v>
      </c>
      <c r="D58" s="836"/>
      <c r="E58" s="836"/>
      <c r="F58" s="836"/>
      <c r="G58" s="836"/>
      <c r="H58" s="836"/>
      <c r="I58" s="837"/>
      <c r="J58" s="108"/>
      <c r="K58" s="108"/>
    </row>
    <row r="59" spans="2:11" ht="13.25" customHeight="1">
      <c r="B59" s="109"/>
      <c r="C59" s="110"/>
      <c r="D59" s="110"/>
      <c r="E59" s="111"/>
      <c r="F59" s="111"/>
      <c r="G59" s="117"/>
      <c r="H59" s="113"/>
      <c r="I59" s="110"/>
      <c r="J59" s="108"/>
      <c r="K59" s="108"/>
    </row>
    <row r="60" spans="2:11" ht="13.25" customHeight="1">
      <c r="B60" s="109"/>
      <c r="C60" s="110"/>
      <c r="D60" s="110"/>
      <c r="E60" s="111"/>
      <c r="F60" s="111"/>
      <c r="G60" s="117"/>
      <c r="H60" s="113"/>
      <c r="I60" s="110"/>
      <c r="J60" s="108"/>
      <c r="K60" s="108"/>
    </row>
    <row r="61" spans="2:11" ht="13.25" customHeight="1">
      <c r="B61" s="109"/>
      <c r="C61" s="110"/>
      <c r="D61" s="110"/>
      <c r="E61" s="111"/>
      <c r="F61" s="111"/>
      <c r="G61" s="117"/>
      <c r="H61" s="113"/>
      <c r="I61" s="110"/>
      <c r="J61" s="108"/>
      <c r="K61" s="108"/>
    </row>
    <row r="62" spans="2:11" ht="13.25" customHeight="1">
      <c r="B62" s="109"/>
      <c r="C62" s="110"/>
      <c r="D62" s="110"/>
      <c r="E62" s="111"/>
      <c r="F62" s="111"/>
      <c r="G62" s="117"/>
      <c r="H62" s="113"/>
      <c r="I62" s="110"/>
      <c r="J62" s="108"/>
      <c r="K62" s="108"/>
    </row>
    <row r="63" spans="2:11" ht="13.25" customHeight="1">
      <c r="B63" s="109"/>
      <c r="C63" s="110"/>
      <c r="D63" s="110"/>
      <c r="E63" s="111"/>
      <c r="F63" s="111"/>
      <c r="G63" s="117"/>
      <c r="H63" s="113"/>
      <c r="I63" s="110"/>
      <c r="J63" s="108"/>
      <c r="K63" s="108"/>
    </row>
    <row r="64" spans="2:11" ht="25.5" customHeight="1">
      <c r="B64" s="109"/>
      <c r="C64" s="110"/>
      <c r="D64" s="110"/>
      <c r="E64" s="111"/>
      <c r="F64" s="111"/>
      <c r="G64" s="117"/>
      <c r="H64" s="113"/>
      <c r="I64" s="110"/>
      <c r="J64" s="108"/>
      <c r="K64" s="108"/>
    </row>
    <row r="65" ht="14" customHeight="1"/>
  </sheetData>
  <sheetProtection algorithmName="SHA-512" hashValue="jz7ARatn+tcCjNHUnf9cveLfJRBg4AQEWN+vfMqztI5x6SRGdcMgCYrGRnL1TA8ty76WC8QeS8Fn8hd2FajG1w==" saltValue="kOmm1bISUi4aq/JfjNOymQ=="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2:I52"/>
    <mergeCell ref="C24:E24"/>
    <mergeCell ref="G24:I24"/>
    <mergeCell ref="B25:I25"/>
    <mergeCell ref="F27:F38"/>
    <mergeCell ref="G27:G38"/>
    <mergeCell ref="I27:I38"/>
    <mergeCell ref="C39:I39"/>
    <mergeCell ref="B40:I44"/>
    <mergeCell ref="C51:I51"/>
    <mergeCell ref="C50:I50"/>
    <mergeCell ref="B46:B49"/>
    <mergeCell ref="C46:F49"/>
    <mergeCell ref="C56:I56"/>
    <mergeCell ref="C57:I57"/>
    <mergeCell ref="C58:I58"/>
    <mergeCell ref="B53:B54"/>
    <mergeCell ref="D53:F53"/>
    <mergeCell ref="G53:I53"/>
    <mergeCell ref="D54:F54"/>
    <mergeCell ref="G54:I54"/>
    <mergeCell ref="C55:I55"/>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945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row r="2" spans="2:14" ht="25.5" customHeight="1">
      <c r="B2" s="474"/>
      <c r="C2" s="472" t="s">
        <v>0</v>
      </c>
      <c r="D2" s="472"/>
      <c r="E2" s="472"/>
      <c r="F2" s="472"/>
      <c r="G2" s="472"/>
      <c r="H2" s="472"/>
      <c r="I2" s="476"/>
      <c r="J2" s="10"/>
      <c r="K2" s="10"/>
      <c r="M2" s="11" t="s">
        <v>67</v>
      </c>
    </row>
    <row r="3" spans="2:14" ht="25.5" customHeight="1">
      <c r="B3" s="475"/>
      <c r="C3" s="473" t="s">
        <v>1</v>
      </c>
      <c r="D3" s="473"/>
      <c r="E3" s="473"/>
      <c r="F3" s="473"/>
      <c r="G3" s="473"/>
      <c r="H3" s="473"/>
      <c r="I3" s="477"/>
      <c r="J3" s="10"/>
      <c r="K3" s="10"/>
      <c r="M3" s="11" t="s">
        <v>68</v>
      </c>
    </row>
    <row r="4" spans="2:14" ht="25.5" customHeight="1">
      <c r="B4" s="475"/>
      <c r="C4" s="473" t="s">
        <v>69</v>
      </c>
      <c r="D4" s="473"/>
      <c r="E4" s="473"/>
      <c r="F4" s="473"/>
      <c r="G4" s="473"/>
      <c r="H4" s="473"/>
      <c r="I4" s="477"/>
      <c r="J4" s="10"/>
      <c r="K4" s="10"/>
      <c r="M4" s="11" t="s">
        <v>70</v>
      </c>
    </row>
    <row r="5" spans="2:14" ht="25.5" customHeight="1">
      <c r="B5" s="475"/>
      <c r="C5" s="473" t="s">
        <v>71</v>
      </c>
      <c r="D5" s="473"/>
      <c r="E5" s="473"/>
      <c r="F5" s="473"/>
      <c r="G5" s="478" t="s">
        <v>72</v>
      </c>
      <c r="H5" s="478"/>
      <c r="I5" s="477"/>
      <c r="J5" s="10"/>
      <c r="K5" s="10"/>
      <c r="M5" s="11" t="s">
        <v>73</v>
      </c>
    </row>
    <row r="6" spans="2:14" ht="23.25" customHeight="1">
      <c r="B6" s="457" t="s">
        <v>74</v>
      </c>
      <c r="C6" s="458"/>
      <c r="D6" s="458"/>
      <c r="E6" s="458"/>
      <c r="F6" s="458"/>
      <c r="G6" s="458"/>
      <c r="H6" s="458"/>
      <c r="I6" s="459"/>
      <c r="J6" s="12"/>
      <c r="K6" s="12"/>
    </row>
    <row r="7" spans="2:14" ht="24" customHeight="1">
      <c r="B7" s="460" t="s">
        <v>75</v>
      </c>
      <c r="C7" s="461"/>
      <c r="D7" s="461"/>
      <c r="E7" s="461"/>
      <c r="F7" s="461"/>
      <c r="G7" s="461"/>
      <c r="H7" s="461"/>
      <c r="I7" s="462"/>
      <c r="J7" s="13"/>
      <c r="K7" s="13"/>
    </row>
    <row r="8" spans="2:14" ht="24" customHeight="1">
      <c r="B8" s="463" t="s">
        <v>76</v>
      </c>
      <c r="C8" s="464"/>
      <c r="D8" s="464"/>
      <c r="E8" s="464"/>
      <c r="F8" s="464"/>
      <c r="G8" s="464"/>
      <c r="H8" s="464"/>
      <c r="I8" s="465"/>
      <c r="J8" s="40"/>
      <c r="K8" s="40"/>
      <c r="N8" s="6" t="s">
        <v>77</v>
      </c>
    </row>
    <row r="9" spans="2:14" ht="30.75" customHeight="1">
      <c r="B9" s="62" t="s">
        <v>78</v>
      </c>
      <c r="C9" s="41">
        <v>14</v>
      </c>
      <c r="D9" s="469" t="s">
        <v>79</v>
      </c>
      <c r="E9" s="469"/>
      <c r="F9" s="420" t="s">
        <v>451</v>
      </c>
      <c r="G9" s="421"/>
      <c r="H9" s="421"/>
      <c r="I9" s="422"/>
      <c r="J9" s="14"/>
      <c r="K9" s="14"/>
      <c r="M9" s="11" t="s">
        <v>81</v>
      </c>
      <c r="N9" s="6" t="s">
        <v>82</v>
      </c>
    </row>
    <row r="10" spans="2:14" ht="30.75" customHeight="1">
      <c r="B10" s="165" t="s">
        <v>83</v>
      </c>
      <c r="C10" s="166" t="s">
        <v>84</v>
      </c>
      <c r="D10" s="470" t="s">
        <v>85</v>
      </c>
      <c r="E10" s="471"/>
      <c r="F10" s="454" t="s">
        <v>86</v>
      </c>
      <c r="G10" s="455"/>
      <c r="H10" s="167" t="s">
        <v>87</v>
      </c>
      <c r="I10" s="220" t="s">
        <v>84</v>
      </c>
      <c r="J10" s="15"/>
      <c r="K10" s="15"/>
      <c r="M10" s="11" t="s">
        <v>88</v>
      </c>
      <c r="N10" s="6" t="s">
        <v>89</v>
      </c>
    </row>
    <row r="11" spans="2:14" ht="30.75" customHeight="1">
      <c r="B11" s="165" t="s">
        <v>90</v>
      </c>
      <c r="C11" s="466" t="s">
        <v>91</v>
      </c>
      <c r="D11" s="466"/>
      <c r="E11" s="466"/>
      <c r="F11" s="466"/>
      <c r="G11" s="167" t="s">
        <v>92</v>
      </c>
      <c r="H11" s="467">
        <v>1032</v>
      </c>
      <c r="I11" s="468"/>
      <c r="J11" s="16"/>
      <c r="K11" s="16"/>
      <c r="M11" s="11" t="s">
        <v>93</v>
      </c>
      <c r="N11" s="6" t="s">
        <v>44</v>
      </c>
    </row>
    <row r="12" spans="2:14" ht="30.75" customHeight="1">
      <c r="B12" s="165" t="s">
        <v>94</v>
      </c>
      <c r="C12" s="451" t="s">
        <v>88</v>
      </c>
      <c r="D12" s="451"/>
      <c r="E12" s="451"/>
      <c r="F12" s="451"/>
      <c r="G12" s="167" t="s">
        <v>95</v>
      </c>
      <c r="H12" s="852" t="s">
        <v>452</v>
      </c>
      <c r="I12" s="853"/>
      <c r="J12" s="17"/>
      <c r="K12" s="17"/>
      <c r="M12" s="18" t="s">
        <v>97</v>
      </c>
    </row>
    <row r="13" spans="2:14" ht="30.75" customHeight="1">
      <c r="B13" s="165" t="s">
        <v>98</v>
      </c>
      <c r="C13" s="447" t="s">
        <v>99</v>
      </c>
      <c r="D13" s="447"/>
      <c r="E13" s="447"/>
      <c r="F13" s="447"/>
      <c r="G13" s="447"/>
      <c r="H13" s="447"/>
      <c r="I13" s="448"/>
      <c r="J13" s="19"/>
      <c r="K13" s="19"/>
      <c r="M13" s="18"/>
    </row>
    <row r="14" spans="2:14" ht="30.75" customHeight="1">
      <c r="B14" s="165" t="s">
        <v>100</v>
      </c>
      <c r="C14" s="454" t="s">
        <v>453</v>
      </c>
      <c r="D14" s="455"/>
      <c r="E14" s="455"/>
      <c r="F14" s="455"/>
      <c r="G14" s="455"/>
      <c r="H14" s="455"/>
      <c r="I14" s="456"/>
      <c r="J14" s="15"/>
      <c r="K14" s="15"/>
      <c r="M14" s="18"/>
      <c r="N14" s="6" t="s">
        <v>102</v>
      </c>
    </row>
    <row r="15" spans="2:14" ht="30.75" customHeight="1">
      <c r="B15" s="165" t="s">
        <v>103</v>
      </c>
      <c r="C15" s="420" t="s">
        <v>454</v>
      </c>
      <c r="D15" s="421"/>
      <c r="E15" s="421"/>
      <c r="F15" s="854"/>
      <c r="G15" s="167" t="s">
        <v>105</v>
      </c>
      <c r="H15" s="443" t="s">
        <v>106</v>
      </c>
      <c r="I15" s="444"/>
      <c r="J15" s="15"/>
      <c r="K15" s="15"/>
      <c r="M15" s="18" t="s">
        <v>107</v>
      </c>
      <c r="N15" s="6" t="s">
        <v>84</v>
      </c>
    </row>
    <row r="16" spans="2:14" ht="30.75" customHeight="1">
      <c r="B16" s="165" t="s">
        <v>108</v>
      </c>
      <c r="C16" s="445" t="s">
        <v>109</v>
      </c>
      <c r="D16" s="446"/>
      <c r="E16" s="446"/>
      <c r="F16" s="446"/>
      <c r="G16" s="167" t="s">
        <v>110</v>
      </c>
      <c r="H16" s="443" t="s">
        <v>44</v>
      </c>
      <c r="I16" s="444"/>
      <c r="J16" s="15"/>
      <c r="K16" s="15"/>
      <c r="M16" s="18" t="s">
        <v>111</v>
      </c>
    </row>
    <row r="17" spans="2:14" ht="36" customHeight="1">
      <c r="B17" s="165" t="s">
        <v>112</v>
      </c>
      <c r="C17" s="855" t="s">
        <v>455</v>
      </c>
      <c r="D17" s="856"/>
      <c r="E17" s="856"/>
      <c r="F17" s="856"/>
      <c r="G17" s="856"/>
      <c r="H17" s="856"/>
      <c r="I17" s="857"/>
      <c r="J17" s="19"/>
      <c r="K17" s="19"/>
      <c r="M17" s="18" t="s">
        <v>114</v>
      </c>
      <c r="N17" s="6" t="s">
        <v>115</v>
      </c>
    </row>
    <row r="18" spans="2:14" ht="30.75" customHeight="1">
      <c r="B18" s="165" t="s">
        <v>116</v>
      </c>
      <c r="C18" s="420" t="s">
        <v>456</v>
      </c>
      <c r="D18" s="421"/>
      <c r="E18" s="421"/>
      <c r="F18" s="421"/>
      <c r="G18" s="421"/>
      <c r="H18" s="421"/>
      <c r="I18" s="422"/>
      <c r="J18" s="20"/>
      <c r="K18" s="20"/>
      <c r="M18" s="18" t="s">
        <v>118</v>
      </c>
      <c r="N18" s="6" t="s">
        <v>119</v>
      </c>
    </row>
    <row r="19" spans="2:14" ht="30.75" customHeight="1">
      <c r="B19" s="165" t="s">
        <v>120</v>
      </c>
      <c r="C19" s="858" t="s">
        <v>457</v>
      </c>
      <c r="D19" s="859"/>
      <c r="E19" s="859"/>
      <c r="F19" s="859"/>
      <c r="G19" s="859"/>
      <c r="H19" s="859"/>
      <c r="I19" s="860"/>
      <c r="J19" s="21"/>
      <c r="K19" s="21"/>
      <c r="M19" s="18"/>
      <c r="N19" s="6" t="s">
        <v>122</v>
      </c>
    </row>
    <row r="20" spans="2:14" ht="30.75" customHeight="1">
      <c r="B20" s="165" t="s">
        <v>123</v>
      </c>
      <c r="C20" s="861" t="s">
        <v>43</v>
      </c>
      <c r="D20" s="862"/>
      <c r="E20" s="862"/>
      <c r="F20" s="862"/>
      <c r="G20" s="862"/>
      <c r="H20" s="862"/>
      <c r="I20" s="863"/>
      <c r="J20" s="22"/>
      <c r="K20" s="22"/>
      <c r="M20" s="18" t="s">
        <v>106</v>
      </c>
      <c r="N20" s="6" t="s">
        <v>124</v>
      </c>
    </row>
    <row r="21" spans="2:14" ht="27.75" customHeight="1">
      <c r="B21" s="436" t="s">
        <v>125</v>
      </c>
      <c r="C21" s="438" t="s">
        <v>126</v>
      </c>
      <c r="D21" s="438"/>
      <c r="E21" s="438"/>
      <c r="F21" s="439" t="s">
        <v>127</v>
      </c>
      <c r="G21" s="439"/>
      <c r="H21" s="439"/>
      <c r="I21" s="440"/>
      <c r="J21" s="23"/>
      <c r="K21" s="23"/>
      <c r="M21" s="18" t="s">
        <v>128</v>
      </c>
      <c r="N21" s="6" t="s">
        <v>129</v>
      </c>
    </row>
    <row r="22" spans="2:14" ht="27" customHeight="1">
      <c r="B22" s="437"/>
      <c r="C22" s="858" t="s">
        <v>458</v>
      </c>
      <c r="D22" s="859"/>
      <c r="E22" s="864"/>
      <c r="F22" s="858" t="s">
        <v>459</v>
      </c>
      <c r="G22" s="859"/>
      <c r="H22" s="859"/>
      <c r="I22" s="860"/>
      <c r="J22" s="21"/>
      <c r="K22" s="21"/>
      <c r="M22" s="18" t="s">
        <v>132</v>
      </c>
      <c r="N22" s="6" t="s">
        <v>133</v>
      </c>
    </row>
    <row r="23" spans="2:14" ht="39.75" customHeight="1">
      <c r="B23" s="165" t="s">
        <v>134</v>
      </c>
      <c r="C23" s="454" t="s">
        <v>43</v>
      </c>
      <c r="D23" s="455"/>
      <c r="E23" s="865"/>
      <c r="F23" s="454" t="s">
        <v>43</v>
      </c>
      <c r="G23" s="455"/>
      <c r="H23" s="455"/>
      <c r="I23" s="456"/>
      <c r="J23" s="15"/>
      <c r="K23" s="15"/>
      <c r="M23" s="18"/>
      <c r="N23" s="6" t="s">
        <v>99</v>
      </c>
    </row>
    <row r="24" spans="2:14" ht="44.25" customHeight="1">
      <c r="B24" s="165" t="s">
        <v>135</v>
      </c>
      <c r="C24" s="866" t="s">
        <v>460</v>
      </c>
      <c r="D24" s="867"/>
      <c r="E24" s="868"/>
      <c r="F24" s="858" t="s">
        <v>461</v>
      </c>
      <c r="G24" s="859"/>
      <c r="H24" s="859"/>
      <c r="I24" s="860"/>
      <c r="J24" s="20"/>
      <c r="K24" s="20"/>
      <c r="M24" s="24"/>
      <c r="N24" s="6" t="s">
        <v>138</v>
      </c>
    </row>
    <row r="25" spans="2:14" ht="29.25" customHeight="1">
      <c r="B25" s="165" t="s">
        <v>139</v>
      </c>
      <c r="C25" s="423" t="s">
        <v>109</v>
      </c>
      <c r="D25" s="424"/>
      <c r="E25" s="425"/>
      <c r="F25" s="167" t="s">
        <v>140</v>
      </c>
      <c r="G25" s="869">
        <v>74</v>
      </c>
      <c r="H25" s="870"/>
      <c r="I25" s="871"/>
      <c r="J25" s="25"/>
      <c r="K25" s="25"/>
      <c r="M25" s="24"/>
    </row>
    <row r="26" spans="2:14" ht="27" customHeight="1">
      <c r="B26" s="165" t="s">
        <v>141</v>
      </c>
      <c r="C26" s="420" t="s">
        <v>142</v>
      </c>
      <c r="D26" s="421"/>
      <c r="E26" s="854"/>
      <c r="F26" s="167" t="s">
        <v>143</v>
      </c>
      <c r="G26" s="869">
        <v>0</v>
      </c>
      <c r="H26" s="870"/>
      <c r="I26" s="871"/>
      <c r="J26" s="26"/>
      <c r="K26" s="26"/>
      <c r="M26" s="24"/>
    </row>
    <row r="27" spans="2:14" ht="47.25" customHeight="1">
      <c r="B27" s="169" t="s">
        <v>144</v>
      </c>
      <c r="C27" s="454" t="s">
        <v>114</v>
      </c>
      <c r="D27" s="455"/>
      <c r="E27" s="865"/>
      <c r="F27" s="170" t="s">
        <v>145</v>
      </c>
      <c r="G27" s="430" t="s">
        <v>146</v>
      </c>
      <c r="H27" s="431"/>
      <c r="I27" s="432"/>
      <c r="J27" s="23"/>
      <c r="K27" s="23"/>
      <c r="M27" s="24"/>
    </row>
    <row r="28" spans="2:14" ht="30" customHeight="1">
      <c r="B28" s="400" t="s">
        <v>147</v>
      </c>
      <c r="C28" s="401"/>
      <c r="D28" s="401"/>
      <c r="E28" s="401"/>
      <c r="F28" s="401"/>
      <c r="G28" s="401"/>
      <c r="H28" s="401"/>
      <c r="I28" s="402"/>
      <c r="J28" s="40"/>
      <c r="K28" s="40"/>
      <c r="M28" s="24"/>
    </row>
    <row r="29" spans="2:14" ht="56.25" customHeight="1">
      <c r="B29" s="171" t="s">
        <v>148</v>
      </c>
      <c r="C29" s="172" t="s">
        <v>149</v>
      </c>
      <c r="D29" s="172" t="s">
        <v>150</v>
      </c>
      <c r="E29" s="172" t="s">
        <v>151</v>
      </c>
      <c r="F29" s="172" t="s">
        <v>152</v>
      </c>
      <c r="G29" s="173" t="s">
        <v>153</v>
      </c>
      <c r="H29" s="173" t="s">
        <v>154</v>
      </c>
      <c r="I29" s="174" t="s">
        <v>155</v>
      </c>
      <c r="J29" s="51" t="s">
        <v>156</v>
      </c>
      <c r="K29" s="21"/>
      <c r="M29" s="24"/>
    </row>
    <row r="30" spans="2:14" ht="19.5" customHeight="1">
      <c r="B30" s="175" t="s">
        <v>157</v>
      </c>
      <c r="C30" s="221">
        <v>0</v>
      </c>
      <c r="D30" s="222">
        <f>+C30</f>
        <v>0</v>
      </c>
      <c r="E30" s="223">
        <v>0</v>
      </c>
      <c r="F30" s="224">
        <f>+E30</f>
        <v>0</v>
      </c>
      <c r="G30" s="225" t="e">
        <f>+C30/E30</f>
        <v>#DIV/0!</v>
      </c>
      <c r="H30" s="226" t="e">
        <f>+D30/F30</f>
        <v>#DIV/0!</v>
      </c>
      <c r="I30" s="227" t="e">
        <f>+D30/$G$26</f>
        <v>#DIV/0!</v>
      </c>
      <c r="J30" s="50">
        <v>0.99</v>
      </c>
      <c r="K30" s="27"/>
      <c r="M30" s="24"/>
    </row>
    <row r="31" spans="2:14" ht="19.5" customHeight="1">
      <c r="B31" s="175" t="s">
        <v>158</v>
      </c>
      <c r="C31" s="221">
        <v>0</v>
      </c>
      <c r="D31" s="222">
        <f>+D30+C31</f>
        <v>0</v>
      </c>
      <c r="E31" s="223">
        <v>0</v>
      </c>
      <c r="F31" s="224">
        <f>+F30+E31</f>
        <v>0</v>
      </c>
      <c r="G31" s="225" t="e">
        <f t="shared" ref="G31:G41" si="0">+C31/E31</f>
        <v>#DIV/0!</v>
      </c>
      <c r="H31" s="226" t="e">
        <f t="shared" ref="H31:H41" si="1">+D31/F31</f>
        <v>#DIV/0!</v>
      </c>
      <c r="I31" s="227" t="e">
        <f t="shared" ref="I31:I40" si="2">+D31/$G$26</f>
        <v>#DIV/0!</v>
      </c>
      <c r="J31" s="50">
        <v>0.99</v>
      </c>
      <c r="K31" s="27"/>
      <c r="M31" s="24"/>
    </row>
    <row r="32" spans="2:14" ht="19.5" customHeight="1">
      <c r="B32" s="175" t="s">
        <v>159</v>
      </c>
      <c r="C32" s="221">
        <v>0</v>
      </c>
      <c r="D32" s="222">
        <f t="shared" ref="D32:D41" si="3">+D31+C32</f>
        <v>0</v>
      </c>
      <c r="E32" s="223">
        <v>0</v>
      </c>
      <c r="F32" s="224">
        <f t="shared" ref="F32:F41" si="4">+F31+E32</f>
        <v>0</v>
      </c>
      <c r="G32" s="225" t="e">
        <f t="shared" si="0"/>
        <v>#DIV/0!</v>
      </c>
      <c r="H32" s="226" t="e">
        <f t="shared" si="1"/>
        <v>#DIV/0!</v>
      </c>
      <c r="I32" s="227" t="e">
        <f t="shared" si="2"/>
        <v>#DIV/0!</v>
      </c>
      <c r="J32" s="50">
        <v>0.99</v>
      </c>
      <c r="K32" s="27"/>
      <c r="M32" s="24"/>
    </row>
    <row r="33" spans="2:11" ht="19.5" customHeight="1">
      <c r="B33" s="175" t="s">
        <v>160</v>
      </c>
      <c r="C33" s="221">
        <v>0</v>
      </c>
      <c r="D33" s="222">
        <f t="shared" si="3"/>
        <v>0</v>
      </c>
      <c r="E33" s="223">
        <v>0</v>
      </c>
      <c r="F33" s="224">
        <f t="shared" si="4"/>
        <v>0</v>
      </c>
      <c r="G33" s="225" t="e">
        <f t="shared" si="0"/>
        <v>#DIV/0!</v>
      </c>
      <c r="H33" s="226" t="e">
        <f t="shared" si="1"/>
        <v>#DIV/0!</v>
      </c>
      <c r="I33" s="227" t="e">
        <f t="shared" si="2"/>
        <v>#DIV/0!</v>
      </c>
      <c r="J33" s="50">
        <v>0.99</v>
      </c>
      <c r="K33" s="27"/>
    </row>
    <row r="34" spans="2:11" ht="19.5" customHeight="1">
      <c r="B34" s="175" t="s">
        <v>161</v>
      </c>
      <c r="C34" s="221">
        <v>0</v>
      </c>
      <c r="D34" s="222">
        <f t="shared" si="3"/>
        <v>0</v>
      </c>
      <c r="E34" s="223">
        <v>0</v>
      </c>
      <c r="F34" s="224">
        <f t="shared" si="4"/>
        <v>0</v>
      </c>
      <c r="G34" s="225" t="e">
        <f t="shared" si="0"/>
        <v>#DIV/0!</v>
      </c>
      <c r="H34" s="226" t="e">
        <f t="shared" si="1"/>
        <v>#DIV/0!</v>
      </c>
      <c r="I34" s="227" t="e">
        <f t="shared" si="2"/>
        <v>#DIV/0!</v>
      </c>
      <c r="J34" s="50">
        <v>0.99</v>
      </c>
      <c r="K34" s="27"/>
    </row>
    <row r="35" spans="2:11" ht="19.5" customHeight="1">
      <c r="B35" s="175" t="s">
        <v>162</v>
      </c>
      <c r="C35" s="221">
        <v>0</v>
      </c>
      <c r="D35" s="222">
        <f t="shared" si="3"/>
        <v>0</v>
      </c>
      <c r="E35" s="223">
        <v>0</v>
      </c>
      <c r="F35" s="224">
        <f t="shared" si="4"/>
        <v>0</v>
      </c>
      <c r="G35" s="225" t="e">
        <f t="shared" si="0"/>
        <v>#DIV/0!</v>
      </c>
      <c r="H35" s="226" t="e">
        <f t="shared" si="1"/>
        <v>#DIV/0!</v>
      </c>
      <c r="I35" s="227" t="e">
        <f t="shared" si="2"/>
        <v>#DIV/0!</v>
      </c>
      <c r="J35" s="50">
        <v>0.99</v>
      </c>
      <c r="K35" s="27"/>
    </row>
    <row r="36" spans="2:11" ht="19.5" customHeight="1">
      <c r="B36" s="175" t="s">
        <v>163</v>
      </c>
      <c r="C36" s="221">
        <v>0</v>
      </c>
      <c r="D36" s="222">
        <f t="shared" si="3"/>
        <v>0</v>
      </c>
      <c r="E36" s="223">
        <v>0</v>
      </c>
      <c r="F36" s="224">
        <f t="shared" si="4"/>
        <v>0</v>
      </c>
      <c r="G36" s="225" t="e">
        <f t="shared" si="0"/>
        <v>#DIV/0!</v>
      </c>
      <c r="H36" s="226" t="e">
        <f t="shared" si="1"/>
        <v>#DIV/0!</v>
      </c>
      <c r="I36" s="227" t="e">
        <f t="shared" si="2"/>
        <v>#DIV/0!</v>
      </c>
      <c r="J36" s="50">
        <v>0.99</v>
      </c>
      <c r="K36" s="27"/>
    </row>
    <row r="37" spans="2:11" ht="19.5" customHeight="1">
      <c r="B37" s="175" t="s">
        <v>164</v>
      </c>
      <c r="C37" s="221">
        <v>0</v>
      </c>
      <c r="D37" s="222">
        <f t="shared" si="3"/>
        <v>0</v>
      </c>
      <c r="E37" s="223">
        <v>0</v>
      </c>
      <c r="F37" s="224">
        <f t="shared" si="4"/>
        <v>0</v>
      </c>
      <c r="G37" s="225" t="e">
        <f t="shared" si="0"/>
        <v>#DIV/0!</v>
      </c>
      <c r="H37" s="226" t="e">
        <f t="shared" si="1"/>
        <v>#DIV/0!</v>
      </c>
      <c r="I37" s="227" t="e">
        <f t="shared" si="2"/>
        <v>#DIV/0!</v>
      </c>
      <c r="J37" s="50">
        <v>0.99</v>
      </c>
      <c r="K37" s="27"/>
    </row>
    <row r="38" spans="2:11" ht="19.5" customHeight="1">
      <c r="B38" s="175" t="s">
        <v>165</v>
      </c>
      <c r="C38" s="221">
        <v>0</v>
      </c>
      <c r="D38" s="222">
        <f t="shared" si="3"/>
        <v>0</v>
      </c>
      <c r="E38" s="223">
        <v>0</v>
      </c>
      <c r="F38" s="224">
        <f t="shared" si="4"/>
        <v>0</v>
      </c>
      <c r="G38" s="225" t="e">
        <f t="shared" si="0"/>
        <v>#DIV/0!</v>
      </c>
      <c r="H38" s="226" t="e">
        <f t="shared" si="1"/>
        <v>#DIV/0!</v>
      </c>
      <c r="I38" s="227" t="e">
        <f t="shared" si="2"/>
        <v>#DIV/0!</v>
      </c>
      <c r="J38" s="50">
        <v>0.99</v>
      </c>
      <c r="K38" s="27"/>
    </row>
    <row r="39" spans="2:11" ht="19.5" customHeight="1">
      <c r="B39" s="175" t="s">
        <v>166</v>
      </c>
      <c r="C39" s="221">
        <v>0</v>
      </c>
      <c r="D39" s="222">
        <f t="shared" si="3"/>
        <v>0</v>
      </c>
      <c r="E39" s="223">
        <v>0</v>
      </c>
      <c r="F39" s="224">
        <f t="shared" si="4"/>
        <v>0</v>
      </c>
      <c r="G39" s="225" t="e">
        <f t="shared" si="0"/>
        <v>#DIV/0!</v>
      </c>
      <c r="H39" s="226" t="e">
        <f t="shared" si="1"/>
        <v>#DIV/0!</v>
      </c>
      <c r="I39" s="227" t="e">
        <f t="shared" si="2"/>
        <v>#DIV/0!</v>
      </c>
      <c r="J39" s="50">
        <v>0.99</v>
      </c>
      <c r="K39" s="27"/>
    </row>
    <row r="40" spans="2:11" ht="19.5" customHeight="1">
      <c r="B40" s="175" t="s">
        <v>167</v>
      </c>
      <c r="C40" s="221">
        <v>0</v>
      </c>
      <c r="D40" s="222">
        <f t="shared" si="3"/>
        <v>0</v>
      </c>
      <c r="E40" s="223">
        <v>0</v>
      </c>
      <c r="F40" s="224">
        <f t="shared" si="4"/>
        <v>0</v>
      </c>
      <c r="G40" s="225" t="e">
        <f t="shared" si="0"/>
        <v>#DIV/0!</v>
      </c>
      <c r="H40" s="226" t="e">
        <f t="shared" si="1"/>
        <v>#DIV/0!</v>
      </c>
      <c r="I40" s="227" t="e">
        <f t="shared" si="2"/>
        <v>#DIV/0!</v>
      </c>
      <c r="J40" s="50">
        <v>0.99</v>
      </c>
      <c r="K40" s="27"/>
    </row>
    <row r="41" spans="2:11" ht="19.5" customHeight="1">
      <c r="B41" s="175" t="s">
        <v>168</v>
      </c>
      <c r="C41" s="221">
        <v>0</v>
      </c>
      <c r="D41" s="222">
        <f t="shared" si="3"/>
        <v>0</v>
      </c>
      <c r="E41" s="223">
        <v>0</v>
      </c>
      <c r="F41" s="224">
        <f t="shared" si="4"/>
        <v>0</v>
      </c>
      <c r="G41" s="225" t="e">
        <f t="shared" si="0"/>
        <v>#DIV/0!</v>
      </c>
      <c r="H41" s="226" t="e">
        <f t="shared" si="1"/>
        <v>#DIV/0!</v>
      </c>
      <c r="I41" s="227" t="e">
        <f>+D41/$G$26</f>
        <v>#DIV/0!</v>
      </c>
      <c r="J41" s="50">
        <v>0.99</v>
      </c>
      <c r="K41" s="27"/>
    </row>
    <row r="42" spans="2:11" ht="54.75" customHeight="1">
      <c r="B42" s="183" t="s">
        <v>169</v>
      </c>
      <c r="C42" s="378"/>
      <c r="D42" s="378"/>
      <c r="E42" s="378"/>
      <c r="F42" s="378"/>
      <c r="G42" s="378"/>
      <c r="H42" s="378"/>
      <c r="I42" s="396"/>
      <c r="J42" s="28"/>
      <c r="K42" s="28"/>
    </row>
    <row r="43" spans="2:11" ht="29.25" customHeight="1">
      <c r="B43" s="400" t="s">
        <v>170</v>
      </c>
      <c r="C43" s="401"/>
      <c r="D43" s="401"/>
      <c r="E43" s="401"/>
      <c r="F43" s="401"/>
      <c r="G43" s="401"/>
      <c r="H43" s="401"/>
      <c r="I43" s="402"/>
      <c r="J43" s="40"/>
      <c r="K43" s="40"/>
    </row>
    <row r="44" spans="2:11" ht="32.25" customHeight="1">
      <c r="B44" s="408"/>
      <c r="C44" s="409"/>
      <c r="D44" s="409"/>
      <c r="E44" s="409"/>
      <c r="F44" s="409"/>
      <c r="G44" s="409"/>
      <c r="H44" s="409"/>
      <c r="I44" s="410"/>
      <c r="J44" s="40"/>
      <c r="K44" s="40"/>
    </row>
    <row r="45" spans="2:11" ht="32.25" customHeight="1">
      <c r="B45" s="411"/>
      <c r="C45" s="412"/>
      <c r="D45" s="412"/>
      <c r="E45" s="412"/>
      <c r="F45" s="412"/>
      <c r="G45" s="412"/>
      <c r="H45" s="412"/>
      <c r="I45" s="413"/>
      <c r="J45" s="28"/>
      <c r="K45" s="28"/>
    </row>
    <row r="46" spans="2:11" ht="32.25" customHeight="1">
      <c r="B46" s="411"/>
      <c r="C46" s="412"/>
      <c r="D46" s="412"/>
      <c r="E46" s="412"/>
      <c r="F46" s="412"/>
      <c r="G46" s="412"/>
      <c r="H46" s="412"/>
      <c r="I46" s="413"/>
      <c r="J46" s="28"/>
      <c r="K46" s="28"/>
    </row>
    <row r="47" spans="2:11" ht="32.25" customHeight="1">
      <c r="B47" s="411"/>
      <c r="C47" s="412"/>
      <c r="D47" s="412"/>
      <c r="E47" s="412"/>
      <c r="F47" s="412"/>
      <c r="G47" s="412"/>
      <c r="H47" s="412"/>
      <c r="I47" s="413"/>
      <c r="J47" s="28"/>
      <c r="K47" s="28"/>
    </row>
    <row r="48" spans="2:11" ht="32.25" customHeight="1">
      <c r="B48" s="414"/>
      <c r="C48" s="415"/>
      <c r="D48" s="415"/>
      <c r="E48" s="415"/>
      <c r="F48" s="415"/>
      <c r="G48" s="415"/>
      <c r="H48" s="415"/>
      <c r="I48" s="416"/>
      <c r="J48" s="12"/>
      <c r="K48" s="12"/>
    </row>
    <row r="49" spans="2:11" ht="79.5" customHeight="1">
      <c r="B49" s="165" t="s">
        <v>171</v>
      </c>
      <c r="C49" s="872"/>
      <c r="D49" s="873"/>
      <c r="E49" s="873"/>
      <c r="F49" s="873"/>
      <c r="G49" s="873"/>
      <c r="H49" s="873"/>
      <c r="I49" s="874"/>
      <c r="J49" s="29"/>
      <c r="K49" s="29"/>
    </row>
    <row r="50" spans="2:11" ht="26.25" customHeight="1">
      <c r="B50" s="165" t="s">
        <v>172</v>
      </c>
      <c r="C50" s="875"/>
      <c r="D50" s="876"/>
      <c r="E50" s="876"/>
      <c r="F50" s="876"/>
      <c r="G50" s="876"/>
      <c r="H50" s="876"/>
      <c r="I50" s="877"/>
      <c r="J50" s="29"/>
      <c r="K50" s="29"/>
    </row>
    <row r="51" spans="2:11" ht="64.5" customHeight="1">
      <c r="B51" s="184" t="s">
        <v>173</v>
      </c>
      <c r="C51" s="872"/>
      <c r="D51" s="873"/>
      <c r="E51" s="873"/>
      <c r="F51" s="873"/>
      <c r="G51" s="873"/>
      <c r="H51" s="873"/>
      <c r="I51" s="874"/>
      <c r="J51" s="29"/>
      <c r="K51" s="29"/>
    </row>
    <row r="52" spans="2:11" ht="29.25" customHeight="1">
      <c r="B52" s="400" t="s">
        <v>174</v>
      </c>
      <c r="C52" s="401"/>
      <c r="D52" s="401"/>
      <c r="E52" s="401"/>
      <c r="F52" s="401"/>
      <c r="G52" s="401"/>
      <c r="H52" s="401"/>
      <c r="I52" s="402"/>
      <c r="J52" s="29"/>
      <c r="K52" s="29"/>
    </row>
    <row r="53" spans="2:11" ht="33" customHeight="1">
      <c r="B53" s="403" t="s">
        <v>175</v>
      </c>
      <c r="C53" s="185" t="s">
        <v>176</v>
      </c>
      <c r="D53" s="404" t="s">
        <v>177</v>
      </c>
      <c r="E53" s="404"/>
      <c r="F53" s="404"/>
      <c r="G53" s="404" t="s">
        <v>178</v>
      </c>
      <c r="H53" s="404"/>
      <c r="I53" s="405"/>
      <c r="J53" s="30"/>
      <c r="K53" s="30"/>
    </row>
    <row r="54" spans="2:11" ht="31.5" customHeight="1">
      <c r="B54" s="403"/>
      <c r="C54" s="228"/>
      <c r="D54" s="378"/>
      <c r="E54" s="378"/>
      <c r="F54" s="378"/>
      <c r="G54" s="406"/>
      <c r="H54" s="406"/>
      <c r="I54" s="407"/>
      <c r="J54" s="30"/>
      <c r="K54" s="30"/>
    </row>
    <row r="55" spans="2:11" ht="31.5" customHeight="1">
      <c r="B55" s="184" t="s">
        <v>179</v>
      </c>
      <c r="C55" s="878" t="s">
        <v>462</v>
      </c>
      <c r="D55" s="879"/>
      <c r="E55" s="391" t="s">
        <v>181</v>
      </c>
      <c r="F55" s="391"/>
      <c r="G55" s="390" t="s">
        <v>463</v>
      </c>
      <c r="H55" s="390"/>
      <c r="I55" s="392"/>
      <c r="J55" s="31"/>
      <c r="K55" s="31"/>
    </row>
    <row r="56" spans="2:11" ht="31.5" customHeight="1">
      <c r="B56" s="184" t="s">
        <v>183</v>
      </c>
      <c r="C56" s="378" t="s">
        <v>184</v>
      </c>
      <c r="D56" s="378"/>
      <c r="E56" s="393" t="s">
        <v>185</v>
      </c>
      <c r="F56" s="393"/>
      <c r="G56" s="390" t="s">
        <v>186</v>
      </c>
      <c r="H56" s="390"/>
      <c r="I56" s="392"/>
      <c r="J56" s="31"/>
      <c r="K56" s="31"/>
    </row>
    <row r="57" spans="2:11" ht="31.5" customHeight="1">
      <c r="B57" s="184" t="s">
        <v>187</v>
      </c>
      <c r="C57" s="378"/>
      <c r="D57" s="378"/>
      <c r="E57" s="379" t="s">
        <v>188</v>
      </c>
      <c r="F57" s="380"/>
      <c r="G57" s="383"/>
      <c r="H57" s="384"/>
      <c r="I57" s="385"/>
      <c r="J57" s="32"/>
      <c r="K57" s="32"/>
    </row>
    <row r="58" spans="2:11" ht="31.5" customHeight="1" thickBot="1">
      <c r="B58" s="187" t="s">
        <v>189</v>
      </c>
      <c r="C58" s="389"/>
      <c r="D58" s="389"/>
      <c r="E58" s="381"/>
      <c r="F58" s="382"/>
      <c r="G58" s="386"/>
      <c r="H58" s="387"/>
      <c r="I58" s="388"/>
      <c r="J58" s="32"/>
      <c r="K58" s="32"/>
    </row>
    <row r="59" spans="2:11" hidden="1">
      <c r="B59" s="3"/>
      <c r="C59" s="3"/>
      <c r="D59" s="5"/>
      <c r="E59" s="5"/>
      <c r="F59" s="5"/>
      <c r="G59" s="5"/>
      <c r="H59" s="5"/>
      <c r="I59" s="42"/>
      <c r="J59" s="33"/>
      <c r="K59" s="33"/>
    </row>
    <row r="60" spans="2:11" hidden="1">
      <c r="B60" s="43"/>
      <c r="C60" s="44"/>
      <c r="D60" s="44"/>
      <c r="E60" s="45"/>
      <c r="F60" s="45"/>
      <c r="G60" s="46"/>
      <c r="H60" s="47"/>
      <c r="I60" s="44"/>
      <c r="J60" s="34"/>
      <c r="K60" s="34"/>
    </row>
    <row r="61" spans="2:11" hidden="1">
      <c r="B61" s="43"/>
      <c r="C61" s="44"/>
      <c r="D61" s="44"/>
      <c r="E61" s="45"/>
      <c r="F61" s="45"/>
      <c r="G61" s="46"/>
      <c r="H61" s="47"/>
      <c r="I61" s="44"/>
      <c r="J61" s="34"/>
      <c r="K61" s="34"/>
    </row>
    <row r="62" spans="2:11" hidden="1">
      <c r="B62" s="43"/>
      <c r="C62" s="44"/>
      <c r="D62" s="44"/>
      <c r="E62" s="45"/>
      <c r="F62" s="45"/>
      <c r="G62" s="46"/>
      <c r="H62" s="47"/>
      <c r="I62" s="44"/>
      <c r="J62" s="34"/>
      <c r="K62" s="34"/>
    </row>
    <row r="63" spans="2:11" hidden="1">
      <c r="B63" s="43"/>
      <c r="C63" s="44"/>
      <c r="D63" s="44"/>
      <c r="E63" s="45"/>
      <c r="F63" s="45"/>
      <c r="G63" s="46"/>
      <c r="H63" s="47"/>
      <c r="I63" s="44"/>
      <c r="J63" s="34"/>
      <c r="K63" s="34"/>
    </row>
    <row r="64" spans="2:11" hidden="1">
      <c r="B64" s="43"/>
      <c r="C64" s="44"/>
      <c r="D64" s="44"/>
      <c r="E64" s="45"/>
      <c r="F64" s="45"/>
      <c r="G64" s="46"/>
      <c r="H64" s="47"/>
      <c r="I64" s="44"/>
      <c r="J64" s="34"/>
      <c r="K64" s="34"/>
    </row>
    <row r="65" spans="2:11" hidden="1">
      <c r="B65" s="43"/>
      <c r="C65" s="44"/>
      <c r="D65" s="44"/>
      <c r="E65" s="45"/>
      <c r="F65" s="45"/>
      <c r="G65" s="46"/>
      <c r="H65" s="47"/>
      <c r="I65" s="44"/>
      <c r="J65" s="34"/>
      <c r="K65" s="34"/>
    </row>
    <row r="66" spans="2:11" hidden="1">
      <c r="B66" s="43"/>
      <c r="C66" s="44"/>
      <c r="D66" s="44"/>
      <c r="E66" s="45"/>
      <c r="F66" s="45"/>
      <c r="G66" s="46"/>
      <c r="H66" s="47"/>
      <c r="I66" s="44"/>
      <c r="J66" s="34"/>
      <c r="K66" s="34"/>
    </row>
    <row r="67" spans="2:11" hidden="1">
      <c r="B67" s="43"/>
      <c r="C67" s="44"/>
      <c r="D67" s="44"/>
      <c r="E67" s="45"/>
      <c r="F67" s="45"/>
      <c r="G67" s="46"/>
      <c r="H67" s="47"/>
      <c r="I67" s="44"/>
      <c r="J67" s="34"/>
      <c r="K67" s="34"/>
    </row>
    <row r="68" spans="2:11">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5" defaultRowHeight="15"/>
  <cols>
    <col min="1" max="1" width="1.33203125" customWidth="1"/>
    <col min="2" max="2" width="20.1640625" style="38" customWidth="1"/>
    <col min="3" max="3" width="34.5" customWidth="1"/>
    <col min="4" max="4" width="14.33203125" customWidth="1"/>
    <col min="5" max="5" width="5.6640625" customWidth="1"/>
    <col min="6" max="6" width="47" customWidth="1"/>
    <col min="7" max="8" width="16.1640625" customWidth="1"/>
    <col min="9" max="9" width="16.33203125" customWidth="1"/>
    <col min="10" max="10" width="15.6640625" customWidth="1"/>
    <col min="11" max="11" width="20" customWidth="1"/>
    <col min="13" max="13" width="17.6640625" bestFit="1" customWidth="1"/>
    <col min="108" max="108" width="11.5" customWidth="1"/>
    <col min="198" max="198" width="1.5" customWidth="1"/>
  </cols>
  <sheetData>
    <row r="1" spans="2:11" ht="18" customHeight="1" thickBot="1">
      <c r="B1" s="495"/>
      <c r="C1" s="498" t="s">
        <v>0</v>
      </c>
      <c r="D1" s="499"/>
      <c r="E1" s="499"/>
      <c r="F1" s="499"/>
      <c r="G1" s="499"/>
      <c r="H1" s="500"/>
      <c r="I1" s="501"/>
      <c r="J1" s="502"/>
    </row>
    <row r="2" spans="2:11" ht="18" customHeight="1" thickBot="1">
      <c r="B2" s="496"/>
      <c r="C2" s="498" t="s">
        <v>1</v>
      </c>
      <c r="D2" s="499"/>
      <c r="E2" s="499"/>
      <c r="F2" s="499"/>
      <c r="G2" s="499"/>
      <c r="H2" s="500"/>
      <c r="I2" s="503"/>
      <c r="J2" s="504"/>
    </row>
    <row r="3" spans="2:11" ht="18" customHeight="1" thickBot="1">
      <c r="B3" s="496"/>
      <c r="C3" s="498" t="s">
        <v>464</v>
      </c>
      <c r="D3" s="499"/>
      <c r="E3" s="499"/>
      <c r="F3" s="499"/>
      <c r="G3" s="499"/>
      <c r="H3" s="500"/>
      <c r="I3" s="503"/>
      <c r="J3" s="504"/>
    </row>
    <row r="4" spans="2:11" ht="18" customHeight="1" thickBot="1">
      <c r="B4" s="497"/>
      <c r="C4" s="498" t="s">
        <v>191</v>
      </c>
      <c r="D4" s="499"/>
      <c r="E4" s="499"/>
      <c r="F4" s="500"/>
      <c r="G4" s="507" t="s">
        <v>192</v>
      </c>
      <c r="H4" s="508"/>
      <c r="I4" s="505"/>
      <c r="J4" s="506"/>
    </row>
    <row r="5" spans="2:11" ht="18" customHeight="1" thickBot="1">
      <c r="B5" s="35"/>
      <c r="C5" s="10"/>
      <c r="D5" s="10"/>
      <c r="E5" s="10"/>
      <c r="F5" s="10"/>
      <c r="G5" s="10"/>
      <c r="H5" s="10"/>
      <c r="I5" s="10"/>
      <c r="J5" s="36"/>
    </row>
    <row r="6" spans="2:11" ht="51.75" customHeight="1" thickBot="1">
      <c r="B6" s="1" t="s">
        <v>465</v>
      </c>
      <c r="C6" s="509" t="s">
        <v>39</v>
      </c>
      <c r="D6" s="510"/>
      <c r="E6" s="511"/>
      <c r="F6" s="37"/>
      <c r="G6" s="10"/>
      <c r="H6" s="10"/>
      <c r="I6" s="10"/>
      <c r="J6" s="36"/>
    </row>
    <row r="7" spans="2:11" ht="32.25" customHeight="1" thickBot="1">
      <c r="B7" s="2" t="s">
        <v>194</v>
      </c>
      <c r="C7" s="509" t="s">
        <v>86</v>
      </c>
      <c r="D7" s="510"/>
      <c r="E7" s="511"/>
      <c r="F7" s="37"/>
      <c r="G7" s="10"/>
      <c r="H7" s="10"/>
      <c r="I7" s="10"/>
      <c r="J7" s="36"/>
    </row>
    <row r="8" spans="2:11" ht="32.25" customHeight="1" thickBot="1">
      <c r="B8" s="2" t="s">
        <v>195</v>
      </c>
      <c r="C8" s="509" t="s">
        <v>196</v>
      </c>
      <c r="D8" s="510"/>
      <c r="E8" s="511"/>
      <c r="F8" s="4"/>
      <c r="G8" s="10"/>
      <c r="H8" s="10"/>
      <c r="I8" s="10"/>
      <c r="J8" s="36"/>
    </row>
    <row r="9" spans="2:11" ht="33.75" customHeight="1" thickBot="1">
      <c r="B9" s="2" t="s">
        <v>197</v>
      </c>
      <c r="C9" s="509" t="s">
        <v>186</v>
      </c>
      <c r="D9" s="510"/>
      <c r="E9" s="511"/>
      <c r="F9" s="37"/>
      <c r="G9" s="10"/>
      <c r="H9" s="10"/>
      <c r="I9" s="10"/>
      <c r="J9" s="36"/>
    </row>
    <row r="10" spans="2:11" ht="33.75" customHeight="1" thickBot="1">
      <c r="B10" s="64" t="s">
        <v>198</v>
      </c>
      <c r="C10" s="509" t="s">
        <v>466</v>
      </c>
      <c r="D10" s="510"/>
      <c r="E10" s="511"/>
      <c r="F10" s="37"/>
      <c r="G10" s="10"/>
      <c r="H10" s="10"/>
      <c r="I10" s="10"/>
      <c r="J10" s="36"/>
    </row>
    <row r="11" spans="2:11" ht="34.5" customHeight="1"/>
    <row r="12" spans="2:11" ht="21.75" customHeight="1">
      <c r="B12" s="488" t="s">
        <v>467</v>
      </c>
      <c r="C12" s="489"/>
      <c r="D12" s="489"/>
      <c r="E12" s="489"/>
      <c r="F12" s="489"/>
      <c r="G12" s="489"/>
      <c r="H12" s="490"/>
      <c r="I12" s="886" t="s">
        <v>200</v>
      </c>
      <c r="J12" s="887"/>
      <c r="K12" s="887"/>
    </row>
    <row r="13" spans="2:11" s="39" customFormat="1" ht="30" customHeight="1">
      <c r="B13" s="229" t="s">
        <v>201</v>
      </c>
      <c r="C13" s="229" t="s">
        <v>202</v>
      </c>
      <c r="D13" s="229" t="s">
        <v>203</v>
      </c>
      <c r="E13" s="229" t="s">
        <v>204</v>
      </c>
      <c r="F13" s="229" t="s">
        <v>205</v>
      </c>
      <c r="G13" s="229" t="s">
        <v>206</v>
      </c>
      <c r="H13" s="229" t="s">
        <v>207</v>
      </c>
      <c r="I13" s="230" t="s">
        <v>208</v>
      </c>
      <c r="J13" s="230" t="s">
        <v>209</v>
      </c>
      <c r="K13" s="230" t="s">
        <v>210</v>
      </c>
    </row>
    <row r="14" spans="2:11" s="39" customFormat="1">
      <c r="B14" s="231"/>
      <c r="C14" s="232"/>
      <c r="D14" s="233"/>
      <c r="E14" s="234"/>
      <c r="F14" s="232"/>
      <c r="G14" s="233"/>
      <c r="H14" s="235"/>
      <c r="I14" s="236"/>
      <c r="J14" s="237"/>
      <c r="K14" s="234"/>
    </row>
    <row r="15" spans="2:11" ht="165" customHeight="1">
      <c r="B15" s="231"/>
      <c r="C15" s="238"/>
      <c r="D15" s="233"/>
      <c r="E15" s="239"/>
      <c r="F15" s="240"/>
      <c r="G15" s="233"/>
      <c r="H15" s="235"/>
      <c r="I15" s="236"/>
      <c r="J15" s="237"/>
      <c r="K15" s="884"/>
    </row>
    <row r="16" spans="2:11">
      <c r="B16" s="231"/>
      <c r="C16" s="232"/>
      <c r="D16" s="233"/>
      <c r="E16" s="234"/>
      <c r="F16" s="232"/>
      <c r="G16" s="233"/>
      <c r="H16" s="235"/>
      <c r="I16" s="236"/>
      <c r="J16" s="237"/>
      <c r="K16" s="885"/>
    </row>
    <row r="17" spans="2:12">
      <c r="B17" s="231"/>
      <c r="C17" s="241"/>
      <c r="D17" s="233"/>
      <c r="E17" s="234"/>
      <c r="F17" s="241"/>
      <c r="G17" s="233"/>
      <c r="H17" s="242"/>
      <c r="I17" s="236"/>
      <c r="J17" s="237"/>
      <c r="K17" s="234"/>
    </row>
    <row r="18" spans="2:12">
      <c r="B18" s="231"/>
      <c r="C18" s="241"/>
      <c r="D18" s="233"/>
      <c r="E18" s="234"/>
      <c r="F18" s="241"/>
      <c r="G18" s="233"/>
      <c r="H18" s="242"/>
      <c r="I18" s="243"/>
      <c r="J18" s="237"/>
      <c r="K18" s="244"/>
    </row>
    <row r="19" spans="2:12" ht="15" customHeight="1">
      <c r="B19" s="880" t="s">
        <v>217</v>
      </c>
      <c r="C19" s="881"/>
      <c r="D19" s="245">
        <f>SUM(D15:D16)</f>
        <v>0</v>
      </c>
      <c r="E19" s="882" t="s">
        <v>217</v>
      </c>
      <c r="F19" s="883"/>
      <c r="G19" s="245">
        <v>1</v>
      </c>
      <c r="H19" s="246"/>
      <c r="I19" s="247">
        <f>SUM(I14:I18)</f>
        <v>0</v>
      </c>
      <c r="J19" s="248"/>
      <c r="K19" s="248"/>
    </row>
    <row r="23" spans="2:12">
      <c r="L23" s="78"/>
    </row>
    <row r="24" spans="2:12">
      <c r="L24" s="78"/>
    </row>
    <row r="25" spans="2:12">
      <c r="L25" s="78"/>
    </row>
    <row r="26" spans="2:12">
      <c r="L26" s="78"/>
    </row>
    <row r="27" spans="2:12">
      <c r="L27" s="78"/>
    </row>
    <row r="28" spans="2:12">
      <c r="L28" s="78"/>
    </row>
    <row r="30" spans="2:12">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5" defaultRowHeight="15"/>
  <sheetData>
    <row r="9" spans="10:12">
      <c r="K9" s="249" t="s">
        <v>468</v>
      </c>
      <c r="L9" s="249" t="s">
        <v>469</v>
      </c>
    </row>
    <row r="10" spans="10:12">
      <c r="J10" s="250" t="s">
        <v>470</v>
      </c>
      <c r="K10" s="250">
        <v>77</v>
      </c>
      <c r="L10" s="250">
        <v>2</v>
      </c>
    </row>
    <row r="11" spans="10:12">
      <c r="J11" s="198"/>
      <c r="K11" s="198"/>
      <c r="L11" s="198">
        <v>37</v>
      </c>
    </row>
    <row r="12" spans="10:12">
      <c r="J12" s="198"/>
      <c r="K12" s="198"/>
      <c r="L12" s="198">
        <v>43</v>
      </c>
    </row>
    <row r="13" spans="10:12">
      <c r="K13" s="198" t="s">
        <v>471</v>
      </c>
      <c r="L13" s="251">
        <f>SUM(L10:L12)</f>
        <v>82</v>
      </c>
    </row>
    <row r="14" spans="10:12">
      <c r="J14" s="250" t="s">
        <v>472</v>
      </c>
      <c r="K14" s="250">
        <v>115</v>
      </c>
      <c r="L14" s="250">
        <v>16</v>
      </c>
    </row>
    <row r="15" spans="10:12">
      <c r="J15" s="198"/>
      <c r="K15" s="198"/>
      <c r="L15" s="198">
        <v>27</v>
      </c>
    </row>
    <row r="16" spans="10:12">
      <c r="J16" s="198"/>
      <c r="K16" s="198"/>
      <c r="L16" s="198">
        <v>10</v>
      </c>
    </row>
    <row r="17" spans="10:14">
      <c r="J17" s="198"/>
      <c r="K17" s="198" t="s">
        <v>471</v>
      </c>
      <c r="L17" s="251">
        <f>SUM(L14:L16)</f>
        <v>53</v>
      </c>
    </row>
    <row r="18" spans="10:14">
      <c r="J18" s="250" t="s">
        <v>473</v>
      </c>
      <c r="K18" s="250">
        <v>7</v>
      </c>
      <c r="L18" s="250">
        <v>13</v>
      </c>
    </row>
    <row r="19" spans="10:14">
      <c r="J19" s="198"/>
      <c r="K19" s="198"/>
      <c r="L19" s="198">
        <v>14</v>
      </c>
    </row>
    <row r="20" spans="10:14">
      <c r="J20" s="198"/>
      <c r="K20" s="198"/>
      <c r="L20" s="198">
        <v>10</v>
      </c>
    </row>
    <row r="21" spans="10:14">
      <c r="J21" s="198"/>
      <c r="K21" s="198" t="s">
        <v>471</v>
      </c>
      <c r="L21" s="251">
        <f>SUM(L18:L20)</f>
        <v>37</v>
      </c>
    </row>
    <row r="22" spans="10:14">
      <c r="J22" s="250" t="s">
        <v>474</v>
      </c>
      <c r="K22" s="250">
        <v>52</v>
      </c>
      <c r="L22" s="250">
        <v>10</v>
      </c>
    </row>
    <row r="23" spans="10:14">
      <c r="J23" s="198"/>
      <c r="K23" s="198"/>
      <c r="L23" s="198">
        <v>0</v>
      </c>
    </row>
    <row r="24" spans="10:14">
      <c r="J24" s="198"/>
      <c r="K24" s="198"/>
      <c r="L24" s="198">
        <v>59</v>
      </c>
    </row>
    <row r="25" spans="10:14">
      <c r="J25" s="198"/>
      <c r="K25" s="198" t="s">
        <v>471</v>
      </c>
      <c r="L25" s="251">
        <f>SUM(L22:L24)</f>
        <v>69</v>
      </c>
    </row>
    <row r="27" spans="10:14">
      <c r="J27" s="76" t="s">
        <v>475</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Sección 3. Metas Producto</vt:lpstr>
      <vt:lpstr>MP - SIT</vt:lpstr>
      <vt:lpstr>Act.Meta_SIT</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Microsoft Office User</cp:lastModifiedBy>
  <cp:revision/>
  <dcterms:created xsi:type="dcterms:W3CDTF">2010-03-25T16:40:43Z</dcterms:created>
  <dcterms:modified xsi:type="dcterms:W3CDTF">2023-08-21T23:00:59Z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