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1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Library/CloudStorage/OneDrive-INSTITUTODEPROTECCIONANIMAL899999061052/TRABAJO EN CASA/IDPYBA 2023/PLAN DE ACCION/7550/MAYO/"/>
    </mc:Choice>
  </mc:AlternateContent>
  <xr:revisionPtr revIDLastSave="0" documentId="13_ncr:1_{7DAF0C85-4190-E146-BDCB-7FF6A5293C87}" xr6:coauthVersionLast="47" xr6:coauthVersionMax="47" xr10:uidLastSave="{00000000-0000-0000-0000-000000000000}"/>
  <bookViews>
    <workbookView xWindow="0" yWindow="500" windowWidth="14840" windowHeight="16540" tabRatio="889" activeTab="8" xr2:uid="{00000000-000D-0000-FFFF-FFFF00000000}"/>
  </bookViews>
  <sheets>
    <sheet name="Sección 3. Metas Producto" sheetId="5" state="hidden" r:id="rId1"/>
    <sheet name="MP - SIT" sheetId="62" state="hidden" r:id="rId2"/>
    <sheet name="Act.Meta_SIT" sheetId="63" state="hidden" r:id="rId3"/>
    <sheet name="META 2" sheetId="87" r:id="rId4"/>
    <sheet name="META 3" sheetId="93" r:id="rId5"/>
    <sheet name="META 4" sheetId="95" r:id="rId6"/>
    <sheet name="META 5" sheetId="90" r:id="rId7"/>
    <sheet name="META 6" sheetId="91" r:id="rId8"/>
    <sheet name="META 7" sheetId="92" r:id="rId9"/>
    <sheet name="HV 14" sheetId="47" state="hidden" r:id="rId10"/>
    <sheet name="Act. 14" sheetId="48" state="hidden" r:id="rId11"/>
    <sheet name="Hoja3" sheetId="66" state="hidden" r:id="rId12"/>
    <sheet name="Hoja1" sheetId="57" state="hidden" r:id="rId13"/>
  </sheets>
  <definedNames>
    <definedName name="_xlnm.Print_Area" localSheetId="3">'META 2'!$A$1:$I$61</definedName>
    <definedName name="_xlnm.Print_Area" localSheetId="4">'META 3'!$A$1:$I$54</definedName>
    <definedName name="_xlnm.Print_Area" localSheetId="5">'META 4'!$A$1:$I$57</definedName>
    <definedName name="_xlnm.Print_Area" localSheetId="6">'META 5'!$A$1:$I$67</definedName>
    <definedName name="_xlnm.Print_Area" localSheetId="7">'META 6'!$A$1:$I$74</definedName>
    <definedName name="_xlnm.Print_Area" localSheetId="8">'META 7'!$A$1:$I$58</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#REF!</definedName>
    <definedName name="GRUPO_ETAREOS" localSheetId="9">#REF!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#REF!</definedName>
    <definedName name="GRUPO_ETARIO" localSheetId="9">#REF!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#REF!</definedName>
    <definedName name="GRUPO_ETNICO" localSheetId="9">#REF!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#REF!</definedName>
    <definedName name="GRUPOETNICO" localSheetId="9">#REF!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#REF!</definedName>
    <definedName name="GRUPOS_ETNICOS" localSheetId="4">#REF!</definedName>
    <definedName name="GRUPOS_ETNICOS" localSheetId="5">#REF!</definedName>
    <definedName name="GRUPOS_ETNICOS">#REF!</definedName>
    <definedName name="LOCALIDAD" localSheetId="9">#REF!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#REF!</definedName>
    <definedName name="LOCALIZACION" localSheetId="9">#REF!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87" l="1"/>
  <c r="G27" i="92" l="1"/>
  <c r="F27" i="92"/>
  <c r="J65" i="91"/>
  <c r="J57" i="91"/>
  <c r="J55" i="91"/>
  <c r="J53" i="91"/>
  <c r="J51" i="91"/>
  <c r="J50" i="91"/>
  <c r="J49" i="91"/>
  <c r="J48" i="91"/>
  <c r="J46" i="91"/>
  <c r="D29" i="92"/>
  <c r="D30" i="92"/>
  <c r="D31" i="92"/>
  <c r="D30" i="91"/>
  <c r="D31" i="91"/>
  <c r="D31" i="90"/>
  <c r="D30" i="90"/>
  <c r="D29" i="90"/>
  <c r="D31" i="95" l="1"/>
  <c r="D30" i="95"/>
  <c r="D31" i="93"/>
  <c r="D30" i="93"/>
  <c r="D31" i="87" l="1"/>
  <c r="D30" i="87" l="1"/>
  <c r="D29" i="91"/>
  <c r="D29" i="93" l="1"/>
  <c r="D29" i="87" l="1"/>
  <c r="D28" i="91" l="1"/>
  <c r="F27" i="95" l="1"/>
  <c r="E38" i="95"/>
  <c r="E37" i="95"/>
  <c r="E36" i="95"/>
  <c r="E35" i="95"/>
  <c r="E34" i="95"/>
  <c r="E33" i="95"/>
  <c r="E32" i="95"/>
  <c r="E31" i="95"/>
  <c r="C38" i="95"/>
  <c r="C37" i="95"/>
  <c r="C36" i="95"/>
  <c r="C35" i="95"/>
  <c r="C34" i="95"/>
  <c r="C33" i="95"/>
  <c r="C32" i="95"/>
  <c r="C31" i="95"/>
  <c r="C30" i="95"/>
  <c r="C29" i="95"/>
  <c r="C28" i="95"/>
  <c r="C27" i="95"/>
  <c r="C28" i="92" l="1"/>
  <c r="D28" i="92" s="1"/>
  <c r="C29" i="92"/>
  <c r="C30" i="92"/>
  <c r="C31" i="92"/>
  <c r="C32" i="92"/>
  <c r="C33" i="92"/>
  <c r="C34" i="92"/>
  <c r="C35" i="92"/>
  <c r="C36" i="92"/>
  <c r="C37" i="92"/>
  <c r="C38" i="92"/>
  <c r="C27" i="92"/>
  <c r="D27" i="92" s="1"/>
  <c r="C28" i="91"/>
  <c r="C29" i="91"/>
  <c r="C30" i="91"/>
  <c r="C31" i="91"/>
  <c r="C32" i="91"/>
  <c r="C33" i="91"/>
  <c r="C34" i="91"/>
  <c r="C35" i="91"/>
  <c r="C36" i="91"/>
  <c r="C37" i="91"/>
  <c r="C38" i="91"/>
  <c r="C27" i="91"/>
  <c r="C28" i="90"/>
  <c r="D28" i="90" s="1"/>
  <c r="C29" i="90"/>
  <c r="C30" i="90"/>
  <c r="C31" i="90"/>
  <c r="C32" i="90"/>
  <c r="C33" i="90"/>
  <c r="C34" i="90"/>
  <c r="C35" i="90"/>
  <c r="C36" i="90"/>
  <c r="C37" i="90"/>
  <c r="C38" i="90"/>
  <c r="C27" i="90"/>
  <c r="D27" i="90" s="1"/>
  <c r="C38" i="93"/>
  <c r="C37" i="93"/>
  <c r="C36" i="93"/>
  <c r="C35" i="93"/>
  <c r="C34" i="93"/>
  <c r="C33" i="93"/>
  <c r="C32" i="93"/>
  <c r="C31" i="93"/>
  <c r="C30" i="93"/>
  <c r="C29" i="93"/>
  <c r="C28" i="93"/>
  <c r="C27" i="93"/>
  <c r="C28" i="87"/>
  <c r="C29" i="87"/>
  <c r="C30" i="87"/>
  <c r="C31" i="87"/>
  <c r="C32" i="87"/>
  <c r="C33" i="87"/>
  <c r="C34" i="87"/>
  <c r="C35" i="87"/>
  <c r="C36" i="87"/>
  <c r="C37" i="87"/>
  <c r="C38" i="87"/>
  <c r="C27" i="87"/>
  <c r="D27" i="87" s="1"/>
  <c r="E35" i="92" l="1"/>
  <c r="E38" i="92" l="1"/>
  <c r="E37" i="92"/>
  <c r="E36" i="92"/>
  <c r="E34" i="92"/>
  <c r="E33" i="92"/>
  <c r="E32" i="92"/>
  <c r="E31" i="92"/>
  <c r="E30" i="92"/>
  <c r="E29" i="92"/>
  <c r="E28" i="92"/>
  <c r="E27" i="92"/>
  <c r="E38" i="93" l="1"/>
  <c r="E37" i="93"/>
  <c r="E36" i="93"/>
  <c r="E35" i="93"/>
  <c r="E34" i="93"/>
  <c r="E33" i="93"/>
  <c r="E32" i="93"/>
  <c r="E31" i="93"/>
  <c r="E30" i="93"/>
  <c r="E29" i="93"/>
  <c r="E28" i="93"/>
  <c r="E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27" i="95"/>
  <c r="F27" i="93" l="1"/>
  <c r="H27" i="91" l="1"/>
  <c r="H27" i="95"/>
  <c r="H28" i="95" s="1"/>
  <c r="H29" i="95" s="1"/>
  <c r="H30" i="95" s="1"/>
  <c r="H31" i="95" s="1"/>
  <c r="H32" i="95" s="1"/>
  <c r="H33" i="95" s="1"/>
  <c r="H34" i="95" s="1"/>
  <c r="H35" i="95" s="1"/>
  <c r="H36" i="95" s="1"/>
  <c r="H37" i="95" s="1"/>
  <c r="H38" i="95" s="1"/>
  <c r="H27" i="92"/>
  <c r="H28" i="92" s="1"/>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I27" i="92" l="1"/>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F27" i="91"/>
  <c r="H29" i="87"/>
  <c r="H30" i="87" s="1"/>
  <c r="H31" i="87" s="1"/>
  <c r="H32" i="87" s="1"/>
  <c r="H33" i="87" s="1"/>
  <c r="H34" i="87" s="1"/>
  <c r="H35" i="87" s="1"/>
  <c r="H36" i="87" s="1"/>
  <c r="H37" i="87" s="1"/>
  <c r="H38" i="87" s="1"/>
  <c r="I27" i="87"/>
  <c r="H27" i="93"/>
  <c r="H28" i="93" s="1"/>
  <c r="H33" i="62" l="1"/>
  <c r="I33" i="62"/>
  <c r="D34" i="62"/>
  <c r="D32" i="47"/>
  <c r="H31" i="47"/>
  <c r="I31" i="47"/>
  <c r="H29" i="93"/>
  <c r="H30" i="93" s="1"/>
  <c r="H31" i="93" s="1"/>
  <c r="H32" i="93" s="1"/>
  <c r="H33" i="93" s="1"/>
  <c r="H34" i="93" s="1"/>
  <c r="H35" i="93" s="1"/>
  <c r="H36" i="93" s="1"/>
  <c r="H37"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E37" i="91"/>
  <c r="H37" i="91" l="1"/>
  <c r="H38" i="91" s="1"/>
  <c r="G27" i="9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<sst xmlns="http://schemas.openxmlformats.org/spreadsheetml/2006/main" count="1206" uniqueCount="496">
  <si>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</si>
  <si>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</si>
  <si>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</si>
  <si>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</si>
  <si>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</si>
  <si>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</si>
  <si>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</si>
  <si>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</si>
  <si>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</si>
  <si>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</si>
  <si>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</si>
  <si>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</si>
  <si>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</si>
  <si>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</si>
  <si>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</si>
  <si>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</si>
  <si>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</si>
  <si>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</si>
  <si>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</si>
  <si>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</si>
  <si>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</si>
  <si>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</si>
  <si>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</si>
  <si>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</si>
  <si>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</si>
  <si>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</si>
  <si>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</si>
  <si>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</si>
  <si>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</si>
  <si>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</si>
  <si>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</si>
  <si>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</si>
  <si>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</si>
  <si>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</si>
  <si>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</si>
  <si>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</si>
  <si>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</si>
  <si>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</si>
  <si>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</si>
  <si>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</si>
  <si>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</si>
  <si>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</si>
  <si>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</si>
  <si>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</si>
  <si>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</si>
  <si>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</si>
  <si>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</si>
  <si>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</si>
  <si>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</si>
  <si>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</si>
  <si>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</si>
  <si>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</si>
  <si>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</si>
  <si>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</si>
  <si>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</si>
  <si>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</si>
  <si>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</si>
  <si>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</si>
  <si>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</si>
  <si>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</si>
  <si>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</si>
  <si>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</si>
  <si>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</si>
  <si>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</si>
  <si>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</si>
  <si>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</si>
  <si>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</si>
  <si>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</si>
  <si>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</si>
  <si>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</si>
  <si>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</si>
  <si>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</si>
  <si>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</si>
  <si>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</si>
  <si>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</si>
  <si>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</si>
  <si>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</si>
  <si>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</si>
  <si>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</si>
  <si>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</si>
  <si>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</si>
  <si>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</si>
  <si>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</si>
  <si>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</si>
  <si>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</si>
  <si>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</si>
  <si>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</si>
  <si>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</si>
  <si>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</si>
  <si>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</si>
  <si>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</si>
  <si>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</si>
  <si>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</si>
  <si>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</si>
  <si>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</si>
  <si>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</si>
  <si>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</si>
  <si>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</si>
  <si>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</si>
  <si>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</si>
  <si>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</si>
  <si>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</si>
  <si>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</si>
  <si>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</si>
  <si>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</si>
  <si>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</si>
  <si>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</si>
  <si>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</si>
  <si>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</si>
  <si>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</si>
  <si>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</si>
  <si>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</si>
  <si>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</si>
  <si>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</si>
  <si>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</si>
  <si>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</si>
  <si>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</si>
  <si>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</si>
  <si>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</si>
  <si>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</si>
  <si>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</si>
  <si>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</si>
  <si>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</si>
  <si>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</si>
  <si>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</si>
  <si>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</si>
  <si>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</si>
  <si>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</si>
  <si>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</si>
  <si>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</si>
  <si>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</si>
  <si>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</si>
  <si>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</si>
  <si>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</si>
  <si>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</si>
  <si>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</si>
  <si>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</si>
  <si>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</si>
  <si>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</si>
  <si>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</si>
  <si>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</si>
  <si>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</si>
  <si>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</si>
  <si>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</si>
  <si>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</si>
  <si>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</si>
  <si>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</si>
  <si>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</si>
  <si>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</si>
  <si>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</si>
  <si>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</si>
  <si>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</si>
  <si>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</si>
  <si>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</si>
  <si>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</si>
  <si>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</si>
  <si>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</si>
  <si>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</si>
  <si>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</si>
  <si>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</si>
  <si>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</si>
  <si>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</si>
  <si>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</si>
  <si>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</si>
  <si>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</si>
  <si>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</si>
  <si>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</si>
  <si>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</si>
  <si>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</si>
  <si>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</si>
  <si>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</si>
  <si>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</si>
  <si>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</si>
  <si>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</si>
  <si>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</si>
  <si>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</si>
  <si>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</si>
  <si>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</si>
  <si>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</si>
  <si>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</si>
  <si>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</si>
  <si>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</si>
  <si>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</si>
  <si>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</si>
  <si>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</si>
  <si>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</si>
  <si>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</si>
  <si>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</si>
  <si>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</si>
  <si>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</si>
  <si>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</si>
  <si>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</si>
  <si>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</si>
  <si>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</si>
  <si>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</si>
  <si>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</si>
  <si>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</si>
  <si>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</si>
  <si>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</si>
  <si>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</si>
  <si>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</si>
  <si>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</si>
  <si>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</si>
  <si>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</si>
  <si>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</si>
  <si>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</si>
  <si>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</si>
  <si>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</si>
  <si>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</si>
  <si>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</si>
  <si>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</si>
  <si>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</si>
  <si>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</si>
  <si>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</si>
  <si>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</si>
  <si>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</si>
  <si>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</si>
  <si>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</si>
  <si>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</si>
  <si>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</si>
  <si>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</si>
  <si>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</si>
  <si>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</si>
  <si>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</si>
  <si>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</si>
  <si>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Fortalecer los canales de comunicación</t>
  </si>
  <si>
    <t>Meta/Actividad con territorialización</t>
  </si>
  <si>
    <t>Dependencia responsable</t>
  </si>
  <si>
    <t>Grupo Comunicaciones</t>
  </si>
  <si>
    <t>Indicador PMR</t>
  </si>
  <si>
    <t>Nombre Proyecto</t>
  </si>
  <si>
    <t>Fortalecimiento institucional de la estructura organizacional del IDPYBA Bogotá</t>
  </si>
  <si>
    <t>Código del Proyecto</t>
  </si>
  <si>
    <t>Código del proceso</t>
  </si>
  <si>
    <t>PE03</t>
  </si>
  <si>
    <t>Objetivo estratégico</t>
  </si>
  <si>
    <t>Garantizar accesibilidad a la información institucional a los grupos de valor, a través de los mecanismos y canales que disponga el Instituto</t>
  </si>
  <si>
    <t>Meta Sectorial</t>
  </si>
  <si>
    <t>Realizar el fortalecimiento institucional de la estructura orgánica y funcional de la estructura orgánica y funcional de la SDA, IDGER, JBB, E  IDPYBA</t>
  </si>
  <si>
    <t>Nombre del indicador</t>
  </si>
  <si>
    <t>Planes Estratégicos Formulados</t>
  </si>
  <si>
    <t>Tipología</t>
  </si>
  <si>
    <t>Fecha de programación</t>
  </si>
  <si>
    <t>1 de enero de 2023</t>
  </si>
  <si>
    <t>Tipo anualización</t>
  </si>
  <si>
    <t>Objetivo y descripción del Indicador</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</si>
  <si>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</si>
  <si>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Fuente u origen de Datos</t>
  </si>
  <si>
    <t>Plan de Acción</t>
  </si>
  <si>
    <t>Fórmula de Cálculo</t>
  </si>
  <si>
    <t>Actividades ejecutadas para el fortalecimiento de los canales de comunicación / Actividades programadas para el fortalecimiento de los canales de comunicación</t>
  </si>
  <si>
    <t>Unidad de medida del indicador</t>
  </si>
  <si>
    <t xml:space="preserve">Nombre de las Variables </t>
  </si>
  <si>
    <t>Magnitud Ejecutada</t>
  </si>
  <si>
    <t xml:space="preserve">Magnitud programada </t>
  </si>
  <si>
    <t>Actividades ejecutadas para el fortalecimiento de los canales de comunicación</t>
  </si>
  <si>
    <t>Actividades programadas para el fortalecimiento de los canales de comunicación</t>
  </si>
  <si>
    <t>Unidad de medida (de la variable)</t>
  </si>
  <si>
    <t>Descripción de la variable</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</si>
  <si>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</si>
  <si>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</si>
  <si>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Inicio de la Serie</t>
  </si>
  <si>
    <t>Línea base</t>
  </si>
  <si>
    <t>Acumulado cuatrienio</t>
  </si>
  <si>
    <t>Fin de la Serie</t>
  </si>
  <si>
    <t>Valor de la Meta</t>
  </si>
  <si>
    <t>Frecuencia del reporte</t>
  </si>
  <si>
    <t>MENSUAL</t>
  </si>
  <si>
    <t xml:space="preserve">Justificación meta inferior a línea base </t>
  </si>
  <si>
    <t>Se realiza programación, teniendo en cuenta programación cuatrienio plan de desarrollo</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</si>
  <si>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</si>
  <si>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</si>
  <si>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</si>
  <si>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</si>
  <si>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</si>
  <si>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</si>
  <si>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</si>
  <si>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</si>
  <si>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</si>
  <si>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</si>
  <si>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Descripción avances y logros</t>
  </si>
  <si>
    <t xml:space="preserve">Ampliación de la base de seguidores, fortalecimiento de la red de periodistas aliados y medios de comunicación masivos y comunitarios. Amplificación masiva de los productos audiovisuales. Fortalecimiento de la divulgación de jornadas de esterilización y apertura de las jornadas de adopción. </t>
  </si>
  <si>
    <t>Acumulado Año</t>
  </si>
  <si>
    <t>Piezas Gráficas</t>
  </si>
  <si>
    <t>Videos</t>
  </si>
  <si>
    <t>Notas y Comunicados</t>
  </si>
  <si>
    <t>Publicaciones Facebook</t>
  </si>
  <si>
    <t>Publicaciones Twitter</t>
  </si>
  <si>
    <t>Publicaciones Instagram</t>
  </si>
  <si>
    <t>Impresiones en redes</t>
  </si>
  <si>
    <t>Descripción retrasos y soluciones</t>
  </si>
  <si>
    <t>Beneficios para la Comunidad/Entidad</t>
  </si>
  <si>
    <t xml:space="preserve">Es necesario fortalecer la divulgación de la misionalidad de la entidad, ya que cada vez hay más servicios y beneficios para la comunidad. Es importante resaltar que el Instituto se está posicionando como un referente técnico-científico, y que los comentarios y noticias suelen ser positivos frente a la gestión del IDPYBA. </t>
  </si>
  <si>
    <t>PARTE 3. Actualización y Responsables del reporte</t>
  </si>
  <si>
    <t>Control de actualizaciones</t>
  </si>
  <si>
    <t xml:space="preserve">Fecha </t>
  </si>
  <si>
    <t>Campo modificado</t>
  </si>
  <si>
    <t>Modificación realizada.</t>
  </si>
  <si>
    <t>Responsable del Análisis</t>
  </si>
  <si>
    <t>CATALINA MARIA CRUZ RODRIGUEZ</t>
  </si>
  <si>
    <t>Responsable del reporte</t>
  </si>
  <si>
    <t>Jefe de Oficina y/o Subdirector(a)</t>
  </si>
  <si>
    <t>CATALINA MARIA CRUZ RODRIGUEZ - CLARA INES PARRA ROJAS</t>
  </si>
  <si>
    <t>Firma Jefe Oficina y/o Subdirector(a)</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</si>
  <si>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</si>
  <si>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</si>
  <si>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</si>
  <si>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</si>
  <si>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</si>
  <si>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</si>
  <si>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</si>
  <si>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</si>
  <si>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</si>
  <si>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</si>
  <si>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</si>
  <si>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</si>
  <si>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</si>
  <si>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</si>
  <si>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La meta presenta un nivel de cumplimiento del 33% con corte al mes de abril, la cual corresponde al desarrollo de las siguientes actividades:
La Oficina Asesora de Planeación cumplió con los reportes a realizar en el mes de mayo de 2023 de los Proyectos de Inversión de la entidad:
1. Indicadores PMR.
2. Reporte en el Sistema de Seguimiento de Proyectos de Inversión SPI.
3. Consolidación y publicación del  Plan Operativo Anual POA.
4. Informe de seguimiento a los indicadores  del  Plan Operativo Anual POA.
5. Elaboración de informe de Alertas y recomendaciones para los Gerentes de Proyecto.
6. Revisión y publicación de las Hojas de vida de los indicadores.
Adicionalmente se realizó:
* Reporte a la Secretaría Distrital de Hacienda de los Trazadores presupuestales.
* En instalaciones del IDPYBA se realizó por parte de la Secretaría Distrital de Hacienda la socialización de los resultados de la matriz de reprogramación PMR 2023, a las Subdirecciones de Atención a la Fauna y Cultura Ciudadana y Gestión del Conocimiento y Oficina Asesora de Planeación.
En lo referente al reporte de seguimiento a los Planes de Acción de los productos de Política Pública en los que el Instituto tiene responsabilidad, se realizó el reporte de seguimiento de las Políticas Públicas de Espacio Público y Juventud. Así mismo, respecto a los procesos de asistencia técnica en procesos de formulación e implementación de políticas públicas en los que tiene responsabilidad el Instituto, se dió continuidad al acompañamiento en la formulación de la propuesta del producto para ejecución del IDPYBA en la Política Pública del Peatón y se incluyó la matriz de costeo de implementación del producto.</t>
  </si>
  <si>
    <t>La entidad presenta información a las partes interesadas que permite realizar seguimiento a las diferentes actividades isionales y de apoyo que se ejecutan en la vigencia. La entidad da cumplimiento a la consolidación y reporte de información que permite en oportunidad cumplir con los reportes que permitan realizar monitoreo y control sobre su gestión.</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</si>
  <si>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</si>
  <si>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DEISI PASCAGAZA - DIANA MONCALEANO - WILLIAM GUERRERO - MARCELA PLAZAS</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</si>
  <si>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</si>
  <si>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</si>
  <si>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</si>
  <si>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Enero de 2023</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</si>
  <si>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</si>
  <si>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PLAN DE ACCIÓN</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</si>
  <si>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</si>
  <si>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</si>
  <si>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</si>
  <si>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</si>
  <si>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</si>
  <si>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 xml:space="preserve">
Para el mes de mayo se realiza el seguimiento, revisión de evidencias y diligenciamiento del autocontrol por parte de la OAP-MIPG del PAAC Y RIESGOS DE CORRUPCIÓN del primer cuatrimestre de la vigencia 2023, así mismo a los 14 MAPAS DE RIESGOS DE PROCESOS institucionales. Se realizó la revisión técnica de 15 documentos institucionales entre (Procedimientos, formatos, planes,guias,instructivos, programas) asociados a los procesos Talento Humano, Gestión Administrativa y Documental, Gestión Jurídica, se mantiene la actualización del Listado Maestro con los documentos vigentes. 
Desde la Oficia Asesora de Planeación se inició el proceso de preparación del Formulario Único de Reporte y Avance de Gestión (FURAG) con la distribución de las preguntas del formulario para la validación de competencia de cada área y que a su vez las dependencias iniciaran las actividades conexas para dar respuesta al formulario y recolectar evidencias en cumplimiento de la Circular Externa No. 100-003-2023. Así mismo, se realizó seguimiento a la estrategia de racionalización de trámites en el Sistema Único de Informacion y Tramites.
La Oficina Asesora de Planeación, acompañó y coordinó el desarrollo Comité Institucional de Gestión y Desempeño para la articulación y ejecución, a nivel institucional, de las acciones y estrategias para la correcta implementación, operación, desarrollo, evaluación y seguimiento del Modelo Integrado de Planeación y Gestión – MIPG en el cual se aprobo el plan de trabajo del comité, se expuso el cronograma FURAG 2022 y se aprobó la actualización del PAAC a V2 .
</t>
  </si>
  <si>
    <t>Documentos revisados, actualizados,adoptados, eliminados</t>
  </si>
  <si>
    <t>Revisados 15
Actualizados 4
Adoptados 10
Eliminados 7</t>
  </si>
  <si>
    <t>Revisados 44
Actualizados 13
Adoptados 23
Eliminados 23</t>
  </si>
  <si>
    <t>Reuniones y comunicaciones para la implementación del MIPG</t>
  </si>
  <si>
    <t>Reuniones 8
Comunicaciones 26</t>
  </si>
  <si>
    <t>Reuniones 42
Comunicaciones 95</t>
  </si>
  <si>
    <t>Actividades del PAAC desarrolladas OAP</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</si>
  <si>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</si>
  <si>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</si>
  <si>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</si>
  <si>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</si>
  <si>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</si>
  <si>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</si>
  <si>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</si>
  <si>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</si>
  <si>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</si>
  <si>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</si>
  <si>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</si>
  <si>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</si>
  <si>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</si>
  <si>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CANTIDAD</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</si>
  <si>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</si>
  <si>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</si>
  <si>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r>
      <rPr>
        <b/>
        <sz val="10"/>
        <color theme="1"/>
        <rFont val="Arial"/>
        <family val="2"/>
      </rPr>
      <t>OFICINA ASESORA JURIDICA</t>
    </r>
    <r>
      <rPr>
        <sz val="10"/>
        <color theme="1"/>
        <rFont val="Arial"/>
        <family val="2"/>
      </rPr>
      <t>: Se elaboró un (1) informe de procesos judiciales, tutelas y conciliaciones extrajudiciales actualizado al mes de Mayo de 2023. Se contestaron (2) Acciones de Tutela, No 2023-00768 y  No 2023-00193, Se profirió (1) fallo de tutela favorable para la entidad tutela 2023-00768. Se efectuaron seguimientos semanales a los procesos judiciales vigentes en la página de la rama y se realizó la correspondiente actualización de las actuaciones judiciales en el SIPROJ.  Se asistió a la Audiencia convocada dentro del proceso ordinario laboral No 2023-00056. Se presentaron alegatos de conclusión dentro de la Acción Popular No 2020-00797. Durante el mes de mayo de 2023 se asistió a 141 diligencias judiciales y se elaboraron diecisiete (17) oficios de excusa dirigidos a los Juzgados y/o autoridades competentes. Se emite dos (2) concepto jurídico, Concepto 20230009 interpretación de la resolución 053 de 2020, Concepto 20230010. ejemplares caninos de manejo especial – Akita Americano, Revisión y control de legalidad de 25 actos administrativos, Se realiza la revisión a dos (2) procedimientos: Procedimiento de adopción de caninos y felinos y Cartilla ABC del maltrato animal. Se realiza el análisis técnico jurídico de cuatro (4) proyectos normativos: P.A 268,300,183 y proyecto distrital de acción para el Desarrollo de la Comunidad 2022 – 2034, Normograma con corte a mayo 2023. Se realizan tres (3) respuestas a derechos de petición, radicado 2023ER0005482, 2023ER0005099, 2023IE001404 . Se realizó (2) capacitación de generalidades jurídicas de la protección animaly la convivencia pacífica en nuestra comunidad. Además, se brindó información detallada sobre los servicios que ofrece el Centro de Atención a la Justicia (CAJ),a los miembros de la Policía Nacional y enlace de la Secretaría de Seguridad. Se recibieron 80 solicitudes de orientación al Centro de Atención Jurídica (57 virtuales y 23 presenciales), de las cuales 54 fueron atendidas exitosamente y las 26 restantes los usuarios no asistieron al espacio agendado. De las 80 solicitudes el porcentaje por localidades fue: Suba 18%, Usaquén y Kennedy 10% c/u, Rafael Uribe, Bosa y Engativá 8% c/u, Ciudad Bolivar 6%, Chapinero 5%, San Cristóbal 4%, Puente Aranda, Fontibón, Teusaquillo, Barrios Unidos, Antonio Nariño 3% c/u, Santa fe, Usme, Tunjuelito, La Candelaria, Los Mártires 1% c/u. Fuera de Bogotá 6%.</t>
    </r>
  </si>
  <si>
    <t>Actos administrativos, conceptos juridicos y respuestas a derechos de petición:</t>
  </si>
  <si>
    <t xml:space="preserve"> Actos, conceptos y respuestas a DP: 34</t>
  </si>
  <si>
    <t>Tutelas y demandas respondidas:</t>
  </si>
  <si>
    <t xml:space="preserve"> Tutelas y demandas: 2</t>
  </si>
  <si>
    <t>Diligencias judiciales atendidas:</t>
  </si>
  <si>
    <t xml:space="preserve"> Diligencias judiciales: 141</t>
  </si>
  <si>
    <t>socialización y capacitación juridica a la ciudadanía</t>
  </si>
  <si>
    <t xml:space="preserve">  capacitación juridica: 2</t>
  </si>
  <si>
    <t>Orientaciones juridicas a la ciudadanía</t>
  </si>
  <si>
    <t xml:space="preserve"> Orientaciones juridicas a la ciudadanía 80</t>
  </si>
  <si>
    <r>
      <t xml:space="preserve">SUBDIRECCIÓN DE GESTIÓN CORPORATIVA: GRUPO CONTRACTUAL: 
</t>
    </r>
    <r>
      <rPr>
        <sz val="11"/>
        <color theme="1"/>
        <rFont val="Arial"/>
        <family val="2"/>
      </rPr>
      <t>No. DE CONTRATOS: Durante el mes de MAYO  de 2023, se suscribieron 4 contratos de bienes y servicios y de prestación de servicios porfesionales y /o apoyo a la gestión. los cuales fueron tramitados  a tráves de la plataforma SECOPII 
MODIFICACIONES TRAMITADAS: Durante el mes de MAYO de 2023, se realizaron 10  modificaciones y/o novedades contractuales. 
RESPUESTA A REQUERIMIENTOS: Se dá respuesta a 48 requerimientos internos y externos así: 
-  Requerimientos Internos y Externos - Derechos de Petición: 2
-solicitudes de Certificaciones de Contratos: 23
-tramite de Paz y Salvos:   8                                                                                                                 --        reportes correspondiente a Sivicof, Veeduria: 2                                                                                liquidaciones: 13</t>
    </r>
  </si>
  <si>
    <t>Contratos elaborados:</t>
  </si>
  <si>
    <t>4</t>
  </si>
  <si>
    <t>319</t>
  </si>
  <si>
    <t xml:space="preserve"> Contratos: 4</t>
  </si>
  <si>
    <t>Novedades contractuales:</t>
  </si>
  <si>
    <t>10</t>
  </si>
  <si>
    <t>50</t>
  </si>
  <si>
    <t xml:space="preserve"> Novedades contractuales: 10</t>
  </si>
  <si>
    <t>Derechos de petición respondidos, PQR, Requerimientos:</t>
  </si>
  <si>
    <t>35</t>
  </si>
  <si>
    <t>556</t>
  </si>
  <si>
    <t>Requerimientos admin: 35</t>
  </si>
  <si>
    <t>Liquidaciones efectuadas</t>
  </si>
  <si>
    <t>13</t>
  </si>
  <si>
    <t>25</t>
  </si>
  <si>
    <t xml:space="preserve"> Liquidaciones: 13</t>
  </si>
  <si>
    <r>
      <rPr>
        <b/>
        <sz val="10"/>
        <color theme="1"/>
        <rFont val="Arial"/>
        <family val="2"/>
      </rPr>
      <t>OFICINA DE CONTROL INTERNO DISCIPLINARIO:</t>
    </r>
    <r>
      <rPr>
        <sz val="10"/>
        <color theme="1"/>
        <rFont val="Arial"/>
        <family val="2"/>
      </rPr>
      <t xml:space="preserve"> 
Actualmente la Oficina de Control Disciplinario Interno  del IDPYBA,  tiene VEINTICINCO  (25) expedientes activos  de los cuales CINCO  (5) son Investigaciones formales y el restante corresponden a  Indagaciones Previas
Para el mes de  MAYO de 2023, la OCDI, gestionó y generó :
 1. DIEZ  (10) providencias, así:
 - Dos (2) Autos de Archivo 
- Un (1) Auto de Apertura de Investigaciòn 
- Un (1) Auto Cierre Etapa de Investigaciòn 
- Un (1) Auto Apertura de Indagaciòn Previa.
-   Dos (2) Autos de remision a Personeria 
- Un (1) Auto que reconoce a defensor 
- Un (1) Auto de Incorporacion 
- Un (1) Auto Inhibitorio.
2. Las Notificaciones (personal y por edicto)
3. practica de pruebas Testimoniales y documentales
4. Las comunicaciones y notificaciones  necesarias para la continuidad de las actuaciones</t>
    </r>
  </si>
  <si>
    <t>Autos interlocutorios:</t>
  </si>
  <si>
    <t xml:space="preserve"> Autos interlocutorios: 3</t>
  </si>
  <si>
    <t>Derechos de petición respondidos:</t>
  </si>
  <si>
    <t xml:space="preserve">Autos de sustanciación </t>
  </si>
  <si>
    <t xml:space="preserve"> Autos de sustanciación  7</t>
  </si>
  <si>
    <t>Para esta meta no se presentan situaciones significativas que afecten el cumplimiento de la meta.</t>
  </si>
  <si>
    <t xml:space="preserve">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t>
  </si>
  <si>
    <t>Diana Cortés  - Ingrid Yohanna Rodriguez- María Isabel Villegas</t>
  </si>
  <si>
    <t>Yuly Patricia Castro Beltrán  - Clara Ines Parra Rojas - María Isabel Villegas</t>
  </si>
  <si>
    <t>Jefe de la Oficina Asesora de Planeación - Subdirectora de Gestión Corporativa - Jefe de la Oficina de Control Disciplinario Interno</t>
  </si>
  <si>
    <t>Realizar un diagnostico de fortalecimiento institucional que cumpla con las necesidades de los procesos transversales del IDPYBA</t>
  </si>
  <si>
    <t>Subdirección de Gestión Corporativa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</si>
  <si>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</si>
  <si>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</si>
  <si>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</si>
  <si>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1 de enero de 2022</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</si>
  <si>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</si>
  <si>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</si>
  <si>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</si>
  <si>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implementación de los procesos transversales</t>
  </si>
  <si>
    <r>
      <t xml:space="preserve">EQUIPO DE ATENCIÓN AL CIUDADANO: </t>
    </r>
    <r>
      <rPr>
        <sz val="10"/>
        <color theme="1"/>
        <rFont val="Arial"/>
        <family val="2"/>
      </rPr>
      <t xml:space="preserve"> Durante el periodo comprendido entre el 1 y el 31 de mayo de 2023 se recibieron y asignaron 1.154 PQRSD a través de los canales habilitados.
Se cerraron de manera extempóranea 7, las cuales pertenecen a la los programas de la Subdirección de Atención a la Fauna y Gestión del Conocimiento y Cultura Ciudadana. 
El tiempo promedio de gestión de las peticiones para el mes de enero fue de 13 días hábiles.
Se realizaron 85 encuestas de satisfacción, en donde el 75% de los ciudadanos se encuentran satisfachos con el servicio.
El principal motivo de insatisfacción de los ciudadanos es la falta de claridad en las respuestas enviadas por parte del Instituto, los ciudadanos mencionan que no son claras en cuanto al proceder en los casos reportados, adicionalmente de oportunidad para atender los casos de presunto maltrato animal.
Através de  los canales de atención se realizaron 2.522 asesorías a ciudadanos que requerían acceder a los servicios del IDPYBA, principalmente asignando turnos para esterilización</t>
    </r>
  </si>
  <si>
    <t xml:space="preserve">PQRS recibidas: </t>
  </si>
  <si>
    <t>Satisfacción ciudadana:</t>
  </si>
  <si>
    <t>Promedio: 68%</t>
  </si>
  <si>
    <t>Asesorías dadas:</t>
  </si>
  <si>
    <t xml:space="preserve">GESTION DE TALENTO HUMANO: Para el mes de mayo de 2023 se tenían programadas 12 capacitaciones de las cuales se realizaron 12, una de ellas se encuentra en el PIC durante la vigencia por depender de un tercero y la cual se realizar en el mes de mayo de 2023
1.	Capacitación Fatiga Compasional cuyo objetivo es conocer la diferencia entre burnout y fatiga compasional, principales características y estrategias para la prevención e intervención en caso de ser necesario. Modalidad presencial sede UCA
2.	Capacitación COPASST – inspecciones, cuyo objetivo es conocer los fundamentos básicos y la metodología en la realización de visitas de Inspección, así mismo facilitar la identificación de los factores de riesgo y seguir medidas de prevención y obtener efectividad en las actividades realizadas por el COPASST. Modalidad: presencial sede administrativa 
3.	Jornada reinducción cuyo objetivo es capacitar y sensibilizar a las y los funcionarios del IDPYBA, en temas concernientes a: Ley de trasparencia y conflicto de interés. Modalidad: virtual plataforma Teams 
4.	Capacitación Actualización de Tablas de retención en la fuente cuyo objetivo es sensibilizar y capacitar a los funcionarios y contratistas sobre la aplicación de las TRD. Modalidad: Virtual plataforma Teams
5.	Capacitación Cultura organizacional dictada por la Secretaría General de la Alcaldía Mayor de Bogotá. Modalidad: presencial sede administrativa salón 217 
6.	Capacitación Preparación y desarrollo de competencias en el uso de herramientas digitales cuyo objetivo es conocer los aspectos más importantes para el manejo de la herramienta de Office 365 (Outlook – One Drive). Modalidad: virtual plataforma Teams 
7.	Capacitación Plan de emergencias – Prevención de incendios y manejo de extintores cuyo objetivo consiste en conocer la manera segura de usar un extintor, reconociendo en que caso se usa cada uno, así mismo identificar los posibles riesgos de incendio y las medidas preventivas para evitarlos. Modalidad: presencial Unidad de Cuidado Animal 
8.	Capacitación Seguridad vial – manejo de estrés al conducir cuyo objetivo es reconocer los posibles riesgos que se pueden llegar a presentar cuando se maneja con estrés, así mismo, brindar estrategias y pautas para minimizar este tipo de situaciones. Modalidad: Virtual plataforma Teams 
9.	Capacitación Relajación me quiero cuyo objetivo es brindar herramientas para buscar un estado de relajación con el fin de liberar tensiones, liberar estrés y encontrar así un estado de calma. Modalidad: Presencial Sede Administrativa y UCA 
10.	Capacitación Normas internacionales de auditoria cuyo objetivo es dar a conocer el ejercicio de auditoría con la aplicación de las normas internacionales, con el propósito de fomentar la prevención, a través de la evaluación y seguimiento. Modalidad: Virtual plataforma Teams
11.	Capacitación desarrollo de estrategias para gestionar emociones difíciles cuyo objetivo consiste en presentar herramientas y estrategias propias de la Inteligencia emocional con el fin de dar manejo a situaciones de la vida diaria. Modalidad: Presencial sede administrativa y Unidad de Cuidado Animal
12.	Capacitación Prácticas sostenibles – cuidado de las instalaciones, buen uso de los baños cuyo objetivo consiste en sensibilizar al personal de la Unidad de Cuidado Animal sobre las practicas sostenibles en el uso de las instalaciones Modalidad: presencial sede UCA
Respecto al Plan de Bienestar, se realizaron 11 actividades las cuales se ejecutaron 11. Por otra parte, en el Plan de SST se tenían programadas 6 actividades de las cuales se ejecutaron 6:1.Se realiza el diligenciamiento de los indicadores, según el tiempo de periodicidad de los mismos en la plataforma SIDEAP
2.Se realiza acompañamiento a reunión mensual de COPASST, donde se dan los avances de las actividades de mayo 2023, se analiza la accidentalidad y se proyecta el plan de acción del COPASST para el mes de junio.
3.Se efectúa el seguimiento al Programa de Vigilancia Epidemiológica en Riesgo Biomecánico
4.Se realiza la aplicación de la batería de riesgo psicosocial los días 29 y 30 del mes de mayo a los funcionarios y colaboradores de la entidad conforme listado enviado por cada dependencia
5.Se realiza actualización, solicitud a comunicaciones y socialización de la matriz de elementos de protección personal ajustados a las actividades realizadas en el IDPYBA  
6.Se realiza el reporte de dos accidentes y se realiza una investigación conforme a los tiempos establecidos. En el PESV, se cumplió a cabalidad con las actividades programadas. </t>
  </si>
  <si>
    <t>Capacitaciones:</t>
  </si>
  <si>
    <t>Actividades de bienestar:</t>
  </si>
  <si>
    <t>Actividades del PASST:</t>
  </si>
  <si>
    <r>
      <rPr>
        <b/>
        <sz val="10"/>
        <color rgb="FF000000"/>
        <rFont val="Arial"/>
        <family val="2"/>
      </rPr>
      <t xml:space="preserve">
EQUIPO DE RECURSOS FÍSICOS:
</t>
    </r>
    <r>
      <rPr>
        <sz val="10"/>
        <color rgb="FF000000"/>
        <rFont val="Arial"/>
        <family val="2"/>
      </rPr>
      <t xml:space="preserve">
Mediante la gestión de los recursos fisicos se garantiza el cumplimiento de las actividadades misionales mediante la provisión de bienes y servicios transversales y básicos de la operación misional tales como vigilancia, transporte, arrendamiento, combustible, mantenimientos preventivos y correctivos, compra de elementos de inventario, aseo y cafeteria, entre otros. 
Todos los provedores cumplieron con  la presentacion del informe y soportes para generar las acciones tendientes para el pago de las obligaciones financieras del Instituto, asi mismo se gestionaron y fueron pagados al respectivo proveedor
Se realiza la programación de los servicios que prestan los vehiculos en calidad de alquiler y programacion que se realiza de manera semanal de acuerdo con la solicitud de cada uno de los equipos que requieren el servicio, asi mismo se da respuesta efectiva a las solicitudes extemporaneas recibidas.
Se cumplio con los mantenimientos programados, a los vehiculos de propiedad del Instituto y al inmueble que se encuentra en calidad de arrendamiento.
Se realizo la entrega de bienes de consumo o activos a los contratistas o funcionarios que fueron autorizados por su jefe directo para la recepcion de los insumos</t>
    </r>
  </si>
  <si>
    <t>Ingresos, salidas y traslados:</t>
  </si>
  <si>
    <t xml:space="preserve">10 ingresos, 70 salidas, 3 reintegros 12 traslados,  1 compras, </t>
  </si>
  <si>
    <t xml:space="preserve">29 ingresos, 333 salidas, 11 reintegros 96 traslados,  4 compras, </t>
  </si>
  <si>
    <t>Vehículos asignados:</t>
  </si>
  <si>
    <t>Proveedores gestionados:</t>
  </si>
  <si>
    <t>Mantenimientos realizados</t>
  </si>
  <si>
    <r>
      <t xml:space="preserve">EQUIPO DE GESTIÓN AMBIENTAL: </t>
    </r>
    <r>
      <rPr>
        <sz val="10"/>
        <rFont val="Arial"/>
        <family val="2"/>
      </rPr>
      <t>Durante el mes de mayo de 2023, Se hizo la limpieza a las canaletas por parte de la Empresa de Aseo. Se convocaron a una charla sobre el buen uso de los baños en la Unidad de Cuidado Animal para todo el personal. Se realizó 9 entregas de residuos peligrosos (Cortopunzantes, biosanitarios, animales, residuos químicos y envases insumos viales y medicamentos), la cantidad de residuos entregados fueron 1824.8 Kilos a la empresa ECOENTORNO. Se realizó una entrega de material reciclado a la asociación de reciclaje ARCRECIFRONT de 191 Kg de la Unidad de Cuidado Animal y la sede Administrativa. Se hizo la actualización de las bitácoras de residuos ordinarios, peligrosos infecciosos, peligrosos y reciclados
Se continúa con las inspecciones mensuales, verificando las condiciones sanitarias y locativas de almacenamiento de los residuos. Se realizó proceso de estudios previos – criterios ambientales de manto de vehículos y tráiler. Por parte del área de comunicaciones se publicaron dos piezas comunicativas sobre separación en la fuente y el día de la movilidad sostenible estas fueron realizadas por el área ambiental. Se actualiza las bitácoras de bici usuarios y número de viajes. Por último se hizo el registro de las bicicletas que ingresan a la Unidad de Cuidado Animal acompañado del programa de Movilidad Sostenible de la Secretaria de Movilidad – Red muévete mejor.
En saneamiento se realizaron los servicios de control vectorial, fumigación y desinfección ambiental en la Unidad de Cuidado Animal parte externa, bodegas y áreas administrativas y las zonas existentes. Se hizo actividades de poda en la Unidad de Cuidado Animal. Se hizo actividades de poda, se realizó inspección de los sistemas hidrosanitarios a que dieron lugar. Por último se realizó radicación a la Secretaria Distrital de Ambiente sobre el informe técnico del proceso de tala, suministro, plantación y mantenimiento de los árboles en las instalaciones de la Unidad de Cuidado Animal el 23 de mayo de 2023 realizado por la Empresa Fumi Spray bajo contrato No 281-2023.</t>
    </r>
  </si>
  <si>
    <t>Actividades de saneamiento (Poda y fumigación):</t>
  </si>
  <si>
    <t>Gestión de residuos peligrosos</t>
  </si>
  <si>
    <t>Gestión de residuos reciclables</t>
  </si>
  <si>
    <t>Actividades de movilidad sostenible:</t>
  </si>
  <si>
    <t>CDP Y CRP expedidos:</t>
  </si>
  <si>
    <t>CRP: 43
CDP: 45</t>
  </si>
  <si>
    <t>CRP: 623
CDP: 991</t>
  </si>
  <si>
    <t>Giros por pospre realizados:</t>
  </si>
  <si>
    <t>542 giros</t>
  </si>
  <si>
    <t>2298 Giros efectuados</t>
  </si>
  <si>
    <t>Operaciones contables:</t>
  </si>
  <si>
    <t>540 operaciones contables</t>
  </si>
  <si>
    <t>2197 operaciones contables</t>
  </si>
  <si>
    <r>
      <rPr>
        <b/>
        <sz val="10"/>
        <color rgb="FF000000"/>
        <rFont val="Arial"/>
        <family val="2"/>
      </rPr>
      <t xml:space="preserve">EQUIPO DE GESTIÓN DOCUMENTAL: </t>
    </r>
    <r>
      <rPr>
        <sz val="10"/>
        <color rgb="FF000000"/>
        <rFont val="Arial"/>
        <family val="2"/>
      </rPr>
      <t xml:space="preserve"> Se da cumplimiento con la recepción de las transferencias primarias documentales correspondientes a 7 series y/o subseries, de las 11 programadas en mayo según el cronograma establecido. Sin embargo, aún se encuentra pendiente la entrega de los expedientes por parte del área de Dirección General y del equipo de Identificación.
De acuerdo con lo programado durante el mes de mayo se desarrolló 13 mesas de trabajo de acuerdo con la necesidad de las áreas y 3 capacitación sobre la Tabla de Retención Documental, FUID, Cargue A-Z-Digital. 
Mediante correo electrónico se comunica el 5 de mayo del presente año a las oficinas productoras sobre los seguimientos a los inventarios de archivo de gestión para dar cumplimiento con la entrega que será durante el mes de junio.
Por último, se realizó la digitalización de 1.770 imágenes digitalizadas de la recepción de transferencia primarias documentales correspondientes a la serie documental "REGISTROS DE IDENTIFICACIÓN DE CANINOS Y FELINOS" vigencia 2018. Además de un total de 2.985 imágenes digitalizadas de la recepción de Inventarios Bienes Muebles y Comprobantes de Almacén vigencia 2019. Adicional durante el mes de mayo se realizó la revisión de seiscientos setenta y un (671) expedientes del Programa de Adopciones 2021 y se continuo con los ajustes y corrección de ciento noventa y siete (197) expedientes del programa de Hogares de paso vigencia 2021 y cuarenta y tres (43) expedientes del Programa de atención de los casos de maltrato Animal vigencia 2021.aún tenemos pendiente la entrega de los expedientes por parte del área de Dirección General y del equipo de Identificación.</t>
    </r>
  </si>
  <si>
    <t>Transferencias documentales realizadas</t>
  </si>
  <si>
    <t>Capacitaciones realizadas: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</si>
  <si>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</si>
  <si>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</si>
  <si>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Natalia Roncancio - Diana Gomez - Fredy Ariza - Claudia Amaya - David Jaimes - Heidi Sierra y Laura Cabrera</t>
  </si>
  <si>
    <t>CLARA INES PARRA ROJAS</t>
  </si>
  <si>
    <t>SUBDIRECTORA DE GESTIÓN CORPORATIVA</t>
  </si>
  <si>
    <t>Implementar un plan de acción para el cumplimiento de la estrategia de los procesos TIC del Instituto acorde con los lineamientos establecidos en el Decreto 415 de 2016</t>
  </si>
  <si>
    <t>Subdirección de Gestión Corporativa - TIC</t>
  </si>
  <si>
    <t>PA04</t>
  </si>
  <si>
    <t xml:space="preserve">Desarrollar herramientas técnicas, dinámicas y confiables, a través del manejo y gestión de conocimiento. </t>
  </si>
  <si>
    <t>Planes De Acción O Gestión Formulados.</t>
  </si>
  <si>
    <t>Medir la implementación un plan de acción de la estrategia de los procesos TIC del Instituto acorde con los lineamientos</t>
  </si>
  <si>
    <t>PLAN DE ACCION</t>
  </si>
  <si>
    <t>Actividades que se ejecutaron para la implementación de plan de trabajo TIC/Actividades que se programaron para la implementación implementación de plan de trabajo TIC</t>
  </si>
  <si>
    <t xml:space="preserve">Se actualizan y/o elaboran  41 documentos, se envían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</si>
  <si>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 xml:space="preserve">* Se genera programación en plataforma de Esterilizar Salva                                 
*Capacitación en Preparación y Desarrollo de Competencias en el uso de Herramientas Digitales                                                                               *Modificación de acuerdo a las observaciones presentadas por la oficina asesora de planeación para la elaboración y formalización del procedimiento y formato de Activos de Información de la entidad.     Adicionalmente la elaboración y formalización de la guía de Riesgos de Seguridad Digital y Formato de Riesgos de Seguridad de la Información. </t>
  </si>
  <si>
    <t>AVANCE MES</t>
  </si>
  <si>
    <t>ACUMULADO AÑO</t>
  </si>
  <si>
    <t>Solicitudes gestionadas por la mesa de servicios:</t>
  </si>
  <si>
    <t>Actividades de Seguridad de la información:</t>
  </si>
  <si>
    <t>Publicaciones realizadas en sitios web:</t>
  </si>
  <si>
    <t>No aplica</t>
  </si>
  <si>
    <t>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t>
  </si>
  <si>
    <t>Monica Lizeth Garzón y Jose Alfonso Perez</t>
  </si>
  <si>
    <t>SUBDIRECTORA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</si>
  <si>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</si>
  <si>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</si>
  <si>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</si>
  <si>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</si>
  <si>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</si>
  <si>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</si>
  <si>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</si>
  <si>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</si>
  <si>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</si>
  <si>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</si>
  <si>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</si>
  <si>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</si>
  <si>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</si>
  <si>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</si>
  <si>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</si>
  <si>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</si>
  <si>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</si>
  <si>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</si>
  <si>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</si>
  <si>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</si>
  <si>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</si>
  <si>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</si>
  <si>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</si>
  <si>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</si>
  <si>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</si>
  <si>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rgb="FF000000"/>
        <rFont val="Arial"/>
        <family val="2"/>
      </rPr>
      <t>NOTA</t>
    </r>
    <r>
      <rPr>
        <sz val="10"/>
        <color rgb="FF000000"/>
        <rFont val="Arial"/>
        <family val="2"/>
      </rPr>
      <t>: En cuanto a algunos CDP y CRP, cada documento debe expedirse tres veces, esto debido a que se expide en un rubro por cada elemento PEP, que si bien sigue siendo el mismo documento y el mismo consecutivo, el tramite se realiza una vez por cada elemento.</t>
    </r>
  </si>
  <si>
    <t>La meta presenta un nivel de avance acumulado del 33 %, el cual corresponde al cumplimiento en los reportes de indicadores PMR, SEGPLAN, SPI, seguimiento mensual de Indicadores POA, alertas y recomendaciones y hojas de vida de los Indicadores de los Proyectos de Inversión.
Así mismo, se participa activamente en la formulación y cumplimiento de las Políticas Públicas del Distrito, cumpliendo con el  reporte y seguimiento de los Planes de Acción para los productos en corresponsabilidad del IDPYBA</t>
  </si>
  <si>
    <t>Documentos revisados, actualizados,adoptados, eliminados : Revisados 44
Actualizados 13
Adoptados 23
Eliminados 23
Reuniones y comunicaciones para la implementación del MIPG Reuniones 42
Comunicaciones 95
Desde la Oficia Asesora de Planeación se inició el proceso de preparación del Formulario Único de Reporte y Avance de Gestión (FURAG) con la distribución de las preguntas del formulario para la validación de competencia de cada área y que a su vez las dependencias iniciaran las actividades conexas para dar respuesta al formulario y recolectar evidencias en cumplimiento de la Circular Externa No. 100-003-2023. Así mismo, se realizó seguimiento a la estrategia de racionalización de trámites en el Sistema Único de Informacion y Tramites.
La Oficina Asesora de Planeación, acompañó y coordinó el desarrollo Comité Institucional de Gestión y Desempeño para la articulación y ejecución, a nivel institucional, de las acciones y estrategias para la correcta implementación, operación, desarrollo, evaluación y seguimiento del Modelo Integrado de Planeación y Gestión – MIPG en el cual se aprobo el plan de trabajo del comité, se expuso el cronograma FURAG 2022 y se aprobó la actualización del PAAC a V2 .</t>
  </si>
  <si>
    <t>SARA SOFIA LANCHEROS</t>
  </si>
  <si>
    <t>JEFE DE LA OFICINA ASESORA DE PLANEACIÓN 
8 AL 31 DE MAYO</t>
  </si>
  <si>
    <t xml:space="preserve">Gracias a la gestión realizada en el fortalecimiento de los canales decomunicacion la ciudadanía se ha apropiado de la misionalidad del Instituto, a través de contenidos digitales e información divulgada a través de los medios de comunicación.  Se acerca a la ciudadanía al conocimiento de los planes, proyectos y programas del Instituto de Protección Animal y se facilita su acceso a la oferta institucional. Adicionalmente, con ello logra concientización en la mejora del buen trato y respeto a los animales de Bogotá, se visibiliza la gestión del Instituto y finalmente se alcanza a cumplir el objetivo de educar a la ciudadanía en aspectos de maltrato animal, tenencia responsable, sensibilización respecto al cuidado de la Fauna, rutas de denuncia, etc. La meta ha logrado un fortalecimiento de los canales de comunicación con la ciudadanía, aumentando el alcance en redes a 27,714,222 y 69 notas de prensa y comunicados noticiosos. </t>
  </si>
  <si>
    <t xml:space="preserve">La ciudadanía cuenta con una entidad que es garante en materia de bienestar y protección animal aun en los frentes juridicos, mediante la gestión de denuncias por maltrato animal en donde la entidad se constituye abogado de victimas; garantiza el debido proceso mediante la doble conformidad con los procesos de contravencion impulados por los inspectores de policia. De igual manera, se resguarda el patrimonio público y el interes general medinte las acciones de defensa judicial, que garantiza la atención integral a la fauna, así como la gestión del conocimiento y la cultura ciudadana mediante la provisión de los bienes y servicios que son requeridos por el Instituto para el cumplimiento de su misionalidad. La meta ha alcanzado un efectivo fortalecimiento de las necesidades transversales en materia juridica, contractual y disciplinaria; alcanzando 127 actos administrativos o conceptos efectuados, 534 diligencias judiciales, 328 orientaciones juridicas a la ciudadanía, 9 tutelas y demandas; 319 contratos de todas las tipologíass, 319 contatos, 25 liquidaciones, 23 autos interlocutorios, 23 autos de sustanciación. </t>
  </si>
  <si>
    <t xml:space="preserve">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 Dentro de las acciones mas relevantes se encuentran las actualizaciones a los sistemas de información SIPYBA, Esterilizar Salva; la reestructuración de la sede electronica en concordancia con los lineamientos ITA, entre otros.  Así mismo, se logró un fortalecimiento de las acciones relacionadas con la seguridad y privacidad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</si>
</sst>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quot;$&quot;\ * #,##0_-;\-&quot;$&quot;\ * #,##0_-;_-&quot;$&quot;\ * &quot;-&quot;_-;_-@_-"/>
    <numFmt numFmtId="165" formatCode="_(* #,##0_);_(* \(#,##0\);_(* &quot;-&quot;_);_(@_)"/>
    <numFmt numFmtId="166" formatCode="_(* #,##0.00_);_(* \(#,##0.00\);_(* &quot;-&quot;??_);_(@_)"/>
    <numFmt numFmtId="167" formatCode="_-* #,##0.00\ &quot;€&quot;_-;\-* #,##0.00\ &quot;€&quot;_-;_-* &quot;-&quot;??\ &quot;€&quot;_-;_-@_-"/>
    <numFmt numFmtId="168" formatCode="&quot;$&quot;\ #,##0_);[Red]\(&quot;$&quot;\ #,##0\)"/>
    <numFmt numFmtId="169" formatCode="_(&quot;$&quot;\ * #,##0.00_);_(&quot;$&quot;\ * \(#,##0.00\);_(&quot;$&quot;\ * &quot;-&quot;??_);_(@_)"/>
    <numFmt numFmtId="170" formatCode="_ * #,##0.00_ ;_ * \-#,##0.00_ ;_ * &quot;-&quot;??_ ;_ @_ "/>
    <numFmt numFmtId="171" formatCode="0.0%"/>
    <numFmt numFmtId="172" formatCode="_(* #,##0_);_(* \(#,##0\);_(* &quot;-&quot;??_);_(@_)"/>
    <numFmt numFmtId="173" formatCode="_(* #,##0.00_);_(* \(#,##0.00\);_(* &quot;-&quot;_);_(@_)"/>
    <numFmt numFmtId="174" formatCode="_-* #,##0.00\ &quot;$&quot;_-;\-* #,##0.00\ &quot;$&quot;_-;_-* &quot;-&quot;??\ &quot;$&quot;_-;_-@_-"/>
    <numFmt numFmtId="175" formatCode="_-* #,##0.00\ _$_-;\-* #,##0.00\ _$_-;_-* &quot;-&quot;??\ _$_-;_-@_-"/>
    <numFmt numFmtId="176" formatCode="_(* #,##0.0_);_(* \(#,##0.0\);_(* &quot;-&quot;??_);_(@_)"/>
    <numFmt numFmtId="177" formatCode="0.0"/>
    <numFmt numFmtId="178" formatCode="0.000"/>
    <numFmt numFmtId="179" formatCode="_(* #,##0.000_);_(* \(#,##0.000\);_(* &quot;-&quot;_);_(@_)"/>
    <numFmt numFmtId="180" formatCode="_(* #,##0.000_);_(* \(#,##0.000\);_(* &quot;-&quot;??_);_(@_)"/>
  </numFmts>
  <fonts count="89"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sz val="14"/>
      <name val="Arial"/>
      <family val="2"/>
    </font>
    <font>
      <b/>
      <sz val="10"/>
      <color rgb="FF000000"/>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6"/>
        <bgColor indexed="64"/>
      </patternFill>
    </fill>
    <fill>
      <patternFill patternType="solid">
        <fgColor rgb="FFFFFFFF"/>
        <bgColor indexed="64"/>
      </patternFill>
    </fill>
    <fill>
      <patternFill patternType="solid">
        <fgColor theme="7" tint="0.79998168889431442"/>
        <bgColor indexed="64"/>
      </patternFill>
    </fill>
  </fills>
  <borders count="1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top style="thin">
        <color rgb="FF000000"/>
      </top>
      <bottom/>
      <diagonal/>
    </border>
    <border>
      <left/>
      <right style="thin">
        <color rgb="FF000000"/>
      </right>
      <top style="thin">
        <color rgb="FF000000"/>
      </top>
      <bottom/>
      <diagonal/>
    </border>
    <border>
      <left/>
      <right style="thin">
        <color auto="1"/>
      </right>
      <top style="thin">
        <color rgb="FF000000"/>
      </top>
      <bottom style="thin">
        <color auto="1"/>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rgb="FF000000"/>
      </right>
      <top/>
      <bottom/>
      <diagonal/>
    </border>
    <border>
      <left style="thin">
        <color indexed="64"/>
      </left>
      <right style="thin">
        <color rgb="FF000000"/>
      </right>
      <top style="thin">
        <color indexed="64"/>
      </top>
      <bottom style="thin">
        <color indexed="64"/>
      </bottom>
      <diagonal/>
    </border>
    <border>
      <left style="thin">
        <color indexed="64"/>
      </left>
      <right/>
      <top style="thin">
        <color rgb="FF000000"/>
      </top>
      <bottom/>
      <diagonal/>
    </border>
    <border>
      <left/>
      <right style="thin">
        <color rgb="FF000000"/>
      </right>
      <top/>
      <bottom style="thin">
        <color indexed="64"/>
      </bottom>
      <diagonal/>
    </border>
  </borders>
  <cellStyleXfs count="321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70" fontId="7" fillId="0" borderId="0" applyFont="0" applyFill="0" applyBorder="0" applyAlignment="0" applyProtection="0"/>
    <xf numFmtId="170"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6"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164"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164" fontId="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cellStyleXfs>
  <cellXfs count="910">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1"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5" fontId="33" fillId="0" borderId="0" xfId="1251" applyFont="1"/>
    <xf numFmtId="165"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1"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8" fillId="61" borderId="152" xfId="1371" applyFont="1" applyFill="1" applyBorder="1" applyAlignment="1" applyProtection="1">
      <alignment horizontal="left" vertical="center" wrapText="1"/>
      <protection hidden="1"/>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50" borderId="152" xfId="1371" applyFont="1" applyFill="1" applyBorder="1" applyAlignment="1" applyProtection="1">
      <alignment vertical="top"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2" fontId="5" fillId="0" borderId="126"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2" fontId="63" fillId="26" borderId="152" xfId="1250" applyNumberFormat="1" applyFont="1" applyFill="1" applyBorder="1" applyAlignment="1">
      <alignment horizontal="center" vertical="center"/>
    </xf>
    <xf numFmtId="166" fontId="9" fillId="26" borderId="152" xfId="1250" applyFont="1" applyFill="1" applyBorder="1" applyAlignment="1">
      <alignment horizontal="center" vertical="center"/>
    </xf>
    <xf numFmtId="172" fontId="63" fillId="60" borderId="152" xfId="1250" applyNumberFormat="1" applyFont="1" applyFill="1" applyBorder="1" applyAlignment="1">
      <alignment horizontal="center" vertical="center"/>
    </xf>
    <xf numFmtId="166"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82" fillId="0" borderId="159" xfId="0" applyFont="1" applyBorder="1" applyAlignment="1">
      <alignment horizontal="justify" vertical="center" wrapText="1"/>
    </xf>
    <xf numFmtId="0" fontId="0" fillId="0" borderId="0" xfId="0" applyAlignment="1">
      <alignment horizontal="justify" vertical="center" wrapText="1"/>
    </xf>
    <xf numFmtId="0" fontId="82" fillId="0" borderId="0" xfId="0" applyFont="1" applyAlignment="1">
      <alignment horizontal="justify" vertical="center" wrapText="1"/>
    </xf>
    <xf numFmtId="0" fontId="82" fillId="0" borderId="18" xfId="0" applyFont="1" applyBorder="1" applyAlignment="1">
      <alignment horizontal="justify" vertical="center" wrapText="1"/>
    </xf>
    <xf numFmtId="0" fontId="82" fillId="0" borderId="152" xfId="0" applyFont="1" applyBorder="1" applyAlignment="1">
      <alignment horizontal="center" vertical="center" wrapText="1"/>
    </xf>
    <xf numFmtId="43" fontId="51" fillId="0" borderId="0" xfId="0" applyNumberFormat="1" applyFont="1" applyProtection="1">
      <protection hidden="1"/>
    </xf>
    <xf numFmtId="0" fontId="82" fillId="65" borderId="152" xfId="0" applyFont="1" applyFill="1" applyBorder="1" applyAlignment="1">
      <alignment horizontal="center" vertical="center" wrapText="1"/>
    </xf>
    <xf numFmtId="2" fontId="5" fillId="0" borderId="153" xfId="1496" applyNumberFormat="1" applyFont="1" applyFill="1" applyBorder="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166" fontId="9" fillId="0" borderId="126" xfId="1250" applyFont="1" applyFill="1" applyBorder="1" applyAlignment="1" applyProtection="1">
      <alignment vertical="center" wrapText="1"/>
      <protection hidden="1"/>
    </xf>
    <xf numFmtId="1" fontId="9" fillId="0" borderId="162" xfId="1496" applyNumberFormat="1" applyFont="1" applyFill="1" applyBorder="1" applyAlignment="1" applyProtection="1">
      <alignment vertical="center" wrapText="1"/>
      <protection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177" fontId="5" fillId="0" borderId="162" xfId="1496" applyNumberFormat="1" applyFont="1" applyFill="1" applyBorder="1" applyAlignment="1" applyProtection="1">
      <alignment horizontal="center" vertical="center" wrapText="1"/>
      <protection hidden="1"/>
    </xf>
    <xf numFmtId="0" fontId="8" fillId="66" borderId="152" xfId="1371" applyFont="1" applyFill="1" applyBorder="1" applyAlignment="1" applyProtection="1">
      <alignment vertical="center" wrapText="1"/>
      <protection hidden="1"/>
    </xf>
    <xf numFmtId="9" fontId="59" fillId="0" borderId="152" xfId="1371" applyNumberFormat="1" applyFont="1" applyBorder="1" applyAlignment="1" applyProtection="1">
      <alignment horizontal="center" vertical="center" wrapText="1"/>
      <protection locked="0" hidden="1"/>
    </xf>
    <xf numFmtId="164" fontId="51" fillId="0" borderId="0" xfId="32118" applyFont="1" applyProtection="1">
      <protection hidden="1"/>
    </xf>
    <xf numFmtId="0" fontId="59" fillId="50" borderId="152" xfId="1371" applyFont="1" applyFill="1" applyBorder="1" applyAlignment="1" applyProtection="1">
      <alignment horizontal="center" vertical="center" wrapText="1"/>
      <protection locked="0" hidden="1"/>
    </xf>
    <xf numFmtId="1" fontId="59" fillId="50" borderId="152" xfId="1371" applyNumberFormat="1" applyFont="1" applyFill="1" applyBorder="1" applyAlignment="1" applyProtection="1">
      <alignment horizontal="center" vertical="center" wrapText="1"/>
      <protection locked="0" hidden="1"/>
    </xf>
    <xf numFmtId="1" fontId="59" fillId="0" borderId="152" xfId="1371" applyNumberFormat="1" applyFont="1" applyBorder="1" applyAlignment="1" applyProtection="1">
      <alignment horizontal="center" vertical="center" wrapText="1"/>
      <protection locked="0" hidden="1"/>
    </xf>
    <xf numFmtId="0" fontId="80" fillId="0" borderId="13" xfId="0" applyFont="1" applyBorder="1" applyAlignment="1">
      <alignment horizontal="left" vertical="top" wrapText="1"/>
    </xf>
    <xf numFmtId="0" fontId="80" fillId="0" borderId="0" xfId="0" applyFont="1" applyAlignment="1">
      <alignment horizontal="left" vertical="top" wrapText="1"/>
    </xf>
    <xf numFmtId="0" fontId="86" fillId="0" borderId="13" xfId="0" applyFont="1" applyBorder="1" applyAlignment="1">
      <alignment horizontal="left" vertical="top" wrapText="1"/>
    </xf>
    <xf numFmtId="0" fontId="86" fillId="0" borderId="0" xfId="0" applyFont="1" applyAlignment="1">
      <alignment horizontal="left" vertical="top" wrapText="1"/>
    </xf>
    <xf numFmtId="0" fontId="8" fillId="0" borderId="52" xfId="1371" applyFont="1" applyBorder="1" applyAlignment="1" applyProtection="1">
      <alignment horizontal="justify" vertical="center" wrapText="1"/>
      <protection hidden="1"/>
    </xf>
    <xf numFmtId="0" fontId="8" fillId="0" borderId="49" xfId="1371" applyFont="1" applyBorder="1" applyAlignment="1" applyProtection="1">
      <alignment horizontal="justify" vertical="center" wrapText="1"/>
      <protection hidden="1"/>
    </xf>
    <xf numFmtId="0" fontId="4" fillId="0" borderId="0" xfId="1371" applyAlignment="1" applyProtection="1">
      <alignment vertical="top" wrapText="1"/>
      <protection hidden="1"/>
    </xf>
    <xf numFmtId="9" fontId="3" fillId="0" borderId="0" xfId="1496" applyFont="1" applyFill="1" applyAlignment="1" applyProtection="1">
      <alignment horizontal="center" vertical="center"/>
      <protection hidden="1"/>
    </xf>
    <xf numFmtId="9" fontId="4" fillId="0" borderId="0" xfId="1496" applyFont="1" applyFill="1" applyAlignment="1" applyProtection="1">
      <alignment vertical="center"/>
      <protection hidden="1"/>
    </xf>
    <xf numFmtId="178" fontId="5" fillId="0" borderId="126" xfId="1495" applyNumberFormat="1" applyFont="1" applyFill="1" applyBorder="1" applyAlignment="1">
      <alignment horizontal="center" vertical="center"/>
    </xf>
    <xf numFmtId="9" fontId="70" fillId="0" borderId="152" xfId="0" applyNumberFormat="1" applyFont="1" applyBorder="1"/>
    <xf numFmtId="173" fontId="5" fillId="0" borderId="126" xfId="1251" applyNumberFormat="1" applyFont="1" applyFill="1" applyBorder="1" applyAlignment="1">
      <alignment horizontal="center" vertical="center"/>
    </xf>
    <xf numFmtId="9" fontId="70" fillId="0" borderId="152" xfId="1495" applyFont="1" applyBorder="1"/>
    <xf numFmtId="179" fontId="5" fillId="0" borderId="126" xfId="1251" applyNumberFormat="1" applyFont="1" applyFill="1" applyBorder="1" applyAlignment="1">
      <alignment horizontal="center" vertical="center"/>
    </xf>
    <xf numFmtId="0" fontId="12" fillId="0" borderId="127" xfId="1371" applyFont="1" applyBorder="1" applyAlignment="1" applyProtection="1">
      <alignment vertical="center" wrapText="1"/>
      <protection locked="0"/>
    </xf>
    <xf numFmtId="164" fontId="54" fillId="0" borderId="0" xfId="32118" applyFont="1" applyAlignment="1" applyProtection="1">
      <alignment horizontal="center" vertical="center"/>
      <protection hidden="1"/>
    </xf>
    <xf numFmtId="0" fontId="70" fillId="50" borderId="166" xfId="1371" applyFont="1" applyFill="1" applyBorder="1" applyAlignment="1" applyProtection="1">
      <alignment horizontal="left" vertical="center" wrapText="1"/>
      <protection locked="0"/>
    </xf>
    <xf numFmtId="0" fontId="83" fillId="65" borderId="167" xfId="0" applyFont="1" applyFill="1" applyBorder="1" applyAlignment="1">
      <alignment horizontal="center" vertical="center" wrapText="1"/>
    </xf>
    <xf numFmtId="0" fontId="83" fillId="65" borderId="168" xfId="0" applyFont="1" applyFill="1" applyBorder="1" applyAlignment="1">
      <alignment horizontal="center" vertical="center" wrapText="1"/>
    </xf>
    <xf numFmtId="0" fontId="59" fillId="50" borderId="161" xfId="1371" applyFont="1" applyFill="1" applyBorder="1" applyAlignment="1" applyProtection="1">
      <alignment horizontal="left" vertical="center" wrapText="1"/>
      <protection locked="0"/>
    </xf>
    <xf numFmtId="0" fontId="82" fillId="65" borderId="170" xfId="0" applyFont="1" applyFill="1" applyBorder="1" applyAlignment="1">
      <alignment horizontal="center" vertical="center" wrapText="1"/>
    </xf>
    <xf numFmtId="0" fontId="59" fillId="50" borderId="160" xfId="1371" applyFont="1" applyFill="1" applyBorder="1" applyAlignment="1" applyProtection="1">
      <alignment horizontal="left" vertical="center" wrapText="1"/>
      <protection locked="0"/>
    </xf>
    <xf numFmtId="0" fontId="82" fillId="65" borderId="156" xfId="0" applyFont="1" applyFill="1" applyBorder="1" applyAlignment="1">
      <alignment horizontal="center" vertical="center" wrapText="1"/>
    </xf>
    <xf numFmtId="0" fontId="59" fillId="0" borderId="152" xfId="1371" applyFont="1" applyBorder="1" applyAlignment="1" applyProtection="1">
      <alignment horizontal="justify" vertical="center" wrapText="1"/>
      <protection locked="0" hidden="1"/>
    </xf>
    <xf numFmtId="0" fontId="59" fillId="0" borderId="152" xfId="1371" applyFont="1" applyBorder="1" applyAlignment="1" applyProtection="1">
      <alignment vertical="center" wrapText="1"/>
      <protection locked="0" hidden="1"/>
    </xf>
    <xf numFmtId="49" fontId="59" fillId="0" borderId="152" xfId="1371" applyNumberFormat="1" applyFont="1" applyBorder="1" applyAlignment="1" applyProtection="1">
      <alignment horizontal="center" vertical="center" wrapText="1"/>
      <protection locked="0" hidden="1"/>
    </xf>
    <xf numFmtId="0" fontId="82" fillId="0" borderId="152" xfId="0" applyFont="1" applyBorder="1" applyAlignment="1">
      <alignment horizontal="center" vertical="center"/>
    </xf>
    <xf numFmtId="3" fontId="82" fillId="0" borderId="152" xfId="0" applyNumberFormat="1" applyFont="1" applyBorder="1" applyAlignment="1">
      <alignment horizontal="center" vertical="center"/>
    </xf>
    <xf numFmtId="0" fontId="54" fillId="0" borderId="0" xfId="0" applyFont="1" applyAlignment="1" applyProtection="1">
      <alignment horizontal="center" vertical="center" wrapText="1"/>
      <protection hidden="1"/>
    </xf>
    <xf numFmtId="3" fontId="12" fillId="0" borderId="152" xfId="0" applyNumberFormat="1" applyFont="1" applyBorder="1" applyAlignment="1">
      <alignment horizontal="center" vertical="center" wrapText="1"/>
    </xf>
    <xf numFmtId="0" fontId="12" fillId="67" borderId="152" xfId="0" applyFont="1" applyFill="1" applyBorder="1" applyAlignment="1">
      <alignment horizontal="center" vertical="center" wrapText="1"/>
    </xf>
    <xf numFmtId="0" fontId="12" fillId="67" borderId="153" xfId="0" applyFont="1" applyFill="1" applyBorder="1" applyAlignment="1">
      <alignment horizontal="center" vertical="center"/>
    </xf>
    <xf numFmtId="0" fontId="82" fillId="67" borderId="152" xfId="0" applyFont="1" applyFill="1" applyBorder="1" applyAlignment="1">
      <alignment horizontal="center" vertical="center" wrapText="1"/>
    </xf>
    <xf numFmtId="173" fontId="5" fillId="50" borderId="126" xfId="1251" applyNumberFormat="1" applyFont="1" applyFill="1" applyBorder="1" applyAlignment="1">
      <alignment horizontal="center" vertical="center"/>
    </xf>
    <xf numFmtId="179" fontId="5" fillId="50" borderId="126" xfId="1251" applyNumberFormat="1" applyFont="1" applyFill="1" applyBorder="1" applyAlignment="1">
      <alignment horizontal="center" vertical="center"/>
    </xf>
    <xf numFmtId="178" fontId="12" fillId="0" borderId="126" xfId="1495" applyNumberFormat="1" applyFont="1" applyFill="1" applyBorder="1" applyAlignment="1">
      <alignment horizontal="center" vertical="center"/>
    </xf>
    <xf numFmtId="9" fontId="59" fillId="0" borderId="152" xfId="0" applyNumberFormat="1" applyFont="1" applyBorder="1"/>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1" fontId="5" fillId="50" borderId="155" xfId="0" applyNumberFormat="1" applyFont="1" applyFill="1" applyBorder="1" applyAlignment="1" applyProtection="1">
      <alignment horizontal="center" vertical="center" wrapText="1"/>
      <protection hidden="1"/>
    </xf>
    <xf numFmtId="171" fontId="5" fillId="50" borderId="159" xfId="0" applyNumberFormat="1" applyFont="1" applyFill="1" applyBorder="1" applyAlignment="1" applyProtection="1">
      <alignment horizontal="center" vertical="center" wrapText="1"/>
      <protection hidden="1"/>
    </xf>
    <xf numFmtId="171" fontId="5" fillId="50" borderId="17" xfId="0" applyNumberFormat="1" applyFont="1" applyFill="1" applyBorder="1" applyAlignment="1" applyProtection="1">
      <alignment horizontal="center" vertical="center" wrapText="1"/>
      <protection hidden="1"/>
    </xf>
    <xf numFmtId="171"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1" fontId="5" fillId="50" borderId="156" xfId="0" applyNumberFormat="1" applyFont="1" applyFill="1" applyBorder="1" applyAlignment="1" applyProtection="1">
      <alignment vertical="center" wrapText="1"/>
      <protection hidden="1"/>
    </xf>
    <xf numFmtId="171"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1" fontId="15" fillId="50" borderId="156" xfId="0" applyNumberFormat="1" applyFont="1" applyFill="1" applyBorder="1" applyAlignment="1" applyProtection="1">
      <alignment vertical="center" wrapText="1"/>
      <protection hidden="1"/>
    </xf>
    <xf numFmtId="171" fontId="15" fillId="50" borderId="15" xfId="0" applyNumberFormat="1" applyFont="1" applyFill="1" applyBorder="1" applyAlignment="1" applyProtection="1">
      <alignment vertical="center" wrapText="1"/>
      <protection hidden="1"/>
    </xf>
    <xf numFmtId="171"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1" fontId="5" fillId="51" borderId="156" xfId="0" applyNumberFormat="1" applyFont="1" applyFill="1" applyBorder="1" applyAlignment="1" applyProtection="1">
      <alignment vertical="center" wrapText="1"/>
      <protection hidden="1"/>
    </xf>
    <xf numFmtId="171"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1" fontId="15" fillId="55" borderId="156" xfId="0" applyNumberFormat="1" applyFont="1" applyFill="1" applyBorder="1" applyAlignment="1" applyProtection="1">
      <alignment horizontal="center" vertical="center" wrapText="1"/>
      <protection hidden="1"/>
    </xf>
    <xf numFmtId="171" fontId="15" fillId="55" borderId="15" xfId="0" applyNumberFormat="1" applyFont="1" applyFill="1" applyBorder="1" applyAlignment="1" applyProtection="1">
      <alignment horizontal="center" vertical="center" wrapText="1"/>
      <protection hidden="1"/>
    </xf>
    <xf numFmtId="171" fontId="70" fillId="50" borderId="155" xfId="0" applyNumberFormat="1" applyFont="1" applyFill="1" applyBorder="1" applyAlignment="1" applyProtection="1">
      <alignment horizontal="center" vertical="center" wrapText="1"/>
      <protection hidden="1"/>
    </xf>
    <xf numFmtId="171" fontId="70" fillId="50" borderId="159" xfId="0" applyNumberFormat="1" applyFont="1" applyFill="1" applyBorder="1" applyAlignment="1" applyProtection="1">
      <alignment horizontal="center" vertical="center" wrapText="1"/>
      <protection hidden="1"/>
    </xf>
    <xf numFmtId="171" fontId="70" fillId="50" borderId="17" xfId="0" applyNumberFormat="1" applyFont="1" applyFill="1" applyBorder="1" applyAlignment="1" applyProtection="1">
      <alignment horizontal="center" vertical="center" wrapText="1"/>
      <protection hidden="1"/>
    </xf>
    <xf numFmtId="171" fontId="70" fillId="50" borderId="18" xfId="0" applyNumberFormat="1" applyFont="1" applyFill="1" applyBorder="1" applyAlignment="1" applyProtection="1">
      <alignment horizontal="center" vertical="center" wrapText="1"/>
      <protection hidden="1"/>
    </xf>
    <xf numFmtId="171" fontId="71" fillId="55" borderId="156" xfId="0" applyNumberFormat="1" applyFont="1" applyFill="1" applyBorder="1" applyAlignment="1" applyProtection="1">
      <alignment horizontal="center" vertical="center" wrapText="1"/>
      <protection hidden="1"/>
    </xf>
    <xf numFmtId="171" fontId="71" fillId="55" borderId="15" xfId="0" applyNumberFormat="1" applyFont="1" applyFill="1" applyBorder="1" applyAlignment="1" applyProtection="1">
      <alignment horizontal="center" vertical="center" wrapText="1"/>
      <protection hidden="1"/>
    </xf>
    <xf numFmtId="172" fontId="15" fillId="0" borderId="156" xfId="1250" applyNumberFormat="1" applyFont="1" applyFill="1" applyBorder="1" applyAlignment="1" applyProtection="1">
      <alignment vertical="center" wrapText="1"/>
      <protection hidden="1"/>
    </xf>
    <xf numFmtId="172" fontId="15" fillId="0" borderId="15" xfId="1250" applyNumberFormat="1" applyFont="1" applyFill="1" applyBorder="1" applyAlignment="1" applyProtection="1">
      <alignment vertical="center" wrapText="1"/>
      <protection hidden="1"/>
    </xf>
    <xf numFmtId="166" fontId="5" fillId="0" borderId="156" xfId="1250" applyFont="1" applyFill="1" applyBorder="1" applyAlignment="1" applyProtection="1">
      <alignment horizontal="center" vertical="center" wrapText="1"/>
      <protection hidden="1"/>
    </xf>
    <xf numFmtId="166"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6" fontId="15" fillId="0" borderId="156" xfId="1250" applyFont="1" applyFill="1" applyBorder="1" applyAlignment="1" applyProtection="1">
      <alignment vertical="center" wrapText="1"/>
      <protection hidden="1"/>
    </xf>
    <xf numFmtId="166" fontId="15" fillId="0" borderId="15" xfId="1250" applyFont="1" applyFill="1" applyBorder="1" applyAlignment="1" applyProtection="1">
      <alignment vertical="center" wrapText="1"/>
      <protection hidden="1"/>
    </xf>
    <xf numFmtId="166" fontId="15" fillId="50" borderId="156" xfId="1250" applyFont="1" applyFill="1" applyBorder="1" applyAlignment="1" applyProtection="1">
      <alignment vertical="center" wrapText="1"/>
      <protection hidden="1"/>
    </xf>
    <xf numFmtId="166"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3" fontId="15" fillId="55" borderId="156" xfId="1251" applyNumberFormat="1" applyFont="1" applyFill="1" applyBorder="1" applyAlignment="1" applyProtection="1">
      <alignment horizontal="center" vertical="center" wrapText="1"/>
      <protection hidden="1"/>
    </xf>
    <xf numFmtId="173"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2" fontId="15" fillId="50" borderId="156" xfId="1250" applyNumberFormat="1" applyFont="1" applyFill="1" applyBorder="1" applyAlignment="1" applyProtection="1">
      <alignment vertical="center" wrapText="1"/>
      <protection hidden="1"/>
    </xf>
    <xf numFmtId="172" fontId="15" fillId="50" borderId="15" xfId="1250" applyNumberFormat="1" applyFont="1" applyFill="1" applyBorder="1" applyAlignment="1" applyProtection="1">
      <alignment vertical="center" wrapText="1"/>
      <protection hidden="1"/>
    </xf>
    <xf numFmtId="172" fontId="15" fillId="51" borderId="156" xfId="1250" applyNumberFormat="1" applyFont="1" applyFill="1" applyBorder="1" applyAlignment="1" applyProtection="1">
      <alignment vertical="center" wrapText="1"/>
      <protection hidden="1"/>
    </xf>
    <xf numFmtId="172"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2"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6" fontId="15" fillId="51" borderId="156" xfId="1250" applyFont="1" applyFill="1" applyBorder="1" applyAlignment="1" applyProtection="1">
      <alignment vertical="center" wrapText="1"/>
      <protection hidden="1"/>
    </xf>
    <xf numFmtId="166"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1" fontId="9" fillId="0" borderId="126" xfId="1496" applyNumberFormat="1" applyFont="1" applyFill="1" applyBorder="1" applyAlignment="1">
      <alignment horizontal="center" vertical="center" wrapText="1"/>
    </xf>
    <xf numFmtId="171" fontId="9" fillId="0" borderId="127" xfId="1496" applyNumberFormat="1" applyFont="1" applyFill="1" applyBorder="1" applyAlignment="1">
      <alignment horizontal="center" vertical="center" wrapText="1"/>
    </xf>
    <xf numFmtId="171"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66" fontId="87" fillId="50" borderId="156" xfId="1250" applyFont="1" applyFill="1" applyBorder="1" applyAlignment="1" applyProtection="1">
      <alignment horizontal="center" vertical="center" wrapText="1"/>
      <protection hidden="1"/>
    </xf>
    <xf numFmtId="166" fontId="87" fillId="50" borderId="23" xfId="1250" applyFont="1" applyFill="1" applyBorder="1" applyAlignment="1" applyProtection="1">
      <alignment horizontal="center" vertical="center" wrapText="1"/>
      <protection hidden="1"/>
    </xf>
    <xf numFmtId="166" fontId="87" fillId="50" borderId="15" xfId="1250" applyFont="1" applyFill="1" applyBorder="1" applyAlignment="1" applyProtection="1">
      <alignment horizontal="center" vertical="center" wrapText="1"/>
      <protection hidden="1"/>
    </xf>
    <xf numFmtId="2" fontId="87" fillId="50" borderId="154" xfId="1495" applyNumberFormat="1" applyFont="1" applyFill="1" applyBorder="1" applyAlignment="1" applyProtection="1">
      <alignment horizontal="center" vertical="center" wrapText="1"/>
      <protection locked="0" hidden="1"/>
    </xf>
    <xf numFmtId="2" fontId="87" fillId="50" borderId="47" xfId="1495" applyNumberFormat="1" applyFont="1" applyFill="1" applyBorder="1" applyAlignment="1" applyProtection="1">
      <alignment horizontal="center" vertical="center" wrapText="1"/>
      <protection locked="0" hidden="1"/>
    </xf>
    <xf numFmtId="2" fontId="87" fillId="50" borderId="48" xfId="1495" applyNumberFormat="1" applyFont="1" applyFill="1" applyBorder="1" applyAlignment="1" applyProtection="1">
      <alignment horizontal="center" vertical="center" wrapText="1"/>
      <protection locked="0" hidden="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0" fontId="81" fillId="65" borderId="126" xfId="0" applyFont="1" applyFill="1" applyBorder="1" applyAlignment="1">
      <alignment horizontal="justify" vertical="center" wrapText="1"/>
    </xf>
    <xf numFmtId="0" fontId="81" fillId="65" borderId="127" xfId="0" applyFont="1" applyFill="1" applyBorder="1" applyAlignment="1">
      <alignment horizontal="justify" vertical="center" wrapText="1"/>
    </xf>
    <xf numFmtId="0" fontId="81" fillId="65" borderId="126" xfId="0" applyFont="1" applyFill="1" applyBorder="1" applyAlignment="1">
      <alignment horizontal="center" vertical="center" wrapText="1"/>
    </xf>
    <xf numFmtId="0" fontId="81" fillId="65" borderId="127" xfId="0" applyFont="1" applyFill="1" applyBorder="1" applyAlignment="1">
      <alignment horizontal="center" vertical="center" wrapText="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1" fillId="65" borderId="155" xfId="0" applyFont="1" applyFill="1" applyBorder="1" applyAlignment="1">
      <alignment horizontal="center" vertical="center" wrapText="1"/>
    </xf>
    <xf numFmtId="0" fontId="81" fillId="65" borderId="159" xfId="0" applyFont="1" applyFill="1" applyBorder="1" applyAlignment="1">
      <alignment horizontal="center" vertical="center" wrapText="1"/>
    </xf>
    <xf numFmtId="0" fontId="81" fillId="65" borderId="160" xfId="0" applyFont="1" applyFill="1" applyBorder="1" applyAlignment="1">
      <alignment horizontal="center" vertical="center" wrapText="1"/>
    </xf>
    <xf numFmtId="0" fontId="81" fillId="65" borderId="113" xfId="0" applyFont="1" applyFill="1" applyBorder="1" applyAlignment="1">
      <alignment horizontal="center" vertical="center" wrapText="1"/>
    </xf>
    <xf numFmtId="0" fontId="81" fillId="65" borderId="0" xfId="0" applyFont="1" applyFill="1" applyAlignment="1">
      <alignment horizontal="center" vertical="center" wrapText="1"/>
    </xf>
    <xf numFmtId="0" fontId="81" fillId="65" borderId="16" xfId="0" applyFont="1" applyFill="1" applyBorder="1" applyAlignment="1">
      <alignment horizontal="center" vertical="center" wrapText="1"/>
    </xf>
    <xf numFmtId="0" fontId="81" fillId="65" borderId="17" xfId="0" applyFont="1" applyFill="1" applyBorder="1" applyAlignment="1">
      <alignment horizontal="center" vertical="center" wrapText="1"/>
    </xf>
    <xf numFmtId="0" fontId="81" fillId="65" borderId="18" xfId="0" applyFont="1" applyFill="1" applyBorder="1" applyAlignment="1">
      <alignment horizontal="center" vertical="center" wrapText="1"/>
    </xf>
    <xf numFmtId="0" fontId="81"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5" fillId="0" borderId="152" xfId="1371" applyFont="1" applyBorder="1" applyAlignment="1" applyProtection="1">
      <alignment horizontal="center" vertical="center"/>
      <protection hidden="1"/>
    </xf>
    <xf numFmtId="0" fontId="75"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74"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4" fillId="0" borderId="152" xfId="0" applyFont="1" applyBorder="1" applyAlignment="1" applyProtection="1">
      <alignment horizontal="center" vertical="center" wrapText="1"/>
      <protection locked="0" hidden="1"/>
    </xf>
    <xf numFmtId="0" fontId="74" fillId="0" borderId="50" xfId="0" applyFont="1" applyBorder="1" applyAlignment="1" applyProtection="1">
      <alignment horizontal="center" vertical="center" wrapText="1"/>
      <protection locked="0" hidden="1"/>
    </xf>
    <xf numFmtId="0" fontId="12" fillId="50" borderId="126" xfId="1371" applyFont="1" applyFill="1" applyBorder="1" applyAlignment="1" applyProtection="1">
      <alignment horizontal="justify" vertical="top" wrapText="1"/>
      <protection locked="0"/>
    </xf>
    <xf numFmtId="0" fontId="12" fillId="50" borderId="127" xfId="1371" applyFont="1" applyFill="1" applyBorder="1" applyAlignment="1" applyProtection="1">
      <alignment horizontal="justify" vertical="top" wrapText="1"/>
      <protection locked="0"/>
    </xf>
    <xf numFmtId="0" fontId="12" fillId="50" borderId="161" xfId="1371" applyFont="1" applyFill="1" applyBorder="1" applyAlignment="1" applyProtection="1">
      <alignment horizontal="justify" vertical="top"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50" borderId="152" xfId="1371" applyFont="1" applyFill="1" applyBorder="1" applyAlignment="1" applyProtection="1">
      <alignment horizontal="center" vertical="center" wrapText="1"/>
      <protection locked="0"/>
    </xf>
    <xf numFmtId="0" fontId="12" fillId="50" borderId="153" xfId="1371" applyFont="1" applyFill="1" applyBorder="1" applyAlignment="1" applyProtection="1">
      <alignment horizontal="center"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166" fontId="5" fillId="50" borderId="156" xfId="1250" applyFont="1" applyFill="1" applyBorder="1" applyAlignment="1" applyProtection="1">
      <alignment horizontal="center" vertical="center" wrapText="1"/>
      <protection locked="0" hidden="1"/>
    </xf>
    <xf numFmtId="166" fontId="5" fillId="50" borderId="23" xfId="1250" applyFont="1" applyFill="1" applyBorder="1" applyAlignment="1" applyProtection="1">
      <alignment horizontal="center" vertical="center" wrapText="1"/>
      <protection locked="0" hidden="1"/>
    </xf>
    <xf numFmtId="166" fontId="5" fillId="50" borderId="15" xfId="1250" applyFont="1" applyFill="1" applyBorder="1" applyAlignment="1" applyProtection="1">
      <alignment horizontal="center" vertical="center" wrapText="1"/>
      <protection locked="0" hidden="1"/>
    </xf>
    <xf numFmtId="180" fontId="5" fillId="68" borderId="156" xfId="1250" applyNumberFormat="1" applyFont="1" applyFill="1" applyBorder="1" applyAlignment="1" applyProtection="1">
      <alignment horizontal="center" vertical="center" wrapText="1"/>
      <protection locked="0" hidden="1"/>
    </xf>
    <xf numFmtId="180" fontId="5" fillId="68" borderId="23" xfId="1250" applyNumberFormat="1" applyFont="1" applyFill="1" applyBorder="1" applyAlignment="1" applyProtection="1">
      <alignment horizontal="center" vertical="center" wrapText="1"/>
      <protection locked="0" hidden="1"/>
    </xf>
    <xf numFmtId="180" fontId="5" fillId="68" borderId="15" xfId="1250" applyNumberFormat="1" applyFont="1" applyFill="1" applyBorder="1" applyAlignment="1" applyProtection="1">
      <alignment horizontal="center" vertical="center" wrapText="1"/>
      <protection locked="0"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5" fillId="0" borderId="152" xfId="1371" applyFont="1" applyBorder="1" applyAlignment="1" applyProtection="1">
      <alignment horizontal="center" vertical="center" wrapText="1"/>
      <protection hidden="1"/>
    </xf>
    <xf numFmtId="0" fontId="7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9" fontId="5" fillId="0" borderId="152" xfId="1496" applyFont="1" applyFill="1" applyBorder="1" applyAlignment="1" applyProtection="1">
      <alignment horizontal="center" vertical="center" wrapText="1"/>
      <protection hidden="1"/>
    </xf>
    <xf numFmtId="0" fontId="12" fillId="50" borderId="126" xfId="1371" applyFont="1" applyFill="1" applyBorder="1" applyAlignment="1" applyProtection="1">
      <alignment horizontal="center" vertical="center" wrapText="1"/>
      <protection locked="0"/>
    </xf>
    <xf numFmtId="0" fontId="12" fillId="50" borderId="127" xfId="1371" applyFont="1" applyFill="1" applyBorder="1" applyAlignment="1" applyProtection="1">
      <alignment horizontal="center" vertical="center" wrapText="1"/>
      <protection locked="0"/>
    </xf>
    <xf numFmtId="0" fontId="57" fillId="0" borderId="20" xfId="0"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54" fillId="0" borderId="159" xfId="1371" applyFont="1" applyBorder="1" applyAlignment="1" applyProtection="1">
      <alignment horizontal="center" vertical="center" wrapText="1"/>
      <protection hidden="1"/>
    </xf>
    <xf numFmtId="0" fontId="54" fillId="0" borderId="160" xfId="1371" applyFont="1" applyBorder="1" applyAlignment="1" applyProtection="1">
      <alignment horizontal="center" vertical="center" wrapText="1"/>
      <protection hidden="1"/>
    </xf>
    <xf numFmtId="0" fontId="54" fillId="0" borderId="0" xfId="1371" applyFont="1" applyAlignment="1" applyProtection="1">
      <alignment horizontal="center" vertical="center" wrapText="1"/>
      <protection hidden="1"/>
    </xf>
    <xf numFmtId="0" fontId="54" fillId="0" borderId="16" xfId="1371" applyFont="1" applyBorder="1" applyAlignment="1" applyProtection="1">
      <alignment horizontal="center" vertical="center" wrapText="1"/>
      <protection hidden="1"/>
    </xf>
    <xf numFmtId="0" fontId="54" fillId="0" borderId="18" xfId="1371" applyFont="1" applyBorder="1" applyAlignment="1" applyProtection="1">
      <alignment horizontal="center" vertical="center" wrapText="1"/>
      <protection hidden="1"/>
    </xf>
    <xf numFmtId="0" fontId="54" fillId="0" borderId="19" xfId="137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locked="0" hidden="1"/>
    </xf>
    <xf numFmtId="0" fontId="9" fillId="50" borderId="153" xfId="1371" applyFont="1" applyFill="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51" fillId="50" borderId="126" xfId="1371" applyFont="1" applyFill="1" applyBorder="1" applyAlignment="1" applyProtection="1">
      <alignment horizontal="left" vertical="center" wrapText="1"/>
      <protection locked="0" hidden="1"/>
    </xf>
    <xf numFmtId="0" fontId="51" fillId="50" borderId="127" xfId="1371" applyFont="1" applyFill="1" applyBorder="1" applyAlignment="1" applyProtection="1">
      <alignment horizontal="left" vertical="center" wrapText="1"/>
      <protection locked="0" hidden="1"/>
    </xf>
    <xf numFmtId="0" fontId="51" fillId="50" borderId="162" xfId="1371" applyFont="1" applyFill="1" applyBorder="1" applyAlignment="1" applyProtection="1">
      <alignment horizontal="left" vertical="center"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0" fontId="4" fillId="50" borderId="156" xfId="1495" applyNumberFormat="1" applyFont="1" applyFill="1" applyBorder="1" applyAlignment="1" applyProtection="1">
      <alignment horizontal="center" vertical="center" wrapText="1"/>
      <protection locked="0" hidden="1"/>
    </xf>
    <xf numFmtId="10" fontId="4" fillId="50" borderId="23" xfId="1495" applyNumberFormat="1" applyFont="1" applyFill="1" applyBorder="1" applyAlignment="1" applyProtection="1">
      <alignment horizontal="center" vertical="center" wrapText="1"/>
      <protection locked="0" hidden="1"/>
    </xf>
    <xf numFmtId="10" fontId="4" fillId="50" borderId="15" xfId="1495" applyNumberFormat="1" applyFont="1" applyFill="1" applyBorder="1" applyAlignment="1" applyProtection="1">
      <alignment horizontal="center" vertical="center" wrapText="1"/>
      <protection locked="0" hidden="1"/>
    </xf>
    <xf numFmtId="166" fontId="4" fillId="50" borderId="154" xfId="1250" applyFont="1" applyFill="1" applyBorder="1" applyAlignment="1" applyProtection="1">
      <alignment horizontal="center" vertical="center" wrapText="1"/>
      <protection locked="0" hidden="1"/>
    </xf>
    <xf numFmtId="166" fontId="4" fillId="50" borderId="47" xfId="1250" applyFont="1" applyFill="1" applyBorder="1" applyAlignment="1" applyProtection="1">
      <alignment horizontal="center" vertical="center" wrapText="1"/>
      <protection locked="0" hidden="1"/>
    </xf>
    <xf numFmtId="166"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0" borderId="126" xfId="1495" applyFont="1" applyFill="1" applyBorder="1" applyAlignment="1" applyProtection="1">
      <alignment horizontal="center" vertical="center" wrapText="1"/>
      <protection hidden="1"/>
    </xf>
    <xf numFmtId="9" fontId="9" fillId="0" borderId="127" xfId="1495" applyFont="1" applyFill="1" applyBorder="1" applyAlignment="1" applyProtection="1">
      <alignment horizontal="center" vertical="center" wrapText="1"/>
      <protection hidden="1"/>
    </xf>
    <xf numFmtId="9" fontId="9" fillId="0"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4" fillId="50" borderId="155" xfId="1371" applyFont="1" applyFill="1" applyBorder="1" applyAlignment="1" applyProtection="1">
      <alignment horizontal="left" vertical="top" wrapText="1"/>
      <protection locked="0" hidden="1"/>
    </xf>
    <xf numFmtId="0" fontId="54" fillId="50" borderId="159" xfId="1371" applyFont="1" applyFill="1" applyBorder="1" applyAlignment="1" applyProtection="1">
      <alignment horizontal="left" vertical="top" wrapText="1"/>
      <protection locked="0" hidden="1"/>
    </xf>
    <xf numFmtId="0" fontId="54" fillId="50" borderId="160" xfId="1371" applyFont="1" applyFill="1" applyBorder="1" applyAlignment="1" applyProtection="1">
      <alignment horizontal="left" vertical="top" wrapText="1"/>
      <protection locked="0" hidden="1"/>
    </xf>
    <xf numFmtId="0" fontId="54" fillId="50" borderId="113" xfId="1371" applyFont="1" applyFill="1" applyBorder="1" applyAlignment="1" applyProtection="1">
      <alignment horizontal="left" vertical="top" wrapText="1"/>
      <protection locked="0" hidden="1"/>
    </xf>
    <xf numFmtId="0" fontId="54" fillId="50" borderId="0" xfId="1371" applyFont="1" applyFill="1" applyAlignment="1" applyProtection="1">
      <alignment horizontal="left" vertical="top" wrapText="1"/>
      <protection locked="0" hidden="1"/>
    </xf>
    <xf numFmtId="0" fontId="54" fillId="50" borderId="16" xfId="1371" applyFont="1" applyFill="1" applyBorder="1" applyAlignment="1" applyProtection="1">
      <alignment horizontal="left" vertical="top" wrapText="1"/>
      <protection locked="0" hidden="1"/>
    </xf>
    <xf numFmtId="0" fontId="54" fillId="50" borderId="17" xfId="1371" applyFont="1" applyFill="1" applyBorder="1" applyAlignment="1" applyProtection="1">
      <alignment horizontal="left" vertical="top" wrapText="1"/>
      <protection locked="0" hidden="1"/>
    </xf>
    <xf numFmtId="0" fontId="54" fillId="50" borderId="18" xfId="1371" applyFont="1" applyFill="1" applyBorder="1" applyAlignment="1" applyProtection="1">
      <alignment horizontal="left" vertical="top" wrapText="1"/>
      <protection locked="0" hidden="1"/>
    </xf>
    <xf numFmtId="0" fontId="54" fillId="50" borderId="19" xfId="1371" applyFont="1" applyFill="1" applyBorder="1" applyAlignment="1" applyProtection="1">
      <alignment horizontal="left" vertical="top" wrapText="1"/>
      <protection locked="0" hidden="1"/>
    </xf>
    <xf numFmtId="0" fontId="54" fillId="50" borderId="155" xfId="1371" applyFont="1" applyFill="1" applyBorder="1" applyAlignment="1" applyProtection="1">
      <alignment horizontal="left" vertical="center" wrapText="1"/>
      <protection locked="0" hidden="1"/>
    </xf>
    <xf numFmtId="0" fontId="54" fillId="50" borderId="15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50" borderId="113" xfId="1371" applyFont="1" applyFill="1" applyBorder="1" applyAlignment="1" applyProtection="1">
      <alignment horizontal="left" vertical="center" wrapText="1"/>
      <protection locked="0" hidden="1"/>
    </xf>
    <xf numFmtId="0" fontId="54" fillId="50" borderId="0" xfId="1371" applyFont="1" applyFill="1" applyAlignment="1" applyProtection="1">
      <alignment horizontal="left" vertical="center" wrapText="1"/>
      <protection locked="0" hidden="1"/>
    </xf>
    <xf numFmtId="0" fontId="54" fillId="50" borderId="16" xfId="1371" applyFont="1" applyFill="1" applyBorder="1" applyAlignment="1" applyProtection="1">
      <alignment horizontal="left" vertical="center"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7" fillId="0" borderId="155" xfId="1371" applyFont="1" applyBorder="1" applyAlignment="1" applyProtection="1">
      <alignment horizontal="left" vertical="top" wrapText="1"/>
      <protection locked="0" hidden="1"/>
    </xf>
    <xf numFmtId="0" fontId="59" fillId="0" borderId="159" xfId="1371" applyFont="1" applyBorder="1" applyAlignment="1" applyProtection="1">
      <alignment horizontal="left" vertical="top" wrapText="1"/>
      <protection locked="0" hidden="1"/>
    </xf>
    <xf numFmtId="0" fontId="59" fillId="0" borderId="160" xfId="1371" applyFont="1" applyBorder="1" applyAlignment="1" applyProtection="1">
      <alignment horizontal="left" vertical="top" wrapText="1"/>
      <protection locked="0" hidden="1"/>
    </xf>
    <xf numFmtId="0" fontId="59" fillId="0" borderId="113" xfId="1371" applyFont="1" applyBorder="1" applyAlignment="1" applyProtection="1">
      <alignment horizontal="left" vertical="top" wrapText="1"/>
      <protection locked="0" hidden="1"/>
    </xf>
    <xf numFmtId="0" fontId="59" fillId="0" borderId="0" xfId="1371" applyFont="1" applyAlignment="1" applyProtection="1">
      <alignment horizontal="left" vertical="top" wrapText="1"/>
      <protection locked="0" hidden="1"/>
    </xf>
    <xf numFmtId="0" fontId="59" fillId="0" borderId="16" xfId="1371" applyFont="1" applyBorder="1" applyAlignment="1" applyProtection="1">
      <alignment horizontal="left" vertical="top" wrapText="1"/>
      <protection locked="0" hidden="1"/>
    </xf>
    <xf numFmtId="0" fontId="59" fillId="0" borderId="17" xfId="1371" applyFont="1" applyBorder="1" applyAlignment="1" applyProtection="1">
      <alignment horizontal="left" vertical="top" wrapText="1"/>
      <protection locked="0" hidden="1"/>
    </xf>
    <xf numFmtId="0" fontId="59" fillId="0" borderId="18" xfId="1371" applyFont="1" applyBorder="1" applyAlignment="1" applyProtection="1">
      <alignment horizontal="left" vertical="top" wrapText="1"/>
      <protection locked="0" hidden="1"/>
    </xf>
    <xf numFmtId="0" fontId="59" fillId="0" borderId="19" xfId="1371" applyFont="1" applyBorder="1" applyAlignment="1" applyProtection="1">
      <alignment horizontal="left" vertical="top"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9" fillId="50" borderId="126" xfId="1371" applyFont="1" applyFill="1" applyBorder="1" applyAlignment="1" applyProtection="1">
      <alignment horizontal="justify" vertical="center" wrapText="1"/>
      <protection locked="0" hidden="1"/>
    </xf>
    <xf numFmtId="0" fontId="59" fillId="50" borderId="127" xfId="1371" applyFont="1" applyFill="1" applyBorder="1" applyAlignment="1" applyProtection="1">
      <alignment horizontal="justify" vertical="center" wrapText="1"/>
      <protection locked="0" hidden="1"/>
    </xf>
    <xf numFmtId="0" fontId="59" fillId="50" borderId="162" xfId="1371" applyFont="1" applyFill="1" applyBorder="1" applyAlignment="1" applyProtection="1">
      <alignment horizontal="justify" vertical="center" wrapText="1"/>
      <protection locked="0" hidden="1"/>
    </xf>
    <xf numFmtId="0" fontId="4" fillId="50" borderId="126" xfId="1371" applyFill="1" applyBorder="1" applyAlignment="1" applyProtection="1">
      <alignment horizontal="justify" vertical="center" wrapText="1"/>
      <protection locked="0" hidden="1"/>
    </xf>
    <xf numFmtId="0" fontId="4" fillId="50" borderId="127" xfId="1371" applyFill="1" applyBorder="1" applyAlignment="1" applyProtection="1">
      <alignment horizontal="justify" vertical="center" wrapText="1"/>
      <protection locked="0" hidden="1"/>
    </xf>
    <xf numFmtId="0" fontId="4" fillId="50" borderId="162" xfId="137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4" fillId="0" borderId="126" xfId="1371" applyBorder="1" applyAlignment="1" applyProtection="1">
      <alignment horizontal="justify" vertical="center" wrapText="1"/>
      <protection hidden="1"/>
    </xf>
    <xf numFmtId="0" fontId="4" fillId="0" borderId="127" xfId="1371" applyBorder="1" applyAlignment="1" applyProtection="1">
      <alignment horizontal="justify" vertical="center" wrapText="1"/>
      <protection hidden="1"/>
    </xf>
    <xf numFmtId="0" fontId="4" fillId="0" borderId="161" xfId="1371" applyBorder="1" applyAlignment="1" applyProtection="1">
      <alignment horizontal="justify" vertical="center" wrapText="1"/>
      <protection hidden="1"/>
    </xf>
    <xf numFmtId="0" fontId="4" fillId="0" borderId="126" xfId="1371" applyBorder="1" applyAlignment="1" applyProtection="1">
      <alignment horizontal="left" vertical="center" wrapText="1"/>
      <protection hidden="1"/>
    </xf>
    <xf numFmtId="0" fontId="4" fillId="0" borderId="127" xfId="1371" applyBorder="1" applyAlignment="1" applyProtection="1">
      <alignment horizontal="left" vertical="center" wrapText="1"/>
      <protection hidden="1"/>
    </xf>
    <xf numFmtId="0" fontId="4" fillId="0" borderId="162" xfId="137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6" fillId="0" borderId="152" xfId="1371" applyFont="1" applyBorder="1" applyAlignment="1" applyProtection="1">
      <alignment horizontal="left" vertical="center" wrapText="1"/>
      <protection hidden="1"/>
    </xf>
    <xf numFmtId="0" fontId="76" fillId="0" borderId="153" xfId="1371" applyFont="1" applyBorder="1" applyAlignment="1" applyProtection="1">
      <alignment horizontal="left" vertical="center" wrapText="1"/>
      <protection hidden="1"/>
    </xf>
    <xf numFmtId="0" fontId="86" fillId="0" borderId="158" xfId="0" applyFont="1" applyBorder="1" applyAlignment="1">
      <alignment horizontal="left" vertical="top" wrapText="1"/>
    </xf>
    <xf numFmtId="0" fontId="86" fillId="0" borderId="159" xfId="0" applyFont="1" applyBorder="1" applyAlignment="1">
      <alignment horizontal="left" vertical="top" wrapText="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6" fontId="12" fillId="50" borderId="156" xfId="1250" applyFont="1" applyFill="1" applyBorder="1" applyAlignment="1" applyProtection="1">
      <alignment horizontal="center" vertical="center" wrapText="1"/>
      <protection locked="0" hidden="1"/>
    </xf>
    <xf numFmtId="166" fontId="12" fillId="50" borderId="23" xfId="1250" applyFont="1" applyFill="1" applyBorder="1" applyAlignment="1" applyProtection="1">
      <alignment horizontal="center" vertical="center" wrapText="1"/>
      <protection locked="0" hidden="1"/>
    </xf>
    <xf numFmtId="166" fontId="12" fillId="50" borderId="15" xfId="1250" applyFont="1" applyFill="1" applyBorder="1" applyAlignment="1" applyProtection="1">
      <alignment horizontal="center" vertical="center" wrapText="1"/>
      <protection locked="0" hidden="1"/>
    </xf>
    <xf numFmtId="180" fontId="12" fillId="68" borderId="156" xfId="1250" applyNumberFormat="1" applyFont="1" applyFill="1" applyBorder="1" applyAlignment="1" applyProtection="1">
      <alignment horizontal="center" vertical="center" wrapText="1"/>
      <protection locked="0" hidden="1"/>
    </xf>
    <xf numFmtId="180" fontId="12" fillId="68" borderId="23" xfId="1250" applyNumberFormat="1" applyFont="1" applyFill="1" applyBorder="1" applyAlignment="1" applyProtection="1">
      <alignment horizontal="center" vertical="center" wrapText="1"/>
      <protection locked="0" hidden="1"/>
    </xf>
    <xf numFmtId="180" fontId="12" fillId="68" borderId="15" xfId="1250" applyNumberFormat="1" applyFont="1" applyFill="1" applyBorder="1" applyAlignment="1" applyProtection="1">
      <alignment horizontal="center" vertical="center" wrapText="1"/>
      <protection locked="0" hidden="1"/>
    </xf>
    <xf numFmtId="166" fontId="12" fillId="50" borderId="154" xfId="1250" applyFont="1" applyFill="1" applyBorder="1" applyAlignment="1" applyProtection="1">
      <alignment horizontal="center" vertical="center" wrapText="1"/>
      <protection locked="0" hidden="1"/>
    </xf>
    <xf numFmtId="166" fontId="12" fillId="50" borderId="47" xfId="1250" applyFont="1" applyFill="1" applyBorder="1" applyAlignment="1" applyProtection="1">
      <alignment horizontal="center" vertical="center" wrapText="1"/>
      <protection locked="0" hidden="1"/>
    </xf>
    <xf numFmtId="166" fontId="12" fillId="50" borderId="48" xfId="1250" applyFont="1" applyFill="1" applyBorder="1" applyAlignment="1" applyProtection="1">
      <alignment horizontal="center" vertical="center" wrapText="1"/>
      <protection locked="0" hidden="1"/>
    </xf>
    <xf numFmtId="0" fontId="88" fillId="0" borderId="155" xfId="0" applyFont="1" applyBorder="1" applyAlignment="1">
      <alignment horizontal="left" vertical="center" wrapText="1"/>
    </xf>
    <xf numFmtId="0" fontId="86" fillId="0" borderId="159" xfId="0" applyFont="1" applyBorder="1" applyAlignment="1">
      <alignment horizontal="left" vertical="center" wrapText="1"/>
    </xf>
    <xf numFmtId="0" fontId="86" fillId="0" borderId="160" xfId="0" applyFont="1" applyBorder="1" applyAlignment="1">
      <alignment horizontal="left" vertical="center" wrapText="1"/>
    </xf>
    <xf numFmtId="0" fontId="86" fillId="0" borderId="113" xfId="0" applyFont="1" applyBorder="1" applyAlignment="1">
      <alignment horizontal="left" vertical="center" wrapText="1"/>
    </xf>
    <xf numFmtId="0" fontId="86" fillId="0" borderId="0" xfId="0" applyFont="1" applyAlignment="1">
      <alignment horizontal="left" vertical="center" wrapText="1"/>
    </xf>
    <xf numFmtId="0" fontId="86" fillId="0" borderId="16" xfId="0" applyFont="1" applyBorder="1" applyAlignment="1">
      <alignment horizontal="left" vertical="center" wrapText="1"/>
    </xf>
    <xf numFmtId="0" fontId="86" fillId="0" borderId="17" xfId="0" applyFont="1" applyBorder="1" applyAlignment="1">
      <alignment horizontal="left" vertical="center" wrapText="1"/>
    </xf>
    <xf numFmtId="0" fontId="86" fillId="0" borderId="18" xfId="0" applyFont="1" applyBorder="1" applyAlignment="1">
      <alignment horizontal="left" vertical="center" wrapText="1"/>
    </xf>
    <xf numFmtId="0" fontId="86" fillId="0" borderId="19" xfId="0" applyFont="1" applyBorder="1" applyAlignment="1">
      <alignment horizontal="left" vertical="center" wrapText="1"/>
    </xf>
    <xf numFmtId="0" fontId="88"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0" fillId="65" borderId="113" xfId="0" applyFont="1" applyFill="1" applyBorder="1" applyAlignment="1">
      <alignment horizontal="justify" vertical="center" wrapText="1"/>
    </xf>
    <xf numFmtId="0" fontId="80" fillId="65" borderId="0" xfId="0" applyFont="1" applyFill="1" applyAlignment="1">
      <alignment horizontal="justify" vertical="center" wrapText="1"/>
    </xf>
    <xf numFmtId="0" fontId="80" fillId="65" borderId="17" xfId="0" applyFont="1" applyFill="1" applyBorder="1" applyAlignment="1">
      <alignment horizontal="justify" vertical="center" wrapText="1"/>
    </xf>
    <xf numFmtId="0" fontId="80" fillId="65" borderId="18" xfId="0" applyFont="1" applyFill="1" applyBorder="1" applyAlignment="1">
      <alignment horizontal="justify" vertical="center" wrapText="1"/>
    </xf>
    <xf numFmtId="0" fontId="79" fillId="24" borderId="0" xfId="1371" applyFont="1" applyFill="1" applyAlignment="1" applyProtection="1">
      <alignment horizontal="center" vertical="center"/>
      <protection hidden="1"/>
    </xf>
    <xf numFmtId="0" fontId="80" fillId="65" borderId="155" xfId="0" applyFont="1" applyFill="1" applyBorder="1" applyAlignment="1">
      <alignment horizontal="justify" vertical="center" wrapText="1"/>
    </xf>
    <xf numFmtId="0" fontId="80" fillId="65" borderId="159" xfId="0" applyFont="1" applyFill="1" applyBorder="1" applyAlignment="1">
      <alignment horizontal="justify" vertical="center" wrapText="1"/>
    </xf>
    <xf numFmtId="0" fontId="12" fillId="0" borderId="78" xfId="1371" applyFont="1" applyBorder="1" applyAlignment="1" applyProtection="1">
      <alignment horizontal="center" vertical="center" wrapText="1"/>
      <protection locked="0" hidden="1"/>
    </xf>
    <xf numFmtId="0" fontId="12" fillId="0" borderId="79" xfId="1371" applyFont="1" applyBorder="1" applyAlignment="1" applyProtection="1">
      <alignment horizontal="center" vertical="center" wrapText="1"/>
      <protection locked="0" hidden="1"/>
    </xf>
    <xf numFmtId="0" fontId="12" fillId="0" borderId="80" xfId="1371" applyFont="1" applyBorder="1" applyAlignment="1" applyProtection="1">
      <alignment horizontal="center"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59" fillId="0" borderId="126" xfId="1371" applyFont="1" applyBorder="1" applyAlignment="1" applyProtection="1">
      <alignment horizontal="left" vertical="center" wrapText="1"/>
      <protection locked="0" hidden="1"/>
    </xf>
    <xf numFmtId="0" fontId="59" fillId="0" borderId="127" xfId="1371" applyFont="1" applyBorder="1" applyAlignment="1" applyProtection="1">
      <alignment horizontal="left" vertical="center" wrapText="1"/>
      <protection locked="0" hidden="1"/>
    </xf>
    <xf numFmtId="0" fontId="59" fillId="0" borderId="162" xfId="1371" applyFont="1" applyBorder="1" applyAlignment="1" applyProtection="1">
      <alignment horizontal="left" vertical="center" wrapText="1"/>
      <protection locked="0" hidden="1"/>
    </xf>
    <xf numFmtId="0" fontId="8" fillId="61" borderId="32" xfId="1371" applyFont="1" applyFill="1" applyBorder="1" applyAlignment="1" applyProtection="1">
      <alignment horizontal="center" vertical="center" wrapText="1"/>
      <protection hidden="1"/>
    </xf>
    <xf numFmtId="0" fontId="55" fillId="0" borderId="155" xfId="1371" applyFont="1" applyBorder="1" applyAlignment="1" applyProtection="1">
      <alignment horizontal="left" vertical="center" wrapText="1"/>
      <protection locked="0" hidden="1"/>
    </xf>
    <xf numFmtId="0" fontId="55" fillId="0" borderId="159" xfId="1371" applyFont="1" applyBorder="1" applyAlignment="1" applyProtection="1">
      <alignment horizontal="left" vertical="center" wrapText="1"/>
      <protection locked="0" hidden="1"/>
    </xf>
    <xf numFmtId="0" fontId="55" fillId="0" borderId="113" xfId="1371" applyFont="1" applyBorder="1" applyAlignment="1" applyProtection="1">
      <alignment horizontal="left" vertical="center" wrapText="1"/>
      <protection locked="0" hidden="1"/>
    </xf>
    <xf numFmtId="0" fontId="55" fillId="0" borderId="0" xfId="1371" applyFont="1" applyAlignment="1" applyProtection="1">
      <alignment horizontal="left" vertical="center" wrapText="1"/>
      <protection locked="0" hidden="1"/>
    </xf>
    <xf numFmtId="0" fontId="51" fillId="0" borderId="155" xfId="1371" applyFont="1" applyBorder="1" applyAlignment="1" applyProtection="1">
      <alignment horizontal="left" vertical="top" wrapText="1"/>
      <protection locked="0" hidden="1"/>
    </xf>
    <xf numFmtId="0" fontId="51" fillId="0" borderId="159" xfId="1371" applyFont="1" applyBorder="1" applyAlignment="1" applyProtection="1">
      <alignment horizontal="left" vertical="top" wrapText="1"/>
      <protection locked="0" hidden="1"/>
    </xf>
    <xf numFmtId="0" fontId="51" fillId="0" borderId="160" xfId="1371" applyFont="1" applyBorder="1" applyAlignment="1" applyProtection="1">
      <alignment horizontal="left" vertical="top" wrapText="1"/>
      <protection locked="0" hidden="1"/>
    </xf>
    <xf numFmtId="0" fontId="51" fillId="0" borderId="113" xfId="1371" applyFont="1" applyBorder="1" applyAlignment="1" applyProtection="1">
      <alignment horizontal="left" vertical="top" wrapText="1"/>
      <protection locked="0" hidden="1"/>
    </xf>
    <xf numFmtId="0" fontId="51" fillId="0" borderId="0" xfId="1371" applyFont="1" applyAlignment="1" applyProtection="1">
      <alignment horizontal="left" vertical="top" wrapText="1"/>
      <protection locked="0" hidden="1"/>
    </xf>
    <xf numFmtId="0" fontId="51" fillId="0" borderId="16" xfId="1371" applyFont="1" applyBorder="1" applyAlignment="1" applyProtection="1">
      <alignment horizontal="left" vertical="top" wrapText="1"/>
      <protection locked="0" hidden="1"/>
    </xf>
    <xf numFmtId="0" fontId="3" fillId="0" borderId="155" xfId="0" applyFont="1" applyBorder="1" applyAlignment="1">
      <alignment horizontal="justify" vertical="top" wrapText="1"/>
    </xf>
    <xf numFmtId="0" fontId="3" fillId="0" borderId="159" xfId="0" applyFont="1" applyBorder="1" applyAlignment="1">
      <alignment horizontal="justify" vertical="top" wrapText="1"/>
    </xf>
    <xf numFmtId="0" fontId="3" fillId="0" borderId="160" xfId="0" applyFont="1" applyBorder="1" applyAlignment="1">
      <alignment horizontal="justify" vertical="top" wrapText="1"/>
    </xf>
    <xf numFmtId="0" fontId="3" fillId="0" borderId="113" xfId="0" applyFont="1" applyBorder="1" applyAlignment="1">
      <alignment horizontal="justify" vertical="top" wrapText="1"/>
    </xf>
    <xf numFmtId="0" fontId="3" fillId="0" borderId="0" xfId="0" applyFont="1" applyAlignment="1">
      <alignment horizontal="justify" vertical="top" wrapText="1"/>
    </xf>
    <xf numFmtId="0" fontId="3" fillId="0" borderId="16" xfId="0" applyFont="1" applyBorder="1" applyAlignment="1">
      <alignment horizontal="justify" vertical="top" wrapText="1"/>
    </xf>
    <xf numFmtId="0" fontId="3" fillId="0" borderId="17" xfId="0" applyFont="1" applyBorder="1" applyAlignment="1">
      <alignment horizontal="justify" vertical="top" wrapText="1"/>
    </xf>
    <xf numFmtId="0" fontId="3" fillId="0" borderId="18" xfId="0" applyFont="1" applyBorder="1" applyAlignment="1">
      <alignment horizontal="justify" vertical="top" wrapText="1"/>
    </xf>
    <xf numFmtId="0" fontId="3" fillId="0" borderId="19" xfId="0" applyFont="1" applyBorder="1" applyAlignment="1">
      <alignment horizontal="justify" vertical="top" wrapText="1"/>
    </xf>
    <xf numFmtId="0" fontId="88" fillId="0" borderId="159" xfId="0" applyFont="1" applyBorder="1" applyAlignment="1">
      <alignment horizontal="left" vertical="center" wrapText="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82" fillId="65" borderId="126" xfId="0" applyFont="1" applyFill="1" applyBorder="1" applyAlignment="1">
      <alignment horizontal="left" vertical="center" wrapText="1"/>
    </xf>
    <xf numFmtId="0" fontId="82" fillId="65" borderId="127" xfId="0" applyFont="1" applyFill="1" applyBorder="1" applyAlignment="1">
      <alignment horizontal="left" vertical="center" wrapText="1"/>
    </xf>
    <xf numFmtId="0" fontId="82" fillId="0" borderId="171" xfId="0" applyFont="1" applyBorder="1" applyAlignment="1">
      <alignment horizontal="left" vertical="center" wrapText="1"/>
    </xf>
    <xf numFmtId="0" fontId="82" fillId="0" borderId="164" xfId="0" applyFont="1" applyBorder="1" applyAlignment="1">
      <alignment horizontal="left" vertical="center" wrapText="1"/>
    </xf>
    <xf numFmtId="0" fontId="82" fillId="0" borderId="165" xfId="0" applyFont="1" applyBorder="1" applyAlignment="1">
      <alignment horizontal="left" vertical="center" wrapText="1"/>
    </xf>
    <xf numFmtId="0" fontId="82" fillId="0" borderId="113" xfId="0" applyFont="1" applyBorder="1" applyAlignment="1">
      <alignment horizontal="left" vertical="center" wrapText="1"/>
    </xf>
    <xf numFmtId="0" fontId="82" fillId="0" borderId="0" xfId="0" applyFont="1" applyAlignment="1">
      <alignment horizontal="left" vertical="center" wrapText="1"/>
    </xf>
    <xf numFmtId="0" fontId="82" fillId="0" borderId="169" xfId="0" applyFont="1" applyBorder="1" applyAlignment="1">
      <alignment horizontal="left" vertical="center" wrapText="1"/>
    </xf>
    <xf numFmtId="0" fontId="82" fillId="0" borderId="17" xfId="0" applyFont="1" applyBorder="1" applyAlignment="1">
      <alignment horizontal="left" vertical="center" wrapText="1"/>
    </xf>
    <xf numFmtId="0" fontId="82" fillId="0" borderId="18" xfId="0" applyFont="1" applyBorder="1" applyAlignment="1">
      <alignment horizontal="left" vertical="center" wrapText="1"/>
    </xf>
    <xf numFmtId="0" fontId="82" fillId="0" borderId="172" xfId="0" applyFont="1" applyBorder="1" applyAlignment="1">
      <alignment horizontal="left"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xf numFmtId="180" fontId="87" fillId="50" borderId="156" xfId="1250" applyNumberFormat="1" applyFont="1" applyFill="1" applyBorder="1" applyAlignment="1" applyProtection="1">
      <alignment horizontal="center" vertical="center" wrapText="1"/>
      <protection hidden="1"/>
    </xf>
    <xf numFmtId="180" fontId="87" fillId="50" borderId="23" xfId="1250" applyNumberFormat="1" applyFont="1" applyFill="1" applyBorder="1" applyAlignment="1" applyProtection="1">
      <alignment horizontal="center" vertical="center" wrapText="1"/>
      <protection hidden="1"/>
    </xf>
    <xf numFmtId="180" fontId="87" fillId="50" borderId="15" xfId="1250" applyNumberFormat="1" applyFont="1" applyFill="1" applyBorder="1" applyAlignment="1" applyProtection="1">
      <alignment horizontal="center" vertical="center" wrapText="1"/>
      <protection hidden="1"/>
    </xf>
    <xf numFmtId="180" fontId="5" fillId="50" borderId="156" xfId="1250" applyNumberFormat="1" applyFont="1" applyFill="1" applyBorder="1" applyAlignment="1" applyProtection="1">
      <alignment horizontal="center" vertical="center" wrapText="1"/>
      <protection locked="0" hidden="1"/>
    </xf>
    <xf numFmtId="180" fontId="5" fillId="50" borderId="23" xfId="1250" applyNumberFormat="1" applyFont="1" applyFill="1" applyBorder="1" applyAlignment="1" applyProtection="1">
      <alignment horizontal="center" vertical="center" wrapText="1"/>
      <protection locked="0" hidden="1"/>
    </xf>
    <xf numFmtId="180" fontId="5" fillId="50" borderId="15" xfId="1250" applyNumberFormat="1" applyFont="1" applyFill="1" applyBorder="1" applyAlignment="1" applyProtection="1">
      <alignment horizontal="center" vertical="center" wrapText="1"/>
      <protection locked="0" hidden="1"/>
    </xf>
  </cellXfs>
  <cellStyles count="32126">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0] 3" xfId="32120" xr:uid="{89A4FB96-84BC-4D8E-AEF7-5237435D7C79}"/>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43" xfId="32119" xr:uid="{69B74E8C-8261-4969-967A-61C92FAA1542}"/>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0]" xfId="32118" builtinId="7"/>
    <cellStyle name="Moneda [0] 2" xfId="32121" xr:uid="{3D3FB12D-889E-43C4-B2E1-464ECFD8FC7E}"/>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13" xfId="32124" xr:uid="{D6BED76E-853A-41F7-9F00-F056821B7594}"/>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2 2" xfId="32123" xr:uid="{AFFB941A-5D4F-412E-B3FE-281B80DE6CBA}"/>
    <cellStyle name="Porcentaje 2 3" xfId="32125" xr:uid="{2ED69E70-ED97-4A8D-B51E-9B9BFD139166}"/>
    <cellStyle name="Porcentaje 3" xfId="1494" xr:uid="{00000000-0005-0000-0000-0000DA050000}"/>
    <cellStyle name="Porcentaje 4" xfId="32122" xr:uid="{CF2F99FD-2396-48AB-A4A9-702B92C5189E}"/>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2226942929163"/>
          <c:y val="4.9991487550542668E-2"/>
          <c:w val="0.60750420850042186"/>
          <c:h val="0.80727743491523019"/>
        </c:manualLayout>
      </c:layout>
      <c:barChart>
        <c:barDir val="col"/>
        <c:grouping val="clustered"/>
        <c:varyColors val="0"/>
        <c:ser>
          <c:idx val="0"/>
          <c:order val="0"/>
          <c:tx>
            <c:strRef>
              <c:f>'META 2'!$C$26</c:f>
              <c:strCache>
                <c:ptCount val="1"/>
                <c:pt idx="0">
                  <c:v>Magnitud programada mensual</c:v>
                </c:pt>
              </c:strCache>
            </c:strRef>
          </c:tx>
          <c:invertIfNegative val="0"/>
          <c:val>
            <c:numRef>
              <c:f>'META 2'!$C$27:$C$38</c:f>
              <c:numCache>
                <c:formatCode>0.000</c:formatCode>
                <c:ptCount val="12"/>
                <c:pt idx="0">
                  <c:v>1.2499999999999995E-2</c:v>
                </c:pt>
                <c:pt idx="1">
                  <c:v>1.2499999999999995E-2</c:v>
                </c:pt>
                <c:pt idx="2">
                  <c:v>1.2499999999999995E-2</c:v>
                </c:pt>
                <c:pt idx="3">
                  <c:v>1.2499999999999995E-2</c:v>
                </c:pt>
                <c:pt idx="4">
                  <c:v>1.2499999999999995E-2</c:v>
                </c:pt>
                <c:pt idx="5">
                  <c:v>1.2499999999999995E-2</c:v>
                </c:pt>
                <c:pt idx="6">
                  <c:v>1.2499999999999995E-2</c:v>
                </c:pt>
                <c:pt idx="7">
                  <c:v>1.2499999999999995E-2</c:v>
                </c:pt>
                <c:pt idx="8">
                  <c:v>1.2499999999999995E-2</c:v>
                </c:pt>
                <c:pt idx="9">
                  <c:v>1.2499999999999995E-2</c:v>
                </c:pt>
                <c:pt idx="10">
                  <c:v>1.2499999999999995E-2</c:v>
                </c:pt>
                <c:pt idx="11">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val>
            <c:numRef>
              <c:f>'META 2'!$D$27:$D$38</c:f>
              <c:numCache>
                <c:formatCode>0.000</c:formatCode>
                <c:ptCount val="12"/>
                <c:pt idx="0">
                  <c:v>1.2499999999999995E-2</c:v>
                </c:pt>
                <c:pt idx="1">
                  <c:v>1.2499999999999995E-2</c:v>
                </c:pt>
                <c:pt idx="2">
                  <c:v>1.2499999999999995E-2</c:v>
                </c:pt>
                <c:pt idx="3">
                  <c:v>1.2499999999999995E-2</c:v>
                </c:pt>
                <c:pt idx="4">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8.3333333333333301E-2</c:v>
                </c:pt>
                <c:pt idx="1">
                  <c:v>0.1666666666666666</c:v>
                </c:pt>
                <c:pt idx="2">
                  <c:v>0.24999999999999989</c:v>
                </c:pt>
                <c:pt idx="3">
                  <c:v>0.3333333333333332</c:v>
                </c:pt>
                <c:pt idx="4">
                  <c:v>0.41666666666666652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9.2540000000000001E-3</c:v>
                </c:pt>
                <c:pt idx="1">
                  <c:v>4.9979999999999998E-3</c:v>
                </c:pt>
                <c:pt idx="2" formatCode="_(* #,##0.000_);_(* \(#,##0.000\);_(* &quot;-&quot;_);_(@_)">
                  <c:v>4.9979999999999998E-3</c:v>
                </c:pt>
                <c:pt idx="3">
                  <c:v>8.7480000000000006E-3</c:v>
                </c:pt>
                <c:pt idx="4">
                  <c:v>4.9979999999999998E-3</c:v>
                </c:pt>
                <c:pt idx="5">
                  <c:v>9.4979999999999995E-3</c:v>
                </c:pt>
                <c:pt idx="6">
                  <c:v>1.1248000000000001E-2</c:v>
                </c:pt>
                <c:pt idx="7">
                  <c:v>8.9980000000000008E-3</c:v>
                </c:pt>
                <c:pt idx="8">
                  <c:v>7.4980000000000012E-3</c:v>
                </c:pt>
                <c:pt idx="9">
                  <c:v>1.2748000000000002E-2</c:v>
                </c:pt>
                <c:pt idx="10">
                  <c:v>7.4980000000000012E-3</c:v>
                </c:pt>
                <c:pt idx="11">
                  <c:v>9.5160000000000002E-3</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9.2540000000000001E-3</c:v>
                </c:pt>
                <c:pt idx="1">
                  <c:v>5.000000000000001E-3</c:v>
                </c:pt>
                <c:pt idx="2" formatCode="_(* #,##0.000_);_(* \(#,##0.000\);_(* &quot;-&quot;_);_(@_)">
                  <c:v>4.9979999999999998E-3</c:v>
                </c:pt>
                <c:pt idx="3">
                  <c:v>8.7480000000000006E-3</c:v>
                </c:pt>
                <c:pt idx="4">
                  <c:v>4.9979999999999998E-3</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9.2539999999999997E-2</c:v>
                </c:pt>
                <c:pt idx="1">
                  <c:v>0.14254</c:v>
                </c:pt>
                <c:pt idx="2">
                  <c:v>0.19252</c:v>
                </c:pt>
                <c:pt idx="3">
                  <c:v>0.28000000000000003</c:v>
                </c:pt>
                <c:pt idx="4">
                  <c:v>0.32998000000000005</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1.2E-2</c:v>
                </c:pt>
                <c:pt idx="1">
                  <c:v>0</c:v>
                </c:pt>
                <c:pt idx="2">
                  <c:v>0</c:v>
                </c:pt>
                <c:pt idx="3">
                  <c:v>0</c:v>
                </c:pt>
                <c:pt idx="4">
                  <c:v>4.4999999999999998E-2</c:v>
                </c:pt>
                <c:pt idx="5">
                  <c:v>2.2499999999999999E-2</c:v>
                </c:pt>
                <c:pt idx="6">
                  <c:v>4.4999999999999997E-3</c:v>
                </c:pt>
                <c:pt idx="7">
                  <c:v>4.4999999999999997E-3</c:v>
                </c:pt>
                <c:pt idx="8">
                  <c:v>2.2499999999999999E-2</c:v>
                </c:pt>
                <c:pt idx="9">
                  <c:v>4.4999999999999997E-3</c:v>
                </c:pt>
                <c:pt idx="10">
                  <c:v>4.4999999999999997E-3</c:v>
                </c:pt>
                <c:pt idx="11">
                  <c:v>0.03</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1.2E-2</c:v>
                </c:pt>
                <c:pt idx="1">
                  <c:v>0</c:v>
                </c:pt>
                <c:pt idx="2">
                  <c:v>0</c:v>
                </c:pt>
                <c:pt idx="3">
                  <c:v>0</c:v>
                </c:pt>
                <c:pt idx="4">
                  <c:v>4.4999999999999998E-2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0.08</c:v>
                </c:pt>
                <c:pt idx="1">
                  <c:v>0.08</c:v>
                </c:pt>
                <c:pt idx="2">
                  <c:v>0.08</c:v>
                </c:pt>
                <c:pt idx="3">
                  <c:v>0.08</c:v>
                </c:pt>
                <c:pt idx="4">
                  <c:v>0.38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1.6666666666666659E-2</c:v>
                </c:pt>
                <c:pt idx="1">
                  <c:v>1.6666666666666659E-2</c:v>
                </c:pt>
                <c:pt idx="2">
                  <c:v>1.6666666666666659E-2</c:v>
                </c:pt>
                <c:pt idx="3">
                  <c:v>1.6666666666666659E-2</c:v>
                </c:pt>
                <c:pt idx="4">
                  <c:v>1.6666666666666659E-2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8.3333333333333287E-2</c:v>
                </c:pt>
                <c:pt idx="1">
                  <c:v>0.16666666666666657</c:v>
                </c:pt>
                <c:pt idx="2">
                  <c:v>0.24999999999999986</c:v>
                </c:pt>
                <c:pt idx="3">
                  <c:v>0.33333333333333315</c:v>
                </c:pt>
                <c:pt idx="4">
                  <c:v>0.41666666666666641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1.6666666666666659E-2</c:v>
                </c:pt>
                <c:pt idx="1">
                  <c:v>1.6666666666666659E-2</c:v>
                </c:pt>
                <c:pt idx="2">
                  <c:v>1.6666666666666659E-2</c:v>
                </c:pt>
                <c:pt idx="3">
                  <c:v>1.6666666666666659E-2</c:v>
                </c:pt>
                <c:pt idx="4">
                  <c:v>1.6666666666666659E-2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8.3333333333333287E-2</c:v>
                </c:pt>
                <c:pt idx="1">
                  <c:v>0.16666666666666657</c:v>
                </c:pt>
                <c:pt idx="2">
                  <c:v>0.24999999999999986</c:v>
                </c:pt>
                <c:pt idx="3">
                  <c:v>0.33333333333333315</c:v>
                </c:pt>
                <c:pt idx="4">
                  <c:v>0.41666666666666641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6.6666666666666645E-3</c:v>
                </c:pt>
                <c:pt idx="1">
                  <c:v>6.6666666666666645E-3</c:v>
                </c:pt>
                <c:pt idx="2">
                  <c:v>6.6666666666666645E-3</c:v>
                </c:pt>
                <c:pt idx="3">
                  <c:v>6.6666666666666645E-3</c:v>
                </c:pt>
                <c:pt idx="4">
                  <c:v>6.6666666666666645E-3</c:v>
                </c:pt>
                <c:pt idx="5">
                  <c:v>6.6666666666666645E-3</c:v>
                </c:pt>
                <c:pt idx="6">
                  <c:v>6.6666666666666645E-3</c:v>
                </c:pt>
                <c:pt idx="7">
                  <c:v>6.6666666666666645E-3</c:v>
                </c:pt>
                <c:pt idx="8">
                  <c:v>6.6666666666666645E-3</c:v>
                </c:pt>
                <c:pt idx="9">
                  <c:v>6.6666666666666645E-3</c:v>
                </c:pt>
                <c:pt idx="10">
                  <c:v>6.6666666666666645E-3</c:v>
                </c:pt>
                <c:pt idx="11">
                  <c:v>6.6666666666666645E-3</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6.6666666666666645E-3</c:v>
                </c:pt>
                <c:pt idx="1">
                  <c:v>6.6666666666666645E-3</c:v>
                </c:pt>
                <c:pt idx="2">
                  <c:v>6.6666666666666645E-3</c:v>
                </c:pt>
                <c:pt idx="3">
                  <c:v>6.6666666666666645E-3</c:v>
                </c:pt>
                <c:pt idx="4">
                  <c:v>6.6666666666666645E-3</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8.3333333333333301E-2</c:v>
                </c:pt>
                <c:pt idx="1">
                  <c:v>0.1666666666666666</c:v>
                </c:pt>
                <c:pt idx="2">
                  <c:v>0.24999999999999989</c:v>
                </c:pt>
                <c:pt idx="3">
                  <c:v>0.3333333333333332</c:v>
                </c:pt>
                <c:pt idx="4">
                  <c:v>0.41666666666666652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9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9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9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A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A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A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A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A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A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A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A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A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A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A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A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A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A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A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A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A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A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A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A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A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A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A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A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3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13607</xdr:colOff>
      <xdr:row>39</xdr:row>
      <xdr:rowOff>0</xdr:rowOff>
    </xdr:from>
    <xdr:to>
      <xdr:col>8</xdr:col>
      <xdr:colOff>1683545</xdr:colOff>
      <xdr:row>43</xdr:row>
      <xdr:rowOff>545306</xdr:rowOff>
    </xdr:to>
    <xdr:graphicFrame macro="">
      <xdr:nvGraphicFramePr>
        <xdr:cNvPr id="5" name="3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4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5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6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7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3388658</xdr:rowOff>
    </xdr:from>
    <xdr:to>
      <xdr:col>9</xdr:col>
      <xdr:colOff>0</xdr:colOff>
      <xdr:row>44</xdr:row>
      <xdr:rowOff>8965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8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33618</xdr:colOff>
      <xdr:row>39</xdr:row>
      <xdr:rowOff>44823</xdr:rowOff>
    </xdr:from>
    <xdr:to>
      <xdr:col>9</xdr:col>
      <xdr:colOff>4482</xdr:colOff>
      <xdr:row>45</xdr:row>
      <xdr:rowOff>8965</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377"/>
      <c r="B2" s="377"/>
      <c r="C2" s="362" t="s">
        <v>0</v>
      </c>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9"/>
    </row>
    <row r="3" spans="1:67" s="69" customFormat="1" ht="45.75" customHeight="1" x14ac:dyDescent="0.2">
      <c r="A3" s="377"/>
      <c r="B3" s="377"/>
      <c r="C3" s="362" t="s">
        <v>1</v>
      </c>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70"/>
    </row>
    <row r="4" spans="1:67" s="69" customFormat="1" ht="45.75" customHeight="1" x14ac:dyDescent="0.2">
      <c r="A4" s="377"/>
      <c r="B4" s="377"/>
      <c r="C4" s="362" t="s">
        <v>2</v>
      </c>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70"/>
    </row>
    <row r="5" spans="1:67" s="69" customFormat="1" ht="45.75" customHeight="1" x14ac:dyDescent="0.2">
      <c r="A5" s="377"/>
      <c r="B5" s="377"/>
      <c r="C5" s="380" t="s">
        <v>3</v>
      </c>
      <c r="D5" s="380"/>
      <c r="E5" s="380"/>
      <c r="F5" s="380"/>
      <c r="G5" s="380"/>
      <c r="H5" s="380"/>
      <c r="I5" s="380"/>
      <c r="J5" s="380"/>
      <c r="K5" s="380"/>
      <c r="L5" s="380"/>
      <c r="M5" s="380"/>
      <c r="N5" s="380"/>
      <c r="O5" s="380"/>
      <c r="P5" s="380"/>
      <c r="Q5" s="380"/>
      <c r="R5" s="367" t="s">
        <v>4</v>
      </c>
      <c r="S5" s="367"/>
      <c r="T5" s="367"/>
      <c r="U5" s="367"/>
      <c r="V5" s="367"/>
      <c r="W5" s="367"/>
      <c r="X5" s="367"/>
      <c r="Y5" s="367"/>
      <c r="Z5" s="367"/>
      <c r="AA5" s="367"/>
      <c r="AB5" s="367"/>
      <c r="AC5" s="367"/>
      <c r="AD5" s="367"/>
      <c r="AE5" s="367"/>
      <c r="AF5" s="371"/>
    </row>
    <row r="6" spans="1:67" s="70" customFormat="1" ht="30.75" customHeight="1" x14ac:dyDescent="0.2">
      <c r="D6" s="71"/>
      <c r="K6" s="69"/>
      <c r="AA6" s="72"/>
    </row>
    <row r="7" spans="1:67" s="70" customFormat="1" ht="42" customHeight="1" x14ac:dyDescent="0.2">
      <c r="B7" s="158" t="s">
        <v>5</v>
      </c>
      <c r="C7" s="376" t="e">
        <f>+#REF!</f>
        <v>#REF!</v>
      </c>
      <c r="D7" s="376"/>
      <c r="E7" s="376"/>
      <c r="F7" s="376"/>
      <c r="G7" s="376"/>
      <c r="K7" s="69"/>
      <c r="AA7" s="72"/>
    </row>
    <row r="8" spans="1:67" s="70" customFormat="1" ht="42" customHeight="1" x14ac:dyDescent="0.2">
      <c r="B8" s="158" t="s">
        <v>6</v>
      </c>
      <c r="C8" s="376" t="e">
        <f>+#REF!</f>
        <v>#REF!</v>
      </c>
      <c r="D8" s="376"/>
      <c r="E8" s="376"/>
      <c r="F8" s="376"/>
      <c r="G8" s="376"/>
      <c r="K8" s="69"/>
      <c r="AA8" s="72"/>
    </row>
    <row r="9" spans="1:67" s="70" customFormat="1" ht="42" customHeight="1" x14ac:dyDescent="0.2">
      <c r="B9" s="159" t="s">
        <v>7</v>
      </c>
      <c r="C9" s="376" t="e">
        <f>+#REF!</f>
        <v>#REF!</v>
      </c>
      <c r="D9" s="376"/>
      <c r="E9" s="376"/>
      <c r="F9" s="376"/>
      <c r="G9" s="376"/>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51" t="s">
        <v>8</v>
      </c>
      <c r="B11" s="352"/>
      <c r="C11" s="352"/>
      <c r="D11" s="352"/>
      <c r="E11" s="352"/>
      <c r="F11" s="352"/>
      <c r="G11" s="352"/>
      <c r="H11" s="353"/>
      <c r="I11" s="373" t="s">
        <v>9</v>
      </c>
      <c r="J11" s="374"/>
      <c r="K11" s="374"/>
      <c r="L11" s="374"/>
      <c r="M11" s="374"/>
      <c r="N11" s="375"/>
      <c r="O11" s="368" t="s">
        <v>10</v>
      </c>
      <c r="P11" s="368"/>
      <c r="Q11" s="368"/>
      <c r="R11" s="368"/>
      <c r="S11" s="368"/>
      <c r="T11" s="368"/>
      <c r="U11" s="368"/>
      <c r="V11" s="368"/>
      <c r="W11" s="368"/>
      <c r="X11" s="368"/>
      <c r="Y11" s="368"/>
      <c r="Z11" s="368"/>
      <c r="AA11" s="368"/>
      <c r="AB11" s="368"/>
      <c r="AC11" s="368"/>
      <c r="AD11" s="351" t="s">
        <v>11</v>
      </c>
      <c r="AE11" s="352"/>
      <c r="AF11" s="353"/>
    </row>
    <row r="12" spans="1:67" s="57" customFormat="1" ht="56.25" customHeight="1" x14ac:dyDescent="0.15">
      <c r="A12" s="160" t="s">
        <v>12</v>
      </c>
      <c r="B12" s="160" t="s">
        <v>13</v>
      </c>
      <c r="C12" s="160" t="s">
        <v>14</v>
      </c>
      <c r="D12" s="160" t="s">
        <v>15</v>
      </c>
      <c r="E12" s="160" t="s">
        <v>16</v>
      </c>
      <c r="F12" s="160" t="s">
        <v>17</v>
      </c>
      <c r="G12" s="160" t="s">
        <v>18</v>
      </c>
      <c r="H12" s="160" t="s">
        <v>19</v>
      </c>
      <c r="I12" s="161" t="s">
        <v>20</v>
      </c>
      <c r="J12" s="161">
        <v>2016</v>
      </c>
      <c r="K12" s="161">
        <v>2017</v>
      </c>
      <c r="L12" s="161">
        <v>2018</v>
      </c>
      <c r="M12" s="161">
        <v>2019</v>
      </c>
      <c r="N12" s="161">
        <v>2020</v>
      </c>
      <c r="O12" s="162" t="s">
        <v>21</v>
      </c>
      <c r="P12" s="162" t="s">
        <v>22</v>
      </c>
      <c r="Q12" s="162" t="s">
        <v>23</v>
      </c>
      <c r="R12" s="162" t="s">
        <v>24</v>
      </c>
      <c r="S12" s="162" t="s">
        <v>25</v>
      </c>
      <c r="T12" s="162" t="s">
        <v>26</v>
      </c>
      <c r="U12" s="162" t="s">
        <v>27</v>
      </c>
      <c r="V12" s="162" t="s">
        <v>28</v>
      </c>
      <c r="W12" s="162" t="s">
        <v>29</v>
      </c>
      <c r="X12" s="162" t="s">
        <v>30</v>
      </c>
      <c r="Y12" s="162" t="s">
        <v>31</v>
      </c>
      <c r="Z12" s="162" t="s">
        <v>32</v>
      </c>
      <c r="AA12" s="162" t="s">
        <v>33</v>
      </c>
      <c r="AB12" s="163" t="s">
        <v>34</v>
      </c>
      <c r="AC12" s="162" t="s">
        <v>35</v>
      </c>
      <c r="AD12" s="164" t="s">
        <v>36</v>
      </c>
      <c r="AE12" s="164" t="s">
        <v>37</v>
      </c>
      <c r="AF12" s="164" t="s">
        <v>38</v>
      </c>
    </row>
    <row r="13" spans="1:67" s="59" customFormat="1" ht="84.75" customHeight="1" x14ac:dyDescent="0.2">
      <c r="A13" s="317" t="s">
        <v>39</v>
      </c>
      <c r="B13" s="317" t="s">
        <v>40</v>
      </c>
      <c r="C13" s="317">
        <v>224</v>
      </c>
      <c r="D13" s="317" t="s">
        <v>41</v>
      </c>
      <c r="E13" s="317">
        <v>171</v>
      </c>
      <c r="F13" s="321" t="s">
        <v>42</v>
      </c>
      <c r="G13" s="317" t="s">
        <v>43</v>
      </c>
      <c r="H13" s="317" t="s">
        <v>44</v>
      </c>
      <c r="I13" s="372" t="e">
        <f>SUM(J13:N14)</f>
        <v>#REF!</v>
      </c>
      <c r="J13" s="354" t="e">
        <f>+#REF!</f>
        <v>#REF!</v>
      </c>
      <c r="K13" s="356" t="e">
        <f>+#REF!</f>
        <v>#REF!</v>
      </c>
      <c r="L13" s="378" t="e">
        <f>+#REF!</f>
        <v>#REF!</v>
      </c>
      <c r="M13" s="354" t="e">
        <f>+#REF!</f>
        <v>#REF!</v>
      </c>
      <c r="N13" s="354" t="e">
        <f>+#REF!</f>
        <v>#REF!</v>
      </c>
      <c r="O13" s="349" t="e">
        <f>+#REF!</f>
        <v>#REF!</v>
      </c>
      <c r="P13" s="349">
        <v>6.45</v>
      </c>
      <c r="Q13" s="349">
        <v>31.03</v>
      </c>
      <c r="R13" s="349"/>
      <c r="S13" s="349" t="e">
        <f>+#REF!</f>
        <v>#REF!</v>
      </c>
      <c r="T13" s="349" t="e">
        <f>+#REF!</f>
        <v>#REF!</v>
      </c>
      <c r="U13" s="349" t="e">
        <f>+#REF!</f>
        <v>#REF!</v>
      </c>
      <c r="V13" s="349" t="e">
        <f>+#REF!</f>
        <v>#REF!</v>
      </c>
      <c r="W13" s="349" t="e">
        <f>+#REF!</f>
        <v>#REF!</v>
      </c>
      <c r="X13" s="349" t="e">
        <f>+#REF!</f>
        <v>#REF!</v>
      </c>
      <c r="Y13" s="349" t="e">
        <f>+#REF!</f>
        <v>#REF!</v>
      </c>
      <c r="Z13" s="349" t="e">
        <f>+#REF!</f>
        <v>#REF!</v>
      </c>
      <c r="AA13" s="360" t="e">
        <f>SUM(O13:Z14)</f>
        <v>#REF!</v>
      </c>
      <c r="AB13" s="324" t="e">
        <f>+AA13/K13</f>
        <v>#REF!</v>
      </c>
      <c r="AC13" s="324" t="e">
        <f>+(J13+AA13)/I13</f>
        <v>#REF!</v>
      </c>
      <c r="AD13" s="358" t="s">
        <v>45</v>
      </c>
      <c r="AE13" s="311" t="s">
        <v>46</v>
      </c>
      <c r="AF13" s="358"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317"/>
      <c r="B14" s="317"/>
      <c r="C14" s="317"/>
      <c r="D14" s="317"/>
      <c r="E14" s="317"/>
      <c r="F14" s="321"/>
      <c r="G14" s="317"/>
      <c r="H14" s="317"/>
      <c r="I14" s="372"/>
      <c r="J14" s="355"/>
      <c r="K14" s="357"/>
      <c r="L14" s="379"/>
      <c r="M14" s="355"/>
      <c r="N14" s="355"/>
      <c r="O14" s="350"/>
      <c r="P14" s="350"/>
      <c r="Q14" s="350"/>
      <c r="R14" s="350"/>
      <c r="S14" s="350"/>
      <c r="T14" s="350"/>
      <c r="U14" s="350"/>
      <c r="V14" s="350"/>
      <c r="W14" s="350"/>
      <c r="X14" s="350"/>
      <c r="Y14" s="350"/>
      <c r="Z14" s="350"/>
      <c r="AA14" s="361"/>
      <c r="AB14" s="324"/>
      <c r="AC14" s="324"/>
      <c r="AD14" s="359"/>
      <c r="AE14" s="312"/>
      <c r="AF14" s="359"/>
    </row>
    <row r="15" spans="1:67" ht="89.25" customHeight="1" x14ac:dyDescent="0.2">
      <c r="A15" s="317" t="s">
        <v>39</v>
      </c>
      <c r="B15" s="317" t="s">
        <v>48</v>
      </c>
      <c r="C15" s="317">
        <v>223</v>
      </c>
      <c r="D15" s="317" t="s">
        <v>49</v>
      </c>
      <c r="E15" s="317">
        <v>170</v>
      </c>
      <c r="F15" s="321" t="s">
        <v>50</v>
      </c>
      <c r="G15" s="317" t="s">
        <v>43</v>
      </c>
      <c r="H15" s="317" t="s">
        <v>44</v>
      </c>
      <c r="I15" s="372" t="e">
        <f>SUM(J15:N16)</f>
        <v>#REF!</v>
      </c>
      <c r="J15" s="347" t="e">
        <f>+#REF!</f>
        <v>#REF!</v>
      </c>
      <c r="K15" s="363" t="e">
        <f>+#REF!</f>
        <v>#REF!</v>
      </c>
      <c r="L15" s="365" t="e">
        <f>+#REF!</f>
        <v>#REF!</v>
      </c>
      <c r="M15" s="347" t="e">
        <f>+#REF!</f>
        <v>#REF!</v>
      </c>
      <c r="N15" s="347" t="e">
        <f>+#REF!</f>
        <v>#REF!</v>
      </c>
      <c r="O15" s="349">
        <v>53</v>
      </c>
      <c r="P15" s="349">
        <v>712</v>
      </c>
      <c r="Q15" s="349">
        <v>881</v>
      </c>
      <c r="R15" s="349"/>
      <c r="S15" s="349" t="e">
        <f>+#REF!</f>
        <v>#REF!</v>
      </c>
      <c r="T15" s="349" t="e">
        <f>+#REF!</f>
        <v>#REF!</v>
      </c>
      <c r="U15" s="349" t="e">
        <f>+#REF!</f>
        <v>#REF!</v>
      </c>
      <c r="V15" s="349" t="e">
        <f>+#REF!</f>
        <v>#REF!</v>
      </c>
      <c r="W15" s="349" t="e">
        <f>+#REF!</f>
        <v>#REF!</v>
      </c>
      <c r="X15" s="349" t="e">
        <f>+#REF!</f>
        <v>#REF!</v>
      </c>
      <c r="Y15" s="349" t="e">
        <f>+#REF!</f>
        <v>#REF!</v>
      </c>
      <c r="Z15" s="349" t="e">
        <f>+#REF!</f>
        <v>#REF!</v>
      </c>
      <c r="AA15" s="360" t="e">
        <f>SUM(O15:Z16)</f>
        <v>#REF!</v>
      </c>
      <c r="AB15" s="324" t="e">
        <f>+AA15/K15</f>
        <v>#REF!</v>
      </c>
      <c r="AC15" s="324" t="e">
        <f>+(J15+AA15)/I15</f>
        <v>#REF!</v>
      </c>
      <c r="AD15" s="358" t="s">
        <v>51</v>
      </c>
      <c r="AE15" s="311" t="s">
        <v>46</v>
      </c>
      <c r="AF15" s="358" t="s">
        <v>52</v>
      </c>
    </row>
    <row r="16" spans="1:67" ht="140.25" customHeight="1" x14ac:dyDescent="0.2">
      <c r="A16" s="317"/>
      <c r="B16" s="317"/>
      <c r="C16" s="317"/>
      <c r="D16" s="317"/>
      <c r="E16" s="317"/>
      <c r="F16" s="321"/>
      <c r="G16" s="317"/>
      <c r="H16" s="317"/>
      <c r="I16" s="372"/>
      <c r="J16" s="348"/>
      <c r="K16" s="364"/>
      <c r="L16" s="366"/>
      <c r="M16" s="348"/>
      <c r="N16" s="348"/>
      <c r="O16" s="350"/>
      <c r="P16" s="350"/>
      <c r="Q16" s="350"/>
      <c r="R16" s="350"/>
      <c r="S16" s="350"/>
      <c r="T16" s="350"/>
      <c r="U16" s="350"/>
      <c r="V16" s="350"/>
      <c r="W16" s="350"/>
      <c r="X16" s="350"/>
      <c r="Y16" s="350"/>
      <c r="Z16" s="350"/>
      <c r="AA16" s="361"/>
      <c r="AB16" s="324"/>
      <c r="AC16" s="324"/>
      <c r="AD16" s="359"/>
      <c r="AE16" s="312"/>
      <c r="AF16" s="359"/>
    </row>
    <row r="17" spans="1:32" ht="62.25" customHeight="1" x14ac:dyDescent="0.2">
      <c r="A17" s="317" t="s">
        <v>39</v>
      </c>
      <c r="B17" s="318" t="s">
        <v>53</v>
      </c>
      <c r="C17" s="317">
        <v>231</v>
      </c>
      <c r="D17" s="317" t="s">
        <v>54</v>
      </c>
      <c r="E17" s="317">
        <v>178</v>
      </c>
      <c r="F17" s="321" t="s">
        <v>55</v>
      </c>
      <c r="G17" s="317" t="s">
        <v>56</v>
      </c>
      <c r="H17" s="317" t="s">
        <v>44</v>
      </c>
      <c r="I17" s="325">
        <f>SUM(J17:N18)</f>
        <v>1</v>
      </c>
      <c r="J17" s="322">
        <v>0.05</v>
      </c>
      <c r="K17" s="319">
        <v>0.28999999999999998</v>
      </c>
      <c r="L17" s="335">
        <v>0.25</v>
      </c>
      <c r="M17" s="319">
        <v>0.4</v>
      </c>
      <c r="N17" s="319">
        <v>0.01</v>
      </c>
      <c r="O17" s="327">
        <v>0.19</v>
      </c>
      <c r="P17" s="328"/>
      <c r="Q17" s="328"/>
      <c r="R17" s="331">
        <v>0</v>
      </c>
      <c r="S17" s="332"/>
      <c r="T17" s="332"/>
      <c r="U17" s="341">
        <v>0</v>
      </c>
      <c r="V17" s="342"/>
      <c r="W17" s="342"/>
      <c r="X17" s="341">
        <v>0</v>
      </c>
      <c r="Y17" s="342"/>
      <c r="Z17" s="342"/>
      <c r="AA17" s="345">
        <f>+R17+O17+U17+X17</f>
        <v>0.19</v>
      </c>
      <c r="AB17" s="324">
        <f>+AA17/K17</f>
        <v>0.65517241379310354</v>
      </c>
      <c r="AC17" s="324">
        <f>+(J17+AA17)/I17</f>
        <v>0.24</v>
      </c>
      <c r="AD17" s="337" t="s">
        <v>57</v>
      </c>
      <c r="AE17" s="311" t="s">
        <v>46</v>
      </c>
      <c r="AF17" s="337" t="s">
        <v>58</v>
      </c>
    </row>
    <row r="18" spans="1:32" ht="200.25" customHeight="1" x14ac:dyDescent="0.2">
      <c r="A18" s="317"/>
      <c r="B18" s="318"/>
      <c r="C18" s="317"/>
      <c r="D18" s="317"/>
      <c r="E18" s="317"/>
      <c r="F18" s="321"/>
      <c r="G18" s="317"/>
      <c r="H18" s="317"/>
      <c r="I18" s="326"/>
      <c r="J18" s="323"/>
      <c r="K18" s="320"/>
      <c r="L18" s="336"/>
      <c r="M18" s="320"/>
      <c r="N18" s="320"/>
      <c r="O18" s="329"/>
      <c r="P18" s="330"/>
      <c r="Q18" s="330"/>
      <c r="R18" s="333"/>
      <c r="S18" s="334"/>
      <c r="T18" s="334"/>
      <c r="U18" s="343"/>
      <c r="V18" s="344"/>
      <c r="W18" s="344"/>
      <c r="X18" s="343"/>
      <c r="Y18" s="344"/>
      <c r="Z18" s="344"/>
      <c r="AA18" s="346"/>
      <c r="AB18" s="324"/>
      <c r="AC18" s="324"/>
      <c r="AD18" s="338"/>
      <c r="AE18" s="312"/>
      <c r="AF18" s="338"/>
    </row>
    <row r="19" spans="1:32" ht="62.25" customHeight="1" x14ac:dyDescent="0.2">
      <c r="A19" s="317" t="s">
        <v>39</v>
      </c>
      <c r="B19" s="318" t="s">
        <v>59</v>
      </c>
      <c r="C19" s="317">
        <v>232</v>
      </c>
      <c r="D19" s="317" t="s">
        <v>60</v>
      </c>
      <c r="E19" s="317">
        <v>179</v>
      </c>
      <c r="F19" s="321" t="s">
        <v>61</v>
      </c>
      <c r="G19" s="317" t="s">
        <v>56</v>
      </c>
      <c r="H19" s="317" t="s">
        <v>44</v>
      </c>
      <c r="I19" s="325">
        <f>SUM(J19:N20)</f>
        <v>1</v>
      </c>
      <c r="J19" s="322">
        <v>0.01</v>
      </c>
      <c r="K19" s="319">
        <v>0.15</v>
      </c>
      <c r="L19" s="335">
        <v>0.42</v>
      </c>
      <c r="M19" s="319">
        <v>0.42</v>
      </c>
      <c r="N19" s="319">
        <v>0</v>
      </c>
      <c r="O19" s="313">
        <v>0.35</v>
      </c>
      <c r="P19" s="314"/>
      <c r="Q19" s="314"/>
      <c r="R19" s="327">
        <v>0</v>
      </c>
      <c r="S19" s="328"/>
      <c r="T19" s="328"/>
      <c r="U19" s="313">
        <v>0</v>
      </c>
      <c r="V19" s="314"/>
      <c r="W19" s="314"/>
      <c r="X19" s="313">
        <v>0</v>
      </c>
      <c r="Y19" s="314"/>
      <c r="Z19" s="314"/>
      <c r="AA19" s="339">
        <f>+R19+O19+U19+X19</f>
        <v>0.35</v>
      </c>
      <c r="AB19" s="324">
        <f>+AA19/K19</f>
        <v>2.3333333333333335</v>
      </c>
      <c r="AC19" s="324">
        <f>+(J19+AA19)/I19</f>
        <v>0.36</v>
      </c>
      <c r="AD19" s="337" t="s">
        <v>62</v>
      </c>
      <c r="AE19" s="311" t="s">
        <v>46</v>
      </c>
      <c r="AF19" s="337" t="s">
        <v>58</v>
      </c>
    </row>
    <row r="20" spans="1:32" ht="298.5" customHeight="1" x14ac:dyDescent="0.2">
      <c r="A20" s="317"/>
      <c r="B20" s="318"/>
      <c r="C20" s="317"/>
      <c r="D20" s="317"/>
      <c r="E20" s="317"/>
      <c r="F20" s="321"/>
      <c r="G20" s="317"/>
      <c r="H20" s="317"/>
      <c r="I20" s="326"/>
      <c r="J20" s="323"/>
      <c r="K20" s="320"/>
      <c r="L20" s="336"/>
      <c r="M20" s="320"/>
      <c r="N20" s="320"/>
      <c r="O20" s="315"/>
      <c r="P20" s="316"/>
      <c r="Q20" s="316"/>
      <c r="R20" s="329"/>
      <c r="S20" s="330"/>
      <c r="T20" s="330"/>
      <c r="U20" s="315"/>
      <c r="V20" s="316"/>
      <c r="W20" s="316"/>
      <c r="X20" s="315"/>
      <c r="Y20" s="316"/>
      <c r="Z20" s="316"/>
      <c r="AA20" s="340"/>
      <c r="AB20" s="324"/>
      <c r="AC20" s="324"/>
      <c r="AD20" s="338"/>
      <c r="AE20" s="312"/>
      <c r="AF20" s="338"/>
    </row>
    <row r="21" spans="1:32" ht="62.25" customHeight="1" x14ac:dyDescent="0.2">
      <c r="A21" s="317" t="s">
        <v>39</v>
      </c>
      <c r="B21" s="318" t="s">
        <v>63</v>
      </c>
      <c r="C21" s="317">
        <v>233</v>
      </c>
      <c r="D21" s="317" t="s">
        <v>64</v>
      </c>
      <c r="E21" s="317">
        <v>180</v>
      </c>
      <c r="F21" s="321" t="s">
        <v>65</v>
      </c>
      <c r="G21" s="317" t="s">
        <v>56</v>
      </c>
      <c r="H21" s="317" t="s">
        <v>44</v>
      </c>
      <c r="I21" s="325">
        <f>SUM(J21:N22)</f>
        <v>1</v>
      </c>
      <c r="J21" s="322">
        <v>0.01</v>
      </c>
      <c r="K21" s="319">
        <v>0.1</v>
      </c>
      <c r="L21" s="335">
        <v>0.3</v>
      </c>
      <c r="M21" s="319">
        <v>0.55000000000000004</v>
      </c>
      <c r="N21" s="319">
        <v>0.04</v>
      </c>
      <c r="O21" s="313">
        <v>4.4999999999999998E-2</v>
      </c>
      <c r="P21" s="314"/>
      <c r="Q21" s="314"/>
      <c r="R21" s="313">
        <v>0</v>
      </c>
      <c r="S21" s="314"/>
      <c r="T21" s="314"/>
      <c r="U21" s="313">
        <v>0</v>
      </c>
      <c r="V21" s="314"/>
      <c r="W21" s="314"/>
      <c r="X21" s="313">
        <v>0</v>
      </c>
      <c r="Y21" s="314"/>
      <c r="Z21" s="314"/>
      <c r="AA21" s="339">
        <f>+R21+O21+U21+X21</f>
        <v>4.4999999999999998E-2</v>
      </c>
      <c r="AB21" s="324">
        <f>+AA21/K21</f>
        <v>0.44999999999999996</v>
      </c>
      <c r="AC21" s="324">
        <f>+(J21+AA21)/I21</f>
        <v>5.5E-2</v>
      </c>
      <c r="AD21" s="337" t="s">
        <v>66</v>
      </c>
      <c r="AE21" s="311" t="s">
        <v>46</v>
      </c>
      <c r="AF21" s="337" t="s">
        <v>58</v>
      </c>
    </row>
    <row r="22" spans="1:32" ht="124.5" customHeight="1" x14ac:dyDescent="0.2">
      <c r="A22" s="317"/>
      <c r="B22" s="318"/>
      <c r="C22" s="317"/>
      <c r="D22" s="317"/>
      <c r="E22" s="317"/>
      <c r="F22" s="321"/>
      <c r="G22" s="317"/>
      <c r="H22" s="317"/>
      <c r="I22" s="326"/>
      <c r="J22" s="323"/>
      <c r="K22" s="320"/>
      <c r="L22" s="336"/>
      <c r="M22" s="320"/>
      <c r="N22" s="320"/>
      <c r="O22" s="315"/>
      <c r="P22" s="316"/>
      <c r="Q22" s="316"/>
      <c r="R22" s="315"/>
      <c r="S22" s="316"/>
      <c r="T22" s="316"/>
      <c r="U22" s="315"/>
      <c r="V22" s="316"/>
      <c r="W22" s="316"/>
      <c r="X22" s="315"/>
      <c r="Y22" s="316"/>
      <c r="Z22" s="316"/>
      <c r="AA22" s="340"/>
      <c r="AB22" s="324"/>
      <c r="AC22" s="324"/>
      <c r="AD22" s="338"/>
      <c r="AE22" s="312"/>
      <c r="AF22" s="338"/>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77"/>
      <c r="C2" s="475" t="s">
        <v>0</v>
      </c>
      <c r="D2" s="475"/>
      <c r="E2" s="475"/>
      <c r="F2" s="475"/>
      <c r="G2" s="475"/>
      <c r="H2" s="475"/>
      <c r="I2" s="479"/>
      <c r="J2" s="10"/>
      <c r="K2" s="10"/>
      <c r="M2" s="11" t="s">
        <v>67</v>
      </c>
    </row>
    <row r="3" spans="2:14" ht="25.5" customHeight="1" x14ac:dyDescent="0.15">
      <c r="B3" s="478"/>
      <c r="C3" s="476" t="s">
        <v>1</v>
      </c>
      <c r="D3" s="476"/>
      <c r="E3" s="476"/>
      <c r="F3" s="476"/>
      <c r="G3" s="476"/>
      <c r="H3" s="476"/>
      <c r="I3" s="480"/>
      <c r="J3" s="10"/>
      <c r="K3" s="10"/>
      <c r="M3" s="11" t="s">
        <v>68</v>
      </c>
    </row>
    <row r="4" spans="2:14" ht="25.5" customHeight="1" x14ac:dyDescent="0.15">
      <c r="B4" s="478"/>
      <c r="C4" s="476" t="s">
        <v>69</v>
      </c>
      <c r="D4" s="476"/>
      <c r="E4" s="476"/>
      <c r="F4" s="476"/>
      <c r="G4" s="476"/>
      <c r="H4" s="476"/>
      <c r="I4" s="480"/>
      <c r="J4" s="10"/>
      <c r="K4" s="10"/>
      <c r="M4" s="11" t="s">
        <v>70</v>
      </c>
    </row>
    <row r="5" spans="2:14" ht="25.5" customHeight="1" x14ac:dyDescent="0.15">
      <c r="B5" s="478"/>
      <c r="C5" s="476" t="s">
        <v>71</v>
      </c>
      <c r="D5" s="476"/>
      <c r="E5" s="476"/>
      <c r="F5" s="476"/>
      <c r="G5" s="481" t="s">
        <v>72</v>
      </c>
      <c r="H5" s="481"/>
      <c r="I5" s="480"/>
      <c r="J5" s="10"/>
      <c r="K5" s="10"/>
      <c r="M5" s="11" t="s">
        <v>73</v>
      </c>
    </row>
    <row r="6" spans="2:14" ht="23.25" customHeight="1" x14ac:dyDescent="0.15">
      <c r="B6" s="460" t="s">
        <v>74</v>
      </c>
      <c r="C6" s="461"/>
      <c r="D6" s="461"/>
      <c r="E6" s="461"/>
      <c r="F6" s="461"/>
      <c r="G6" s="461"/>
      <c r="H6" s="461"/>
      <c r="I6" s="462"/>
      <c r="J6" s="12"/>
      <c r="K6" s="12"/>
    </row>
    <row r="7" spans="2:14" ht="24" customHeight="1" x14ac:dyDescent="0.15">
      <c r="B7" s="463" t="s">
        <v>75</v>
      </c>
      <c r="C7" s="464"/>
      <c r="D7" s="464"/>
      <c r="E7" s="464"/>
      <c r="F7" s="464"/>
      <c r="G7" s="464"/>
      <c r="H7" s="464"/>
      <c r="I7" s="465"/>
      <c r="J7" s="13"/>
      <c r="K7" s="13"/>
    </row>
    <row r="8" spans="2:14" ht="24" customHeight="1" x14ac:dyDescent="0.15">
      <c r="B8" s="466" t="s">
        <v>76</v>
      </c>
      <c r="C8" s="467"/>
      <c r="D8" s="467"/>
      <c r="E8" s="467"/>
      <c r="F8" s="467"/>
      <c r="G8" s="467"/>
      <c r="H8" s="467"/>
      <c r="I8" s="468"/>
      <c r="J8" s="40"/>
      <c r="K8" s="40"/>
      <c r="N8" s="6" t="s">
        <v>77</v>
      </c>
    </row>
    <row r="9" spans="2:14" ht="30.75" customHeight="1" x14ac:dyDescent="0.15">
      <c r="B9" s="62" t="s">
        <v>78</v>
      </c>
      <c r="C9" s="41">
        <v>14</v>
      </c>
      <c r="D9" s="472" t="s">
        <v>79</v>
      </c>
      <c r="E9" s="472"/>
      <c r="F9" s="423" t="s">
        <v>463</v>
      </c>
      <c r="G9" s="424"/>
      <c r="H9" s="424"/>
      <c r="I9" s="425"/>
      <c r="J9" s="14"/>
      <c r="K9" s="14"/>
      <c r="M9" s="11" t="s">
        <v>81</v>
      </c>
      <c r="N9" s="6" t="s">
        <v>82</v>
      </c>
    </row>
    <row r="10" spans="2:14" ht="30.75" customHeight="1" x14ac:dyDescent="0.15">
      <c r="B10" s="165" t="s">
        <v>83</v>
      </c>
      <c r="C10" s="166" t="s">
        <v>84</v>
      </c>
      <c r="D10" s="473" t="s">
        <v>85</v>
      </c>
      <c r="E10" s="474"/>
      <c r="F10" s="457" t="s">
        <v>86</v>
      </c>
      <c r="G10" s="458"/>
      <c r="H10" s="167" t="s">
        <v>87</v>
      </c>
      <c r="I10" s="220" t="s">
        <v>84</v>
      </c>
      <c r="J10" s="15"/>
      <c r="K10" s="15"/>
      <c r="M10" s="11" t="s">
        <v>88</v>
      </c>
      <c r="N10" s="6" t="s">
        <v>89</v>
      </c>
    </row>
    <row r="11" spans="2:14" ht="30.75" customHeight="1" x14ac:dyDescent="0.15">
      <c r="B11" s="165" t="s">
        <v>90</v>
      </c>
      <c r="C11" s="469" t="s">
        <v>91</v>
      </c>
      <c r="D11" s="469"/>
      <c r="E11" s="469"/>
      <c r="F11" s="469"/>
      <c r="G11" s="167" t="s">
        <v>92</v>
      </c>
      <c r="H11" s="470">
        <v>1032</v>
      </c>
      <c r="I11" s="471"/>
      <c r="J11" s="16"/>
      <c r="K11" s="16"/>
      <c r="M11" s="11" t="s">
        <v>93</v>
      </c>
      <c r="N11" s="6" t="s">
        <v>44</v>
      </c>
    </row>
    <row r="12" spans="2:14" ht="30.75" customHeight="1" x14ac:dyDescent="0.15">
      <c r="B12" s="165" t="s">
        <v>94</v>
      </c>
      <c r="C12" s="454" t="s">
        <v>88</v>
      </c>
      <c r="D12" s="454"/>
      <c r="E12" s="454"/>
      <c r="F12" s="454"/>
      <c r="G12" s="167" t="s">
        <v>95</v>
      </c>
      <c r="H12" s="868" t="s">
        <v>464</v>
      </c>
      <c r="I12" s="869"/>
      <c r="J12" s="17"/>
      <c r="K12" s="17"/>
      <c r="M12" s="18" t="s">
        <v>97</v>
      </c>
    </row>
    <row r="13" spans="2:14" ht="30.75" customHeight="1" x14ac:dyDescent="0.15">
      <c r="B13" s="165" t="s">
        <v>98</v>
      </c>
      <c r="C13" s="450" t="s">
        <v>99</v>
      </c>
      <c r="D13" s="450"/>
      <c r="E13" s="450"/>
      <c r="F13" s="450"/>
      <c r="G13" s="450"/>
      <c r="H13" s="450"/>
      <c r="I13" s="451"/>
      <c r="J13" s="19"/>
      <c r="K13" s="19"/>
      <c r="M13" s="18"/>
    </row>
    <row r="14" spans="2:14" ht="30.75" customHeight="1" x14ac:dyDescent="0.15">
      <c r="B14" s="165" t="s">
        <v>100</v>
      </c>
      <c r="C14" s="457" t="s">
        <v>465</v>
      </c>
      <c r="D14" s="458"/>
      <c r="E14" s="458"/>
      <c r="F14" s="458"/>
      <c r="G14" s="458"/>
      <c r="H14" s="458"/>
      <c r="I14" s="459"/>
      <c r="J14" s="15"/>
      <c r="K14" s="15"/>
      <c r="M14" s="18"/>
      <c r="N14" s="6" t="s">
        <v>102</v>
      </c>
    </row>
    <row r="15" spans="2:14" ht="30.75" customHeight="1" x14ac:dyDescent="0.15">
      <c r="B15" s="165" t="s">
        <v>103</v>
      </c>
      <c r="C15" s="423" t="s">
        <v>466</v>
      </c>
      <c r="D15" s="424"/>
      <c r="E15" s="424"/>
      <c r="F15" s="870"/>
      <c r="G15" s="167" t="s">
        <v>105</v>
      </c>
      <c r="H15" s="446" t="s">
        <v>106</v>
      </c>
      <c r="I15" s="447"/>
      <c r="J15" s="15"/>
      <c r="K15" s="15"/>
      <c r="M15" s="18" t="s">
        <v>107</v>
      </c>
      <c r="N15" s="6" t="s">
        <v>84</v>
      </c>
    </row>
    <row r="16" spans="2:14" ht="30.75" customHeight="1" x14ac:dyDescent="0.15">
      <c r="B16" s="165" t="s">
        <v>108</v>
      </c>
      <c r="C16" s="448" t="s">
        <v>109</v>
      </c>
      <c r="D16" s="449"/>
      <c r="E16" s="449"/>
      <c r="F16" s="449"/>
      <c r="G16" s="167" t="s">
        <v>110</v>
      </c>
      <c r="H16" s="446" t="s">
        <v>44</v>
      </c>
      <c r="I16" s="447"/>
      <c r="J16" s="15"/>
      <c r="K16" s="15"/>
      <c r="M16" s="18" t="s">
        <v>111</v>
      </c>
    </row>
    <row r="17" spans="2:14" ht="36" customHeight="1" x14ac:dyDescent="0.15">
      <c r="B17" s="165" t="s">
        <v>112</v>
      </c>
      <c r="C17" s="871" t="s">
        <v>467</v>
      </c>
      <c r="D17" s="872"/>
      <c r="E17" s="872"/>
      <c r="F17" s="872"/>
      <c r="G17" s="872"/>
      <c r="H17" s="872"/>
      <c r="I17" s="873"/>
      <c r="J17" s="19"/>
      <c r="K17" s="19"/>
      <c r="M17" s="18" t="s">
        <v>114</v>
      </c>
      <c r="N17" s="6" t="s">
        <v>115</v>
      </c>
    </row>
    <row r="18" spans="2:14" ht="30.75" customHeight="1" x14ac:dyDescent="0.15">
      <c r="B18" s="165" t="s">
        <v>116</v>
      </c>
      <c r="C18" s="423" t="s">
        <v>468</v>
      </c>
      <c r="D18" s="424"/>
      <c r="E18" s="424"/>
      <c r="F18" s="424"/>
      <c r="G18" s="424"/>
      <c r="H18" s="424"/>
      <c r="I18" s="425"/>
      <c r="J18" s="20"/>
      <c r="K18" s="20"/>
      <c r="M18" s="18" t="s">
        <v>118</v>
      </c>
      <c r="N18" s="6" t="s">
        <v>119</v>
      </c>
    </row>
    <row r="19" spans="2:14" ht="30.75" customHeight="1" x14ac:dyDescent="0.15">
      <c r="B19" s="165" t="s">
        <v>120</v>
      </c>
      <c r="C19" s="874" t="s">
        <v>469</v>
      </c>
      <c r="D19" s="875"/>
      <c r="E19" s="875"/>
      <c r="F19" s="875"/>
      <c r="G19" s="875"/>
      <c r="H19" s="875"/>
      <c r="I19" s="876"/>
      <c r="J19" s="21"/>
      <c r="K19" s="21"/>
      <c r="M19" s="18"/>
      <c r="N19" s="6" t="s">
        <v>122</v>
      </c>
    </row>
    <row r="20" spans="2:14" ht="30.75" customHeight="1" x14ac:dyDescent="0.15">
      <c r="B20" s="165" t="s">
        <v>123</v>
      </c>
      <c r="C20" s="877" t="s">
        <v>43</v>
      </c>
      <c r="D20" s="878"/>
      <c r="E20" s="878"/>
      <c r="F20" s="878"/>
      <c r="G20" s="878"/>
      <c r="H20" s="878"/>
      <c r="I20" s="879"/>
      <c r="J20" s="22"/>
      <c r="K20" s="22"/>
      <c r="M20" s="18" t="s">
        <v>106</v>
      </c>
      <c r="N20" s="6" t="s">
        <v>124</v>
      </c>
    </row>
    <row r="21" spans="2:14" ht="27.75" customHeight="1" x14ac:dyDescent="0.15">
      <c r="B21" s="439" t="s">
        <v>125</v>
      </c>
      <c r="C21" s="441" t="s">
        <v>126</v>
      </c>
      <c r="D21" s="441"/>
      <c r="E21" s="441"/>
      <c r="F21" s="442" t="s">
        <v>127</v>
      </c>
      <c r="G21" s="442"/>
      <c r="H21" s="442"/>
      <c r="I21" s="443"/>
      <c r="J21" s="23"/>
      <c r="K21" s="23"/>
      <c r="M21" s="18" t="s">
        <v>128</v>
      </c>
      <c r="N21" s="6" t="s">
        <v>129</v>
      </c>
    </row>
    <row r="22" spans="2:14" ht="27" customHeight="1" x14ac:dyDescent="0.15">
      <c r="B22" s="440"/>
      <c r="C22" s="874" t="s">
        <v>470</v>
      </c>
      <c r="D22" s="875"/>
      <c r="E22" s="880"/>
      <c r="F22" s="874" t="s">
        <v>471</v>
      </c>
      <c r="G22" s="875"/>
      <c r="H22" s="875"/>
      <c r="I22" s="876"/>
      <c r="J22" s="21"/>
      <c r="K22" s="21"/>
      <c r="M22" s="18" t="s">
        <v>132</v>
      </c>
      <c r="N22" s="6" t="s">
        <v>133</v>
      </c>
    </row>
    <row r="23" spans="2:14" ht="39.75" customHeight="1" x14ac:dyDescent="0.15">
      <c r="B23" s="165" t="s">
        <v>134</v>
      </c>
      <c r="C23" s="457" t="s">
        <v>43</v>
      </c>
      <c r="D23" s="458"/>
      <c r="E23" s="881"/>
      <c r="F23" s="457" t="s">
        <v>43</v>
      </c>
      <c r="G23" s="458"/>
      <c r="H23" s="458"/>
      <c r="I23" s="459"/>
      <c r="J23" s="15"/>
      <c r="K23" s="15"/>
      <c r="M23" s="18"/>
      <c r="N23" s="6" t="s">
        <v>99</v>
      </c>
    </row>
    <row r="24" spans="2:14" ht="44.25" customHeight="1" x14ac:dyDescent="0.15">
      <c r="B24" s="165" t="s">
        <v>135</v>
      </c>
      <c r="C24" s="882" t="s">
        <v>472</v>
      </c>
      <c r="D24" s="883"/>
      <c r="E24" s="884"/>
      <c r="F24" s="874" t="s">
        <v>473</v>
      </c>
      <c r="G24" s="875"/>
      <c r="H24" s="875"/>
      <c r="I24" s="876"/>
      <c r="J24" s="20"/>
      <c r="K24" s="20"/>
      <c r="M24" s="24"/>
      <c r="N24" s="6" t="s">
        <v>138</v>
      </c>
    </row>
    <row r="25" spans="2:14" ht="29.25" customHeight="1" x14ac:dyDescent="0.15">
      <c r="B25" s="165" t="s">
        <v>139</v>
      </c>
      <c r="C25" s="426" t="s">
        <v>109</v>
      </c>
      <c r="D25" s="427"/>
      <c r="E25" s="428"/>
      <c r="F25" s="167" t="s">
        <v>140</v>
      </c>
      <c r="G25" s="885">
        <v>74</v>
      </c>
      <c r="H25" s="886"/>
      <c r="I25" s="887"/>
      <c r="J25" s="25"/>
      <c r="K25" s="25"/>
      <c r="M25" s="24"/>
    </row>
    <row r="26" spans="2:14" ht="27" customHeight="1" x14ac:dyDescent="0.15">
      <c r="B26" s="165" t="s">
        <v>141</v>
      </c>
      <c r="C26" s="423" t="s">
        <v>142</v>
      </c>
      <c r="D26" s="424"/>
      <c r="E26" s="870"/>
      <c r="F26" s="167" t="s">
        <v>143</v>
      </c>
      <c r="G26" s="885">
        <v>0</v>
      </c>
      <c r="H26" s="886"/>
      <c r="I26" s="887"/>
      <c r="J26" s="26"/>
      <c r="K26" s="26"/>
      <c r="M26" s="24"/>
    </row>
    <row r="27" spans="2:14" ht="47.25" customHeight="1" x14ac:dyDescent="0.15">
      <c r="B27" s="169" t="s">
        <v>144</v>
      </c>
      <c r="C27" s="457" t="s">
        <v>114</v>
      </c>
      <c r="D27" s="458"/>
      <c r="E27" s="881"/>
      <c r="F27" s="170" t="s">
        <v>145</v>
      </c>
      <c r="G27" s="433" t="s">
        <v>146</v>
      </c>
      <c r="H27" s="434"/>
      <c r="I27" s="435"/>
      <c r="J27" s="23"/>
      <c r="K27" s="23"/>
      <c r="M27" s="24"/>
    </row>
    <row r="28" spans="2:14" ht="30" customHeight="1" x14ac:dyDescent="0.15">
      <c r="B28" s="403" t="s">
        <v>147</v>
      </c>
      <c r="C28" s="404"/>
      <c r="D28" s="404"/>
      <c r="E28" s="404"/>
      <c r="F28" s="404"/>
      <c r="G28" s="404"/>
      <c r="H28" s="404"/>
      <c r="I28" s="405"/>
      <c r="J28" s="40"/>
      <c r="K28" s="40"/>
      <c r="M28" s="24"/>
    </row>
    <row r="29" spans="2:14" ht="56.25" customHeight="1" x14ac:dyDescent="0.15">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15">
      <c r="B30" s="175" t="s">
        <v>157</v>
      </c>
      <c r="C30" s="221">
        <v>0</v>
      </c>
      <c r="D30" s="222">
        <f>+C30</f>
        <v>0</v>
      </c>
      <c r="E30" s="223">
        <v>0</v>
      </c>
      <c r="F30" s="224">
        <f>+E30</f>
        <v>0</v>
      </c>
      <c r="G30" s="225" t="e">
        <f>+C30/E30</f>
        <v>#DIV/0!</v>
      </c>
      <c r="H30" s="226" t="e">
        <f>+D30/F30</f>
        <v>#DIV/0!</v>
      </c>
      <c r="I30" s="227" t="e">
        <f>+D30/$G$26</f>
        <v>#DIV/0!</v>
      </c>
      <c r="J30" s="50">
        <v>0.99</v>
      </c>
      <c r="K30" s="27"/>
      <c r="M30" s="24"/>
    </row>
    <row r="31" spans="2:14" ht="19.5" customHeight="1" x14ac:dyDescent="0.15">
      <c r="B31" s="175" t="s">
        <v>158</v>
      </c>
      <c r="C31" s="221">
        <v>0</v>
      </c>
      <c r="D31" s="222">
        <f>+D30+C31</f>
        <v>0</v>
      </c>
      <c r="E31" s="223">
        <v>0</v>
      </c>
      <c r="F31" s="224">
        <f>+F30+E31</f>
        <v>0</v>
      </c>
      <c r="G31" s="225" t="e">
        <f t="shared" ref="G31:G41" si="0">+C31/E31</f>
        <v>#DIV/0!</v>
      </c>
      <c r="H31" s="226" t="e">
        <f t="shared" ref="H31:H41" si="1">+D31/F31</f>
        <v>#DIV/0!</v>
      </c>
      <c r="I31" s="227" t="e">
        <f t="shared" ref="I31:I40" si="2">+D31/$G$26</f>
        <v>#DIV/0!</v>
      </c>
      <c r="J31" s="50">
        <v>0.99</v>
      </c>
      <c r="K31" s="27"/>
      <c r="M31" s="24"/>
    </row>
    <row r="32" spans="2:14" ht="19.5" customHeight="1" x14ac:dyDescent="0.15">
      <c r="B32" s="175" t="s">
        <v>159</v>
      </c>
      <c r="C32" s="221">
        <v>0</v>
      </c>
      <c r="D32" s="222">
        <f t="shared" ref="D32:D41" si="3">+D31+C32</f>
        <v>0</v>
      </c>
      <c r="E32" s="223">
        <v>0</v>
      </c>
      <c r="F32" s="224">
        <f t="shared" ref="F32:F41" si="4">+F31+E32</f>
        <v>0</v>
      </c>
      <c r="G32" s="225" t="e">
        <f t="shared" si="0"/>
        <v>#DIV/0!</v>
      </c>
      <c r="H32" s="226" t="e">
        <f t="shared" si="1"/>
        <v>#DIV/0!</v>
      </c>
      <c r="I32" s="227" t="e">
        <f t="shared" si="2"/>
        <v>#DIV/0!</v>
      </c>
      <c r="J32" s="50">
        <v>0.99</v>
      </c>
      <c r="K32" s="27"/>
      <c r="M32" s="24"/>
    </row>
    <row r="33" spans="2:11" ht="19.5" customHeight="1" x14ac:dyDescent="0.15">
      <c r="B33" s="175" t="s">
        <v>160</v>
      </c>
      <c r="C33" s="221">
        <v>0</v>
      </c>
      <c r="D33" s="222">
        <f t="shared" si="3"/>
        <v>0</v>
      </c>
      <c r="E33" s="223">
        <v>0</v>
      </c>
      <c r="F33" s="224">
        <f t="shared" si="4"/>
        <v>0</v>
      </c>
      <c r="G33" s="225" t="e">
        <f t="shared" si="0"/>
        <v>#DIV/0!</v>
      </c>
      <c r="H33" s="226" t="e">
        <f t="shared" si="1"/>
        <v>#DIV/0!</v>
      </c>
      <c r="I33" s="227" t="e">
        <f t="shared" si="2"/>
        <v>#DIV/0!</v>
      </c>
      <c r="J33" s="50">
        <v>0.99</v>
      </c>
      <c r="K33" s="27"/>
    </row>
    <row r="34" spans="2:11" ht="19.5" customHeight="1" x14ac:dyDescent="0.15">
      <c r="B34" s="175" t="s">
        <v>161</v>
      </c>
      <c r="C34" s="221">
        <v>0</v>
      </c>
      <c r="D34" s="222">
        <f t="shared" si="3"/>
        <v>0</v>
      </c>
      <c r="E34" s="223">
        <v>0</v>
      </c>
      <c r="F34" s="224">
        <f t="shared" si="4"/>
        <v>0</v>
      </c>
      <c r="G34" s="225" t="e">
        <f t="shared" si="0"/>
        <v>#DIV/0!</v>
      </c>
      <c r="H34" s="226" t="e">
        <f t="shared" si="1"/>
        <v>#DIV/0!</v>
      </c>
      <c r="I34" s="227" t="e">
        <f t="shared" si="2"/>
        <v>#DIV/0!</v>
      </c>
      <c r="J34" s="50">
        <v>0.99</v>
      </c>
      <c r="K34" s="27"/>
    </row>
    <row r="35" spans="2:11" ht="19.5" customHeight="1" x14ac:dyDescent="0.15">
      <c r="B35" s="175" t="s">
        <v>162</v>
      </c>
      <c r="C35" s="221">
        <v>0</v>
      </c>
      <c r="D35" s="222">
        <f t="shared" si="3"/>
        <v>0</v>
      </c>
      <c r="E35" s="223">
        <v>0</v>
      </c>
      <c r="F35" s="224">
        <f t="shared" si="4"/>
        <v>0</v>
      </c>
      <c r="G35" s="225" t="e">
        <f t="shared" si="0"/>
        <v>#DIV/0!</v>
      </c>
      <c r="H35" s="226" t="e">
        <f t="shared" si="1"/>
        <v>#DIV/0!</v>
      </c>
      <c r="I35" s="227" t="e">
        <f t="shared" si="2"/>
        <v>#DIV/0!</v>
      </c>
      <c r="J35" s="50">
        <v>0.99</v>
      </c>
      <c r="K35" s="27"/>
    </row>
    <row r="36" spans="2:11" ht="19.5" customHeight="1" x14ac:dyDescent="0.15">
      <c r="B36" s="175" t="s">
        <v>163</v>
      </c>
      <c r="C36" s="221">
        <v>0</v>
      </c>
      <c r="D36" s="222">
        <f t="shared" si="3"/>
        <v>0</v>
      </c>
      <c r="E36" s="223">
        <v>0</v>
      </c>
      <c r="F36" s="224">
        <f t="shared" si="4"/>
        <v>0</v>
      </c>
      <c r="G36" s="225" t="e">
        <f t="shared" si="0"/>
        <v>#DIV/0!</v>
      </c>
      <c r="H36" s="226" t="e">
        <f t="shared" si="1"/>
        <v>#DIV/0!</v>
      </c>
      <c r="I36" s="227" t="e">
        <f t="shared" si="2"/>
        <v>#DIV/0!</v>
      </c>
      <c r="J36" s="50">
        <v>0.99</v>
      </c>
      <c r="K36" s="27"/>
    </row>
    <row r="37" spans="2:11" ht="19.5" customHeight="1" x14ac:dyDescent="0.15">
      <c r="B37" s="175" t="s">
        <v>164</v>
      </c>
      <c r="C37" s="221">
        <v>0</v>
      </c>
      <c r="D37" s="222">
        <f t="shared" si="3"/>
        <v>0</v>
      </c>
      <c r="E37" s="223">
        <v>0</v>
      </c>
      <c r="F37" s="224">
        <f t="shared" si="4"/>
        <v>0</v>
      </c>
      <c r="G37" s="225" t="e">
        <f t="shared" si="0"/>
        <v>#DIV/0!</v>
      </c>
      <c r="H37" s="226" t="e">
        <f t="shared" si="1"/>
        <v>#DIV/0!</v>
      </c>
      <c r="I37" s="227" t="e">
        <f t="shared" si="2"/>
        <v>#DIV/0!</v>
      </c>
      <c r="J37" s="50">
        <v>0.99</v>
      </c>
      <c r="K37" s="27"/>
    </row>
    <row r="38" spans="2:11" ht="19.5" customHeight="1" x14ac:dyDescent="0.15">
      <c r="B38" s="175" t="s">
        <v>165</v>
      </c>
      <c r="C38" s="221">
        <v>0</v>
      </c>
      <c r="D38" s="222">
        <f t="shared" si="3"/>
        <v>0</v>
      </c>
      <c r="E38" s="223">
        <v>0</v>
      </c>
      <c r="F38" s="224">
        <f t="shared" si="4"/>
        <v>0</v>
      </c>
      <c r="G38" s="225" t="e">
        <f t="shared" si="0"/>
        <v>#DIV/0!</v>
      </c>
      <c r="H38" s="226" t="e">
        <f t="shared" si="1"/>
        <v>#DIV/0!</v>
      </c>
      <c r="I38" s="227" t="e">
        <f t="shared" si="2"/>
        <v>#DIV/0!</v>
      </c>
      <c r="J38" s="50">
        <v>0.99</v>
      </c>
      <c r="K38" s="27"/>
    </row>
    <row r="39" spans="2:11" ht="19.5" customHeight="1" x14ac:dyDescent="0.15">
      <c r="B39" s="175" t="s">
        <v>166</v>
      </c>
      <c r="C39" s="221">
        <v>0</v>
      </c>
      <c r="D39" s="222">
        <f t="shared" si="3"/>
        <v>0</v>
      </c>
      <c r="E39" s="223">
        <v>0</v>
      </c>
      <c r="F39" s="224">
        <f t="shared" si="4"/>
        <v>0</v>
      </c>
      <c r="G39" s="225" t="e">
        <f t="shared" si="0"/>
        <v>#DIV/0!</v>
      </c>
      <c r="H39" s="226" t="e">
        <f t="shared" si="1"/>
        <v>#DIV/0!</v>
      </c>
      <c r="I39" s="227" t="e">
        <f t="shared" si="2"/>
        <v>#DIV/0!</v>
      </c>
      <c r="J39" s="50">
        <v>0.99</v>
      </c>
      <c r="K39" s="27"/>
    </row>
    <row r="40" spans="2:11" ht="19.5" customHeight="1" x14ac:dyDescent="0.15">
      <c r="B40" s="175" t="s">
        <v>167</v>
      </c>
      <c r="C40" s="221">
        <v>0</v>
      </c>
      <c r="D40" s="222">
        <f t="shared" si="3"/>
        <v>0</v>
      </c>
      <c r="E40" s="223">
        <v>0</v>
      </c>
      <c r="F40" s="224">
        <f t="shared" si="4"/>
        <v>0</v>
      </c>
      <c r="G40" s="225" t="e">
        <f t="shared" si="0"/>
        <v>#DIV/0!</v>
      </c>
      <c r="H40" s="226" t="e">
        <f t="shared" si="1"/>
        <v>#DIV/0!</v>
      </c>
      <c r="I40" s="227" t="e">
        <f t="shared" si="2"/>
        <v>#DIV/0!</v>
      </c>
      <c r="J40" s="50">
        <v>0.99</v>
      </c>
      <c r="K40" s="27"/>
    </row>
    <row r="41" spans="2:11" ht="19.5" customHeight="1" x14ac:dyDescent="0.15">
      <c r="B41" s="175" t="s">
        <v>168</v>
      </c>
      <c r="C41" s="221">
        <v>0</v>
      </c>
      <c r="D41" s="222">
        <f t="shared" si="3"/>
        <v>0</v>
      </c>
      <c r="E41" s="223">
        <v>0</v>
      </c>
      <c r="F41" s="224">
        <f t="shared" si="4"/>
        <v>0</v>
      </c>
      <c r="G41" s="225" t="e">
        <f t="shared" si="0"/>
        <v>#DIV/0!</v>
      </c>
      <c r="H41" s="226" t="e">
        <f t="shared" si="1"/>
        <v>#DIV/0!</v>
      </c>
      <c r="I41" s="227" t="e">
        <f>+D41/$G$26</f>
        <v>#DIV/0!</v>
      </c>
      <c r="J41" s="50">
        <v>0.99</v>
      </c>
      <c r="K41" s="27"/>
    </row>
    <row r="42" spans="2:11" ht="54.75" customHeight="1" x14ac:dyDescent="0.15">
      <c r="B42" s="183" t="s">
        <v>169</v>
      </c>
      <c r="C42" s="381"/>
      <c r="D42" s="381"/>
      <c r="E42" s="381"/>
      <c r="F42" s="381"/>
      <c r="G42" s="381"/>
      <c r="H42" s="381"/>
      <c r="I42" s="399"/>
      <c r="J42" s="28"/>
      <c r="K42" s="28"/>
    </row>
    <row r="43" spans="2:11" ht="29.25" customHeight="1" x14ac:dyDescent="0.15">
      <c r="B43" s="403" t="s">
        <v>170</v>
      </c>
      <c r="C43" s="404"/>
      <c r="D43" s="404"/>
      <c r="E43" s="404"/>
      <c r="F43" s="404"/>
      <c r="G43" s="404"/>
      <c r="H43" s="404"/>
      <c r="I43" s="405"/>
      <c r="J43" s="40"/>
      <c r="K43" s="40"/>
    </row>
    <row r="44" spans="2:11" ht="32.25" customHeight="1" x14ac:dyDescent="0.15">
      <c r="B44" s="411"/>
      <c r="C44" s="412"/>
      <c r="D44" s="412"/>
      <c r="E44" s="412"/>
      <c r="F44" s="412"/>
      <c r="G44" s="412"/>
      <c r="H44" s="412"/>
      <c r="I44" s="413"/>
      <c r="J44" s="40"/>
      <c r="K44" s="40"/>
    </row>
    <row r="45" spans="2:11" ht="32.25" customHeight="1" x14ac:dyDescent="0.15">
      <c r="B45" s="414"/>
      <c r="C45" s="415"/>
      <c r="D45" s="415"/>
      <c r="E45" s="415"/>
      <c r="F45" s="415"/>
      <c r="G45" s="415"/>
      <c r="H45" s="415"/>
      <c r="I45" s="416"/>
      <c r="J45" s="28"/>
      <c r="K45" s="28"/>
    </row>
    <row r="46" spans="2:11" ht="32.25" customHeight="1" x14ac:dyDescent="0.15">
      <c r="B46" s="414"/>
      <c r="C46" s="415"/>
      <c r="D46" s="415"/>
      <c r="E46" s="415"/>
      <c r="F46" s="415"/>
      <c r="G46" s="415"/>
      <c r="H46" s="415"/>
      <c r="I46" s="416"/>
      <c r="J46" s="28"/>
      <c r="K46" s="28"/>
    </row>
    <row r="47" spans="2:11" ht="32.25" customHeight="1" x14ac:dyDescent="0.15">
      <c r="B47" s="414"/>
      <c r="C47" s="415"/>
      <c r="D47" s="415"/>
      <c r="E47" s="415"/>
      <c r="F47" s="415"/>
      <c r="G47" s="415"/>
      <c r="H47" s="415"/>
      <c r="I47" s="416"/>
      <c r="J47" s="28"/>
      <c r="K47" s="28"/>
    </row>
    <row r="48" spans="2:11" ht="32.25" customHeight="1" x14ac:dyDescent="0.15">
      <c r="B48" s="417"/>
      <c r="C48" s="418"/>
      <c r="D48" s="418"/>
      <c r="E48" s="418"/>
      <c r="F48" s="418"/>
      <c r="G48" s="418"/>
      <c r="H48" s="418"/>
      <c r="I48" s="419"/>
      <c r="J48" s="12"/>
      <c r="K48" s="12"/>
    </row>
    <row r="49" spans="2:11" ht="79.5" customHeight="1" x14ac:dyDescent="0.15">
      <c r="B49" s="165" t="s">
        <v>171</v>
      </c>
      <c r="C49" s="888"/>
      <c r="D49" s="889"/>
      <c r="E49" s="889"/>
      <c r="F49" s="889"/>
      <c r="G49" s="889"/>
      <c r="H49" s="889"/>
      <c r="I49" s="890"/>
      <c r="J49" s="29"/>
      <c r="K49" s="29"/>
    </row>
    <row r="50" spans="2:11" ht="26.25" customHeight="1" x14ac:dyDescent="0.15">
      <c r="B50" s="165" t="s">
        <v>172</v>
      </c>
      <c r="C50" s="891"/>
      <c r="D50" s="892"/>
      <c r="E50" s="892"/>
      <c r="F50" s="892"/>
      <c r="G50" s="892"/>
      <c r="H50" s="892"/>
      <c r="I50" s="893"/>
      <c r="J50" s="29"/>
      <c r="K50" s="29"/>
    </row>
    <row r="51" spans="2:11" ht="64.5" customHeight="1" x14ac:dyDescent="0.15">
      <c r="B51" s="184" t="s">
        <v>173</v>
      </c>
      <c r="C51" s="888"/>
      <c r="D51" s="889"/>
      <c r="E51" s="889"/>
      <c r="F51" s="889"/>
      <c r="G51" s="889"/>
      <c r="H51" s="889"/>
      <c r="I51" s="890"/>
      <c r="J51" s="29"/>
      <c r="K51" s="29"/>
    </row>
    <row r="52" spans="2:11" ht="29.25" customHeight="1" x14ac:dyDescent="0.15">
      <c r="B52" s="403" t="s">
        <v>174</v>
      </c>
      <c r="C52" s="404"/>
      <c r="D52" s="404"/>
      <c r="E52" s="404"/>
      <c r="F52" s="404"/>
      <c r="G52" s="404"/>
      <c r="H52" s="404"/>
      <c r="I52" s="405"/>
      <c r="J52" s="29"/>
      <c r="K52" s="29"/>
    </row>
    <row r="53" spans="2:11" ht="33" customHeight="1" x14ac:dyDescent="0.15">
      <c r="B53" s="406" t="s">
        <v>175</v>
      </c>
      <c r="C53" s="185" t="s">
        <v>176</v>
      </c>
      <c r="D53" s="407" t="s">
        <v>177</v>
      </c>
      <c r="E53" s="407"/>
      <c r="F53" s="407"/>
      <c r="G53" s="407" t="s">
        <v>178</v>
      </c>
      <c r="H53" s="407"/>
      <c r="I53" s="408"/>
      <c r="J53" s="30"/>
      <c r="K53" s="30"/>
    </row>
    <row r="54" spans="2:11" ht="31.5" customHeight="1" x14ac:dyDescent="0.15">
      <c r="B54" s="406"/>
      <c r="C54" s="228"/>
      <c r="D54" s="381"/>
      <c r="E54" s="381"/>
      <c r="F54" s="381"/>
      <c r="G54" s="409"/>
      <c r="H54" s="409"/>
      <c r="I54" s="410"/>
      <c r="J54" s="30"/>
      <c r="K54" s="30"/>
    </row>
    <row r="55" spans="2:11" ht="31.5" customHeight="1" x14ac:dyDescent="0.15">
      <c r="B55" s="184" t="s">
        <v>179</v>
      </c>
      <c r="C55" s="894" t="s">
        <v>474</v>
      </c>
      <c r="D55" s="895"/>
      <c r="E55" s="394" t="s">
        <v>181</v>
      </c>
      <c r="F55" s="394"/>
      <c r="G55" s="393" t="s">
        <v>475</v>
      </c>
      <c r="H55" s="393"/>
      <c r="I55" s="395"/>
      <c r="J55" s="31"/>
      <c r="K55" s="31"/>
    </row>
    <row r="56" spans="2:11" ht="31.5" customHeight="1" x14ac:dyDescent="0.15">
      <c r="B56" s="184" t="s">
        <v>183</v>
      </c>
      <c r="C56" s="381" t="s">
        <v>184</v>
      </c>
      <c r="D56" s="381"/>
      <c r="E56" s="396" t="s">
        <v>185</v>
      </c>
      <c r="F56" s="396"/>
      <c r="G56" s="393" t="s">
        <v>186</v>
      </c>
      <c r="H56" s="393"/>
      <c r="I56" s="395"/>
      <c r="J56" s="31"/>
      <c r="K56" s="31"/>
    </row>
    <row r="57" spans="2:11" ht="31.5" customHeight="1" x14ac:dyDescent="0.15">
      <c r="B57" s="184" t="s">
        <v>187</v>
      </c>
      <c r="C57" s="381"/>
      <c r="D57" s="381"/>
      <c r="E57" s="382" t="s">
        <v>188</v>
      </c>
      <c r="F57" s="383"/>
      <c r="G57" s="386"/>
      <c r="H57" s="387"/>
      <c r="I57" s="388"/>
      <c r="J57" s="32"/>
      <c r="K57" s="32"/>
    </row>
    <row r="58" spans="2:11" ht="31.5" customHeight="1" thickBot="1" x14ac:dyDescent="0.2">
      <c r="B58" s="187" t="s">
        <v>189</v>
      </c>
      <c r="C58" s="392"/>
      <c r="D58" s="392"/>
      <c r="E58" s="384"/>
      <c r="F58" s="385"/>
      <c r="G58" s="389"/>
      <c r="H58" s="390"/>
      <c r="I58" s="391"/>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98"/>
      <c r="C1" s="501" t="s">
        <v>0</v>
      </c>
      <c r="D1" s="502"/>
      <c r="E1" s="502"/>
      <c r="F1" s="502"/>
      <c r="G1" s="502"/>
      <c r="H1" s="503"/>
      <c r="I1" s="504"/>
      <c r="J1" s="505"/>
    </row>
    <row r="2" spans="2:11" ht="18" customHeight="1" thickBot="1" x14ac:dyDescent="0.25">
      <c r="B2" s="499"/>
      <c r="C2" s="501" t="s">
        <v>1</v>
      </c>
      <c r="D2" s="502"/>
      <c r="E2" s="502"/>
      <c r="F2" s="502"/>
      <c r="G2" s="502"/>
      <c r="H2" s="503"/>
      <c r="I2" s="506"/>
      <c r="J2" s="507"/>
    </row>
    <row r="3" spans="2:11" ht="18" customHeight="1" thickBot="1" x14ac:dyDescent="0.25">
      <c r="B3" s="499"/>
      <c r="C3" s="501" t="s">
        <v>476</v>
      </c>
      <c r="D3" s="502"/>
      <c r="E3" s="502"/>
      <c r="F3" s="502"/>
      <c r="G3" s="502"/>
      <c r="H3" s="503"/>
      <c r="I3" s="506"/>
      <c r="J3" s="507"/>
    </row>
    <row r="4" spans="2:11" ht="18" customHeight="1" thickBot="1" x14ac:dyDescent="0.25">
      <c r="B4" s="500"/>
      <c r="C4" s="501" t="s">
        <v>191</v>
      </c>
      <c r="D4" s="502"/>
      <c r="E4" s="502"/>
      <c r="F4" s="503"/>
      <c r="G4" s="510" t="s">
        <v>192</v>
      </c>
      <c r="H4" s="511"/>
      <c r="I4" s="508"/>
      <c r="J4" s="509"/>
    </row>
    <row r="5" spans="2:11" ht="18" customHeight="1" thickBot="1" x14ac:dyDescent="0.25">
      <c r="B5" s="35"/>
      <c r="C5" s="10"/>
      <c r="D5" s="10"/>
      <c r="E5" s="10"/>
      <c r="F5" s="10"/>
      <c r="G5" s="10"/>
      <c r="H5" s="10"/>
      <c r="I5" s="10"/>
      <c r="J5" s="36"/>
    </row>
    <row r="6" spans="2:11" ht="51.75" customHeight="1" thickBot="1" x14ac:dyDescent="0.25">
      <c r="B6" s="1" t="s">
        <v>477</v>
      </c>
      <c r="C6" s="512" t="s">
        <v>39</v>
      </c>
      <c r="D6" s="513"/>
      <c r="E6" s="514"/>
      <c r="F6" s="37"/>
      <c r="G6" s="10"/>
      <c r="H6" s="10"/>
      <c r="I6" s="10"/>
      <c r="J6" s="36"/>
    </row>
    <row r="7" spans="2:11" ht="32.25" customHeight="1" thickBot="1" x14ac:dyDescent="0.25">
      <c r="B7" s="2" t="s">
        <v>194</v>
      </c>
      <c r="C7" s="512" t="s">
        <v>86</v>
      </c>
      <c r="D7" s="513"/>
      <c r="E7" s="514"/>
      <c r="F7" s="37"/>
      <c r="G7" s="10"/>
      <c r="H7" s="10"/>
      <c r="I7" s="10"/>
      <c r="J7" s="36"/>
    </row>
    <row r="8" spans="2:11" ht="32.25" customHeight="1" thickBot="1" x14ac:dyDescent="0.25">
      <c r="B8" s="2" t="s">
        <v>195</v>
      </c>
      <c r="C8" s="512" t="s">
        <v>196</v>
      </c>
      <c r="D8" s="513"/>
      <c r="E8" s="514"/>
      <c r="F8" s="4"/>
      <c r="G8" s="10"/>
      <c r="H8" s="10"/>
      <c r="I8" s="10"/>
      <c r="J8" s="36"/>
    </row>
    <row r="9" spans="2:11" ht="33.75" customHeight="1" thickBot="1" x14ac:dyDescent="0.25">
      <c r="B9" s="2" t="s">
        <v>197</v>
      </c>
      <c r="C9" s="512" t="s">
        <v>186</v>
      </c>
      <c r="D9" s="513"/>
      <c r="E9" s="514"/>
      <c r="F9" s="37"/>
      <c r="G9" s="10"/>
      <c r="H9" s="10"/>
      <c r="I9" s="10"/>
      <c r="J9" s="36"/>
    </row>
    <row r="10" spans="2:11" ht="33.75" customHeight="1" thickBot="1" x14ac:dyDescent="0.25">
      <c r="B10" s="64" t="s">
        <v>198</v>
      </c>
      <c r="C10" s="512" t="s">
        <v>478</v>
      </c>
      <c r="D10" s="513"/>
      <c r="E10" s="514"/>
      <c r="F10" s="37"/>
      <c r="G10" s="10"/>
      <c r="H10" s="10"/>
      <c r="I10" s="10"/>
      <c r="J10" s="36"/>
    </row>
    <row r="11" spans="2:11" ht="34.5" customHeight="1" x14ac:dyDescent="0.2"/>
    <row r="12" spans="2:11" ht="21.75" customHeight="1" x14ac:dyDescent="0.2">
      <c r="B12" s="491" t="s">
        <v>479</v>
      </c>
      <c r="C12" s="492"/>
      <c r="D12" s="492"/>
      <c r="E12" s="492"/>
      <c r="F12" s="492"/>
      <c r="G12" s="492"/>
      <c r="H12" s="493"/>
      <c r="I12" s="902" t="s">
        <v>200</v>
      </c>
      <c r="J12" s="903"/>
      <c r="K12" s="903"/>
    </row>
    <row r="13" spans="2:11" s="39" customFormat="1" ht="30" customHeight="1" x14ac:dyDescent="0.2">
      <c r="B13" s="229" t="s">
        <v>201</v>
      </c>
      <c r="C13" s="229" t="s">
        <v>202</v>
      </c>
      <c r="D13" s="229" t="s">
        <v>203</v>
      </c>
      <c r="E13" s="229" t="s">
        <v>204</v>
      </c>
      <c r="F13" s="229" t="s">
        <v>205</v>
      </c>
      <c r="G13" s="229" t="s">
        <v>206</v>
      </c>
      <c r="H13" s="229" t="s">
        <v>207</v>
      </c>
      <c r="I13" s="230" t="s">
        <v>208</v>
      </c>
      <c r="J13" s="230" t="s">
        <v>209</v>
      </c>
      <c r="K13" s="230" t="s">
        <v>210</v>
      </c>
    </row>
    <row r="14" spans="2:11" s="39" customFormat="1" x14ac:dyDescent="0.2">
      <c r="B14" s="231"/>
      <c r="C14" s="232"/>
      <c r="D14" s="233"/>
      <c r="E14" s="234"/>
      <c r="F14" s="232"/>
      <c r="G14" s="233"/>
      <c r="H14" s="235"/>
      <c r="I14" s="236"/>
      <c r="J14" s="237"/>
      <c r="K14" s="234"/>
    </row>
    <row r="15" spans="2:11" ht="165" customHeight="1" x14ac:dyDescent="0.2">
      <c r="B15" s="231"/>
      <c r="C15" s="238"/>
      <c r="D15" s="233"/>
      <c r="E15" s="239"/>
      <c r="F15" s="240"/>
      <c r="G15" s="233"/>
      <c r="H15" s="235"/>
      <c r="I15" s="236"/>
      <c r="J15" s="237"/>
      <c r="K15" s="900"/>
    </row>
    <row r="16" spans="2:11" x14ac:dyDescent="0.2">
      <c r="B16" s="231"/>
      <c r="C16" s="232"/>
      <c r="D16" s="233"/>
      <c r="E16" s="234"/>
      <c r="F16" s="232"/>
      <c r="G16" s="233"/>
      <c r="H16" s="235"/>
      <c r="I16" s="236"/>
      <c r="J16" s="237"/>
      <c r="K16" s="901"/>
    </row>
    <row r="17" spans="2:12" x14ac:dyDescent="0.2">
      <c r="B17" s="231"/>
      <c r="C17" s="241"/>
      <c r="D17" s="233"/>
      <c r="E17" s="234"/>
      <c r="F17" s="241"/>
      <c r="G17" s="233"/>
      <c r="H17" s="242"/>
      <c r="I17" s="236"/>
      <c r="J17" s="237"/>
      <c r="K17" s="234"/>
    </row>
    <row r="18" spans="2:12" x14ac:dyDescent="0.2">
      <c r="B18" s="231"/>
      <c r="C18" s="241"/>
      <c r="D18" s="233"/>
      <c r="E18" s="234"/>
      <c r="F18" s="241"/>
      <c r="G18" s="233"/>
      <c r="H18" s="242"/>
      <c r="I18" s="243"/>
      <c r="J18" s="237"/>
      <c r="K18" s="244"/>
    </row>
    <row r="19" spans="2:12" ht="15" customHeight="1" x14ac:dyDescent="0.2">
      <c r="B19" s="896" t="s">
        <v>217</v>
      </c>
      <c r="C19" s="897"/>
      <c r="D19" s="245">
        <f>SUM(D15:D16)</f>
        <v>0</v>
      </c>
      <c r="E19" s="898" t="s">
        <v>217</v>
      </c>
      <c r="F19" s="899"/>
      <c r="G19" s="245">
        <v>1</v>
      </c>
      <c r="H19" s="246"/>
      <c r="I19" s="247">
        <f>SUM(I14:I18)</f>
        <v>0</v>
      </c>
      <c r="J19" s="248"/>
      <c r="K19" s="248"/>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49" t="s">
        <v>480</v>
      </c>
      <c r="L9" s="249" t="s">
        <v>481</v>
      </c>
    </row>
    <row r="10" spans="10:12" x14ac:dyDescent="0.2">
      <c r="J10" s="250" t="s">
        <v>482</v>
      </c>
      <c r="K10" s="250">
        <v>77</v>
      </c>
      <c r="L10" s="250">
        <v>2</v>
      </c>
    </row>
    <row r="11" spans="10:12" x14ac:dyDescent="0.2">
      <c r="J11" s="198"/>
      <c r="K11" s="198"/>
      <c r="L11" s="198">
        <v>37</v>
      </c>
    </row>
    <row r="12" spans="10:12" x14ac:dyDescent="0.2">
      <c r="J12" s="198"/>
      <c r="K12" s="198"/>
      <c r="L12" s="198">
        <v>43</v>
      </c>
    </row>
    <row r="13" spans="10:12" x14ac:dyDescent="0.2">
      <c r="K13" s="198" t="s">
        <v>483</v>
      </c>
      <c r="L13" s="251">
        <f>SUM(L10:L12)</f>
        <v>82</v>
      </c>
    </row>
    <row r="14" spans="10:12" x14ac:dyDescent="0.2">
      <c r="J14" s="250" t="s">
        <v>484</v>
      </c>
      <c r="K14" s="250">
        <v>115</v>
      </c>
      <c r="L14" s="250">
        <v>16</v>
      </c>
    </row>
    <row r="15" spans="10:12" x14ac:dyDescent="0.2">
      <c r="J15" s="198"/>
      <c r="K15" s="198"/>
      <c r="L15" s="198">
        <v>27</v>
      </c>
    </row>
    <row r="16" spans="10:12" x14ac:dyDescent="0.2">
      <c r="J16" s="198"/>
      <c r="K16" s="198"/>
      <c r="L16" s="198">
        <v>10</v>
      </c>
    </row>
    <row r="17" spans="10:14" x14ac:dyDescent="0.2">
      <c r="J17" s="198"/>
      <c r="K17" s="198" t="s">
        <v>483</v>
      </c>
      <c r="L17" s="251">
        <f>SUM(L14:L16)</f>
        <v>53</v>
      </c>
    </row>
    <row r="18" spans="10:14" x14ac:dyDescent="0.2">
      <c r="J18" s="250" t="s">
        <v>485</v>
      </c>
      <c r="K18" s="250">
        <v>7</v>
      </c>
      <c r="L18" s="250">
        <v>13</v>
      </c>
    </row>
    <row r="19" spans="10:14" x14ac:dyDescent="0.2">
      <c r="J19" s="198"/>
      <c r="K19" s="198"/>
      <c r="L19" s="198">
        <v>14</v>
      </c>
    </row>
    <row r="20" spans="10:14" x14ac:dyDescent="0.2">
      <c r="J20" s="198"/>
      <c r="K20" s="198"/>
      <c r="L20" s="198">
        <v>10</v>
      </c>
    </row>
    <row r="21" spans="10:14" x14ac:dyDescent="0.2">
      <c r="J21" s="198"/>
      <c r="K21" s="198" t="s">
        <v>483</v>
      </c>
      <c r="L21" s="251">
        <f>SUM(L18:L20)</f>
        <v>37</v>
      </c>
    </row>
    <row r="22" spans="10:14" x14ac:dyDescent="0.2">
      <c r="J22" s="250" t="s">
        <v>486</v>
      </c>
      <c r="K22" s="250">
        <v>52</v>
      </c>
      <c r="L22" s="250">
        <v>10</v>
      </c>
    </row>
    <row r="23" spans="10:14" x14ac:dyDescent="0.2">
      <c r="J23" s="198"/>
      <c r="K23" s="198"/>
      <c r="L23" s="198">
        <v>0</v>
      </c>
    </row>
    <row r="24" spans="10:14" x14ac:dyDescent="0.2">
      <c r="J24" s="198"/>
      <c r="K24" s="198"/>
      <c r="L24" s="198">
        <v>59</v>
      </c>
    </row>
    <row r="25" spans="10:14" x14ac:dyDescent="0.2">
      <c r="J25" s="198"/>
      <c r="K25" s="198" t="s">
        <v>483</v>
      </c>
      <c r="L25" s="251">
        <f>SUM(L22:L24)</f>
        <v>69</v>
      </c>
    </row>
    <row r="27" spans="10:14" x14ac:dyDescent="0.2">
      <c r="J27" s="76" t="s">
        <v>487</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77"/>
      <c r="C2" s="475" t="s">
        <v>0</v>
      </c>
      <c r="D2" s="475"/>
      <c r="E2" s="475"/>
      <c r="F2" s="475"/>
      <c r="G2" s="475"/>
      <c r="H2" s="475"/>
      <c r="I2" s="479"/>
      <c r="J2" s="10"/>
      <c r="K2" s="10"/>
      <c r="M2" s="11" t="s">
        <v>67</v>
      </c>
    </row>
    <row r="3" spans="2:14" ht="25.5" customHeight="1" x14ac:dyDescent="0.15">
      <c r="B3" s="478"/>
      <c r="C3" s="476" t="s">
        <v>1</v>
      </c>
      <c r="D3" s="476"/>
      <c r="E3" s="476"/>
      <c r="F3" s="476"/>
      <c r="G3" s="476"/>
      <c r="H3" s="476"/>
      <c r="I3" s="480"/>
      <c r="J3" s="10"/>
      <c r="K3" s="10"/>
      <c r="M3" s="11" t="s">
        <v>68</v>
      </c>
    </row>
    <row r="4" spans="2:14" ht="25.5" customHeight="1" x14ac:dyDescent="0.15">
      <c r="B4" s="478"/>
      <c r="C4" s="476" t="s">
        <v>69</v>
      </c>
      <c r="D4" s="476"/>
      <c r="E4" s="476"/>
      <c r="F4" s="476"/>
      <c r="G4" s="476"/>
      <c r="H4" s="476"/>
      <c r="I4" s="480"/>
      <c r="J4" s="10"/>
      <c r="K4" s="10"/>
      <c r="M4" s="11" t="s">
        <v>70</v>
      </c>
    </row>
    <row r="5" spans="2:14" ht="25.5" customHeight="1" x14ac:dyDescent="0.15">
      <c r="B5" s="478"/>
      <c r="C5" s="476" t="s">
        <v>71</v>
      </c>
      <c r="D5" s="476"/>
      <c r="E5" s="476"/>
      <c r="F5" s="476"/>
      <c r="G5" s="481" t="s">
        <v>72</v>
      </c>
      <c r="H5" s="481"/>
      <c r="I5" s="480"/>
      <c r="J5" s="10"/>
      <c r="K5" s="10"/>
      <c r="M5" s="11" t="s">
        <v>73</v>
      </c>
    </row>
    <row r="6" spans="2:14" ht="23.25" customHeight="1" x14ac:dyDescent="0.15">
      <c r="B6" s="460" t="s">
        <v>74</v>
      </c>
      <c r="C6" s="461"/>
      <c r="D6" s="461"/>
      <c r="E6" s="461"/>
      <c r="F6" s="461"/>
      <c r="G6" s="461"/>
      <c r="H6" s="461"/>
      <c r="I6" s="462"/>
      <c r="J6" s="12"/>
      <c r="K6" s="12"/>
    </row>
    <row r="7" spans="2:14" ht="24" customHeight="1" x14ac:dyDescent="0.15">
      <c r="B7" s="463" t="s">
        <v>75</v>
      </c>
      <c r="C7" s="464"/>
      <c r="D7" s="464"/>
      <c r="E7" s="464"/>
      <c r="F7" s="464"/>
      <c r="G7" s="464"/>
      <c r="H7" s="464"/>
      <c r="I7" s="465"/>
      <c r="J7" s="13"/>
      <c r="K7" s="13"/>
    </row>
    <row r="8" spans="2:14" ht="24" customHeight="1" x14ac:dyDescent="0.15">
      <c r="B8" s="466" t="s">
        <v>76</v>
      </c>
      <c r="C8" s="467"/>
      <c r="D8" s="467"/>
      <c r="E8" s="467"/>
      <c r="F8" s="467"/>
      <c r="G8" s="467"/>
      <c r="H8" s="467"/>
      <c r="I8" s="468"/>
      <c r="J8" s="40"/>
      <c r="K8" s="40"/>
      <c r="N8" s="6" t="s">
        <v>77</v>
      </c>
    </row>
    <row r="9" spans="2:14" ht="30.75" customHeight="1" x14ac:dyDescent="0.15">
      <c r="B9" s="62" t="s">
        <v>78</v>
      </c>
      <c r="C9" s="41">
        <v>231</v>
      </c>
      <c r="D9" s="472" t="s">
        <v>79</v>
      </c>
      <c r="E9" s="472"/>
      <c r="F9" s="423" t="s">
        <v>80</v>
      </c>
      <c r="G9" s="424"/>
      <c r="H9" s="424"/>
      <c r="I9" s="425"/>
      <c r="J9" s="14"/>
      <c r="K9" s="14"/>
      <c r="M9" s="11" t="s">
        <v>81</v>
      </c>
      <c r="N9" s="6" t="s">
        <v>82</v>
      </c>
    </row>
    <row r="10" spans="2:14" ht="30.75" customHeight="1" x14ac:dyDescent="0.15">
      <c r="B10" s="165" t="s">
        <v>83</v>
      </c>
      <c r="C10" s="166" t="s">
        <v>84</v>
      </c>
      <c r="D10" s="473" t="s">
        <v>85</v>
      </c>
      <c r="E10" s="474"/>
      <c r="F10" s="457" t="s">
        <v>86</v>
      </c>
      <c r="G10" s="458"/>
      <c r="H10" s="167" t="s">
        <v>87</v>
      </c>
      <c r="I10" s="168" t="s">
        <v>84</v>
      </c>
      <c r="J10" s="15"/>
      <c r="K10" s="15"/>
      <c r="M10" s="11" t="s">
        <v>88</v>
      </c>
      <c r="N10" s="6" t="s">
        <v>89</v>
      </c>
    </row>
    <row r="11" spans="2:14" ht="30.75" customHeight="1" x14ac:dyDescent="0.15">
      <c r="B11" s="165" t="s">
        <v>90</v>
      </c>
      <c r="C11" s="469" t="s">
        <v>91</v>
      </c>
      <c r="D11" s="469"/>
      <c r="E11" s="469"/>
      <c r="F11" s="469"/>
      <c r="G11" s="167" t="s">
        <v>92</v>
      </c>
      <c r="H11" s="470">
        <v>1032</v>
      </c>
      <c r="I11" s="471"/>
      <c r="J11" s="16"/>
      <c r="K11" s="16"/>
      <c r="M11" s="11" t="s">
        <v>93</v>
      </c>
      <c r="N11" s="6" t="s">
        <v>44</v>
      </c>
    </row>
    <row r="12" spans="2:14" ht="30.75" customHeight="1" x14ac:dyDescent="0.15">
      <c r="B12" s="165" t="s">
        <v>94</v>
      </c>
      <c r="C12" s="454" t="s">
        <v>88</v>
      </c>
      <c r="D12" s="454"/>
      <c r="E12" s="454"/>
      <c r="F12" s="454"/>
      <c r="G12" s="167" t="s">
        <v>95</v>
      </c>
      <c r="H12" s="455" t="s">
        <v>96</v>
      </c>
      <c r="I12" s="456"/>
      <c r="J12" s="17"/>
      <c r="K12" s="17"/>
      <c r="M12" s="18" t="s">
        <v>97</v>
      </c>
    </row>
    <row r="13" spans="2:14" ht="30.75" customHeight="1" x14ac:dyDescent="0.15">
      <c r="B13" s="165" t="s">
        <v>98</v>
      </c>
      <c r="C13" s="450" t="s">
        <v>99</v>
      </c>
      <c r="D13" s="450"/>
      <c r="E13" s="450"/>
      <c r="F13" s="450"/>
      <c r="G13" s="450"/>
      <c r="H13" s="450"/>
      <c r="I13" s="451"/>
      <c r="J13" s="19"/>
      <c r="K13" s="19"/>
      <c r="M13" s="18"/>
    </row>
    <row r="14" spans="2:14" ht="30.75" customHeight="1" x14ac:dyDescent="0.15">
      <c r="B14" s="165" t="s">
        <v>100</v>
      </c>
      <c r="C14" s="457" t="s">
        <v>101</v>
      </c>
      <c r="D14" s="458"/>
      <c r="E14" s="458"/>
      <c r="F14" s="458"/>
      <c r="G14" s="458"/>
      <c r="H14" s="458"/>
      <c r="I14" s="459"/>
      <c r="J14" s="15"/>
      <c r="K14" s="15"/>
      <c r="M14" s="18"/>
      <c r="N14" s="6" t="s">
        <v>102</v>
      </c>
    </row>
    <row r="15" spans="2:14" ht="30.75" customHeight="1" x14ac:dyDescent="0.15">
      <c r="B15" s="165" t="s">
        <v>103</v>
      </c>
      <c r="C15" s="444" t="s">
        <v>104</v>
      </c>
      <c r="D15" s="444"/>
      <c r="E15" s="444"/>
      <c r="F15" s="444"/>
      <c r="G15" s="167" t="s">
        <v>105</v>
      </c>
      <c r="H15" s="446" t="s">
        <v>106</v>
      </c>
      <c r="I15" s="447"/>
      <c r="J15" s="15"/>
      <c r="K15" s="15"/>
      <c r="M15" s="18" t="s">
        <v>107</v>
      </c>
      <c r="N15" s="6" t="s">
        <v>84</v>
      </c>
    </row>
    <row r="16" spans="2:14" ht="30.75" customHeight="1" x14ac:dyDescent="0.15">
      <c r="B16" s="165" t="s">
        <v>108</v>
      </c>
      <c r="C16" s="448" t="s">
        <v>109</v>
      </c>
      <c r="D16" s="449"/>
      <c r="E16" s="449"/>
      <c r="F16" s="449"/>
      <c r="G16" s="167" t="s">
        <v>110</v>
      </c>
      <c r="H16" s="446" t="s">
        <v>44</v>
      </c>
      <c r="I16" s="447"/>
      <c r="J16" s="15"/>
      <c r="K16" s="15"/>
      <c r="M16" s="18" t="s">
        <v>111</v>
      </c>
    </row>
    <row r="17" spans="2:14" ht="36" customHeight="1" x14ac:dyDescent="0.15">
      <c r="B17" s="165" t="s">
        <v>112</v>
      </c>
      <c r="C17" s="450" t="s">
        <v>113</v>
      </c>
      <c r="D17" s="450"/>
      <c r="E17" s="450"/>
      <c r="F17" s="450"/>
      <c r="G17" s="450"/>
      <c r="H17" s="450"/>
      <c r="I17" s="451"/>
      <c r="J17" s="19"/>
      <c r="K17" s="19"/>
      <c r="M17" s="18" t="s">
        <v>114</v>
      </c>
      <c r="N17" s="6" t="s">
        <v>115</v>
      </c>
    </row>
    <row r="18" spans="2:14" ht="30.75" customHeight="1" x14ac:dyDescent="0.15">
      <c r="B18" s="165" t="s">
        <v>116</v>
      </c>
      <c r="C18" s="444" t="s">
        <v>117</v>
      </c>
      <c r="D18" s="444"/>
      <c r="E18" s="444"/>
      <c r="F18" s="444"/>
      <c r="G18" s="444"/>
      <c r="H18" s="444"/>
      <c r="I18" s="445"/>
      <c r="J18" s="20"/>
      <c r="K18" s="20"/>
      <c r="M18" s="18" t="s">
        <v>118</v>
      </c>
      <c r="N18" s="6" t="s">
        <v>119</v>
      </c>
    </row>
    <row r="19" spans="2:14" ht="30.75" customHeight="1" x14ac:dyDescent="0.15">
      <c r="B19" s="165" t="s">
        <v>120</v>
      </c>
      <c r="C19" s="444" t="s">
        <v>121</v>
      </c>
      <c r="D19" s="444"/>
      <c r="E19" s="444"/>
      <c r="F19" s="444"/>
      <c r="G19" s="444"/>
      <c r="H19" s="444"/>
      <c r="I19" s="445"/>
      <c r="J19" s="21"/>
      <c r="K19" s="21"/>
      <c r="M19" s="18"/>
      <c r="N19" s="6" t="s">
        <v>122</v>
      </c>
    </row>
    <row r="20" spans="2:14" ht="30.75" customHeight="1" x14ac:dyDescent="0.15">
      <c r="B20" s="165" t="s">
        <v>123</v>
      </c>
      <c r="C20" s="452" t="s">
        <v>56</v>
      </c>
      <c r="D20" s="452"/>
      <c r="E20" s="452"/>
      <c r="F20" s="452"/>
      <c r="G20" s="452"/>
      <c r="H20" s="452"/>
      <c r="I20" s="453"/>
      <c r="J20" s="22"/>
      <c r="K20" s="22"/>
      <c r="M20" s="18" t="s">
        <v>106</v>
      </c>
      <c r="N20" s="6" t="s">
        <v>124</v>
      </c>
    </row>
    <row r="21" spans="2:14" ht="27.75" customHeight="1" x14ac:dyDescent="0.15">
      <c r="B21" s="439" t="s">
        <v>125</v>
      </c>
      <c r="C21" s="441" t="s">
        <v>126</v>
      </c>
      <c r="D21" s="441"/>
      <c r="E21" s="441"/>
      <c r="F21" s="442" t="s">
        <v>127</v>
      </c>
      <c r="G21" s="442"/>
      <c r="H21" s="442"/>
      <c r="I21" s="443"/>
      <c r="J21" s="23"/>
      <c r="K21" s="23"/>
      <c r="M21" s="18" t="s">
        <v>128</v>
      </c>
      <c r="N21" s="6" t="s">
        <v>129</v>
      </c>
    </row>
    <row r="22" spans="2:14" ht="27" customHeight="1" x14ac:dyDescent="0.15">
      <c r="B22" s="440"/>
      <c r="C22" s="444" t="s">
        <v>130</v>
      </c>
      <c r="D22" s="444"/>
      <c r="E22" s="444"/>
      <c r="F22" s="444" t="s">
        <v>131</v>
      </c>
      <c r="G22" s="444"/>
      <c r="H22" s="444"/>
      <c r="I22" s="445"/>
      <c r="J22" s="21"/>
      <c r="K22" s="21"/>
      <c r="M22" s="18" t="s">
        <v>132</v>
      </c>
      <c r="N22" s="6" t="s">
        <v>133</v>
      </c>
    </row>
    <row r="23" spans="2:14" ht="39.75" customHeight="1" x14ac:dyDescent="0.15">
      <c r="B23" s="165" t="s">
        <v>134</v>
      </c>
      <c r="C23" s="446" t="s">
        <v>56</v>
      </c>
      <c r="D23" s="446"/>
      <c r="E23" s="446"/>
      <c r="F23" s="446" t="s">
        <v>56</v>
      </c>
      <c r="G23" s="446"/>
      <c r="H23" s="446"/>
      <c r="I23" s="447"/>
      <c r="J23" s="15"/>
      <c r="K23" s="15"/>
      <c r="M23" s="18"/>
      <c r="N23" s="6" t="s">
        <v>99</v>
      </c>
    </row>
    <row r="24" spans="2:14" ht="44.25" customHeight="1" x14ac:dyDescent="0.15">
      <c r="B24" s="165" t="s">
        <v>135</v>
      </c>
      <c r="C24" s="420" t="s">
        <v>136</v>
      </c>
      <c r="D24" s="421"/>
      <c r="E24" s="422"/>
      <c r="F24" s="423" t="s">
        <v>137</v>
      </c>
      <c r="G24" s="424"/>
      <c r="H24" s="424"/>
      <c r="I24" s="425"/>
      <c r="J24" s="20"/>
      <c r="K24" s="20"/>
      <c r="M24" s="24"/>
      <c r="N24" s="6" t="s">
        <v>138</v>
      </c>
    </row>
    <row r="25" spans="2:14" ht="29.25" customHeight="1" x14ac:dyDescent="0.15">
      <c r="B25" s="165" t="s">
        <v>139</v>
      </c>
      <c r="C25" s="426" t="s">
        <v>109</v>
      </c>
      <c r="D25" s="427"/>
      <c r="E25" s="428"/>
      <c r="F25" s="167" t="s">
        <v>140</v>
      </c>
      <c r="G25" s="429">
        <v>0.3</v>
      </c>
      <c r="H25" s="430"/>
      <c r="I25" s="431"/>
      <c r="J25" s="25"/>
      <c r="K25" s="25"/>
      <c r="M25" s="24"/>
    </row>
    <row r="26" spans="2:14" ht="27" customHeight="1" x14ac:dyDescent="0.15">
      <c r="B26" s="165" t="s">
        <v>141</v>
      </c>
      <c r="C26" s="423" t="s">
        <v>142</v>
      </c>
      <c r="D26" s="424"/>
      <c r="E26" s="432"/>
      <c r="F26" s="167" t="s">
        <v>143</v>
      </c>
      <c r="G26" s="433">
        <v>0.3</v>
      </c>
      <c r="H26" s="434"/>
      <c r="I26" s="435"/>
      <c r="J26" s="26"/>
      <c r="K26" s="26"/>
      <c r="M26" s="24"/>
    </row>
    <row r="27" spans="2:14" ht="47.25" customHeight="1" x14ac:dyDescent="0.15">
      <c r="B27" s="169" t="s">
        <v>144</v>
      </c>
      <c r="C27" s="436" t="s">
        <v>114</v>
      </c>
      <c r="D27" s="437"/>
      <c r="E27" s="438"/>
      <c r="F27" s="170" t="s">
        <v>145</v>
      </c>
      <c r="G27" s="433" t="s">
        <v>146</v>
      </c>
      <c r="H27" s="434"/>
      <c r="I27" s="435"/>
      <c r="J27" s="23"/>
      <c r="K27" s="23"/>
      <c r="M27" s="24"/>
    </row>
    <row r="28" spans="2:14" ht="30" customHeight="1" x14ac:dyDescent="0.15">
      <c r="B28" s="403" t="s">
        <v>147</v>
      </c>
      <c r="C28" s="404"/>
      <c r="D28" s="404"/>
      <c r="E28" s="404"/>
      <c r="F28" s="404"/>
      <c r="G28" s="404"/>
      <c r="H28" s="404"/>
      <c r="I28" s="405"/>
      <c r="J28" s="40"/>
      <c r="K28" s="40"/>
      <c r="M28" s="24"/>
    </row>
    <row r="29" spans="2:14" ht="56.25" customHeight="1" x14ac:dyDescent="0.15">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15">
      <c r="B30" s="175" t="s">
        <v>157</v>
      </c>
      <c r="C30" s="176">
        <v>0</v>
      </c>
      <c r="D30" s="177">
        <f>+C30</f>
        <v>0</v>
      </c>
      <c r="E30" s="178">
        <v>0</v>
      </c>
      <c r="F30" s="179">
        <f>+E30</f>
        <v>0</v>
      </c>
      <c r="G30" s="180" t="e">
        <f>+C30/E30</f>
        <v>#DIV/0!</v>
      </c>
      <c r="H30" s="181" t="e">
        <f>+D30/F30</f>
        <v>#DIV/0!</v>
      </c>
      <c r="I30" s="182">
        <f>+D30/$G$26</f>
        <v>0</v>
      </c>
      <c r="J30" s="50">
        <v>0.99</v>
      </c>
      <c r="K30" s="27"/>
      <c r="M30" s="24"/>
    </row>
    <row r="31" spans="2:14" ht="19.5" customHeight="1" x14ac:dyDescent="0.15">
      <c r="B31" s="175" t="s">
        <v>158</v>
      </c>
      <c r="C31" s="176">
        <v>0</v>
      </c>
      <c r="D31" s="177">
        <f>+D30+C31</f>
        <v>0</v>
      </c>
      <c r="E31" s="178">
        <v>0</v>
      </c>
      <c r="F31" s="179">
        <f>+F30+E31</f>
        <v>0</v>
      </c>
      <c r="G31" s="180" t="e">
        <f t="shared" ref="G31:H40" si="0">+C31/E31</f>
        <v>#DIV/0!</v>
      </c>
      <c r="H31" s="181" t="e">
        <f t="shared" si="0"/>
        <v>#DIV/0!</v>
      </c>
      <c r="I31" s="182">
        <f t="shared" ref="I31:I41" si="1">+D31/$G$26</f>
        <v>0</v>
      </c>
      <c r="J31" s="50">
        <v>0.99</v>
      </c>
      <c r="K31" s="27"/>
      <c r="M31" s="24"/>
    </row>
    <row r="32" spans="2:14" ht="19.5" customHeight="1" x14ac:dyDescent="0.15">
      <c r="B32" s="175" t="s">
        <v>159</v>
      </c>
      <c r="C32" s="176">
        <v>0</v>
      </c>
      <c r="D32" s="177">
        <f t="shared" ref="D32:D40" si="2">+D31+C32</f>
        <v>0</v>
      </c>
      <c r="E32" s="178">
        <v>0.19</v>
      </c>
      <c r="F32" s="179">
        <f t="shared" ref="F32:F41" si="3">+F31+E32</f>
        <v>0.19</v>
      </c>
      <c r="G32" s="180">
        <f t="shared" si="0"/>
        <v>0</v>
      </c>
      <c r="H32" s="181">
        <f t="shared" si="0"/>
        <v>0</v>
      </c>
      <c r="I32" s="182">
        <f t="shared" si="1"/>
        <v>0</v>
      </c>
      <c r="J32" s="50">
        <v>0.99</v>
      </c>
      <c r="K32" s="27"/>
      <c r="M32" s="24"/>
    </row>
    <row r="33" spans="2:11" ht="19.5" customHeight="1" x14ac:dyDescent="0.15">
      <c r="B33" s="175" t="s">
        <v>160</v>
      </c>
      <c r="C33" s="176">
        <v>0</v>
      </c>
      <c r="D33" s="177">
        <f t="shared" si="2"/>
        <v>0</v>
      </c>
      <c r="E33" s="178">
        <v>0</v>
      </c>
      <c r="F33" s="179">
        <f t="shared" si="3"/>
        <v>0.19</v>
      </c>
      <c r="G33" s="180" t="e">
        <f t="shared" si="0"/>
        <v>#DIV/0!</v>
      </c>
      <c r="H33" s="181">
        <f t="shared" si="0"/>
        <v>0</v>
      </c>
      <c r="I33" s="182">
        <f t="shared" si="1"/>
        <v>0</v>
      </c>
      <c r="J33" s="50">
        <v>0.99</v>
      </c>
      <c r="K33" s="27"/>
    </row>
    <row r="34" spans="2:11" ht="19.5" customHeight="1" x14ac:dyDescent="0.15">
      <c r="B34" s="175" t="s">
        <v>161</v>
      </c>
      <c r="C34" s="176">
        <v>0</v>
      </c>
      <c r="D34" s="177">
        <f t="shared" si="2"/>
        <v>0</v>
      </c>
      <c r="E34" s="178">
        <v>0</v>
      </c>
      <c r="F34" s="179">
        <f t="shared" si="3"/>
        <v>0.19</v>
      </c>
      <c r="G34" s="180" t="e">
        <f t="shared" si="0"/>
        <v>#DIV/0!</v>
      </c>
      <c r="H34" s="181">
        <f t="shared" si="0"/>
        <v>0</v>
      </c>
      <c r="I34" s="182">
        <f t="shared" si="1"/>
        <v>0</v>
      </c>
      <c r="J34" s="50">
        <v>0.99</v>
      </c>
      <c r="K34" s="27"/>
    </row>
    <row r="35" spans="2:11" ht="19.5" customHeight="1" x14ac:dyDescent="0.15">
      <c r="B35" s="175" t="s">
        <v>162</v>
      </c>
      <c r="C35" s="176">
        <v>0</v>
      </c>
      <c r="D35" s="177">
        <f t="shared" si="2"/>
        <v>0</v>
      </c>
      <c r="E35" s="178">
        <v>0</v>
      </c>
      <c r="F35" s="179">
        <f t="shared" si="3"/>
        <v>0.19</v>
      </c>
      <c r="G35" s="180" t="e">
        <f t="shared" si="0"/>
        <v>#DIV/0!</v>
      </c>
      <c r="H35" s="181">
        <f t="shared" si="0"/>
        <v>0</v>
      </c>
      <c r="I35" s="182">
        <f t="shared" si="1"/>
        <v>0</v>
      </c>
      <c r="J35" s="50">
        <v>0.99</v>
      </c>
      <c r="K35" s="27"/>
    </row>
    <row r="36" spans="2:11" ht="19.5" customHeight="1" x14ac:dyDescent="0.15">
      <c r="B36" s="175" t="s">
        <v>163</v>
      </c>
      <c r="C36" s="176">
        <v>0</v>
      </c>
      <c r="D36" s="177">
        <f t="shared" si="2"/>
        <v>0</v>
      </c>
      <c r="E36" s="178">
        <v>0</v>
      </c>
      <c r="F36" s="179">
        <f t="shared" si="3"/>
        <v>0.19</v>
      </c>
      <c r="G36" s="180" t="e">
        <f t="shared" si="0"/>
        <v>#DIV/0!</v>
      </c>
      <c r="H36" s="181">
        <f t="shared" si="0"/>
        <v>0</v>
      </c>
      <c r="I36" s="182">
        <f t="shared" si="1"/>
        <v>0</v>
      </c>
      <c r="J36" s="50">
        <v>0.99</v>
      </c>
      <c r="K36" s="27"/>
    </row>
    <row r="37" spans="2:11" ht="19.5" customHeight="1" x14ac:dyDescent="0.15">
      <c r="B37" s="175" t="s">
        <v>164</v>
      </c>
      <c r="C37" s="176">
        <v>0</v>
      </c>
      <c r="D37" s="177">
        <f t="shared" si="2"/>
        <v>0</v>
      </c>
      <c r="E37" s="178">
        <v>0</v>
      </c>
      <c r="F37" s="179">
        <f t="shared" si="3"/>
        <v>0.19</v>
      </c>
      <c r="G37" s="180" t="e">
        <f t="shared" si="0"/>
        <v>#DIV/0!</v>
      </c>
      <c r="H37" s="181">
        <f t="shared" si="0"/>
        <v>0</v>
      </c>
      <c r="I37" s="182">
        <f t="shared" si="1"/>
        <v>0</v>
      </c>
      <c r="J37" s="50">
        <v>0.99</v>
      </c>
      <c r="K37" s="27"/>
    </row>
    <row r="38" spans="2:11" ht="19.5" customHeight="1" x14ac:dyDescent="0.15">
      <c r="B38" s="175" t="s">
        <v>165</v>
      </c>
      <c r="C38" s="176">
        <v>0</v>
      </c>
      <c r="D38" s="177">
        <f t="shared" si="2"/>
        <v>0</v>
      </c>
      <c r="E38" s="178">
        <v>0.02</v>
      </c>
      <c r="F38" s="179">
        <f t="shared" si="3"/>
        <v>0.21</v>
      </c>
      <c r="G38" s="180">
        <f t="shared" si="0"/>
        <v>0</v>
      </c>
      <c r="H38" s="181">
        <f t="shared" si="0"/>
        <v>0</v>
      </c>
      <c r="I38" s="182">
        <f t="shared" si="1"/>
        <v>0</v>
      </c>
      <c r="J38" s="50">
        <v>0.99</v>
      </c>
      <c r="K38" s="27"/>
    </row>
    <row r="39" spans="2:11" ht="19.5" customHeight="1" x14ac:dyDescent="0.15">
      <c r="B39" s="175" t="s">
        <v>166</v>
      </c>
      <c r="C39" s="176">
        <v>0</v>
      </c>
      <c r="D39" s="177">
        <f t="shared" si="2"/>
        <v>0</v>
      </c>
      <c r="E39" s="178">
        <v>0</v>
      </c>
      <c r="F39" s="179">
        <f t="shared" si="3"/>
        <v>0.21</v>
      </c>
      <c r="G39" s="180" t="e">
        <f t="shared" si="0"/>
        <v>#DIV/0!</v>
      </c>
      <c r="H39" s="181">
        <f t="shared" si="0"/>
        <v>0</v>
      </c>
      <c r="I39" s="182">
        <f t="shared" si="1"/>
        <v>0</v>
      </c>
      <c r="J39" s="50">
        <v>0.99</v>
      </c>
      <c r="K39" s="27"/>
    </row>
    <row r="40" spans="2:11" ht="19.5" customHeight="1" x14ac:dyDescent="0.15">
      <c r="B40" s="175" t="s">
        <v>167</v>
      </c>
      <c r="C40" s="176">
        <v>0</v>
      </c>
      <c r="D40" s="177">
        <f t="shared" si="2"/>
        <v>0</v>
      </c>
      <c r="E40" s="178">
        <v>0</v>
      </c>
      <c r="F40" s="179">
        <f t="shared" si="3"/>
        <v>0.21</v>
      </c>
      <c r="G40" s="180" t="e">
        <f t="shared" si="0"/>
        <v>#DIV/0!</v>
      </c>
      <c r="H40" s="181">
        <f t="shared" si="0"/>
        <v>0</v>
      </c>
      <c r="I40" s="182">
        <f t="shared" si="1"/>
        <v>0</v>
      </c>
      <c r="J40" s="50">
        <v>0.99</v>
      </c>
      <c r="K40" s="27"/>
    </row>
    <row r="41" spans="2:11" ht="19.5" customHeight="1" x14ac:dyDescent="0.15">
      <c r="B41" s="175" t="s">
        <v>168</v>
      </c>
      <c r="C41" s="176">
        <v>0</v>
      </c>
      <c r="D41" s="177">
        <f>+D40+C41</f>
        <v>0</v>
      </c>
      <c r="E41" s="178">
        <v>0.04</v>
      </c>
      <c r="F41" s="179">
        <f t="shared" si="3"/>
        <v>0.25</v>
      </c>
      <c r="G41" s="180">
        <f>+C41/E41</f>
        <v>0</v>
      </c>
      <c r="H41" s="181">
        <f>+D41/F41</f>
        <v>0</v>
      </c>
      <c r="I41" s="182">
        <f t="shared" si="1"/>
        <v>0</v>
      </c>
      <c r="J41" s="50">
        <v>0.99</v>
      </c>
      <c r="K41" s="27"/>
    </row>
    <row r="42" spans="2:11" ht="54.75" customHeight="1" x14ac:dyDescent="0.15">
      <c r="B42" s="183" t="s">
        <v>169</v>
      </c>
      <c r="C42" s="397" t="s">
        <v>57</v>
      </c>
      <c r="D42" s="397"/>
      <c r="E42" s="397"/>
      <c r="F42" s="397"/>
      <c r="G42" s="397"/>
      <c r="H42" s="397"/>
      <c r="I42" s="398"/>
      <c r="J42" s="28"/>
      <c r="K42" s="28"/>
    </row>
    <row r="43" spans="2:11" ht="29.25" customHeight="1" x14ac:dyDescent="0.15">
      <c r="B43" s="403" t="s">
        <v>170</v>
      </c>
      <c r="C43" s="404"/>
      <c r="D43" s="404"/>
      <c r="E43" s="404"/>
      <c r="F43" s="404"/>
      <c r="G43" s="404"/>
      <c r="H43" s="404"/>
      <c r="I43" s="405"/>
      <c r="J43" s="40"/>
      <c r="K43" s="40"/>
    </row>
    <row r="44" spans="2:11" ht="32.25" customHeight="1" x14ac:dyDescent="0.15">
      <c r="B44" s="411"/>
      <c r="C44" s="412"/>
      <c r="D44" s="412"/>
      <c r="E44" s="412"/>
      <c r="F44" s="412"/>
      <c r="G44" s="412"/>
      <c r="H44" s="412"/>
      <c r="I44" s="413"/>
      <c r="J44" s="40"/>
      <c r="K44" s="40"/>
    </row>
    <row r="45" spans="2:11" ht="32.25" customHeight="1" x14ac:dyDescent="0.15">
      <c r="B45" s="414"/>
      <c r="C45" s="415"/>
      <c r="D45" s="415"/>
      <c r="E45" s="415"/>
      <c r="F45" s="415"/>
      <c r="G45" s="415"/>
      <c r="H45" s="415"/>
      <c r="I45" s="416"/>
      <c r="J45" s="28"/>
      <c r="K45" s="28"/>
    </row>
    <row r="46" spans="2:11" ht="32.25" customHeight="1" x14ac:dyDescent="0.15">
      <c r="B46" s="414"/>
      <c r="C46" s="415"/>
      <c r="D46" s="415"/>
      <c r="E46" s="415"/>
      <c r="F46" s="415"/>
      <c r="G46" s="415"/>
      <c r="H46" s="415"/>
      <c r="I46" s="416"/>
      <c r="J46" s="28"/>
      <c r="K46" s="28"/>
    </row>
    <row r="47" spans="2:11" ht="32.25" customHeight="1" x14ac:dyDescent="0.15">
      <c r="B47" s="414"/>
      <c r="C47" s="415"/>
      <c r="D47" s="415"/>
      <c r="E47" s="415"/>
      <c r="F47" s="415"/>
      <c r="G47" s="415"/>
      <c r="H47" s="415"/>
      <c r="I47" s="416"/>
      <c r="J47" s="28"/>
      <c r="K47" s="28"/>
    </row>
    <row r="48" spans="2:11" ht="32.25" customHeight="1" x14ac:dyDescent="0.15">
      <c r="B48" s="417"/>
      <c r="C48" s="418"/>
      <c r="D48" s="418"/>
      <c r="E48" s="418"/>
      <c r="F48" s="418"/>
      <c r="G48" s="418"/>
      <c r="H48" s="418"/>
      <c r="I48" s="419"/>
      <c r="J48" s="12"/>
      <c r="K48" s="12"/>
    </row>
    <row r="49" spans="2:11" ht="83.25" customHeight="1" x14ac:dyDescent="0.15">
      <c r="B49" s="165" t="s">
        <v>171</v>
      </c>
      <c r="C49" s="397" t="s">
        <v>57</v>
      </c>
      <c r="D49" s="397"/>
      <c r="E49" s="397"/>
      <c r="F49" s="397"/>
      <c r="G49" s="397"/>
      <c r="H49" s="397"/>
      <c r="I49" s="398"/>
      <c r="J49" s="29"/>
      <c r="K49" s="29"/>
    </row>
    <row r="50" spans="2:11" ht="34.5" customHeight="1" x14ac:dyDescent="0.15">
      <c r="B50" s="165" t="s">
        <v>172</v>
      </c>
      <c r="C50" s="381" t="s">
        <v>146</v>
      </c>
      <c r="D50" s="381"/>
      <c r="E50" s="381"/>
      <c r="F50" s="381"/>
      <c r="G50" s="381"/>
      <c r="H50" s="381"/>
      <c r="I50" s="399"/>
      <c r="J50" s="29"/>
      <c r="K50" s="29"/>
    </row>
    <row r="51" spans="2:11" ht="34.5" customHeight="1" x14ac:dyDescent="0.15">
      <c r="B51" s="184" t="s">
        <v>173</v>
      </c>
      <c r="C51" s="400" t="s">
        <v>58</v>
      </c>
      <c r="D51" s="401"/>
      <c r="E51" s="401"/>
      <c r="F51" s="401"/>
      <c r="G51" s="401"/>
      <c r="H51" s="401"/>
      <c r="I51" s="402"/>
      <c r="J51" s="29"/>
      <c r="K51" s="29"/>
    </row>
    <row r="52" spans="2:11" ht="29.25" customHeight="1" x14ac:dyDescent="0.15">
      <c r="B52" s="403" t="s">
        <v>174</v>
      </c>
      <c r="C52" s="404"/>
      <c r="D52" s="404"/>
      <c r="E52" s="404"/>
      <c r="F52" s="404"/>
      <c r="G52" s="404"/>
      <c r="H52" s="404"/>
      <c r="I52" s="405"/>
      <c r="J52" s="29"/>
      <c r="K52" s="29"/>
    </row>
    <row r="53" spans="2:11" ht="33" customHeight="1" x14ac:dyDescent="0.15">
      <c r="B53" s="406" t="s">
        <v>175</v>
      </c>
      <c r="C53" s="185" t="s">
        <v>176</v>
      </c>
      <c r="D53" s="407" t="s">
        <v>177</v>
      </c>
      <c r="E53" s="407"/>
      <c r="F53" s="407"/>
      <c r="G53" s="407" t="s">
        <v>178</v>
      </c>
      <c r="H53" s="407"/>
      <c r="I53" s="408"/>
      <c r="J53" s="30"/>
      <c r="K53" s="30"/>
    </row>
    <row r="54" spans="2:11" ht="31.5" customHeight="1" x14ac:dyDescent="0.15">
      <c r="B54" s="406"/>
      <c r="C54" s="186"/>
      <c r="D54" s="381"/>
      <c r="E54" s="381"/>
      <c r="F54" s="381"/>
      <c r="G54" s="409"/>
      <c r="H54" s="409"/>
      <c r="I54" s="410"/>
      <c r="J54" s="30"/>
      <c r="K54" s="30"/>
    </row>
    <row r="55" spans="2:11" ht="31.5" customHeight="1" x14ac:dyDescent="0.15">
      <c r="B55" s="184" t="s">
        <v>179</v>
      </c>
      <c r="C55" s="393" t="s">
        <v>180</v>
      </c>
      <c r="D55" s="393"/>
      <c r="E55" s="394" t="s">
        <v>181</v>
      </c>
      <c r="F55" s="394"/>
      <c r="G55" s="393" t="s">
        <v>182</v>
      </c>
      <c r="H55" s="393"/>
      <c r="I55" s="395"/>
      <c r="J55" s="31"/>
      <c r="K55" s="31"/>
    </row>
    <row r="56" spans="2:11" ht="31.5" customHeight="1" x14ac:dyDescent="0.15">
      <c r="B56" s="184" t="s">
        <v>183</v>
      </c>
      <c r="C56" s="381" t="s">
        <v>184</v>
      </c>
      <c r="D56" s="381"/>
      <c r="E56" s="396" t="s">
        <v>185</v>
      </c>
      <c r="F56" s="396"/>
      <c r="G56" s="393" t="s">
        <v>186</v>
      </c>
      <c r="H56" s="393"/>
      <c r="I56" s="395"/>
      <c r="J56" s="31"/>
      <c r="K56" s="31"/>
    </row>
    <row r="57" spans="2:11" ht="31.5" customHeight="1" x14ac:dyDescent="0.15">
      <c r="B57" s="184" t="s">
        <v>187</v>
      </c>
      <c r="C57" s="381"/>
      <c r="D57" s="381"/>
      <c r="E57" s="382" t="s">
        <v>188</v>
      </c>
      <c r="F57" s="383"/>
      <c r="G57" s="386"/>
      <c r="H57" s="387"/>
      <c r="I57" s="388"/>
      <c r="J57" s="32"/>
      <c r="K57" s="32"/>
    </row>
    <row r="58" spans="2:11" ht="31.5" customHeight="1" thickBot="1" x14ac:dyDescent="0.2">
      <c r="B58" s="187" t="s">
        <v>189</v>
      </c>
      <c r="C58" s="392"/>
      <c r="D58" s="392"/>
      <c r="E58" s="384"/>
      <c r="F58" s="385"/>
      <c r="G58" s="389"/>
      <c r="H58" s="390"/>
      <c r="I58" s="391"/>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98"/>
      <c r="C1" s="501" t="s">
        <v>0</v>
      </c>
      <c r="D1" s="502"/>
      <c r="E1" s="502"/>
      <c r="F1" s="502"/>
      <c r="G1" s="502"/>
      <c r="H1" s="503"/>
      <c r="I1" s="504"/>
      <c r="J1" s="505"/>
    </row>
    <row r="2" spans="2:13" ht="18" customHeight="1" thickBot="1" x14ac:dyDescent="0.25">
      <c r="B2" s="499"/>
      <c r="C2" s="501" t="s">
        <v>1</v>
      </c>
      <c r="D2" s="502"/>
      <c r="E2" s="502"/>
      <c r="F2" s="502"/>
      <c r="G2" s="502"/>
      <c r="H2" s="503"/>
      <c r="I2" s="506"/>
      <c r="J2" s="507"/>
    </row>
    <row r="3" spans="2:13" ht="18" customHeight="1" thickBot="1" x14ac:dyDescent="0.25">
      <c r="B3" s="499"/>
      <c r="C3" s="501" t="s">
        <v>190</v>
      </c>
      <c r="D3" s="502"/>
      <c r="E3" s="502"/>
      <c r="F3" s="502"/>
      <c r="G3" s="502"/>
      <c r="H3" s="503"/>
      <c r="I3" s="506"/>
      <c r="J3" s="507"/>
    </row>
    <row r="4" spans="2:13" ht="18" customHeight="1" thickBot="1" x14ac:dyDescent="0.25">
      <c r="B4" s="500"/>
      <c r="C4" s="501" t="s">
        <v>191</v>
      </c>
      <c r="D4" s="502"/>
      <c r="E4" s="502"/>
      <c r="F4" s="503"/>
      <c r="G4" s="510" t="s">
        <v>192</v>
      </c>
      <c r="H4" s="511"/>
      <c r="I4" s="508"/>
      <c r="J4" s="509"/>
    </row>
    <row r="5" spans="2:13" ht="18" customHeight="1" thickBot="1" x14ac:dyDescent="0.25">
      <c r="B5" s="35"/>
      <c r="C5" s="10"/>
      <c r="D5" s="10"/>
      <c r="E5" s="10"/>
      <c r="F5" s="10"/>
      <c r="G5" s="10"/>
      <c r="H5" s="10"/>
      <c r="I5" s="10"/>
      <c r="J5" s="36"/>
    </row>
    <row r="6" spans="2:13" ht="51.75" customHeight="1" thickBot="1" x14ac:dyDescent="0.25">
      <c r="B6" s="1" t="s">
        <v>193</v>
      </c>
      <c r="C6" s="512" t="s">
        <v>39</v>
      </c>
      <c r="D6" s="513"/>
      <c r="E6" s="514"/>
      <c r="F6" s="37"/>
      <c r="G6" s="10"/>
      <c r="H6" s="10"/>
      <c r="I6" s="10"/>
      <c r="J6" s="36"/>
    </row>
    <row r="7" spans="2:13" ht="32.25" customHeight="1" thickBot="1" x14ac:dyDescent="0.25">
      <c r="B7" s="2" t="s">
        <v>194</v>
      </c>
      <c r="C7" s="512" t="s">
        <v>86</v>
      </c>
      <c r="D7" s="513"/>
      <c r="E7" s="514"/>
      <c r="F7" s="37"/>
      <c r="G7" s="10"/>
      <c r="H7" s="10"/>
      <c r="I7" s="10"/>
      <c r="J7" s="36"/>
    </row>
    <row r="8" spans="2:13" ht="32.25" customHeight="1" thickBot="1" x14ac:dyDescent="0.25">
      <c r="B8" s="2" t="s">
        <v>195</v>
      </c>
      <c r="C8" s="512" t="s">
        <v>196</v>
      </c>
      <c r="D8" s="513"/>
      <c r="E8" s="514"/>
      <c r="F8" s="4"/>
      <c r="G8" s="10"/>
      <c r="H8" s="10"/>
      <c r="I8" s="10"/>
      <c r="J8" s="36"/>
    </row>
    <row r="9" spans="2:13" ht="33.75" customHeight="1" thickBot="1" x14ac:dyDescent="0.25">
      <c r="B9" s="2" t="s">
        <v>197</v>
      </c>
      <c r="C9" s="512" t="s">
        <v>186</v>
      </c>
      <c r="D9" s="513"/>
      <c r="E9" s="514"/>
      <c r="F9" s="37"/>
      <c r="G9" s="10"/>
      <c r="H9" s="10"/>
      <c r="I9" s="10"/>
      <c r="J9" s="36"/>
    </row>
    <row r="10" spans="2:13" ht="32.25" customHeight="1" thickBot="1" x14ac:dyDescent="0.25">
      <c r="B10" s="2" t="s">
        <v>198</v>
      </c>
      <c r="C10" s="512" t="s">
        <v>101</v>
      </c>
      <c r="D10" s="513"/>
      <c r="E10" s="514"/>
    </row>
    <row r="12" spans="2:13" x14ac:dyDescent="0.2">
      <c r="B12" s="491" t="s">
        <v>199</v>
      </c>
      <c r="C12" s="492"/>
      <c r="D12" s="492"/>
      <c r="E12" s="492"/>
      <c r="F12" s="492"/>
      <c r="G12" s="492"/>
      <c r="H12" s="493"/>
      <c r="I12" s="483" t="s">
        <v>200</v>
      </c>
      <c r="J12" s="484"/>
      <c r="K12" s="484"/>
    </row>
    <row r="13" spans="2:13" s="39" customFormat="1" ht="30" customHeight="1" x14ac:dyDescent="0.2">
      <c r="B13" s="485" t="s">
        <v>201</v>
      </c>
      <c r="C13" s="485" t="s">
        <v>202</v>
      </c>
      <c r="D13" s="485" t="s">
        <v>203</v>
      </c>
      <c r="E13" s="485" t="s">
        <v>204</v>
      </c>
      <c r="F13" s="485" t="s">
        <v>205</v>
      </c>
      <c r="G13" s="485" t="s">
        <v>206</v>
      </c>
      <c r="H13" s="485" t="s">
        <v>207</v>
      </c>
      <c r="I13" s="487" t="s">
        <v>208</v>
      </c>
      <c r="J13" s="489" t="s">
        <v>209</v>
      </c>
      <c r="K13" s="482" t="s">
        <v>210</v>
      </c>
    </row>
    <row r="14" spans="2:13" s="39" customFormat="1" x14ac:dyDescent="0.2">
      <c r="B14" s="486"/>
      <c r="C14" s="486"/>
      <c r="D14" s="486"/>
      <c r="E14" s="486"/>
      <c r="F14" s="486"/>
      <c r="G14" s="486"/>
      <c r="H14" s="486"/>
      <c r="I14" s="488"/>
      <c r="J14" s="490"/>
      <c r="K14" s="482"/>
    </row>
    <row r="15" spans="2:13" s="39" customFormat="1" ht="96" x14ac:dyDescent="0.2">
      <c r="B15" s="61">
        <v>1</v>
      </c>
      <c r="C15" s="188" t="s">
        <v>211</v>
      </c>
      <c r="D15" s="189">
        <v>0.19</v>
      </c>
      <c r="E15" s="190"/>
      <c r="F15" s="191" t="s">
        <v>212</v>
      </c>
      <c r="G15" s="192">
        <v>0.19</v>
      </c>
      <c r="H15" s="193">
        <v>43160</v>
      </c>
      <c r="I15" s="194">
        <v>0.19</v>
      </c>
      <c r="J15" s="195">
        <v>43132</v>
      </c>
      <c r="K15" s="196"/>
      <c r="M15" s="65"/>
    </row>
    <row r="16" spans="2:13" ht="64" x14ac:dyDescent="0.2">
      <c r="B16" s="197">
        <v>2</v>
      </c>
      <c r="C16" s="198" t="s">
        <v>213</v>
      </c>
      <c r="D16" s="189">
        <v>0.02</v>
      </c>
      <c r="E16" s="190"/>
      <c r="F16" s="191" t="s">
        <v>214</v>
      </c>
      <c r="G16" s="192">
        <v>0.02</v>
      </c>
      <c r="H16" s="193">
        <v>43344</v>
      </c>
      <c r="I16" s="194"/>
      <c r="J16" s="195"/>
      <c r="K16" s="196"/>
      <c r="M16" s="66"/>
    </row>
    <row r="17" spans="2:11" ht="64" x14ac:dyDescent="0.2">
      <c r="B17" s="199">
        <v>3</v>
      </c>
      <c r="C17" s="200" t="s">
        <v>215</v>
      </c>
      <c r="D17" s="189">
        <v>0.04</v>
      </c>
      <c r="E17" s="190"/>
      <c r="F17" s="191" t="s">
        <v>216</v>
      </c>
      <c r="G17" s="192">
        <v>0.04</v>
      </c>
      <c r="H17" s="193">
        <v>43435</v>
      </c>
      <c r="I17" s="194"/>
      <c r="J17" s="195"/>
      <c r="K17" s="196"/>
    </row>
    <row r="18" spans="2:11" x14ac:dyDescent="0.2">
      <c r="B18" s="494" t="s">
        <v>217</v>
      </c>
      <c r="C18" s="495"/>
      <c r="D18" s="201">
        <f>SUM(D15:D17)</f>
        <v>0.25</v>
      </c>
      <c r="E18" s="496" t="s">
        <v>217</v>
      </c>
      <c r="F18" s="497"/>
      <c r="G18" s="201">
        <f>SUM(G15:G17)</f>
        <v>0.25</v>
      </c>
      <c r="H18" s="202"/>
      <c r="I18" s="203">
        <f>SUM(I15:I17)</f>
        <v>0.19</v>
      </c>
      <c r="J18" s="204"/>
      <c r="K18" s="204"/>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B21" zoomScale="70" zoomScaleNormal="70" zoomScaleSheetLayoutView="70" zoomScalePageLayoutView="85" workbookViewId="0">
      <selection activeCell="D38" sqref="D38"/>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604"/>
      <c r="C1" s="607" t="s">
        <v>1</v>
      </c>
      <c r="D1" s="607"/>
      <c r="E1" s="607"/>
      <c r="F1" s="607"/>
      <c r="G1" s="607"/>
      <c r="H1" s="607"/>
      <c r="I1" s="608"/>
      <c r="J1" s="80"/>
      <c r="K1" s="80"/>
      <c r="M1" s="82" t="s">
        <v>67</v>
      </c>
    </row>
    <row r="2" spans="2:14" ht="37.5" customHeight="1" x14ac:dyDescent="0.15">
      <c r="B2" s="605"/>
      <c r="C2" s="611" t="s">
        <v>218</v>
      </c>
      <c r="D2" s="611"/>
      <c r="E2" s="611"/>
      <c r="F2" s="611"/>
      <c r="G2" s="611"/>
      <c r="H2" s="611"/>
      <c r="I2" s="609"/>
      <c r="J2" s="80"/>
      <c r="K2" s="80"/>
      <c r="M2" s="82" t="s">
        <v>68</v>
      </c>
    </row>
    <row r="3" spans="2:14" ht="37.5" customHeight="1" thickBot="1" x14ac:dyDescent="0.2">
      <c r="B3" s="606"/>
      <c r="C3" s="612" t="s">
        <v>219</v>
      </c>
      <c r="D3" s="612"/>
      <c r="E3" s="612"/>
      <c r="F3" s="612" t="s">
        <v>220</v>
      </c>
      <c r="G3" s="612"/>
      <c r="H3" s="612"/>
      <c r="I3" s="610"/>
      <c r="J3" s="80"/>
      <c r="K3" s="80"/>
      <c r="M3" s="82" t="s">
        <v>70</v>
      </c>
    </row>
    <row r="4" spans="2:14" ht="23.25" customHeight="1" x14ac:dyDescent="0.15">
      <c r="B4" s="600" t="s">
        <v>221</v>
      </c>
      <c r="C4" s="601"/>
      <c r="D4" s="601"/>
      <c r="E4" s="601"/>
      <c r="F4" s="601"/>
      <c r="G4" s="601"/>
      <c r="H4" s="601"/>
      <c r="I4" s="602"/>
      <c r="J4" s="84"/>
      <c r="K4" s="84"/>
    </row>
    <row r="5" spans="2:14" ht="24" customHeight="1" x14ac:dyDescent="0.15">
      <c r="B5" s="521" t="s">
        <v>222</v>
      </c>
      <c r="C5" s="522"/>
      <c r="D5" s="522"/>
      <c r="E5" s="522"/>
      <c r="F5" s="522"/>
      <c r="G5" s="522"/>
      <c r="H5" s="522"/>
      <c r="I5" s="523"/>
      <c r="J5" s="85"/>
      <c r="K5" s="85"/>
      <c r="N5" s="86"/>
    </row>
    <row r="6" spans="2:14" ht="30.75" customHeight="1" x14ac:dyDescent="0.15">
      <c r="B6" s="118" t="s">
        <v>223</v>
      </c>
      <c r="C6" s="130">
        <v>2</v>
      </c>
      <c r="D6" s="603" t="s">
        <v>224</v>
      </c>
      <c r="E6" s="603"/>
      <c r="F6" s="570" t="s">
        <v>225</v>
      </c>
      <c r="G6" s="570"/>
      <c r="H6" s="570"/>
      <c r="I6" s="571"/>
      <c r="J6" s="87"/>
      <c r="K6" s="87"/>
      <c r="M6" s="82" t="s">
        <v>81</v>
      </c>
      <c r="N6" s="86"/>
    </row>
    <row r="7" spans="2:14" ht="30.75" customHeight="1" x14ac:dyDescent="0.15">
      <c r="B7" s="118" t="s">
        <v>226</v>
      </c>
      <c r="C7" s="130" t="s">
        <v>84</v>
      </c>
      <c r="D7" s="603" t="s">
        <v>227</v>
      </c>
      <c r="E7" s="603"/>
      <c r="F7" s="572" t="s">
        <v>228</v>
      </c>
      <c r="G7" s="572"/>
      <c r="H7" s="131" t="s">
        <v>229</v>
      </c>
      <c r="I7" s="132" t="s">
        <v>84</v>
      </c>
      <c r="J7" s="88"/>
      <c r="K7" s="88"/>
      <c r="M7" s="82" t="s">
        <v>88</v>
      </c>
      <c r="N7" s="86"/>
    </row>
    <row r="8" spans="2:14" ht="30.75" customHeight="1" x14ac:dyDescent="0.15">
      <c r="B8" s="118" t="s">
        <v>230</v>
      </c>
      <c r="C8" s="570" t="s">
        <v>231</v>
      </c>
      <c r="D8" s="570"/>
      <c r="E8" s="570"/>
      <c r="F8" s="570"/>
      <c r="G8" s="131" t="s">
        <v>232</v>
      </c>
      <c r="H8" s="593">
        <v>7550</v>
      </c>
      <c r="I8" s="594"/>
      <c r="J8" s="89"/>
      <c r="K8" s="89"/>
      <c r="M8" s="82" t="s">
        <v>93</v>
      </c>
      <c r="N8" s="86"/>
    </row>
    <row r="9" spans="2:14" ht="30.75" customHeight="1" x14ac:dyDescent="0.15">
      <c r="B9" s="118" t="s">
        <v>68</v>
      </c>
      <c r="C9" s="595" t="s">
        <v>81</v>
      </c>
      <c r="D9" s="595"/>
      <c r="E9" s="595"/>
      <c r="F9" s="595"/>
      <c r="G9" s="131" t="s">
        <v>233</v>
      </c>
      <c r="H9" s="596" t="s">
        <v>234</v>
      </c>
      <c r="I9" s="597"/>
      <c r="J9" s="90"/>
      <c r="K9" s="90"/>
      <c r="M9" s="91" t="s">
        <v>97</v>
      </c>
    </row>
    <row r="10" spans="2:14" ht="54" customHeight="1" x14ac:dyDescent="0.15">
      <c r="B10" s="118" t="s">
        <v>235</v>
      </c>
      <c r="C10" s="570" t="s">
        <v>236</v>
      </c>
      <c r="D10" s="570"/>
      <c r="E10" s="570"/>
      <c r="F10" s="570"/>
      <c r="G10" s="570"/>
      <c r="H10" s="570"/>
      <c r="I10" s="571"/>
      <c r="J10" s="92"/>
      <c r="K10" s="92"/>
      <c r="M10" s="91"/>
    </row>
    <row r="11" spans="2:14" ht="30.75" customHeight="1" x14ac:dyDescent="0.15">
      <c r="B11" s="118" t="s">
        <v>237</v>
      </c>
      <c r="C11" s="570" t="s">
        <v>238</v>
      </c>
      <c r="D11" s="570"/>
      <c r="E11" s="570"/>
      <c r="F11" s="570"/>
      <c r="G11" s="570"/>
      <c r="H11" s="570"/>
      <c r="I11" s="571"/>
      <c r="J11" s="88"/>
      <c r="K11" s="88"/>
      <c r="M11" s="91"/>
      <c r="N11" s="86"/>
    </row>
    <row r="12" spans="2:14" ht="30.75" customHeight="1" x14ac:dyDescent="0.15">
      <c r="B12" s="118" t="s">
        <v>239</v>
      </c>
      <c r="C12" s="591" t="s">
        <v>240</v>
      </c>
      <c r="D12" s="591"/>
      <c r="E12" s="591"/>
      <c r="F12" s="591"/>
      <c r="G12" s="131" t="s">
        <v>241</v>
      </c>
      <c r="H12" s="572" t="s">
        <v>106</v>
      </c>
      <c r="I12" s="598"/>
      <c r="J12" s="88"/>
      <c r="K12" s="88"/>
      <c r="M12" s="91" t="s">
        <v>107</v>
      </c>
      <c r="N12" s="86"/>
    </row>
    <row r="13" spans="2:14" ht="30.75" customHeight="1" x14ac:dyDescent="0.15">
      <c r="B13" s="118" t="s">
        <v>242</v>
      </c>
      <c r="C13" s="599" t="s">
        <v>243</v>
      </c>
      <c r="D13" s="599"/>
      <c r="E13" s="599"/>
      <c r="F13" s="599"/>
      <c r="G13" s="134" t="s">
        <v>244</v>
      </c>
      <c r="H13" s="572" t="s">
        <v>82</v>
      </c>
      <c r="I13" s="598"/>
      <c r="J13" s="88"/>
      <c r="K13" s="88"/>
      <c r="M13" s="91" t="s">
        <v>111</v>
      </c>
    </row>
    <row r="14" spans="2:14" ht="64.5" customHeight="1" x14ac:dyDescent="0.15">
      <c r="B14" s="118" t="s">
        <v>245</v>
      </c>
      <c r="C14" s="591" t="s">
        <v>246</v>
      </c>
      <c r="D14" s="591"/>
      <c r="E14" s="591"/>
      <c r="F14" s="591"/>
      <c r="G14" s="591"/>
      <c r="H14" s="591"/>
      <c r="I14" s="592"/>
      <c r="J14" s="92"/>
      <c r="K14" s="92"/>
      <c r="M14" s="91" t="s">
        <v>114</v>
      </c>
      <c r="N14" s="86"/>
    </row>
    <row r="15" spans="2:14" ht="30.75" customHeight="1" x14ac:dyDescent="0.15">
      <c r="B15" s="118" t="s">
        <v>247</v>
      </c>
      <c r="C15" s="591" t="s">
        <v>248</v>
      </c>
      <c r="D15" s="591"/>
      <c r="E15" s="591"/>
      <c r="F15" s="591"/>
      <c r="G15" s="591"/>
      <c r="H15" s="591"/>
      <c r="I15" s="592"/>
      <c r="J15" s="93"/>
      <c r="K15" s="93"/>
      <c r="M15" s="91" t="s">
        <v>118</v>
      </c>
      <c r="N15" s="86"/>
    </row>
    <row r="16" spans="2:14" ht="35.75" customHeight="1" x14ac:dyDescent="0.15">
      <c r="B16" s="118" t="s">
        <v>249</v>
      </c>
      <c r="C16" s="570" t="s">
        <v>250</v>
      </c>
      <c r="D16" s="570"/>
      <c r="E16" s="570"/>
      <c r="F16" s="570"/>
      <c r="G16" s="570"/>
      <c r="H16" s="570"/>
      <c r="I16" s="571"/>
      <c r="J16" s="94"/>
      <c r="K16" s="94"/>
      <c r="M16" s="91"/>
      <c r="N16" s="86"/>
    </row>
    <row r="17" spans="2:14" ht="30.75" customHeight="1" x14ac:dyDescent="0.15">
      <c r="B17" s="118" t="s">
        <v>251</v>
      </c>
      <c r="C17" s="572" t="s">
        <v>43</v>
      </c>
      <c r="D17" s="573"/>
      <c r="E17" s="573"/>
      <c r="F17" s="573"/>
      <c r="G17" s="573"/>
      <c r="H17" s="573"/>
      <c r="I17" s="574"/>
      <c r="J17" s="95"/>
      <c r="K17" s="95"/>
      <c r="M17" s="91" t="s">
        <v>106</v>
      </c>
      <c r="N17" s="86"/>
    </row>
    <row r="18" spans="2:14" ht="18" customHeight="1" x14ac:dyDescent="0.15">
      <c r="B18" s="575" t="s">
        <v>252</v>
      </c>
      <c r="C18" s="576" t="s">
        <v>253</v>
      </c>
      <c r="D18" s="576"/>
      <c r="E18" s="576"/>
      <c r="F18" s="577" t="s">
        <v>254</v>
      </c>
      <c r="G18" s="577"/>
      <c r="H18" s="577"/>
      <c r="I18" s="578"/>
      <c r="J18" s="96"/>
      <c r="K18" s="96"/>
      <c r="M18" s="91" t="s">
        <v>128</v>
      </c>
      <c r="N18" s="86"/>
    </row>
    <row r="19" spans="2:14" ht="39.75" customHeight="1" x14ac:dyDescent="0.15">
      <c r="B19" s="575"/>
      <c r="C19" s="570" t="s">
        <v>255</v>
      </c>
      <c r="D19" s="570"/>
      <c r="E19" s="570"/>
      <c r="F19" s="570" t="s">
        <v>256</v>
      </c>
      <c r="G19" s="570"/>
      <c r="H19" s="570"/>
      <c r="I19" s="571"/>
      <c r="J19" s="94"/>
      <c r="K19" s="94"/>
      <c r="M19" s="91" t="s">
        <v>132</v>
      </c>
      <c r="N19" s="86"/>
    </row>
    <row r="20" spans="2:14" ht="39.75" customHeight="1" x14ac:dyDescent="0.15">
      <c r="B20" s="118" t="s">
        <v>257</v>
      </c>
      <c r="C20" s="579" t="s">
        <v>43</v>
      </c>
      <c r="D20" s="580"/>
      <c r="E20" s="581"/>
      <c r="F20" s="582" t="s">
        <v>43</v>
      </c>
      <c r="G20" s="582"/>
      <c r="H20" s="582"/>
      <c r="I20" s="583"/>
      <c r="J20" s="88"/>
      <c r="K20" s="88"/>
      <c r="M20" s="91"/>
      <c r="N20" s="86"/>
    </row>
    <row r="21" spans="2:14" ht="105" customHeight="1" x14ac:dyDescent="0.15">
      <c r="B21" s="118" t="s">
        <v>258</v>
      </c>
      <c r="C21" s="584" t="s">
        <v>259</v>
      </c>
      <c r="D21" s="585"/>
      <c r="E21" s="586"/>
      <c r="F21" s="587" t="s">
        <v>260</v>
      </c>
      <c r="G21" s="565"/>
      <c r="H21" s="565"/>
      <c r="I21" s="588"/>
      <c r="J21" s="93"/>
      <c r="K21" s="93"/>
      <c r="M21" s="97"/>
      <c r="N21" s="86"/>
    </row>
    <row r="22" spans="2:14" ht="23.25" customHeight="1" x14ac:dyDescent="0.15">
      <c r="B22" s="118" t="s">
        <v>261</v>
      </c>
      <c r="C22" s="564">
        <v>44927</v>
      </c>
      <c r="D22" s="589"/>
      <c r="E22" s="590"/>
      <c r="F22" s="131" t="s">
        <v>262</v>
      </c>
      <c r="G22" s="205">
        <v>0.3</v>
      </c>
      <c r="H22" s="131" t="s">
        <v>263</v>
      </c>
      <c r="I22" s="259">
        <v>0.7</v>
      </c>
      <c r="J22" s="98"/>
      <c r="K22" s="98"/>
      <c r="M22" s="97"/>
    </row>
    <row r="23" spans="2:14" ht="27" customHeight="1" x14ac:dyDescent="0.15">
      <c r="B23" s="118" t="s">
        <v>264</v>
      </c>
      <c r="C23" s="564">
        <v>45291</v>
      </c>
      <c r="D23" s="565"/>
      <c r="E23" s="566"/>
      <c r="F23" s="131" t="s">
        <v>265</v>
      </c>
      <c r="G23" s="567">
        <v>0.15</v>
      </c>
      <c r="H23" s="568"/>
      <c r="I23" s="569"/>
      <c r="J23" s="99"/>
      <c r="K23" s="99"/>
      <c r="M23" s="97"/>
    </row>
    <row r="24" spans="2:14" ht="30.75" customHeight="1" x14ac:dyDescent="0.15">
      <c r="B24" s="206" t="s">
        <v>266</v>
      </c>
      <c r="C24" s="524" t="s">
        <v>267</v>
      </c>
      <c r="D24" s="525"/>
      <c r="E24" s="526"/>
      <c r="F24" s="207" t="s">
        <v>268</v>
      </c>
      <c r="G24" s="527" t="s">
        <v>269</v>
      </c>
      <c r="H24" s="528"/>
      <c r="I24" s="529"/>
      <c r="J24" s="96"/>
      <c r="K24" s="96"/>
      <c r="M24" s="97"/>
    </row>
    <row r="25" spans="2:14" ht="22.5" customHeight="1" x14ac:dyDescent="0.15">
      <c r="B25" s="521" t="s">
        <v>270</v>
      </c>
      <c r="C25" s="522"/>
      <c r="D25" s="522"/>
      <c r="E25" s="522"/>
      <c r="F25" s="522"/>
      <c r="G25" s="522"/>
      <c r="H25" s="522"/>
      <c r="I25" s="523"/>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24" customHeight="1" x14ac:dyDescent="0.2">
      <c r="B27" s="100" t="s">
        <v>278</v>
      </c>
      <c r="C27" s="283">
        <f>0.0833333333333333*$G$23</f>
        <v>1.2499999999999995E-2</v>
      </c>
      <c r="D27" s="283">
        <f>+C27</f>
        <v>1.2499999999999995E-2</v>
      </c>
      <c r="E27" s="284">
        <f>D27/C27</f>
        <v>1</v>
      </c>
      <c r="F27" s="530">
        <f>SUM(C27:C38)</f>
        <v>0.14999999999999994</v>
      </c>
      <c r="G27" s="904">
        <f>SUM(D27:D38)</f>
        <v>6.2499999999999979E-2</v>
      </c>
      <c r="H27" s="217">
        <f>+(D27*100%)/$G$23</f>
        <v>8.3333333333333301E-2</v>
      </c>
      <c r="I27" s="533">
        <f>G27+I22</f>
        <v>0.76249999999999996</v>
      </c>
      <c r="J27" s="94"/>
      <c r="K27" s="94"/>
      <c r="M27" s="97"/>
    </row>
    <row r="28" spans="2:14" ht="24" customHeight="1" x14ac:dyDescent="0.2">
      <c r="B28" s="100" t="s">
        <v>158</v>
      </c>
      <c r="C28" s="283">
        <f t="shared" ref="C28:D38" si="0">0.0833333333333333*$G$23</f>
        <v>1.2499999999999995E-2</v>
      </c>
      <c r="D28" s="283">
        <v>1.2499999999999995E-2</v>
      </c>
      <c r="E28" s="284">
        <f>D28/C28</f>
        <v>1</v>
      </c>
      <c r="F28" s="531"/>
      <c r="G28" s="905"/>
      <c r="H28" s="217">
        <f>+IF(D28="","",((D28*100%)/$G$23)+H27)</f>
        <v>0.1666666666666666</v>
      </c>
      <c r="I28" s="534"/>
      <c r="J28" s="94"/>
      <c r="K28" s="94"/>
      <c r="M28" s="97"/>
    </row>
    <row r="29" spans="2:14" ht="24" customHeight="1" x14ac:dyDescent="0.2">
      <c r="B29" s="100" t="s">
        <v>159</v>
      </c>
      <c r="C29" s="283">
        <f t="shared" si="0"/>
        <v>1.2499999999999995E-2</v>
      </c>
      <c r="D29" s="283">
        <f t="shared" si="0"/>
        <v>1.2499999999999995E-2</v>
      </c>
      <c r="E29" s="284">
        <f t="shared" ref="E29:E31" si="1">D29/C29</f>
        <v>1</v>
      </c>
      <c r="F29" s="531"/>
      <c r="G29" s="905"/>
      <c r="H29" s="217">
        <f t="shared" ref="H29:H38" si="2">+IF(D29="","",((D29*100%)/$G$23)+H28)</f>
        <v>0.24999999999999989</v>
      </c>
      <c r="I29" s="534"/>
      <c r="J29" s="94"/>
      <c r="K29" s="94"/>
      <c r="M29" s="97"/>
    </row>
    <row r="30" spans="2:14" ht="24" customHeight="1" x14ac:dyDescent="0.2">
      <c r="B30" s="100" t="s">
        <v>160</v>
      </c>
      <c r="C30" s="283">
        <f t="shared" si="0"/>
        <v>1.2499999999999995E-2</v>
      </c>
      <c r="D30" s="283">
        <f>+C30</f>
        <v>1.2499999999999995E-2</v>
      </c>
      <c r="E30" s="284">
        <f t="shared" si="1"/>
        <v>1</v>
      </c>
      <c r="F30" s="531"/>
      <c r="G30" s="905"/>
      <c r="H30" s="217">
        <f t="shared" si="2"/>
        <v>0.3333333333333332</v>
      </c>
      <c r="I30" s="534"/>
      <c r="J30" s="94"/>
      <c r="K30" s="94"/>
      <c r="M30" s="97"/>
    </row>
    <row r="31" spans="2:14" ht="24" customHeight="1" x14ac:dyDescent="0.2">
      <c r="B31" s="100" t="s">
        <v>161</v>
      </c>
      <c r="C31" s="283">
        <f t="shared" si="0"/>
        <v>1.2499999999999995E-2</v>
      </c>
      <c r="D31" s="283">
        <f>+C31</f>
        <v>1.2499999999999995E-2</v>
      </c>
      <c r="E31" s="284">
        <f t="shared" si="1"/>
        <v>1</v>
      </c>
      <c r="F31" s="531"/>
      <c r="G31" s="905"/>
      <c r="H31" s="217">
        <f t="shared" si="2"/>
        <v>0.41666666666666652</v>
      </c>
      <c r="I31" s="534"/>
      <c r="J31" s="94"/>
      <c r="K31" s="94"/>
      <c r="M31" s="97"/>
    </row>
    <row r="32" spans="2:14" ht="24" customHeight="1" x14ac:dyDescent="0.2">
      <c r="B32" s="100" t="s">
        <v>162</v>
      </c>
      <c r="C32" s="283">
        <f t="shared" si="0"/>
        <v>1.2499999999999995E-2</v>
      </c>
      <c r="D32" s="283"/>
      <c r="E32" s="284">
        <f>D32/C32</f>
        <v>0</v>
      </c>
      <c r="F32" s="531"/>
      <c r="G32" s="905"/>
      <c r="H32" s="217" t="str">
        <f t="shared" si="2"/>
        <v/>
      </c>
      <c r="I32" s="534"/>
      <c r="J32" s="94"/>
      <c r="K32" s="94"/>
      <c r="M32" s="97"/>
    </row>
    <row r="33" spans="2:11" ht="24" customHeight="1" x14ac:dyDescent="0.2">
      <c r="B33" s="100" t="s">
        <v>163</v>
      </c>
      <c r="C33" s="283">
        <f t="shared" si="0"/>
        <v>1.2499999999999995E-2</v>
      </c>
      <c r="D33" s="283"/>
      <c r="E33" s="284">
        <f t="shared" ref="E33:E38" si="3">D33/C33</f>
        <v>0</v>
      </c>
      <c r="F33" s="531"/>
      <c r="G33" s="905"/>
      <c r="H33" s="217" t="str">
        <f t="shared" si="2"/>
        <v/>
      </c>
      <c r="I33" s="534"/>
      <c r="J33" s="102"/>
      <c r="K33" s="102"/>
    </row>
    <row r="34" spans="2:11" ht="24" customHeight="1" x14ac:dyDescent="0.2">
      <c r="B34" s="100" t="s">
        <v>164</v>
      </c>
      <c r="C34" s="283">
        <f t="shared" si="0"/>
        <v>1.2499999999999995E-2</v>
      </c>
      <c r="D34" s="283"/>
      <c r="E34" s="284">
        <f t="shared" si="3"/>
        <v>0</v>
      </c>
      <c r="F34" s="531"/>
      <c r="G34" s="905"/>
      <c r="H34" s="217" t="str">
        <f t="shared" si="2"/>
        <v/>
      </c>
      <c r="I34" s="534"/>
      <c r="J34" s="102"/>
      <c r="K34" s="102"/>
    </row>
    <row r="35" spans="2:11" ht="24" customHeight="1" x14ac:dyDescent="0.2">
      <c r="B35" s="100" t="s">
        <v>165</v>
      </c>
      <c r="C35" s="283">
        <f t="shared" si="0"/>
        <v>1.2499999999999995E-2</v>
      </c>
      <c r="D35" s="283"/>
      <c r="E35" s="284">
        <f t="shared" si="3"/>
        <v>0</v>
      </c>
      <c r="F35" s="531"/>
      <c r="G35" s="905"/>
      <c r="H35" s="217" t="str">
        <f t="shared" si="2"/>
        <v/>
      </c>
      <c r="I35" s="534"/>
      <c r="J35" s="102"/>
      <c r="K35" s="102"/>
    </row>
    <row r="36" spans="2:11" ht="24" customHeight="1" x14ac:dyDescent="0.2">
      <c r="B36" s="100" t="s">
        <v>166</v>
      </c>
      <c r="C36" s="283">
        <f t="shared" si="0"/>
        <v>1.2499999999999995E-2</v>
      </c>
      <c r="D36" s="283"/>
      <c r="E36" s="284">
        <f t="shared" si="3"/>
        <v>0</v>
      </c>
      <c r="F36" s="531"/>
      <c r="G36" s="905"/>
      <c r="H36" s="217" t="str">
        <f t="shared" si="2"/>
        <v/>
      </c>
      <c r="I36" s="534"/>
      <c r="J36" s="102"/>
      <c r="K36" s="102"/>
    </row>
    <row r="37" spans="2:11" ht="24" customHeight="1" x14ac:dyDescent="0.2">
      <c r="B37" s="100" t="s">
        <v>167</v>
      </c>
      <c r="C37" s="283">
        <f t="shared" si="0"/>
        <v>1.2499999999999995E-2</v>
      </c>
      <c r="D37" s="283"/>
      <c r="E37" s="284">
        <f t="shared" si="3"/>
        <v>0</v>
      </c>
      <c r="F37" s="531"/>
      <c r="G37" s="905"/>
      <c r="H37" s="217" t="str">
        <f t="shared" si="2"/>
        <v/>
      </c>
      <c r="I37" s="534"/>
      <c r="J37" s="102"/>
      <c r="K37" s="102"/>
    </row>
    <row r="38" spans="2:11" ht="24" customHeight="1" x14ac:dyDescent="0.2">
      <c r="B38" s="100" t="s">
        <v>168</v>
      </c>
      <c r="C38" s="283">
        <f t="shared" si="0"/>
        <v>1.2499999999999995E-2</v>
      </c>
      <c r="D38" s="283"/>
      <c r="E38" s="284">
        <f t="shared" si="3"/>
        <v>0</v>
      </c>
      <c r="F38" s="532"/>
      <c r="G38" s="906"/>
      <c r="H38" s="217" t="str">
        <f t="shared" si="2"/>
        <v/>
      </c>
      <c r="I38" s="535"/>
      <c r="J38" s="102"/>
      <c r="K38" s="102"/>
    </row>
    <row r="39" spans="2:11" ht="111.75" customHeight="1" x14ac:dyDescent="0.15">
      <c r="B39" s="119" t="s">
        <v>279</v>
      </c>
      <c r="C39" s="536" t="s">
        <v>493</v>
      </c>
      <c r="D39" s="537"/>
      <c r="E39" s="537"/>
      <c r="F39" s="537"/>
      <c r="G39" s="537"/>
      <c r="H39" s="537"/>
      <c r="I39" s="538"/>
      <c r="J39" s="103"/>
      <c r="K39" s="103"/>
    </row>
    <row r="40" spans="2:11" ht="34.5" customHeight="1" x14ac:dyDescent="0.15">
      <c r="B40" s="539"/>
      <c r="C40" s="540"/>
      <c r="D40" s="540"/>
      <c r="E40" s="540"/>
      <c r="F40" s="540"/>
      <c r="G40" s="540"/>
      <c r="H40" s="540"/>
      <c r="I40" s="541"/>
      <c r="J40" s="85"/>
      <c r="K40" s="85"/>
    </row>
    <row r="41" spans="2:11" ht="45.5" customHeight="1" x14ac:dyDescent="0.15">
      <c r="B41" s="542"/>
      <c r="C41" s="543"/>
      <c r="D41" s="543"/>
      <c r="E41" s="543"/>
      <c r="F41" s="543"/>
      <c r="G41" s="543"/>
      <c r="H41" s="543"/>
      <c r="I41" s="544"/>
      <c r="J41" s="103"/>
      <c r="K41" s="103"/>
    </row>
    <row r="42" spans="2:11" ht="45.5" customHeight="1" x14ac:dyDescent="0.15">
      <c r="B42" s="542"/>
      <c r="C42" s="543"/>
      <c r="D42" s="543"/>
      <c r="E42" s="543"/>
      <c r="F42" s="543"/>
      <c r="G42" s="543"/>
      <c r="H42" s="543"/>
      <c r="I42" s="544"/>
      <c r="J42" s="103"/>
      <c r="K42" s="103"/>
    </row>
    <row r="43" spans="2:11" ht="45.5" customHeight="1" x14ac:dyDescent="0.15">
      <c r="B43" s="542"/>
      <c r="C43" s="543"/>
      <c r="D43" s="543"/>
      <c r="E43" s="543"/>
      <c r="F43" s="543"/>
      <c r="G43" s="543"/>
      <c r="H43" s="543"/>
      <c r="I43" s="544"/>
      <c r="J43" s="103"/>
      <c r="K43" s="103"/>
    </row>
    <row r="44" spans="2:11" ht="45.5" customHeight="1" x14ac:dyDescent="0.15">
      <c r="B44" s="545"/>
      <c r="C44" s="546"/>
      <c r="D44" s="546"/>
      <c r="E44" s="546"/>
      <c r="F44" s="546"/>
      <c r="G44" s="546"/>
      <c r="H44" s="546"/>
      <c r="I44" s="547"/>
      <c r="J44" s="84"/>
      <c r="K44" s="84"/>
    </row>
    <row r="45" spans="2:11" ht="29.25" customHeight="1" x14ac:dyDescent="0.15">
      <c r="B45" s="552" t="s">
        <v>280</v>
      </c>
      <c r="C45" s="555" t="s">
        <v>281</v>
      </c>
      <c r="D45" s="556"/>
      <c r="E45" s="556"/>
      <c r="F45" s="557"/>
      <c r="G45" s="139"/>
      <c r="H45" s="140" t="s">
        <v>148</v>
      </c>
      <c r="I45" s="141" t="s">
        <v>282</v>
      </c>
      <c r="J45" s="104"/>
      <c r="K45" s="104"/>
    </row>
    <row r="46" spans="2:11" ht="32" customHeight="1" x14ac:dyDescent="0.15">
      <c r="B46" s="553"/>
      <c r="C46" s="558"/>
      <c r="D46" s="559"/>
      <c r="E46" s="559"/>
      <c r="F46" s="560"/>
      <c r="G46" s="139" t="s">
        <v>283</v>
      </c>
      <c r="H46" s="300">
        <v>273</v>
      </c>
      <c r="I46" s="300">
        <v>1173</v>
      </c>
      <c r="J46" s="104"/>
      <c r="K46" s="104"/>
    </row>
    <row r="47" spans="2:11" ht="32" customHeight="1" x14ac:dyDescent="0.15">
      <c r="B47" s="553"/>
      <c r="C47" s="558"/>
      <c r="D47" s="559"/>
      <c r="E47" s="559"/>
      <c r="F47" s="560"/>
      <c r="G47" s="139" t="s">
        <v>284</v>
      </c>
      <c r="H47" s="300">
        <v>81</v>
      </c>
      <c r="I47" s="300">
        <v>312</v>
      </c>
      <c r="J47" s="104"/>
      <c r="K47" s="104"/>
    </row>
    <row r="48" spans="2:11" ht="32" customHeight="1" x14ac:dyDescent="0.15">
      <c r="B48" s="553"/>
      <c r="C48" s="558"/>
      <c r="D48" s="559"/>
      <c r="E48" s="559"/>
      <c r="F48" s="560"/>
      <c r="G48" s="139" t="s">
        <v>285</v>
      </c>
      <c r="H48" s="300">
        <v>12</v>
      </c>
      <c r="I48" s="300">
        <v>69</v>
      </c>
      <c r="J48" s="104"/>
      <c r="K48" s="104"/>
    </row>
    <row r="49" spans="2:11" ht="32" customHeight="1" x14ac:dyDescent="0.15">
      <c r="B49" s="553"/>
      <c r="C49" s="558"/>
      <c r="D49" s="559"/>
      <c r="E49" s="559"/>
      <c r="F49" s="560"/>
      <c r="G49" s="139" t="s">
        <v>286</v>
      </c>
      <c r="H49" s="300">
        <v>252</v>
      </c>
      <c r="I49" s="300">
        <v>1386</v>
      </c>
      <c r="J49" s="104"/>
      <c r="K49" s="104"/>
    </row>
    <row r="50" spans="2:11" ht="32" customHeight="1" x14ac:dyDescent="0.15">
      <c r="B50" s="553"/>
      <c r="C50" s="558"/>
      <c r="D50" s="559"/>
      <c r="E50" s="559"/>
      <c r="F50" s="560"/>
      <c r="G50" s="139" t="s">
        <v>287</v>
      </c>
      <c r="H50" s="300">
        <v>324</v>
      </c>
      <c r="I50" s="300">
        <v>1366</v>
      </c>
      <c r="J50" s="104"/>
      <c r="K50" s="104"/>
    </row>
    <row r="51" spans="2:11" ht="32" customHeight="1" x14ac:dyDescent="0.15">
      <c r="B51" s="553"/>
      <c r="C51" s="558"/>
      <c r="D51" s="559"/>
      <c r="E51" s="559"/>
      <c r="F51" s="560"/>
      <c r="G51" s="139" t="s">
        <v>288</v>
      </c>
      <c r="H51" s="300">
        <v>441</v>
      </c>
      <c r="I51" s="300">
        <v>1922</v>
      </c>
      <c r="J51" s="104"/>
      <c r="K51" s="104"/>
    </row>
    <row r="52" spans="2:11" ht="32" customHeight="1" x14ac:dyDescent="0.15">
      <c r="B52" s="554"/>
      <c r="C52" s="561"/>
      <c r="D52" s="562"/>
      <c r="E52" s="562"/>
      <c r="F52" s="563"/>
      <c r="G52" s="139" t="s">
        <v>289</v>
      </c>
      <c r="H52" s="301">
        <v>5446608</v>
      </c>
      <c r="I52" s="301">
        <v>27714222</v>
      </c>
      <c r="J52" s="104"/>
      <c r="K52" s="104"/>
    </row>
    <row r="53" spans="2:11" ht="46.5" customHeight="1" x14ac:dyDescent="0.15">
      <c r="B53" s="118" t="s">
        <v>290</v>
      </c>
      <c r="C53" s="548" t="s">
        <v>46</v>
      </c>
      <c r="D53" s="549"/>
      <c r="E53" s="549"/>
      <c r="F53" s="549"/>
      <c r="G53" s="549"/>
      <c r="H53" s="549"/>
      <c r="I53" s="549"/>
      <c r="J53" s="104"/>
      <c r="K53" s="104"/>
    </row>
    <row r="54" spans="2:11" ht="93.75" customHeight="1" x14ac:dyDescent="0.15">
      <c r="B54" s="120" t="s">
        <v>291</v>
      </c>
      <c r="C54" s="550" t="s">
        <v>292</v>
      </c>
      <c r="D54" s="551"/>
      <c r="E54" s="551"/>
      <c r="F54" s="551"/>
      <c r="G54" s="551"/>
      <c r="H54" s="551"/>
      <c r="I54" s="551"/>
      <c r="J54" s="104"/>
      <c r="K54" s="104"/>
    </row>
    <row r="55" spans="2:11" ht="22.5" customHeight="1" x14ac:dyDescent="0.15">
      <c r="B55" s="521" t="s">
        <v>293</v>
      </c>
      <c r="C55" s="522"/>
      <c r="D55" s="522"/>
      <c r="E55" s="522"/>
      <c r="F55" s="522"/>
      <c r="G55" s="522"/>
      <c r="H55" s="522"/>
      <c r="I55" s="523"/>
      <c r="J55" s="104"/>
      <c r="K55" s="104"/>
    </row>
    <row r="56" spans="2:11" ht="22.5" customHeight="1" x14ac:dyDescent="0.15">
      <c r="B56" s="517" t="s">
        <v>294</v>
      </c>
      <c r="C56" s="137" t="s">
        <v>295</v>
      </c>
      <c r="D56" s="519" t="s">
        <v>296</v>
      </c>
      <c r="E56" s="519"/>
      <c r="F56" s="519"/>
      <c r="G56" s="519" t="s">
        <v>297</v>
      </c>
      <c r="H56" s="519"/>
      <c r="I56" s="520"/>
      <c r="J56" s="105"/>
      <c r="K56" s="105"/>
    </row>
    <row r="57" spans="2:11" ht="30.75" customHeight="1" x14ac:dyDescent="0.15">
      <c r="B57" s="518"/>
      <c r="C57" s="138"/>
      <c r="D57" s="515"/>
      <c r="E57" s="515"/>
      <c r="F57" s="515"/>
      <c r="G57" s="515"/>
      <c r="H57" s="515"/>
      <c r="I57" s="516"/>
      <c r="J57" s="105"/>
      <c r="K57" s="105"/>
    </row>
    <row r="58" spans="2:11" ht="32.25" customHeight="1" x14ac:dyDescent="0.15">
      <c r="B58" s="121" t="s">
        <v>298</v>
      </c>
      <c r="C58" s="515" t="s">
        <v>299</v>
      </c>
      <c r="D58" s="515"/>
      <c r="E58" s="515"/>
      <c r="F58" s="515"/>
      <c r="G58" s="515"/>
      <c r="H58" s="515"/>
      <c r="I58" s="516"/>
      <c r="J58" s="106"/>
      <c r="K58" s="106"/>
    </row>
    <row r="59" spans="2:11" ht="28.5" customHeight="1" x14ac:dyDescent="0.15">
      <c r="B59" s="122" t="s">
        <v>300</v>
      </c>
      <c r="C59" s="515" t="s">
        <v>299</v>
      </c>
      <c r="D59" s="515"/>
      <c r="E59" s="515"/>
      <c r="F59" s="515"/>
      <c r="G59" s="515"/>
      <c r="H59" s="515"/>
      <c r="I59" s="516"/>
      <c r="J59" s="106"/>
      <c r="K59" s="106"/>
    </row>
    <row r="60" spans="2:11" ht="30" customHeight="1" x14ac:dyDescent="0.15">
      <c r="B60" s="278" t="s">
        <v>301</v>
      </c>
      <c r="C60" s="515" t="s">
        <v>302</v>
      </c>
      <c r="D60" s="515"/>
      <c r="E60" s="515"/>
      <c r="F60" s="515"/>
      <c r="G60" s="515"/>
      <c r="H60" s="515"/>
      <c r="I60" s="516"/>
      <c r="J60" s="107"/>
      <c r="K60" s="107"/>
    </row>
    <row r="61" spans="2:11" ht="31.5" customHeight="1" thickBot="1" x14ac:dyDescent="0.2">
      <c r="B61" s="279" t="s">
        <v>303</v>
      </c>
      <c r="C61" s="515" t="s">
        <v>302</v>
      </c>
      <c r="D61" s="515"/>
      <c r="E61" s="515"/>
      <c r="F61" s="515"/>
      <c r="G61" s="515"/>
      <c r="H61" s="515"/>
      <c r="I61" s="516"/>
      <c r="J61" s="108"/>
      <c r="K61" s="108"/>
    </row>
    <row r="62" spans="2:11" x14ac:dyDescent="0.15">
      <c r="B62" s="84"/>
      <c r="C62" s="108"/>
      <c r="D62" s="108"/>
      <c r="E62" s="280"/>
      <c r="F62" s="280"/>
      <c r="G62" s="281"/>
      <c r="H62" s="282"/>
      <c r="I62" s="108"/>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sheetProtection algorithmName="SHA-512" hashValue="EqCjMoX38o2YJYwjgUH3MJfqPhgKAs8MSfnePRexR6IGZrhvzbGt475PE/vD/g3WEGL1LArXTKkui3hvazMUdg==" saltValue="n/ZaK1wc/tirYlVAy/COy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V60"/>
  <sheetViews>
    <sheetView view="pageBreakPreview" zoomScale="70" zoomScaleNormal="85" zoomScaleSheetLayoutView="70" workbookViewId="0">
      <selection activeCell="C52" sqref="C52:I54"/>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9" width="22.5" style="83" customWidth="1"/>
    <col min="10" max="22" width="11.5" style="81"/>
    <col min="23" max="16384" width="11.5" style="83"/>
  </cols>
  <sheetData>
    <row r="1" spans="2:12" ht="37.5" customHeight="1" x14ac:dyDescent="0.15">
      <c r="B1" s="604"/>
      <c r="C1" s="662" t="s">
        <v>1</v>
      </c>
      <c r="D1" s="662"/>
      <c r="E1" s="662"/>
      <c r="F1" s="662"/>
      <c r="G1" s="662"/>
      <c r="H1" s="662"/>
      <c r="I1" s="608"/>
      <c r="K1" s="82"/>
    </row>
    <row r="2" spans="2:12" ht="37.5" customHeight="1" x14ac:dyDescent="0.15">
      <c r="B2" s="605"/>
      <c r="C2" s="663" t="s">
        <v>218</v>
      </c>
      <c r="D2" s="663"/>
      <c r="E2" s="663"/>
      <c r="F2" s="663"/>
      <c r="G2" s="663"/>
      <c r="H2" s="663"/>
      <c r="I2" s="609"/>
      <c r="K2" s="82"/>
    </row>
    <row r="3" spans="2:12" ht="37.5" customHeight="1" x14ac:dyDescent="0.15">
      <c r="B3" s="605"/>
      <c r="C3" s="663" t="s">
        <v>219</v>
      </c>
      <c r="D3" s="663"/>
      <c r="E3" s="663"/>
      <c r="F3" s="663" t="s">
        <v>220</v>
      </c>
      <c r="G3" s="663"/>
      <c r="H3" s="663"/>
      <c r="I3" s="609"/>
      <c r="K3" s="82"/>
    </row>
    <row r="4" spans="2:12" ht="23.25" customHeight="1" x14ac:dyDescent="0.15">
      <c r="B4" s="600" t="s">
        <v>221</v>
      </c>
      <c r="C4" s="601"/>
      <c r="D4" s="601"/>
      <c r="E4" s="601"/>
      <c r="F4" s="601"/>
      <c r="G4" s="601"/>
      <c r="H4" s="601"/>
      <c r="I4" s="602"/>
    </row>
    <row r="5" spans="2:12" ht="24" customHeight="1" x14ac:dyDescent="0.15">
      <c r="B5" s="521" t="s">
        <v>222</v>
      </c>
      <c r="C5" s="522"/>
      <c r="D5" s="522"/>
      <c r="E5" s="522"/>
      <c r="F5" s="522"/>
      <c r="G5" s="522"/>
      <c r="H5" s="522"/>
      <c r="I5" s="523"/>
      <c r="L5" s="86"/>
    </row>
    <row r="6" spans="2:12" ht="30.75" customHeight="1" x14ac:dyDescent="0.15">
      <c r="B6" s="118" t="s">
        <v>223</v>
      </c>
      <c r="C6" s="155">
        <v>3</v>
      </c>
      <c r="D6" s="603" t="s">
        <v>224</v>
      </c>
      <c r="E6" s="603"/>
      <c r="F6" s="570" t="s">
        <v>304</v>
      </c>
      <c r="G6" s="570"/>
      <c r="H6" s="570"/>
      <c r="I6" s="571"/>
      <c r="K6" s="82"/>
      <c r="L6" s="86"/>
    </row>
    <row r="7" spans="2:12" ht="30.75" customHeight="1" x14ac:dyDescent="0.15">
      <c r="B7" s="118" t="s">
        <v>226</v>
      </c>
      <c r="C7" s="155" t="s">
        <v>84</v>
      </c>
      <c r="D7" s="603" t="s">
        <v>227</v>
      </c>
      <c r="E7" s="603"/>
      <c r="F7" s="570" t="s">
        <v>305</v>
      </c>
      <c r="G7" s="570"/>
      <c r="H7" s="131" t="s">
        <v>229</v>
      </c>
      <c r="I7" s="156" t="s">
        <v>84</v>
      </c>
      <c r="K7" s="82"/>
      <c r="L7" s="86"/>
    </row>
    <row r="8" spans="2:12" ht="30.75" customHeight="1" x14ac:dyDescent="0.15">
      <c r="B8" s="118" t="s">
        <v>230</v>
      </c>
      <c r="C8" s="570" t="s">
        <v>231</v>
      </c>
      <c r="D8" s="570"/>
      <c r="E8" s="570"/>
      <c r="F8" s="570"/>
      <c r="G8" s="131" t="s">
        <v>232</v>
      </c>
      <c r="H8" s="593">
        <v>7550</v>
      </c>
      <c r="I8" s="594"/>
      <c r="K8" s="82"/>
      <c r="L8" s="86"/>
    </row>
    <row r="9" spans="2:12" ht="30.75" customHeight="1" x14ac:dyDescent="0.15">
      <c r="B9" s="118" t="s">
        <v>68</v>
      </c>
      <c r="C9" s="659" t="s">
        <v>93</v>
      </c>
      <c r="D9" s="659"/>
      <c r="E9" s="659"/>
      <c r="F9" s="659"/>
      <c r="G9" s="131" t="s">
        <v>233</v>
      </c>
      <c r="H9" s="596" t="s">
        <v>306</v>
      </c>
      <c r="I9" s="597"/>
      <c r="K9" s="91"/>
    </row>
    <row r="10" spans="2:12" ht="60.75" customHeight="1" x14ac:dyDescent="0.15">
      <c r="B10" s="118" t="s">
        <v>235</v>
      </c>
      <c r="C10" s="570" t="s">
        <v>307</v>
      </c>
      <c r="D10" s="570"/>
      <c r="E10" s="570"/>
      <c r="F10" s="570"/>
      <c r="G10" s="570"/>
      <c r="H10" s="570"/>
      <c r="I10" s="571"/>
      <c r="K10" s="91"/>
    </row>
    <row r="11" spans="2:12" ht="30.75" customHeight="1" x14ac:dyDescent="0.15">
      <c r="B11" s="118" t="s">
        <v>237</v>
      </c>
      <c r="C11" s="570" t="s">
        <v>238</v>
      </c>
      <c r="D11" s="570"/>
      <c r="E11" s="570"/>
      <c r="F11" s="570"/>
      <c r="G11" s="570"/>
      <c r="H11" s="570"/>
      <c r="I11" s="571"/>
      <c r="K11" s="91"/>
      <c r="L11" s="86"/>
    </row>
    <row r="12" spans="2:12" ht="30.75" customHeight="1" x14ac:dyDescent="0.15">
      <c r="B12" s="118" t="s">
        <v>239</v>
      </c>
      <c r="C12" s="591" t="s">
        <v>308</v>
      </c>
      <c r="D12" s="591"/>
      <c r="E12" s="591"/>
      <c r="F12" s="591"/>
      <c r="G12" s="131" t="s">
        <v>241</v>
      </c>
      <c r="H12" s="591" t="s">
        <v>106</v>
      </c>
      <c r="I12" s="592"/>
      <c r="K12" s="91"/>
      <c r="L12" s="86"/>
    </row>
    <row r="13" spans="2:12" ht="30.75" customHeight="1" x14ac:dyDescent="0.15">
      <c r="B13" s="118" t="s">
        <v>242</v>
      </c>
      <c r="C13" s="656" t="s">
        <v>243</v>
      </c>
      <c r="D13" s="656"/>
      <c r="E13" s="656"/>
      <c r="F13" s="656"/>
      <c r="G13" s="131" t="s">
        <v>244</v>
      </c>
      <c r="H13" s="570" t="s">
        <v>44</v>
      </c>
      <c r="I13" s="571"/>
      <c r="K13" s="91"/>
    </row>
    <row r="14" spans="2:12" ht="64.5" customHeight="1" x14ac:dyDescent="0.15">
      <c r="B14" s="118" t="s">
        <v>245</v>
      </c>
      <c r="C14" s="657" t="s">
        <v>309</v>
      </c>
      <c r="D14" s="657"/>
      <c r="E14" s="657"/>
      <c r="F14" s="657"/>
      <c r="G14" s="657"/>
      <c r="H14" s="657"/>
      <c r="I14" s="658"/>
      <c r="K14" s="91"/>
      <c r="L14" s="86"/>
    </row>
    <row r="15" spans="2:12" ht="30.75" customHeight="1" x14ac:dyDescent="0.15">
      <c r="B15" s="118" t="s">
        <v>247</v>
      </c>
      <c r="C15" s="591" t="s">
        <v>310</v>
      </c>
      <c r="D15" s="591"/>
      <c r="E15" s="591"/>
      <c r="F15" s="591"/>
      <c r="G15" s="591"/>
      <c r="H15" s="591"/>
      <c r="I15" s="592"/>
      <c r="K15" s="91"/>
      <c r="L15" s="86"/>
    </row>
    <row r="16" spans="2:12" ht="20.25" customHeight="1" x14ac:dyDescent="0.15">
      <c r="B16" s="118" t="s">
        <v>249</v>
      </c>
      <c r="C16" s="570" t="s">
        <v>311</v>
      </c>
      <c r="D16" s="570"/>
      <c r="E16" s="570"/>
      <c r="F16" s="570"/>
      <c r="G16" s="570"/>
      <c r="H16" s="570"/>
      <c r="I16" s="571"/>
      <c r="K16" s="91"/>
      <c r="L16" s="86"/>
    </row>
    <row r="17" spans="2:12" ht="30.75" customHeight="1" x14ac:dyDescent="0.15">
      <c r="B17" s="118" t="s">
        <v>251</v>
      </c>
      <c r="C17" s="570" t="s">
        <v>43</v>
      </c>
      <c r="D17" s="649"/>
      <c r="E17" s="649"/>
      <c r="F17" s="649"/>
      <c r="G17" s="649"/>
      <c r="H17" s="649"/>
      <c r="I17" s="650"/>
      <c r="K17" s="91"/>
      <c r="L17" s="86"/>
    </row>
    <row r="18" spans="2:12" ht="18" customHeight="1" x14ac:dyDescent="0.15">
      <c r="B18" s="575" t="s">
        <v>252</v>
      </c>
      <c r="C18" s="576" t="s">
        <v>253</v>
      </c>
      <c r="D18" s="576"/>
      <c r="E18" s="576"/>
      <c r="F18" s="577" t="s">
        <v>254</v>
      </c>
      <c r="G18" s="577"/>
      <c r="H18" s="577"/>
      <c r="I18" s="578"/>
      <c r="K18" s="91"/>
      <c r="L18" s="86"/>
    </row>
    <row r="19" spans="2:12" ht="39.75" customHeight="1" x14ac:dyDescent="0.15">
      <c r="B19" s="575"/>
      <c r="C19" s="570" t="s">
        <v>312</v>
      </c>
      <c r="D19" s="570"/>
      <c r="E19" s="570"/>
      <c r="F19" s="570" t="s">
        <v>313</v>
      </c>
      <c r="G19" s="570"/>
      <c r="H19" s="570"/>
      <c r="I19" s="571"/>
      <c r="K19" s="91"/>
      <c r="L19" s="86"/>
    </row>
    <row r="20" spans="2:12" ht="39.75" customHeight="1" x14ac:dyDescent="0.15">
      <c r="B20" s="118" t="s">
        <v>257</v>
      </c>
      <c r="C20" s="527" t="s">
        <v>43</v>
      </c>
      <c r="D20" s="528"/>
      <c r="E20" s="645"/>
      <c r="F20" s="591" t="s">
        <v>43</v>
      </c>
      <c r="G20" s="591"/>
      <c r="H20" s="591"/>
      <c r="I20" s="592"/>
      <c r="K20" s="91"/>
      <c r="L20" s="86"/>
    </row>
    <row r="21" spans="2:12" ht="42" customHeight="1" x14ac:dyDescent="0.15">
      <c r="B21" s="118" t="s">
        <v>258</v>
      </c>
      <c r="C21" s="651" t="s">
        <v>314</v>
      </c>
      <c r="D21" s="652"/>
      <c r="E21" s="653"/>
      <c r="F21" s="527" t="s">
        <v>315</v>
      </c>
      <c r="G21" s="528"/>
      <c r="H21" s="528"/>
      <c r="I21" s="529"/>
      <c r="K21" s="97"/>
      <c r="L21" s="86"/>
    </row>
    <row r="22" spans="2:12" ht="23.25" customHeight="1" x14ac:dyDescent="0.15">
      <c r="B22" s="118" t="s">
        <v>261</v>
      </c>
      <c r="C22" s="644">
        <v>44197</v>
      </c>
      <c r="D22" s="654"/>
      <c r="E22" s="655"/>
      <c r="F22" s="131" t="s">
        <v>262</v>
      </c>
      <c r="G22" s="210">
        <v>0.4</v>
      </c>
      <c r="H22" s="134" t="s">
        <v>263</v>
      </c>
      <c r="I22" s="211">
        <v>0.8</v>
      </c>
      <c r="K22" s="97"/>
    </row>
    <row r="23" spans="2:12" ht="27" customHeight="1" x14ac:dyDescent="0.15">
      <c r="B23" s="118" t="s">
        <v>264</v>
      </c>
      <c r="C23" s="644">
        <v>44561</v>
      </c>
      <c r="D23" s="528"/>
      <c r="E23" s="645"/>
      <c r="F23" s="131" t="s">
        <v>265</v>
      </c>
      <c r="G23" s="646">
        <v>0.1</v>
      </c>
      <c r="H23" s="647"/>
      <c r="I23" s="648"/>
      <c r="K23" s="97"/>
    </row>
    <row r="24" spans="2:12" ht="30.75" customHeight="1" x14ac:dyDescent="0.15">
      <c r="B24" s="206" t="s">
        <v>266</v>
      </c>
      <c r="C24" s="629" t="s">
        <v>118</v>
      </c>
      <c r="D24" s="630"/>
      <c r="E24" s="631"/>
      <c r="F24" s="207" t="s">
        <v>268</v>
      </c>
      <c r="G24" s="527" t="s">
        <v>269</v>
      </c>
      <c r="H24" s="528"/>
      <c r="I24" s="529"/>
      <c r="K24" s="97"/>
    </row>
    <row r="25" spans="2:12" ht="22.5" customHeight="1" x14ac:dyDescent="0.15">
      <c r="B25" s="626" t="s">
        <v>270</v>
      </c>
      <c r="C25" s="627"/>
      <c r="D25" s="627"/>
      <c r="E25" s="627"/>
      <c r="F25" s="627"/>
      <c r="G25" s="627"/>
      <c r="H25" s="627"/>
      <c r="I25" s="628"/>
      <c r="K25" s="97"/>
    </row>
    <row r="26" spans="2:12" ht="43.5" customHeight="1" x14ac:dyDescent="0.15">
      <c r="B26" s="100" t="s">
        <v>148</v>
      </c>
      <c r="C26" s="134" t="s">
        <v>271</v>
      </c>
      <c r="D26" s="134" t="s">
        <v>272</v>
      </c>
      <c r="E26" s="135" t="s">
        <v>273</v>
      </c>
      <c r="F26" s="134" t="s">
        <v>274</v>
      </c>
      <c r="G26" s="134" t="s">
        <v>275</v>
      </c>
      <c r="H26" s="135" t="s">
        <v>316</v>
      </c>
      <c r="I26" s="136" t="s">
        <v>317</v>
      </c>
      <c r="K26" s="97"/>
    </row>
    <row r="27" spans="2:12" ht="19.5" customHeight="1" x14ac:dyDescent="0.2">
      <c r="B27" s="101" t="s">
        <v>157</v>
      </c>
      <c r="C27" s="285">
        <f>0.09254*G23</f>
        <v>9.2540000000000001E-3</v>
      </c>
      <c r="D27" s="307">
        <v>9.2540000000000001E-3</v>
      </c>
      <c r="E27" s="286">
        <f>+D27/C27</f>
        <v>1</v>
      </c>
      <c r="F27" s="632">
        <f>SUM(C27:C38)</f>
        <v>0.1</v>
      </c>
      <c r="G27" s="635">
        <f>SUM(D27:D38)</f>
        <v>3.2998000000000006E-2</v>
      </c>
      <c r="H27" s="217">
        <f>+(D27*100%)/$G$23</f>
        <v>9.2539999999999997E-2</v>
      </c>
      <c r="I27" s="638">
        <f>G27+I22</f>
        <v>0.83299800000000002</v>
      </c>
      <c r="K27" s="97"/>
    </row>
    <row r="28" spans="2:12" ht="19.5" customHeight="1" x14ac:dyDescent="0.2">
      <c r="B28" s="101" t="s">
        <v>158</v>
      </c>
      <c r="C28" s="285">
        <f>0.04998*G23</f>
        <v>4.9979999999999998E-3</v>
      </c>
      <c r="D28" s="307">
        <v>5.000000000000001E-3</v>
      </c>
      <c r="E28" s="286">
        <f t="shared" ref="E28:E38" si="0">+D28/C28</f>
        <v>1.0004001600640258</v>
      </c>
      <c r="F28" s="633"/>
      <c r="G28" s="636"/>
      <c r="H28" s="217">
        <f>+IF(D28="","",((D28*100%)/$G$23)+H27)</f>
        <v>0.14254</v>
      </c>
      <c r="I28" s="639"/>
      <c r="K28" s="97"/>
    </row>
    <row r="29" spans="2:12" ht="19.5" customHeight="1" x14ac:dyDescent="0.2">
      <c r="B29" s="101" t="s">
        <v>159</v>
      </c>
      <c r="C29" s="287">
        <f>0.04998*G23</f>
        <v>4.9979999999999998E-3</v>
      </c>
      <c r="D29" s="308">
        <f>+C29</f>
        <v>4.9979999999999998E-3</v>
      </c>
      <c r="E29" s="286">
        <f t="shared" si="0"/>
        <v>1</v>
      </c>
      <c r="F29" s="633"/>
      <c r="G29" s="636"/>
      <c r="H29" s="217">
        <f t="shared" ref="H29:H37" si="1">+IF(D29="","",((D29*100%)/$G$23)+H28)</f>
        <v>0.19252</v>
      </c>
      <c r="I29" s="639"/>
      <c r="K29" s="97"/>
    </row>
    <row r="30" spans="2:12" ht="19.5" customHeight="1" x14ac:dyDescent="0.2">
      <c r="B30" s="101" t="s">
        <v>160</v>
      </c>
      <c r="C30" s="285">
        <f>0.08748*G23</f>
        <v>8.7480000000000006E-3</v>
      </c>
      <c r="D30" s="307">
        <f>+C30</f>
        <v>8.7480000000000006E-3</v>
      </c>
      <c r="E30" s="286">
        <f t="shared" si="0"/>
        <v>1</v>
      </c>
      <c r="F30" s="633"/>
      <c r="G30" s="636"/>
      <c r="H30" s="217">
        <f t="shared" si="1"/>
        <v>0.28000000000000003</v>
      </c>
      <c r="I30" s="639"/>
    </row>
    <row r="31" spans="2:12" ht="19.5" customHeight="1" x14ac:dyDescent="0.2">
      <c r="B31" s="101" t="s">
        <v>161</v>
      </c>
      <c r="C31" s="285">
        <f>0.04998*G23</f>
        <v>4.9979999999999998E-3</v>
      </c>
      <c r="D31" s="307">
        <f>+C31</f>
        <v>4.9979999999999998E-3</v>
      </c>
      <c r="E31" s="286">
        <f t="shared" si="0"/>
        <v>1</v>
      </c>
      <c r="F31" s="633"/>
      <c r="G31" s="636"/>
      <c r="H31" s="217">
        <f t="shared" si="1"/>
        <v>0.32998000000000005</v>
      </c>
      <c r="I31" s="639"/>
    </row>
    <row r="32" spans="2:12" ht="19.5" customHeight="1" x14ac:dyDescent="0.2">
      <c r="B32" s="101" t="s">
        <v>162</v>
      </c>
      <c r="C32" s="285">
        <f>0.09498*G23</f>
        <v>9.4979999999999995E-3</v>
      </c>
      <c r="D32" s="307"/>
      <c r="E32" s="286">
        <f t="shared" si="0"/>
        <v>0</v>
      </c>
      <c r="F32" s="633"/>
      <c r="G32" s="636"/>
      <c r="H32" s="217" t="str">
        <f t="shared" si="1"/>
        <v/>
      </c>
      <c r="I32" s="639"/>
    </row>
    <row r="33" spans="2:14" ht="19.5" customHeight="1" x14ac:dyDescent="0.2">
      <c r="B33" s="101" t="s">
        <v>163</v>
      </c>
      <c r="C33" s="285">
        <f>0.11248*G23</f>
        <v>1.1248000000000001E-2</v>
      </c>
      <c r="D33" s="285"/>
      <c r="E33" s="286">
        <f t="shared" si="0"/>
        <v>0</v>
      </c>
      <c r="F33" s="633"/>
      <c r="G33" s="636"/>
      <c r="H33" s="217" t="str">
        <f t="shared" si="1"/>
        <v/>
      </c>
      <c r="I33" s="639"/>
    </row>
    <row r="34" spans="2:14" ht="19.5" customHeight="1" x14ac:dyDescent="0.2">
      <c r="B34" s="101" t="s">
        <v>164</v>
      </c>
      <c r="C34" s="285">
        <f>0.08998*G23</f>
        <v>8.9980000000000008E-3</v>
      </c>
      <c r="D34" s="285"/>
      <c r="E34" s="286">
        <f t="shared" si="0"/>
        <v>0</v>
      </c>
      <c r="F34" s="633"/>
      <c r="G34" s="636"/>
      <c r="H34" s="217" t="str">
        <f t="shared" si="1"/>
        <v/>
      </c>
      <c r="I34" s="639"/>
    </row>
    <row r="35" spans="2:14" ht="19.5" customHeight="1" x14ac:dyDescent="0.2">
      <c r="B35" s="101" t="s">
        <v>165</v>
      </c>
      <c r="C35" s="285">
        <f>0.07498*G23</f>
        <v>7.4980000000000012E-3</v>
      </c>
      <c r="D35" s="285"/>
      <c r="E35" s="286">
        <f t="shared" si="0"/>
        <v>0</v>
      </c>
      <c r="F35" s="633"/>
      <c r="G35" s="636"/>
      <c r="H35" s="217" t="str">
        <f t="shared" si="1"/>
        <v/>
      </c>
      <c r="I35" s="639"/>
    </row>
    <row r="36" spans="2:14" ht="19.5" customHeight="1" x14ac:dyDescent="0.2">
      <c r="B36" s="101" t="s">
        <v>166</v>
      </c>
      <c r="C36" s="285">
        <f>0.12748*G23</f>
        <v>1.2748000000000002E-2</v>
      </c>
      <c r="D36" s="285"/>
      <c r="E36" s="286">
        <f t="shared" si="0"/>
        <v>0</v>
      </c>
      <c r="F36" s="633"/>
      <c r="G36" s="636"/>
      <c r="H36" s="217" t="str">
        <f t="shared" si="1"/>
        <v/>
      </c>
      <c r="I36" s="639"/>
    </row>
    <row r="37" spans="2:14" ht="19.5" customHeight="1" x14ac:dyDescent="0.2">
      <c r="B37" s="101" t="s">
        <v>167</v>
      </c>
      <c r="C37" s="285">
        <f>0.07498*G23</f>
        <v>7.4980000000000012E-3</v>
      </c>
      <c r="D37" s="285"/>
      <c r="E37" s="286">
        <f t="shared" si="0"/>
        <v>0</v>
      </c>
      <c r="F37" s="633"/>
      <c r="G37" s="636"/>
      <c r="H37" s="217" t="str">
        <f t="shared" si="1"/>
        <v/>
      </c>
      <c r="I37" s="639"/>
    </row>
    <row r="38" spans="2:14" ht="19.5" customHeight="1" x14ac:dyDescent="0.2">
      <c r="B38" s="101" t="s">
        <v>168</v>
      </c>
      <c r="C38" s="285">
        <f>0.09516*G23</f>
        <v>9.5160000000000002E-3</v>
      </c>
      <c r="D38" s="285"/>
      <c r="E38" s="286">
        <f t="shared" si="0"/>
        <v>0</v>
      </c>
      <c r="F38" s="634"/>
      <c r="G38" s="637"/>
      <c r="H38" s="217">
        <v>1</v>
      </c>
      <c r="I38" s="640"/>
    </row>
    <row r="39" spans="2:14" ht="100" customHeight="1" x14ac:dyDescent="0.15">
      <c r="B39" s="119" t="s">
        <v>279</v>
      </c>
      <c r="C39" s="641" t="s">
        <v>489</v>
      </c>
      <c r="D39" s="642"/>
      <c r="E39" s="642"/>
      <c r="F39" s="642"/>
      <c r="G39" s="642"/>
      <c r="H39" s="642"/>
      <c r="I39" s="643"/>
    </row>
    <row r="40" spans="2:14" ht="34.5" customHeight="1" x14ac:dyDescent="0.15">
      <c r="B40" s="539"/>
      <c r="C40" s="540"/>
      <c r="D40" s="540"/>
      <c r="E40" s="540"/>
      <c r="F40" s="540"/>
      <c r="G40" s="540"/>
      <c r="H40" s="540"/>
      <c r="I40" s="541"/>
    </row>
    <row r="41" spans="2:14" ht="34.5" customHeight="1" x14ac:dyDescent="0.15">
      <c r="B41" s="542"/>
      <c r="C41" s="543"/>
      <c r="D41" s="543"/>
      <c r="E41" s="543"/>
      <c r="F41" s="543"/>
      <c r="G41" s="543"/>
      <c r="H41" s="543"/>
      <c r="I41" s="544"/>
    </row>
    <row r="42" spans="2:14" ht="34.5" customHeight="1" x14ac:dyDescent="0.15">
      <c r="B42" s="542"/>
      <c r="C42" s="543"/>
      <c r="D42" s="543"/>
      <c r="E42" s="543"/>
      <c r="F42" s="543"/>
      <c r="G42" s="543"/>
      <c r="H42" s="543"/>
      <c r="I42" s="544"/>
    </row>
    <row r="43" spans="2:14" ht="34.5" customHeight="1" x14ac:dyDescent="0.15">
      <c r="B43" s="542"/>
      <c r="C43" s="543"/>
      <c r="D43" s="543"/>
      <c r="E43" s="543"/>
      <c r="F43" s="543"/>
      <c r="G43" s="543"/>
      <c r="H43" s="543"/>
      <c r="I43" s="544"/>
    </row>
    <row r="44" spans="2:14" ht="34.5" customHeight="1" x14ac:dyDescent="0.15">
      <c r="B44" s="545"/>
      <c r="C44" s="546"/>
      <c r="D44" s="546"/>
      <c r="E44" s="546"/>
      <c r="F44" s="546"/>
      <c r="G44" s="546"/>
      <c r="H44" s="546"/>
      <c r="I44" s="547"/>
    </row>
    <row r="45" spans="2:14" ht="409" customHeight="1" x14ac:dyDescent="0.15">
      <c r="B45" s="118" t="s">
        <v>280</v>
      </c>
      <c r="C45" s="613" t="s">
        <v>318</v>
      </c>
      <c r="D45" s="614"/>
      <c r="E45" s="614"/>
      <c r="F45" s="614"/>
      <c r="G45" s="614"/>
      <c r="H45" s="614"/>
      <c r="I45" s="615"/>
      <c r="J45" s="252"/>
      <c r="K45" s="252"/>
      <c r="L45" s="252"/>
      <c r="M45" s="252"/>
      <c r="N45" s="252"/>
    </row>
    <row r="46" spans="2:14" ht="32.25" customHeight="1" x14ac:dyDescent="0.15">
      <c r="B46" s="118" t="s">
        <v>290</v>
      </c>
      <c r="C46" s="616" t="s">
        <v>46</v>
      </c>
      <c r="D46" s="617"/>
      <c r="E46" s="617"/>
      <c r="F46" s="617"/>
      <c r="G46" s="617"/>
      <c r="H46" s="617"/>
      <c r="I46" s="618"/>
      <c r="J46" s="253"/>
      <c r="K46" s="253"/>
      <c r="L46" s="253"/>
      <c r="M46" s="253"/>
      <c r="N46" s="253"/>
    </row>
    <row r="47" spans="2:14" ht="96.5" customHeight="1" x14ac:dyDescent="0.15">
      <c r="B47" s="120" t="s">
        <v>291</v>
      </c>
      <c r="C47" s="619" t="s">
        <v>319</v>
      </c>
      <c r="D47" s="620"/>
      <c r="E47" s="620"/>
      <c r="F47" s="620"/>
      <c r="G47" s="620"/>
      <c r="H47" s="620"/>
      <c r="I47" s="621"/>
      <c r="J47" s="254"/>
      <c r="K47" s="254"/>
      <c r="L47" s="254"/>
      <c r="M47" s="254"/>
      <c r="N47" s="254"/>
    </row>
    <row r="48" spans="2:14" ht="22.5" customHeight="1" x14ac:dyDescent="0.15">
      <c r="B48" s="626" t="s">
        <v>293</v>
      </c>
      <c r="C48" s="627"/>
      <c r="D48" s="627"/>
      <c r="E48" s="627"/>
      <c r="F48" s="627"/>
      <c r="G48" s="627"/>
      <c r="H48" s="627"/>
      <c r="I48" s="628"/>
      <c r="J48" s="254"/>
      <c r="K48" s="254"/>
      <c r="L48" s="254"/>
      <c r="M48" s="254"/>
      <c r="N48" s="254"/>
    </row>
    <row r="49" spans="2:14" ht="55.25" customHeight="1" x14ac:dyDescent="0.15">
      <c r="B49" s="517" t="s">
        <v>294</v>
      </c>
      <c r="C49" s="137" t="s">
        <v>320</v>
      </c>
      <c r="D49" s="519" t="s">
        <v>296</v>
      </c>
      <c r="E49" s="519"/>
      <c r="F49" s="519"/>
      <c r="G49" s="519" t="s">
        <v>297</v>
      </c>
      <c r="H49" s="519"/>
      <c r="I49" s="520"/>
      <c r="J49" s="255"/>
      <c r="K49" s="255"/>
      <c r="L49" s="255"/>
      <c r="M49" s="255"/>
      <c r="N49" s="255"/>
    </row>
    <row r="50" spans="2:14" ht="30.75" customHeight="1" x14ac:dyDescent="0.15">
      <c r="B50" s="518"/>
      <c r="C50" s="212"/>
      <c r="D50" s="515"/>
      <c r="E50" s="515"/>
      <c r="F50" s="515"/>
      <c r="G50" s="515"/>
      <c r="H50" s="515"/>
      <c r="I50" s="516"/>
    </row>
    <row r="51" spans="2:14" ht="32.25" customHeight="1" x14ac:dyDescent="0.15">
      <c r="B51" s="121" t="s">
        <v>298</v>
      </c>
      <c r="C51" s="624" t="s">
        <v>321</v>
      </c>
      <c r="D51" s="624"/>
      <c r="E51" s="624"/>
      <c r="F51" s="624"/>
      <c r="G51" s="624"/>
      <c r="H51" s="624"/>
      <c r="I51" s="625"/>
    </row>
    <row r="52" spans="2:14" ht="28.5" customHeight="1" x14ac:dyDescent="0.15">
      <c r="B52" s="122" t="s">
        <v>300</v>
      </c>
      <c r="C52" s="622" t="s">
        <v>321</v>
      </c>
      <c r="D52" s="622"/>
      <c r="E52" s="622"/>
      <c r="F52" s="622"/>
      <c r="G52" s="622"/>
      <c r="H52" s="622"/>
      <c r="I52" s="623"/>
    </row>
    <row r="53" spans="2:14" ht="30" customHeight="1" x14ac:dyDescent="0.15">
      <c r="B53" s="120" t="s">
        <v>301</v>
      </c>
      <c r="C53" s="660" t="s">
        <v>491</v>
      </c>
      <c r="D53" s="661"/>
      <c r="E53" s="661"/>
      <c r="F53" s="661"/>
      <c r="G53" s="661"/>
      <c r="H53" s="661"/>
      <c r="I53" s="661"/>
    </row>
    <row r="54" spans="2:14" ht="31.5" customHeight="1" thickBot="1" x14ac:dyDescent="0.2">
      <c r="B54" s="116" t="s">
        <v>303</v>
      </c>
      <c r="C54" s="660" t="s">
        <v>492</v>
      </c>
      <c r="D54" s="661"/>
      <c r="E54" s="661"/>
      <c r="F54" s="661"/>
      <c r="G54" s="661"/>
      <c r="H54" s="661"/>
      <c r="I54" s="661"/>
      <c r="J54" s="288"/>
    </row>
    <row r="55" spans="2:14" ht="12.75" customHeight="1" x14ac:dyDescent="0.15">
      <c r="B55" s="109"/>
      <c r="C55" s="110"/>
      <c r="D55" s="110"/>
      <c r="E55" s="111"/>
      <c r="F55" s="111"/>
      <c r="G55" s="112"/>
      <c r="H55" s="113"/>
      <c r="I55" s="110"/>
    </row>
    <row r="56" spans="2:14" x14ac:dyDescent="0.15">
      <c r="B56" s="109"/>
      <c r="C56" s="110"/>
      <c r="D56" s="110"/>
      <c r="E56" s="111"/>
      <c r="F56" s="111"/>
      <c r="G56" s="112"/>
      <c r="H56" s="113"/>
      <c r="I56" s="110"/>
    </row>
    <row r="57" spans="2:14" x14ac:dyDescent="0.15">
      <c r="B57" s="109"/>
      <c r="C57" s="110"/>
      <c r="D57" s="110"/>
      <c r="E57" s="111"/>
      <c r="F57" s="111"/>
      <c r="G57" s="112"/>
      <c r="H57" s="113"/>
      <c r="I57" s="110"/>
    </row>
    <row r="58" spans="2:14" x14ac:dyDescent="0.15">
      <c r="B58" s="109"/>
      <c r="C58" s="110"/>
      <c r="D58" s="110"/>
      <c r="E58" s="111"/>
      <c r="F58" s="111"/>
      <c r="G58" s="112"/>
      <c r="H58" s="113"/>
      <c r="I58" s="110"/>
    </row>
    <row r="59" spans="2:14" x14ac:dyDescent="0.15">
      <c r="B59" s="109"/>
      <c r="C59" s="110"/>
      <c r="D59" s="110"/>
      <c r="E59" s="111"/>
      <c r="F59" s="111"/>
      <c r="G59" s="112"/>
      <c r="H59" s="113"/>
      <c r="I59" s="110"/>
    </row>
    <row r="60" spans="2:14" ht="25.5" customHeight="1" x14ac:dyDescent="0.15">
      <c r="B60" s="109"/>
      <c r="C60" s="110"/>
      <c r="D60" s="110"/>
      <c r="E60" s="111"/>
      <c r="F60" s="111"/>
      <c r="G60" s="112"/>
      <c r="H60" s="113"/>
      <c r="I60" s="110"/>
    </row>
  </sheetData>
  <sheetProtection algorithmName="SHA-512" hashValue="IB2H19t5ZcOLICo/Q24GnIGKJmowOLyBmimTRDFGPLdhq/6LQDDIN7mT0Im4gk3i/bC5tUX56qKH9XDPbU0NuA==" saltValue="nh+tM0GNLbLgnyUJQ8975Q==" spinCount="100000" sheet="1" objects="1" scenarios="1"/>
  <mergeCells count="59">
    <mergeCell ref="C54:I54"/>
    <mergeCell ref="C53:I53"/>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B40:I44"/>
    <mergeCell ref="C39:I3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F27:F38"/>
    <mergeCell ref="G27:G38"/>
    <mergeCell ref="I27:I38"/>
    <mergeCell ref="C45:I45"/>
    <mergeCell ref="C46:I46"/>
    <mergeCell ref="C47:I47"/>
    <mergeCell ref="C52:I52"/>
    <mergeCell ref="C51:I51"/>
    <mergeCell ref="B48:I48"/>
    <mergeCell ref="B49:B50"/>
    <mergeCell ref="D49:F49"/>
    <mergeCell ref="G49:I49"/>
    <mergeCell ref="D50:F50"/>
    <mergeCell ref="G50:I50"/>
  </mergeCells>
  <dataValidations disablePrompts="1" count="5">
    <dataValidation type="list" allowBlank="1" showInputMessage="1" showErrorMessage="1" sqref="C7 I7" xr:uid="{2D20E086-09C5-4AF8-9C36-1B4164C3B531}">
      <formula1>$L$11:$L$12</formula1>
    </dataValidation>
    <dataValidation type="list" allowBlank="1" showInputMessage="1" showErrorMessage="1" sqref="H13:I13" xr:uid="{B88CB5F4-FE55-4F45-9AE2-659BC532BA86}">
      <formula1>$L$5:$L$8</formula1>
    </dataValidation>
    <dataValidation type="list" allowBlank="1" showInputMessage="1" showErrorMessage="1" sqref="C9:F9" xr:uid="{1CB5DD7B-DA6A-4AC9-AEDB-B88DA364AEAB}">
      <formula1>$K$6:$K$9</formula1>
    </dataValidation>
    <dataValidation type="list" allowBlank="1" showInputMessage="1" showErrorMessage="1" sqref="C24:E24" xr:uid="{7B4948BA-25F7-4D17-98FC-D178A5569F49}">
      <formula1>$K$12:$K$15</formula1>
    </dataValidation>
    <dataValidation type="list" allowBlank="1" showInputMessage="1" showErrorMessage="1" sqref="H12:I12" xr:uid="{E7983320-35DA-4741-AD7C-3740F4F10B2F}">
      <formula1>K17:K19</formula1>
    </dataValidation>
  </dataValidations>
  <pageMargins left="0.7" right="0.7" top="0.75" bottom="0.75" header="0.3" footer="0.3"/>
  <pageSetup scale="53" orientation="portrait" r:id="rId1"/>
  <rowBreaks count="1" manualBreakCount="1">
    <brk id="39" max="8" man="1"/>
  </row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80"/>
  <sheetViews>
    <sheetView view="pageBreakPreview" topLeftCell="A31" zoomScale="85" zoomScaleNormal="100" zoomScaleSheetLayoutView="85" workbookViewId="0">
      <selection activeCell="E63" sqref="E63"/>
    </sheetView>
  </sheetViews>
  <sheetFormatPr baseColWidth="10" defaultColWidth="11.5" defaultRowHeight="13" x14ac:dyDescent="0.15"/>
  <cols>
    <col min="1" max="1" width="1" style="7" customWidth="1"/>
    <col min="2" max="2" width="25.5" style="8" customWidth="1"/>
    <col min="3" max="6" width="20.332031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604"/>
      <c r="C1" s="662" t="s">
        <v>1</v>
      </c>
      <c r="D1" s="662"/>
      <c r="E1" s="662"/>
      <c r="F1" s="662"/>
      <c r="G1" s="662"/>
      <c r="H1" s="662"/>
      <c r="I1" s="608"/>
      <c r="J1" s="10"/>
      <c r="K1" s="10"/>
      <c r="M1" s="11" t="s">
        <v>67</v>
      </c>
    </row>
    <row r="2" spans="2:14" ht="37.5" customHeight="1" x14ac:dyDescent="0.15">
      <c r="B2" s="605"/>
      <c r="C2" s="663" t="s">
        <v>218</v>
      </c>
      <c r="D2" s="663"/>
      <c r="E2" s="663"/>
      <c r="F2" s="663"/>
      <c r="G2" s="663"/>
      <c r="H2" s="663"/>
      <c r="I2" s="609"/>
      <c r="J2" s="10"/>
      <c r="K2" s="10"/>
      <c r="M2" s="11" t="s">
        <v>68</v>
      </c>
    </row>
    <row r="3" spans="2:14" ht="37.5" customHeight="1" x14ac:dyDescent="0.15">
      <c r="B3" s="605"/>
      <c r="C3" s="663" t="s">
        <v>219</v>
      </c>
      <c r="D3" s="663"/>
      <c r="E3" s="663"/>
      <c r="F3" s="663" t="s">
        <v>220</v>
      </c>
      <c r="G3" s="663"/>
      <c r="H3" s="663"/>
      <c r="I3" s="609"/>
      <c r="J3" s="10"/>
      <c r="K3" s="10"/>
      <c r="M3" s="11" t="s">
        <v>70</v>
      </c>
    </row>
    <row r="4" spans="2:14" ht="23.25" customHeight="1" x14ac:dyDescent="0.15">
      <c r="B4" s="600" t="s">
        <v>221</v>
      </c>
      <c r="C4" s="601"/>
      <c r="D4" s="601"/>
      <c r="E4" s="601"/>
      <c r="F4" s="601"/>
      <c r="G4" s="601"/>
      <c r="H4" s="601"/>
      <c r="I4" s="602"/>
      <c r="J4" s="12"/>
      <c r="K4" s="12"/>
    </row>
    <row r="5" spans="2:14" ht="24" customHeight="1" x14ac:dyDescent="0.15">
      <c r="B5" s="521" t="s">
        <v>222</v>
      </c>
      <c r="C5" s="522"/>
      <c r="D5" s="522"/>
      <c r="E5" s="522"/>
      <c r="F5" s="522"/>
      <c r="G5" s="522"/>
      <c r="H5" s="522"/>
      <c r="I5" s="523"/>
      <c r="J5" s="40"/>
      <c r="K5" s="40"/>
      <c r="N5" s="6" t="s">
        <v>77</v>
      </c>
    </row>
    <row r="6" spans="2:14" ht="30.75" customHeight="1" x14ac:dyDescent="0.15">
      <c r="B6" s="118" t="s">
        <v>223</v>
      </c>
      <c r="C6" s="213">
        <v>4</v>
      </c>
      <c r="D6" s="603" t="s">
        <v>224</v>
      </c>
      <c r="E6" s="603"/>
      <c r="F6" s="703" t="s">
        <v>322</v>
      </c>
      <c r="G6" s="703"/>
      <c r="H6" s="703"/>
      <c r="I6" s="704"/>
      <c r="J6" s="14"/>
      <c r="K6" s="14"/>
      <c r="M6" s="11" t="s">
        <v>81</v>
      </c>
      <c r="N6" s="6" t="s">
        <v>82</v>
      </c>
    </row>
    <row r="7" spans="2:14" ht="30.75" customHeight="1" x14ac:dyDescent="0.15">
      <c r="B7" s="118" t="s">
        <v>226</v>
      </c>
      <c r="C7" s="213" t="s">
        <v>84</v>
      </c>
      <c r="D7" s="603" t="s">
        <v>227</v>
      </c>
      <c r="E7" s="603"/>
      <c r="F7" s="705" t="s">
        <v>305</v>
      </c>
      <c r="G7" s="705"/>
      <c r="H7" s="131" t="s">
        <v>229</v>
      </c>
      <c r="I7" s="214" t="s">
        <v>84</v>
      </c>
      <c r="J7" s="15"/>
      <c r="K7" s="15"/>
      <c r="M7" s="11" t="s">
        <v>88</v>
      </c>
      <c r="N7" s="6" t="s">
        <v>89</v>
      </c>
    </row>
    <row r="8" spans="2:14" ht="30.75" customHeight="1" x14ac:dyDescent="0.15">
      <c r="B8" s="118" t="s">
        <v>230</v>
      </c>
      <c r="C8" s="703" t="s">
        <v>231</v>
      </c>
      <c r="D8" s="703"/>
      <c r="E8" s="703"/>
      <c r="F8" s="703"/>
      <c r="G8" s="131" t="s">
        <v>232</v>
      </c>
      <c r="H8" s="720">
        <v>7550</v>
      </c>
      <c r="I8" s="721"/>
      <c r="J8" s="16"/>
      <c r="K8" s="16"/>
      <c r="M8" s="11" t="s">
        <v>93</v>
      </c>
      <c r="N8" s="6" t="s">
        <v>44</v>
      </c>
    </row>
    <row r="9" spans="2:14" ht="30.75" customHeight="1" x14ac:dyDescent="0.15">
      <c r="B9" s="118" t="s">
        <v>68</v>
      </c>
      <c r="C9" s="722" t="s">
        <v>93</v>
      </c>
      <c r="D9" s="722"/>
      <c r="E9" s="722"/>
      <c r="F9" s="722"/>
      <c r="G9" s="131" t="s">
        <v>233</v>
      </c>
      <c r="H9" s="723" t="s">
        <v>306</v>
      </c>
      <c r="I9" s="724"/>
      <c r="J9" s="17"/>
      <c r="K9" s="17"/>
      <c r="M9" s="18" t="s">
        <v>97</v>
      </c>
    </row>
    <row r="10" spans="2:14" ht="30.75" customHeight="1" x14ac:dyDescent="0.15">
      <c r="B10" s="118" t="s">
        <v>235</v>
      </c>
      <c r="C10" s="703" t="s">
        <v>323</v>
      </c>
      <c r="D10" s="703"/>
      <c r="E10" s="703"/>
      <c r="F10" s="703"/>
      <c r="G10" s="703"/>
      <c r="H10" s="703"/>
      <c r="I10" s="704"/>
      <c r="J10" s="19"/>
      <c r="K10" s="19"/>
      <c r="M10" s="18"/>
    </row>
    <row r="11" spans="2:14" ht="30.75" customHeight="1" x14ac:dyDescent="0.15">
      <c r="B11" s="118" t="s">
        <v>237</v>
      </c>
      <c r="C11" s="705" t="s">
        <v>238</v>
      </c>
      <c r="D11" s="705"/>
      <c r="E11" s="705"/>
      <c r="F11" s="705"/>
      <c r="G11" s="705"/>
      <c r="H11" s="705"/>
      <c r="I11" s="725"/>
      <c r="J11" s="15"/>
      <c r="K11" s="15"/>
      <c r="M11" s="18"/>
      <c r="N11" s="6" t="s">
        <v>102</v>
      </c>
    </row>
    <row r="12" spans="2:14" ht="30.75" customHeight="1" x14ac:dyDescent="0.15">
      <c r="B12" s="118" t="s">
        <v>239</v>
      </c>
      <c r="C12" s="726" t="s">
        <v>324</v>
      </c>
      <c r="D12" s="726"/>
      <c r="E12" s="726"/>
      <c r="F12" s="726"/>
      <c r="G12" s="131" t="s">
        <v>241</v>
      </c>
      <c r="H12" s="711" t="s">
        <v>106</v>
      </c>
      <c r="I12" s="712"/>
      <c r="J12" s="15"/>
      <c r="K12" s="15"/>
      <c r="M12" s="18" t="s">
        <v>107</v>
      </c>
      <c r="N12" s="6" t="s">
        <v>84</v>
      </c>
    </row>
    <row r="13" spans="2:14" ht="30.75" customHeight="1" x14ac:dyDescent="0.15">
      <c r="B13" s="118" t="s">
        <v>242</v>
      </c>
      <c r="C13" s="727" t="s">
        <v>325</v>
      </c>
      <c r="D13" s="727"/>
      <c r="E13" s="727"/>
      <c r="F13" s="727"/>
      <c r="G13" s="131" t="s">
        <v>244</v>
      </c>
      <c r="H13" s="705" t="s">
        <v>44</v>
      </c>
      <c r="I13" s="725"/>
      <c r="J13" s="15"/>
      <c r="K13" s="15"/>
      <c r="M13" s="18" t="s">
        <v>111</v>
      </c>
    </row>
    <row r="14" spans="2:14" ht="64.5" customHeight="1" x14ac:dyDescent="0.15">
      <c r="B14" s="118" t="s">
        <v>245</v>
      </c>
      <c r="C14" s="728" t="s">
        <v>326</v>
      </c>
      <c r="D14" s="728"/>
      <c r="E14" s="728"/>
      <c r="F14" s="728"/>
      <c r="G14" s="728"/>
      <c r="H14" s="728"/>
      <c r="I14" s="729"/>
      <c r="J14" s="19"/>
      <c r="K14" s="19"/>
      <c r="M14" s="18" t="s">
        <v>114</v>
      </c>
      <c r="N14" s="6"/>
    </row>
    <row r="15" spans="2:14" ht="30.75" customHeight="1" x14ac:dyDescent="0.15">
      <c r="B15" s="118" t="s">
        <v>247</v>
      </c>
      <c r="C15" s="718" t="s">
        <v>327</v>
      </c>
      <c r="D15" s="718"/>
      <c r="E15" s="718"/>
      <c r="F15" s="718"/>
      <c r="G15" s="718"/>
      <c r="H15" s="718"/>
      <c r="I15" s="719"/>
      <c r="J15" s="20"/>
      <c r="K15" s="20"/>
      <c r="M15" s="18" t="s">
        <v>118</v>
      </c>
      <c r="N15" s="6"/>
    </row>
    <row r="16" spans="2:14" ht="20.25" customHeight="1" x14ac:dyDescent="0.15">
      <c r="B16" s="118" t="s">
        <v>249</v>
      </c>
      <c r="C16" s="703" t="s">
        <v>328</v>
      </c>
      <c r="D16" s="703"/>
      <c r="E16" s="703"/>
      <c r="F16" s="703"/>
      <c r="G16" s="703"/>
      <c r="H16" s="703"/>
      <c r="I16" s="704"/>
      <c r="J16" s="21"/>
      <c r="K16" s="21"/>
      <c r="M16" s="18"/>
      <c r="N16" s="6"/>
    </row>
    <row r="17" spans="2:14" ht="30.75" customHeight="1" x14ac:dyDescent="0.15">
      <c r="B17" s="118" t="s">
        <v>251</v>
      </c>
      <c r="C17" s="705" t="s">
        <v>43</v>
      </c>
      <c r="D17" s="706"/>
      <c r="E17" s="706"/>
      <c r="F17" s="706"/>
      <c r="G17" s="706"/>
      <c r="H17" s="706"/>
      <c r="I17" s="707"/>
      <c r="J17" s="22"/>
      <c r="K17" s="22"/>
      <c r="M17" s="18" t="s">
        <v>106</v>
      </c>
      <c r="N17" s="6"/>
    </row>
    <row r="18" spans="2:14" ht="18" customHeight="1" x14ac:dyDescent="0.15">
      <c r="B18" s="575" t="s">
        <v>252</v>
      </c>
      <c r="C18" s="576" t="s">
        <v>253</v>
      </c>
      <c r="D18" s="576"/>
      <c r="E18" s="576"/>
      <c r="F18" s="577" t="s">
        <v>254</v>
      </c>
      <c r="G18" s="577"/>
      <c r="H18" s="577"/>
      <c r="I18" s="578"/>
      <c r="J18" s="23"/>
      <c r="K18" s="23"/>
      <c r="M18" s="18" t="s">
        <v>128</v>
      </c>
      <c r="N18" s="6"/>
    </row>
    <row r="19" spans="2:14" ht="39.75" customHeight="1" x14ac:dyDescent="0.15">
      <c r="B19" s="575"/>
      <c r="C19" s="703" t="s">
        <v>329</v>
      </c>
      <c r="D19" s="703"/>
      <c r="E19" s="703"/>
      <c r="F19" s="703" t="s">
        <v>330</v>
      </c>
      <c r="G19" s="703"/>
      <c r="H19" s="703"/>
      <c r="I19" s="704"/>
      <c r="J19" s="21"/>
      <c r="K19" s="21"/>
      <c r="M19" s="18" t="s">
        <v>132</v>
      </c>
      <c r="N19" s="6"/>
    </row>
    <row r="20" spans="2:14" ht="39.75" customHeight="1" x14ac:dyDescent="0.15">
      <c r="B20" s="118" t="s">
        <v>257</v>
      </c>
      <c r="C20" s="708" t="s">
        <v>43</v>
      </c>
      <c r="D20" s="709"/>
      <c r="E20" s="710"/>
      <c r="F20" s="711" t="s">
        <v>43</v>
      </c>
      <c r="G20" s="711"/>
      <c r="H20" s="711"/>
      <c r="I20" s="712"/>
      <c r="J20" s="15"/>
      <c r="K20" s="15"/>
      <c r="M20" s="18"/>
      <c r="N20" s="6"/>
    </row>
    <row r="21" spans="2:14" ht="42" customHeight="1" x14ac:dyDescent="0.15">
      <c r="B21" s="118" t="s">
        <v>258</v>
      </c>
      <c r="C21" s="713" t="s">
        <v>331</v>
      </c>
      <c r="D21" s="714"/>
      <c r="E21" s="715"/>
      <c r="F21" s="686" t="s">
        <v>332</v>
      </c>
      <c r="G21" s="687"/>
      <c r="H21" s="687"/>
      <c r="I21" s="688"/>
      <c r="J21" s="20"/>
      <c r="K21" s="20"/>
      <c r="M21" s="24"/>
      <c r="N21" s="6"/>
    </row>
    <row r="22" spans="2:14" ht="23.25" customHeight="1" x14ac:dyDescent="0.15">
      <c r="B22" s="118" t="s">
        <v>261</v>
      </c>
      <c r="C22" s="698">
        <v>44927</v>
      </c>
      <c r="D22" s="716"/>
      <c r="E22" s="717"/>
      <c r="F22" s="131" t="s">
        <v>262</v>
      </c>
      <c r="G22" s="263">
        <v>30</v>
      </c>
      <c r="H22" s="131" t="s">
        <v>263</v>
      </c>
      <c r="I22" s="264">
        <v>70</v>
      </c>
      <c r="J22" s="25"/>
      <c r="K22" s="25"/>
      <c r="M22" s="24"/>
    </row>
    <row r="23" spans="2:14" ht="27" customHeight="1" x14ac:dyDescent="0.15">
      <c r="B23" s="118" t="s">
        <v>264</v>
      </c>
      <c r="C23" s="698">
        <v>45291</v>
      </c>
      <c r="D23" s="687"/>
      <c r="E23" s="699"/>
      <c r="F23" s="131" t="s">
        <v>265</v>
      </c>
      <c r="G23" s="700">
        <v>0.15</v>
      </c>
      <c r="H23" s="701"/>
      <c r="I23" s="702"/>
      <c r="J23" s="26"/>
      <c r="K23" s="26"/>
      <c r="M23" s="24"/>
    </row>
    <row r="24" spans="2:14" ht="30.75" customHeight="1" x14ac:dyDescent="0.15">
      <c r="B24" s="206" t="s">
        <v>266</v>
      </c>
      <c r="C24" s="683" t="s">
        <v>118</v>
      </c>
      <c r="D24" s="684"/>
      <c r="E24" s="685"/>
      <c r="F24" s="207" t="s">
        <v>268</v>
      </c>
      <c r="G24" s="686" t="s">
        <v>269</v>
      </c>
      <c r="H24" s="687"/>
      <c r="I24" s="688"/>
      <c r="J24" s="23"/>
      <c r="K24" s="23"/>
      <c r="M24" s="24"/>
    </row>
    <row r="25" spans="2:14" ht="22.5" customHeight="1" x14ac:dyDescent="0.15">
      <c r="B25" s="626" t="s">
        <v>270</v>
      </c>
      <c r="C25" s="627"/>
      <c r="D25" s="627"/>
      <c r="E25" s="627"/>
      <c r="F25" s="627"/>
      <c r="G25" s="627"/>
      <c r="H25" s="627"/>
      <c r="I25" s="628"/>
      <c r="J25" s="40"/>
      <c r="K25" s="40"/>
      <c r="M25" s="24"/>
    </row>
    <row r="26" spans="2:14" ht="43.5" customHeight="1" x14ac:dyDescent="0.15">
      <c r="B26" s="100" t="s">
        <v>148</v>
      </c>
      <c r="C26" s="134" t="s">
        <v>271</v>
      </c>
      <c r="D26" s="134" t="s">
        <v>272</v>
      </c>
      <c r="E26" s="135" t="s">
        <v>273</v>
      </c>
      <c r="F26" s="134" t="s">
        <v>274</v>
      </c>
      <c r="G26" s="134" t="s">
        <v>275</v>
      </c>
      <c r="H26" s="135" t="s">
        <v>316</v>
      </c>
      <c r="I26" s="136" t="s">
        <v>277</v>
      </c>
      <c r="M26" s="24"/>
    </row>
    <row r="27" spans="2:14" ht="19.5" customHeight="1" x14ac:dyDescent="0.15">
      <c r="B27" s="101" t="s">
        <v>157</v>
      </c>
      <c r="C27" s="154">
        <f>+G23*8%</f>
        <v>1.2E-2</v>
      </c>
      <c r="D27" s="154">
        <v>1.2E-2</v>
      </c>
      <c r="E27" s="128">
        <f>D27/C27</f>
        <v>1</v>
      </c>
      <c r="F27" s="689">
        <f>SUM(C27:C38)</f>
        <v>0.15</v>
      </c>
      <c r="G27" s="692">
        <f>SUM(D27:D38)</f>
        <v>5.6999999999999995E-2</v>
      </c>
      <c r="H27" s="216">
        <f>+(D27*100%)/$G$23</f>
        <v>0.08</v>
      </c>
      <c r="I27" s="695">
        <f>G27+I22</f>
        <v>70.057000000000002</v>
      </c>
      <c r="M27" s="24"/>
    </row>
    <row r="28" spans="2:14" ht="19.5" customHeight="1" x14ac:dyDescent="0.15">
      <c r="B28" s="101" t="s">
        <v>158</v>
      </c>
      <c r="C28" s="154">
        <f>+G23*0%</f>
        <v>0</v>
      </c>
      <c r="D28" s="154">
        <v>0</v>
      </c>
      <c r="E28" s="128">
        <v>0</v>
      </c>
      <c r="F28" s="690"/>
      <c r="G28" s="693"/>
      <c r="H28" s="216">
        <f>+IF(D28="","",((D28*100%)/$G$23)+H27)</f>
        <v>0.08</v>
      </c>
      <c r="I28" s="696"/>
      <c r="M28" s="24"/>
    </row>
    <row r="29" spans="2:14" ht="19.5" customHeight="1" x14ac:dyDescent="0.15">
      <c r="B29" s="101" t="s">
        <v>159</v>
      </c>
      <c r="C29" s="154">
        <f>+G23*0%</f>
        <v>0</v>
      </c>
      <c r="D29" s="154">
        <v>0</v>
      </c>
      <c r="E29" s="128">
        <v>0</v>
      </c>
      <c r="F29" s="690"/>
      <c r="G29" s="693"/>
      <c r="H29" s="216">
        <f t="shared" ref="H29:H38" si="0">+IF(D29="","",((D29*100%)/$G$23)+H28)</f>
        <v>0.08</v>
      </c>
      <c r="I29" s="696"/>
      <c r="M29" s="24"/>
    </row>
    <row r="30" spans="2:14" ht="19.5" customHeight="1" x14ac:dyDescent="0.15">
      <c r="B30" s="101" t="s">
        <v>160</v>
      </c>
      <c r="C30" s="154">
        <f>+G23*0%</f>
        <v>0</v>
      </c>
      <c r="D30" s="154">
        <f>+C30</f>
        <v>0</v>
      </c>
      <c r="E30" s="128">
        <v>0</v>
      </c>
      <c r="F30" s="690"/>
      <c r="G30" s="693"/>
      <c r="H30" s="216">
        <f t="shared" si="0"/>
        <v>0.08</v>
      </c>
      <c r="I30" s="696"/>
    </row>
    <row r="31" spans="2:14" ht="19.5" customHeight="1" x14ac:dyDescent="0.15">
      <c r="B31" s="101" t="s">
        <v>161</v>
      </c>
      <c r="C31" s="154">
        <f>+G23*30%</f>
        <v>4.4999999999999998E-2</v>
      </c>
      <c r="D31" s="154">
        <f>+C31</f>
        <v>4.4999999999999998E-2</v>
      </c>
      <c r="E31" s="128">
        <f t="shared" ref="E31:E38" si="1">D31/C31</f>
        <v>1</v>
      </c>
      <c r="F31" s="690"/>
      <c r="G31" s="693"/>
      <c r="H31" s="216">
        <f t="shared" si="0"/>
        <v>0.38</v>
      </c>
      <c r="I31" s="696"/>
    </row>
    <row r="32" spans="2:14" ht="19.5" customHeight="1" x14ac:dyDescent="0.15">
      <c r="B32" s="101" t="s">
        <v>162</v>
      </c>
      <c r="C32" s="154">
        <f>+G23*15%</f>
        <v>2.2499999999999999E-2</v>
      </c>
      <c r="D32" s="154"/>
      <c r="E32" s="128">
        <f t="shared" si="1"/>
        <v>0</v>
      </c>
      <c r="F32" s="690"/>
      <c r="G32" s="693"/>
      <c r="H32" s="216" t="str">
        <f t="shared" si="0"/>
        <v/>
      </c>
      <c r="I32" s="696"/>
    </row>
    <row r="33" spans="2:11" ht="19.5" customHeight="1" x14ac:dyDescent="0.15">
      <c r="B33" s="101" t="s">
        <v>163</v>
      </c>
      <c r="C33" s="154">
        <f>+G23*3%</f>
        <v>4.4999999999999997E-3</v>
      </c>
      <c r="D33" s="154"/>
      <c r="E33" s="128">
        <f t="shared" si="1"/>
        <v>0</v>
      </c>
      <c r="F33" s="690"/>
      <c r="G33" s="693"/>
      <c r="H33" s="216" t="str">
        <f t="shared" si="0"/>
        <v/>
      </c>
      <c r="I33" s="696"/>
    </row>
    <row r="34" spans="2:11" ht="19.5" customHeight="1" x14ac:dyDescent="0.15">
      <c r="B34" s="101" t="s">
        <v>164</v>
      </c>
      <c r="C34" s="215">
        <f>+G23*3%</f>
        <v>4.4999999999999997E-3</v>
      </c>
      <c r="D34" s="215"/>
      <c r="E34" s="128">
        <f t="shared" si="1"/>
        <v>0</v>
      </c>
      <c r="F34" s="690"/>
      <c r="G34" s="693"/>
      <c r="H34" s="216" t="str">
        <f t="shared" si="0"/>
        <v/>
      </c>
      <c r="I34" s="696"/>
    </row>
    <row r="35" spans="2:11" ht="19.5" customHeight="1" x14ac:dyDescent="0.15">
      <c r="B35" s="101" t="s">
        <v>165</v>
      </c>
      <c r="C35" s="215">
        <f>+G23*15%</f>
        <v>2.2499999999999999E-2</v>
      </c>
      <c r="D35" s="215"/>
      <c r="E35" s="128">
        <f t="shared" si="1"/>
        <v>0</v>
      </c>
      <c r="F35" s="690"/>
      <c r="G35" s="693"/>
      <c r="H35" s="216" t="str">
        <f t="shared" si="0"/>
        <v/>
      </c>
      <c r="I35" s="696"/>
    </row>
    <row r="36" spans="2:11" ht="19.5" customHeight="1" x14ac:dyDescent="0.15">
      <c r="B36" s="101" t="s">
        <v>166</v>
      </c>
      <c r="C36" s="215">
        <f>+G23*3%</f>
        <v>4.4999999999999997E-3</v>
      </c>
      <c r="D36" s="215"/>
      <c r="E36" s="128">
        <f t="shared" si="1"/>
        <v>0</v>
      </c>
      <c r="F36" s="690"/>
      <c r="G36" s="693"/>
      <c r="H36" s="216" t="str">
        <f t="shared" si="0"/>
        <v/>
      </c>
      <c r="I36" s="696"/>
    </row>
    <row r="37" spans="2:11" ht="19.5" customHeight="1" x14ac:dyDescent="0.15">
      <c r="B37" s="101" t="s">
        <v>167</v>
      </c>
      <c r="C37" s="215">
        <f>+G23*3%</f>
        <v>4.4999999999999997E-3</v>
      </c>
      <c r="D37" s="215"/>
      <c r="E37" s="128">
        <f t="shared" si="1"/>
        <v>0</v>
      </c>
      <c r="F37" s="690"/>
      <c r="G37" s="693"/>
      <c r="H37" s="216" t="str">
        <f t="shared" si="0"/>
        <v/>
      </c>
      <c r="I37" s="696"/>
    </row>
    <row r="38" spans="2:11" ht="19.5" customHeight="1" x14ac:dyDescent="0.15">
      <c r="B38" s="101" t="s">
        <v>168</v>
      </c>
      <c r="C38" s="215">
        <f>+G23*20%</f>
        <v>0.03</v>
      </c>
      <c r="D38" s="215"/>
      <c r="E38" s="128">
        <f t="shared" si="1"/>
        <v>0</v>
      </c>
      <c r="F38" s="691"/>
      <c r="G38" s="694"/>
      <c r="H38" s="216" t="str">
        <f t="shared" si="0"/>
        <v/>
      </c>
      <c r="I38" s="697"/>
    </row>
    <row r="39" spans="2:11" ht="176.25" customHeight="1" x14ac:dyDescent="0.15">
      <c r="B39" s="119" t="s">
        <v>279</v>
      </c>
      <c r="C39" s="680" t="s">
        <v>490</v>
      </c>
      <c r="D39" s="681"/>
      <c r="E39" s="681"/>
      <c r="F39" s="681"/>
      <c r="G39" s="681"/>
      <c r="H39" s="681"/>
      <c r="I39" s="682"/>
    </row>
    <row r="40" spans="2:11" ht="34.5" customHeight="1" x14ac:dyDescent="0.15">
      <c r="B40" s="539"/>
      <c r="C40" s="540"/>
      <c r="D40" s="540"/>
      <c r="E40" s="540"/>
      <c r="F40" s="540"/>
      <c r="G40" s="540"/>
      <c r="H40" s="540"/>
      <c r="I40" s="541"/>
      <c r="J40" s="40"/>
      <c r="K40" s="40"/>
    </row>
    <row r="41" spans="2:11" ht="34.5" customHeight="1" x14ac:dyDescent="0.15">
      <c r="B41" s="542"/>
      <c r="C41" s="543"/>
      <c r="D41" s="543"/>
      <c r="E41" s="543"/>
      <c r="F41" s="543"/>
      <c r="G41" s="543"/>
      <c r="H41" s="543"/>
      <c r="I41" s="544"/>
      <c r="J41" s="28"/>
      <c r="K41" s="28"/>
    </row>
    <row r="42" spans="2:11" ht="34.5" customHeight="1" x14ac:dyDescent="0.15">
      <c r="B42" s="542"/>
      <c r="C42" s="543"/>
      <c r="D42" s="543"/>
      <c r="E42" s="543"/>
      <c r="F42" s="543"/>
      <c r="G42" s="543"/>
      <c r="H42" s="543"/>
      <c r="I42" s="544"/>
      <c r="J42" s="28"/>
      <c r="K42" s="28"/>
    </row>
    <row r="43" spans="2:11" ht="34.5" customHeight="1" x14ac:dyDescent="0.15">
      <c r="B43" s="542"/>
      <c r="C43" s="543"/>
      <c r="D43" s="543"/>
      <c r="E43" s="543"/>
      <c r="F43" s="543"/>
      <c r="G43" s="543"/>
      <c r="H43" s="543"/>
      <c r="I43" s="544"/>
      <c r="J43" s="28"/>
      <c r="K43" s="28"/>
    </row>
    <row r="44" spans="2:11" ht="34.5" customHeight="1" x14ac:dyDescent="0.15">
      <c r="B44" s="545"/>
      <c r="C44" s="546"/>
      <c r="D44" s="546"/>
      <c r="E44" s="546"/>
      <c r="F44" s="546"/>
      <c r="G44" s="546"/>
      <c r="H44" s="546"/>
      <c r="I44" s="547"/>
      <c r="J44" s="12"/>
      <c r="K44" s="12"/>
    </row>
    <row r="45" spans="2:11" ht="24.5" customHeight="1" x14ac:dyDescent="0.15">
      <c r="B45" s="664" t="s">
        <v>280</v>
      </c>
      <c r="C45" s="666" t="s">
        <v>333</v>
      </c>
      <c r="D45" s="666"/>
      <c r="E45" s="666"/>
      <c r="F45" s="667"/>
      <c r="G45" s="139"/>
      <c r="H45" s="140" t="s">
        <v>148</v>
      </c>
      <c r="I45" s="141" t="s">
        <v>282</v>
      </c>
      <c r="J45" s="12"/>
      <c r="K45" s="12"/>
    </row>
    <row r="46" spans="2:11" ht="85.25" customHeight="1" x14ac:dyDescent="0.15">
      <c r="B46" s="665"/>
      <c r="C46" s="668"/>
      <c r="D46" s="668"/>
      <c r="E46" s="668"/>
      <c r="F46" s="669"/>
      <c r="G46" s="149" t="s">
        <v>334</v>
      </c>
      <c r="H46" s="256" t="s">
        <v>335</v>
      </c>
      <c r="I46" s="256" t="s">
        <v>336</v>
      </c>
      <c r="J46" s="29"/>
      <c r="K46" s="29"/>
    </row>
    <row r="47" spans="2:11" ht="85.25" customHeight="1" x14ac:dyDescent="0.15">
      <c r="B47" s="665"/>
      <c r="C47" s="668"/>
      <c r="D47" s="668"/>
      <c r="E47" s="668"/>
      <c r="F47" s="669"/>
      <c r="G47" s="149" t="s">
        <v>337</v>
      </c>
      <c r="H47" s="256" t="s">
        <v>338</v>
      </c>
      <c r="I47" s="256" t="s">
        <v>339</v>
      </c>
      <c r="J47" s="29"/>
      <c r="K47" s="29"/>
    </row>
    <row r="48" spans="2:11" ht="85.25" customHeight="1" x14ac:dyDescent="0.15">
      <c r="B48" s="665"/>
      <c r="C48" s="670"/>
      <c r="D48" s="670"/>
      <c r="E48" s="670"/>
      <c r="F48" s="671"/>
      <c r="G48" s="149" t="s">
        <v>340</v>
      </c>
      <c r="H48" s="256">
        <v>1</v>
      </c>
      <c r="I48" s="256">
        <v>10</v>
      </c>
      <c r="J48" s="29"/>
      <c r="K48" s="29"/>
    </row>
    <row r="49" spans="2:11" ht="32.25" customHeight="1" x14ac:dyDescent="0.15">
      <c r="B49" s="118" t="s">
        <v>290</v>
      </c>
      <c r="C49" s="674" t="s">
        <v>341</v>
      </c>
      <c r="D49" s="675"/>
      <c r="E49" s="675"/>
      <c r="F49" s="675"/>
      <c r="G49" s="675"/>
      <c r="H49" s="675"/>
      <c r="I49" s="676"/>
      <c r="J49" s="29"/>
      <c r="K49" s="29"/>
    </row>
    <row r="50" spans="2:11" ht="69" customHeight="1" x14ac:dyDescent="0.15">
      <c r="B50" s="120" t="s">
        <v>291</v>
      </c>
      <c r="C50" s="677" t="s">
        <v>342</v>
      </c>
      <c r="D50" s="678"/>
      <c r="E50" s="678"/>
      <c r="F50" s="678"/>
      <c r="G50" s="678"/>
      <c r="H50" s="678"/>
      <c r="I50" s="679"/>
      <c r="J50" s="29"/>
      <c r="K50" s="29"/>
    </row>
    <row r="51" spans="2:11" ht="22.5" customHeight="1" x14ac:dyDescent="0.15">
      <c r="B51" s="626" t="s">
        <v>293</v>
      </c>
      <c r="C51" s="627"/>
      <c r="D51" s="627"/>
      <c r="E51" s="627"/>
      <c r="F51" s="627"/>
      <c r="G51" s="627"/>
      <c r="H51" s="627"/>
      <c r="I51" s="628"/>
      <c r="J51" s="29"/>
      <c r="K51" s="29"/>
    </row>
    <row r="52" spans="2:11" ht="22.5" customHeight="1" x14ac:dyDescent="0.15">
      <c r="B52" s="517" t="s">
        <v>294</v>
      </c>
      <c r="C52" s="137" t="s">
        <v>295</v>
      </c>
      <c r="D52" s="519" t="s">
        <v>296</v>
      </c>
      <c r="E52" s="519"/>
      <c r="F52" s="519"/>
      <c r="G52" s="519" t="s">
        <v>297</v>
      </c>
      <c r="H52" s="519"/>
      <c r="I52" s="520"/>
      <c r="J52" s="30"/>
      <c r="K52" s="30"/>
    </row>
    <row r="53" spans="2:11" ht="30.75" customHeight="1" x14ac:dyDescent="0.15">
      <c r="B53" s="518"/>
      <c r="C53" s="212"/>
      <c r="D53" s="515"/>
      <c r="E53" s="515"/>
      <c r="F53" s="515"/>
      <c r="G53" s="515"/>
      <c r="H53" s="515"/>
      <c r="I53" s="516"/>
      <c r="J53" s="30"/>
      <c r="K53" s="30"/>
    </row>
    <row r="54" spans="2:11" ht="32.25" customHeight="1" x14ac:dyDescent="0.15">
      <c r="B54" s="121" t="s">
        <v>298</v>
      </c>
      <c r="C54" s="515" t="s">
        <v>343</v>
      </c>
      <c r="D54" s="515"/>
      <c r="E54" s="515"/>
      <c r="F54" s="515"/>
      <c r="G54" s="515"/>
      <c r="H54" s="515"/>
      <c r="I54" s="516"/>
      <c r="J54" s="32"/>
      <c r="K54" s="32"/>
    </row>
    <row r="55" spans="2:11" ht="28.5" customHeight="1" x14ac:dyDescent="0.15">
      <c r="B55" s="122" t="s">
        <v>300</v>
      </c>
      <c r="C55" s="672" t="s">
        <v>343</v>
      </c>
      <c r="D55" s="672"/>
      <c r="E55" s="672"/>
      <c r="F55" s="672"/>
      <c r="G55" s="672"/>
      <c r="H55" s="672"/>
      <c r="I55" s="673"/>
      <c r="J55" s="32"/>
      <c r="K55" s="32"/>
    </row>
    <row r="56" spans="2:11" ht="30" customHeight="1" x14ac:dyDescent="0.15">
      <c r="B56" s="120" t="s">
        <v>301</v>
      </c>
      <c r="C56" s="660" t="s">
        <v>491</v>
      </c>
      <c r="D56" s="661"/>
      <c r="E56" s="661"/>
      <c r="F56" s="661"/>
      <c r="G56" s="661"/>
      <c r="H56" s="661"/>
      <c r="I56" s="661"/>
      <c r="J56" s="33"/>
      <c r="K56" s="33"/>
    </row>
    <row r="57" spans="2:11" ht="31.5" customHeight="1" thickBot="1" x14ac:dyDescent="0.2">
      <c r="B57" s="116" t="s">
        <v>303</v>
      </c>
      <c r="C57" s="660" t="s">
        <v>492</v>
      </c>
      <c r="D57" s="661"/>
      <c r="E57" s="661"/>
      <c r="F57" s="661"/>
      <c r="G57" s="661"/>
      <c r="H57" s="661"/>
      <c r="I57" s="661"/>
      <c r="J57" s="34"/>
      <c r="K57" s="34"/>
    </row>
    <row r="58" spans="2:11" ht="12.7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13.25" customHeight="1" x14ac:dyDescent="0.15">
      <c r="B62" s="123"/>
      <c r="C62" s="124"/>
      <c r="D62" s="124"/>
      <c r="E62" s="125"/>
      <c r="F62" s="125"/>
      <c r="G62" s="126"/>
      <c r="H62" s="127"/>
      <c r="I62" s="124"/>
      <c r="J62" s="34"/>
      <c r="K62" s="34"/>
    </row>
    <row r="63" spans="2:11" ht="25.5" customHeight="1" x14ac:dyDescent="0.15">
      <c r="B63" s="123"/>
      <c r="C63" s="124"/>
      <c r="D63" s="124"/>
      <c r="E63" s="125"/>
      <c r="F63" s="125"/>
      <c r="G63" s="126"/>
      <c r="H63" s="127"/>
      <c r="I63" s="124"/>
      <c r="J63" s="34"/>
      <c r="K63" s="34"/>
    </row>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row r="80" ht="13.25" customHeight="1" x14ac:dyDescent="0.15"/>
  </sheetData>
  <sheetProtection algorithmName="SHA-512" hashValue="Dnv4gAiItzXbM3jNEgDYpdQgsnc/z0eSUYDkvLvVvhOFv7GvEh17SY7lv/SEyDGflVy1REx9K7wltrOUPtU+wQ==" saltValue="REFjHyAhGnrweHA6pAYZr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6:I56"/>
    <mergeCell ref="C57:I57"/>
    <mergeCell ref="B45:B48"/>
    <mergeCell ref="C45:F48"/>
    <mergeCell ref="C55:I55"/>
    <mergeCell ref="C49:I49"/>
    <mergeCell ref="C50:I50"/>
    <mergeCell ref="C54:I54"/>
    <mergeCell ref="B51:I51"/>
    <mergeCell ref="B52:B53"/>
    <mergeCell ref="D52:F52"/>
    <mergeCell ref="G52:I52"/>
    <mergeCell ref="D53:F53"/>
    <mergeCell ref="G53:I5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4"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3"/>
  <sheetViews>
    <sheetView view="pageBreakPreview" topLeftCell="A21" zoomScale="80" zoomScaleNormal="85" zoomScaleSheetLayoutView="80" zoomScalePageLayoutView="85" workbookViewId="0">
      <selection activeCell="D31" sqref="D31"/>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8.33203125" style="114" customWidth="1"/>
    <col min="8" max="9" width="13.83203125" style="83" customWidth="1"/>
    <col min="10" max="11" width="22.5" style="83" customWidth="1"/>
    <col min="12" max="24" width="10.6640625" style="81"/>
    <col min="25" max="16384" width="10.6640625" style="83"/>
  </cols>
  <sheetData>
    <row r="1" spans="2:14" ht="37.5" customHeight="1" x14ac:dyDescent="0.15">
      <c r="B1" s="604"/>
      <c r="C1" s="662" t="s">
        <v>1</v>
      </c>
      <c r="D1" s="662"/>
      <c r="E1" s="662"/>
      <c r="F1" s="662"/>
      <c r="G1" s="662"/>
      <c r="H1" s="662"/>
      <c r="I1" s="608"/>
      <c r="J1" s="80"/>
      <c r="K1" s="80"/>
      <c r="M1" s="82" t="s">
        <v>67</v>
      </c>
    </row>
    <row r="2" spans="2:14" ht="37.5" customHeight="1" x14ac:dyDescent="0.15">
      <c r="B2" s="605"/>
      <c r="C2" s="611" t="s">
        <v>218</v>
      </c>
      <c r="D2" s="611"/>
      <c r="E2" s="611"/>
      <c r="F2" s="611"/>
      <c r="G2" s="611"/>
      <c r="H2" s="611"/>
      <c r="I2" s="609"/>
      <c r="J2" s="80"/>
      <c r="K2" s="80"/>
      <c r="M2" s="82" t="s">
        <v>68</v>
      </c>
    </row>
    <row r="3" spans="2:14" ht="37.5" customHeight="1" thickBot="1" x14ac:dyDescent="0.2">
      <c r="B3" s="606"/>
      <c r="C3" s="612" t="s">
        <v>219</v>
      </c>
      <c r="D3" s="612"/>
      <c r="E3" s="612"/>
      <c r="F3" s="612" t="s">
        <v>220</v>
      </c>
      <c r="G3" s="612"/>
      <c r="H3" s="612"/>
      <c r="I3" s="610"/>
      <c r="J3" s="80"/>
      <c r="K3" s="80"/>
      <c r="M3" s="82" t="s">
        <v>70</v>
      </c>
    </row>
    <row r="4" spans="2:14" ht="23.25" customHeight="1" x14ac:dyDescent="0.15">
      <c r="B4" s="600" t="s">
        <v>221</v>
      </c>
      <c r="C4" s="601"/>
      <c r="D4" s="601"/>
      <c r="E4" s="601"/>
      <c r="F4" s="601"/>
      <c r="G4" s="601"/>
      <c r="H4" s="601"/>
      <c r="I4" s="602"/>
      <c r="J4" s="84"/>
      <c r="K4" s="84"/>
    </row>
    <row r="5" spans="2:14" ht="24" customHeight="1" x14ac:dyDescent="0.15">
      <c r="B5" s="521" t="s">
        <v>222</v>
      </c>
      <c r="C5" s="522"/>
      <c r="D5" s="522"/>
      <c r="E5" s="522"/>
      <c r="F5" s="522"/>
      <c r="G5" s="522"/>
      <c r="H5" s="522"/>
      <c r="I5" s="523"/>
      <c r="J5" s="85"/>
      <c r="K5" s="85"/>
      <c r="N5" s="86" t="s">
        <v>77</v>
      </c>
    </row>
    <row r="6" spans="2:14" ht="30.75" customHeight="1" x14ac:dyDescent="0.15">
      <c r="B6" s="118" t="s">
        <v>223</v>
      </c>
      <c r="C6" s="130">
        <v>5</v>
      </c>
      <c r="D6" s="603" t="s">
        <v>224</v>
      </c>
      <c r="E6" s="603"/>
      <c r="F6" s="570" t="s">
        <v>344</v>
      </c>
      <c r="G6" s="570"/>
      <c r="H6" s="570"/>
      <c r="I6" s="571"/>
      <c r="J6" s="87"/>
      <c r="K6" s="87"/>
      <c r="M6" s="82" t="s">
        <v>81</v>
      </c>
      <c r="N6" s="86" t="s">
        <v>82</v>
      </c>
    </row>
    <row r="7" spans="2:14" ht="30.75" customHeight="1" x14ac:dyDescent="0.15">
      <c r="B7" s="118" t="s">
        <v>226</v>
      </c>
      <c r="C7" s="130" t="s">
        <v>84</v>
      </c>
      <c r="D7" s="603" t="s">
        <v>227</v>
      </c>
      <c r="E7" s="603"/>
      <c r="F7" s="570" t="s">
        <v>345</v>
      </c>
      <c r="G7" s="570"/>
      <c r="H7" s="131" t="s">
        <v>229</v>
      </c>
      <c r="I7" s="132" t="s">
        <v>84</v>
      </c>
      <c r="J7" s="88"/>
      <c r="K7" s="88"/>
      <c r="M7" s="82" t="s">
        <v>88</v>
      </c>
      <c r="N7" s="86" t="s">
        <v>89</v>
      </c>
    </row>
    <row r="8" spans="2:14" ht="30.75" customHeight="1" x14ac:dyDescent="0.15">
      <c r="B8" s="118" t="s">
        <v>230</v>
      </c>
      <c r="C8" s="570" t="s">
        <v>231</v>
      </c>
      <c r="D8" s="570"/>
      <c r="E8" s="570"/>
      <c r="F8" s="570"/>
      <c r="G8" s="131" t="s">
        <v>232</v>
      </c>
      <c r="H8" s="593">
        <v>7550</v>
      </c>
      <c r="I8" s="594"/>
      <c r="J8" s="89"/>
      <c r="K8" s="89"/>
      <c r="M8" s="82" t="s">
        <v>93</v>
      </c>
      <c r="N8" s="86" t="s">
        <v>44</v>
      </c>
    </row>
    <row r="9" spans="2:14" ht="30.75" customHeight="1" x14ac:dyDescent="0.15">
      <c r="B9" s="118" t="s">
        <v>68</v>
      </c>
      <c r="C9" s="595" t="s">
        <v>81</v>
      </c>
      <c r="D9" s="595"/>
      <c r="E9" s="595"/>
      <c r="F9" s="595"/>
      <c r="G9" s="131" t="s">
        <v>233</v>
      </c>
      <c r="H9" s="596" t="s">
        <v>346</v>
      </c>
      <c r="I9" s="597"/>
      <c r="J9" s="90"/>
      <c r="K9" s="90"/>
      <c r="M9" s="91" t="s">
        <v>97</v>
      </c>
    </row>
    <row r="10" spans="2:14" ht="39" customHeight="1" x14ac:dyDescent="0.15">
      <c r="B10" s="118" t="s">
        <v>235</v>
      </c>
      <c r="C10" s="570" t="s">
        <v>347</v>
      </c>
      <c r="D10" s="570"/>
      <c r="E10" s="570"/>
      <c r="F10" s="570"/>
      <c r="G10" s="570"/>
      <c r="H10" s="570"/>
      <c r="I10" s="571"/>
      <c r="J10" s="92"/>
      <c r="K10" s="92"/>
      <c r="M10" s="91"/>
    </row>
    <row r="11" spans="2:14" ht="30.75" customHeight="1" x14ac:dyDescent="0.15">
      <c r="B11" s="118" t="s">
        <v>237</v>
      </c>
      <c r="C11" s="572" t="s">
        <v>348</v>
      </c>
      <c r="D11" s="572"/>
      <c r="E11" s="572"/>
      <c r="F11" s="572"/>
      <c r="G11" s="572"/>
      <c r="H11" s="572"/>
      <c r="I11" s="598"/>
      <c r="J11" s="88"/>
      <c r="K11" s="88"/>
      <c r="M11" s="91"/>
      <c r="N11" s="86" t="s">
        <v>102</v>
      </c>
    </row>
    <row r="12" spans="2:14" ht="30.75" customHeight="1" x14ac:dyDescent="0.15">
      <c r="B12" s="118" t="s">
        <v>239</v>
      </c>
      <c r="C12" s="591" t="s">
        <v>349</v>
      </c>
      <c r="D12" s="591"/>
      <c r="E12" s="591"/>
      <c r="F12" s="591"/>
      <c r="G12" s="131" t="s">
        <v>241</v>
      </c>
      <c r="H12" s="582" t="s">
        <v>106</v>
      </c>
      <c r="I12" s="583"/>
      <c r="J12" s="88"/>
      <c r="K12" s="88"/>
      <c r="M12" s="91" t="s">
        <v>107</v>
      </c>
      <c r="N12" s="86" t="s">
        <v>84</v>
      </c>
    </row>
    <row r="13" spans="2:14" ht="30.75" customHeight="1" x14ac:dyDescent="0.15">
      <c r="B13" s="118" t="s">
        <v>242</v>
      </c>
      <c r="C13" s="599" t="s">
        <v>243</v>
      </c>
      <c r="D13" s="599"/>
      <c r="E13" s="599"/>
      <c r="F13" s="599"/>
      <c r="G13" s="131" t="s">
        <v>244</v>
      </c>
      <c r="H13" s="572" t="s">
        <v>77</v>
      </c>
      <c r="I13" s="598"/>
      <c r="J13" s="88"/>
      <c r="K13" s="88"/>
      <c r="M13" s="91" t="s">
        <v>111</v>
      </c>
    </row>
    <row r="14" spans="2:14" ht="30" customHeight="1" x14ac:dyDescent="0.15">
      <c r="B14" s="118" t="s">
        <v>245</v>
      </c>
      <c r="C14" s="773" t="s">
        <v>350</v>
      </c>
      <c r="D14" s="774"/>
      <c r="E14" s="774"/>
      <c r="F14" s="774"/>
      <c r="G14" s="774"/>
      <c r="H14" s="774"/>
      <c r="I14" s="775"/>
      <c r="J14" s="92"/>
      <c r="K14" s="92"/>
      <c r="M14" s="91" t="s">
        <v>114</v>
      </c>
      <c r="N14" s="86"/>
    </row>
    <row r="15" spans="2:14" ht="30.75" customHeight="1" x14ac:dyDescent="0.15">
      <c r="B15" s="118" t="s">
        <v>247</v>
      </c>
      <c r="C15" s="591" t="s">
        <v>248</v>
      </c>
      <c r="D15" s="591"/>
      <c r="E15" s="591"/>
      <c r="F15" s="591"/>
      <c r="G15" s="591"/>
      <c r="H15" s="591"/>
      <c r="I15" s="592"/>
      <c r="J15" s="93"/>
      <c r="K15" s="93"/>
      <c r="M15" s="91" t="s">
        <v>118</v>
      </c>
      <c r="N15" s="86"/>
    </row>
    <row r="16" spans="2:14" ht="20.25" customHeight="1" x14ac:dyDescent="0.15">
      <c r="B16" s="118" t="s">
        <v>249</v>
      </c>
      <c r="C16" s="570" t="s">
        <v>351</v>
      </c>
      <c r="D16" s="570"/>
      <c r="E16" s="570"/>
      <c r="F16" s="570"/>
      <c r="G16" s="570"/>
      <c r="H16" s="570"/>
      <c r="I16" s="571"/>
      <c r="J16" s="94"/>
      <c r="K16" s="94"/>
      <c r="M16" s="91"/>
      <c r="N16" s="86"/>
    </row>
    <row r="17" spans="2:14" ht="30.75" customHeight="1" x14ac:dyDescent="0.15">
      <c r="B17" s="118" t="s">
        <v>251</v>
      </c>
      <c r="C17" s="572" t="s">
        <v>43</v>
      </c>
      <c r="D17" s="573"/>
      <c r="E17" s="573"/>
      <c r="F17" s="573"/>
      <c r="G17" s="573"/>
      <c r="H17" s="573"/>
      <c r="I17" s="574"/>
      <c r="J17" s="95"/>
      <c r="K17" s="95"/>
      <c r="M17" s="91" t="s">
        <v>106</v>
      </c>
      <c r="N17" s="86"/>
    </row>
    <row r="18" spans="2:14" ht="18" customHeight="1" x14ac:dyDescent="0.15">
      <c r="B18" s="575" t="s">
        <v>252</v>
      </c>
      <c r="C18" s="576" t="s">
        <v>253</v>
      </c>
      <c r="D18" s="576"/>
      <c r="E18" s="576"/>
      <c r="F18" s="577" t="s">
        <v>254</v>
      </c>
      <c r="G18" s="577"/>
      <c r="H18" s="577"/>
      <c r="I18" s="578"/>
      <c r="J18" s="96"/>
      <c r="K18" s="96"/>
      <c r="M18" s="91" t="s">
        <v>128</v>
      </c>
      <c r="N18" s="86"/>
    </row>
    <row r="19" spans="2:14" ht="39.75" customHeight="1" x14ac:dyDescent="0.15">
      <c r="B19" s="575"/>
      <c r="C19" s="570" t="s">
        <v>352</v>
      </c>
      <c r="D19" s="570"/>
      <c r="E19" s="570"/>
      <c r="F19" s="570" t="s">
        <v>353</v>
      </c>
      <c r="G19" s="570"/>
      <c r="H19" s="570"/>
      <c r="I19" s="571"/>
      <c r="J19" s="94"/>
      <c r="K19" s="94"/>
      <c r="M19" s="91" t="s">
        <v>132</v>
      </c>
      <c r="N19" s="86"/>
    </row>
    <row r="20" spans="2:14" ht="39.75" customHeight="1" x14ac:dyDescent="0.15">
      <c r="B20" s="118" t="s">
        <v>257</v>
      </c>
      <c r="C20" s="579" t="s">
        <v>354</v>
      </c>
      <c r="D20" s="580"/>
      <c r="E20" s="581"/>
      <c r="F20" s="582" t="s">
        <v>354</v>
      </c>
      <c r="G20" s="582"/>
      <c r="H20" s="582"/>
      <c r="I20" s="583"/>
      <c r="J20" s="88"/>
      <c r="K20" s="88"/>
      <c r="M20" s="91"/>
      <c r="N20" s="86"/>
    </row>
    <row r="21" spans="2:14" ht="361.25" customHeight="1" x14ac:dyDescent="0.15">
      <c r="B21" s="118" t="s">
        <v>258</v>
      </c>
      <c r="C21" s="767" t="s">
        <v>355</v>
      </c>
      <c r="D21" s="768"/>
      <c r="E21" s="769"/>
      <c r="F21" s="770" t="s">
        <v>356</v>
      </c>
      <c r="G21" s="771"/>
      <c r="H21" s="771"/>
      <c r="I21" s="772"/>
      <c r="J21" s="93"/>
      <c r="K21" s="93"/>
      <c r="M21" s="97"/>
      <c r="N21" s="86"/>
    </row>
    <row r="22" spans="2:14" ht="23.25" customHeight="1" x14ac:dyDescent="0.15">
      <c r="B22" s="118" t="s">
        <v>261</v>
      </c>
      <c r="C22" s="644">
        <v>44927</v>
      </c>
      <c r="D22" s="654"/>
      <c r="E22" s="655"/>
      <c r="F22" s="131" t="s">
        <v>262</v>
      </c>
      <c r="G22" s="265">
        <v>0.3</v>
      </c>
      <c r="H22" s="131" t="s">
        <v>263</v>
      </c>
      <c r="I22" s="266">
        <v>0.7</v>
      </c>
      <c r="J22" s="98"/>
      <c r="K22" s="98"/>
      <c r="M22" s="97"/>
    </row>
    <row r="23" spans="2:14" ht="27" customHeight="1" x14ac:dyDescent="0.15">
      <c r="B23" s="118" t="s">
        <v>264</v>
      </c>
      <c r="C23" s="644">
        <v>45291</v>
      </c>
      <c r="D23" s="528"/>
      <c r="E23" s="645"/>
      <c r="F23" s="131" t="s">
        <v>265</v>
      </c>
      <c r="G23" s="527">
        <v>0.2</v>
      </c>
      <c r="H23" s="528"/>
      <c r="I23" s="529"/>
      <c r="J23" s="99"/>
      <c r="K23" s="99"/>
      <c r="M23" s="97"/>
    </row>
    <row r="24" spans="2:14" ht="30.75" customHeight="1" x14ac:dyDescent="0.15">
      <c r="B24" s="206" t="s">
        <v>266</v>
      </c>
      <c r="C24" s="756" t="s">
        <v>267</v>
      </c>
      <c r="D24" s="757"/>
      <c r="E24" s="758"/>
      <c r="F24" s="207" t="s">
        <v>268</v>
      </c>
      <c r="G24" s="527" t="s">
        <v>269</v>
      </c>
      <c r="H24" s="528"/>
      <c r="I24" s="529"/>
      <c r="J24" s="96"/>
      <c r="K24" s="96"/>
      <c r="M24" s="97"/>
    </row>
    <row r="25" spans="2:14" ht="22.5" customHeight="1" x14ac:dyDescent="0.15">
      <c r="B25" s="521" t="s">
        <v>270</v>
      </c>
      <c r="C25" s="522"/>
      <c r="D25" s="522"/>
      <c r="E25" s="522"/>
      <c r="F25" s="522"/>
      <c r="G25" s="522"/>
      <c r="H25" s="522"/>
      <c r="I25" s="523"/>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15.5" customHeight="1" x14ac:dyDescent="0.15">
      <c r="B27" s="100" t="s">
        <v>278</v>
      </c>
      <c r="C27" s="209">
        <f>0.0833333333333333*$G$23</f>
        <v>1.6666666666666659E-2</v>
      </c>
      <c r="D27" s="209">
        <f>C27</f>
        <v>1.6666666666666659E-2</v>
      </c>
      <c r="E27" s="128">
        <f>D27/C27</f>
        <v>1</v>
      </c>
      <c r="F27" s="632">
        <f>SUM(C27:C38)</f>
        <v>0.19999999999999993</v>
      </c>
      <c r="G27" s="907">
        <f>SUM(D27:D38)</f>
        <v>8.3333333333333301E-2</v>
      </c>
      <c r="H27" s="217">
        <f>+(D27*100%)/$G$23</f>
        <v>8.3333333333333287E-2</v>
      </c>
      <c r="I27" s="638">
        <f>G27+I22</f>
        <v>0.78333333333333321</v>
      </c>
      <c r="J27" s="94">
        <v>8.3333333333333301E-2</v>
      </c>
      <c r="K27" s="94"/>
      <c r="M27" s="97"/>
    </row>
    <row r="28" spans="2:14" ht="15.5" customHeight="1" x14ac:dyDescent="0.15">
      <c r="B28" s="100" t="s">
        <v>158</v>
      </c>
      <c r="C28" s="209">
        <f t="shared" ref="C28:C38" si="0">0.0833333333333333*$G$23</f>
        <v>1.6666666666666659E-2</v>
      </c>
      <c r="D28" s="209">
        <f>C28</f>
        <v>1.6666666666666659E-2</v>
      </c>
      <c r="E28" s="128">
        <f>D28/C28</f>
        <v>1</v>
      </c>
      <c r="F28" s="633"/>
      <c r="G28" s="908"/>
      <c r="H28" s="217">
        <f>+IF(D28="","",((D28*100%)/$G$23)+H27)</f>
        <v>0.16666666666666657</v>
      </c>
      <c r="I28" s="639"/>
      <c r="J28" s="94"/>
      <c r="K28" s="94"/>
      <c r="M28" s="97"/>
    </row>
    <row r="29" spans="2:14" ht="15.5" customHeight="1" x14ac:dyDescent="0.15">
      <c r="B29" s="100" t="s">
        <v>159</v>
      </c>
      <c r="C29" s="209">
        <f t="shared" si="0"/>
        <v>1.6666666666666659E-2</v>
      </c>
      <c r="D29" s="209">
        <f>+C29</f>
        <v>1.6666666666666659E-2</v>
      </c>
      <c r="E29" s="128">
        <f>D29/C29</f>
        <v>1</v>
      </c>
      <c r="F29" s="633"/>
      <c r="G29" s="908"/>
      <c r="H29" s="217">
        <f>+IF(D29="","",((D29*100%)/$G$23)+H28)</f>
        <v>0.24999999999999986</v>
      </c>
      <c r="I29" s="639"/>
      <c r="J29" s="94"/>
      <c r="K29" s="94"/>
      <c r="M29" s="97"/>
    </row>
    <row r="30" spans="2:14" ht="15.5" customHeight="1" x14ac:dyDescent="0.15">
      <c r="B30" s="100" t="s">
        <v>160</v>
      </c>
      <c r="C30" s="209">
        <f t="shared" si="0"/>
        <v>1.6666666666666659E-2</v>
      </c>
      <c r="D30" s="209">
        <f>+C30</f>
        <v>1.6666666666666659E-2</v>
      </c>
      <c r="E30" s="128">
        <f t="shared" ref="E30:E31" si="1">D30/C30</f>
        <v>1</v>
      </c>
      <c r="F30" s="633"/>
      <c r="G30" s="908"/>
      <c r="H30" s="217">
        <f t="shared" ref="H30:H38" si="2">+IF(D30="","",((D30*100%)/$G$23)+H29)</f>
        <v>0.33333333333333315</v>
      </c>
      <c r="I30" s="639"/>
      <c r="J30" s="94"/>
      <c r="K30" s="94"/>
      <c r="M30" s="97"/>
    </row>
    <row r="31" spans="2:14" ht="15.5" customHeight="1" x14ac:dyDescent="0.15">
      <c r="B31" s="100" t="s">
        <v>161</v>
      </c>
      <c r="C31" s="209">
        <f t="shared" si="0"/>
        <v>1.6666666666666659E-2</v>
      </c>
      <c r="D31" s="209">
        <f>+C31</f>
        <v>1.6666666666666659E-2</v>
      </c>
      <c r="E31" s="128">
        <f t="shared" si="1"/>
        <v>1</v>
      </c>
      <c r="F31" s="633"/>
      <c r="G31" s="908"/>
      <c r="H31" s="217">
        <f t="shared" si="2"/>
        <v>0.41666666666666641</v>
      </c>
      <c r="I31" s="639"/>
      <c r="J31" s="94"/>
      <c r="K31" s="94"/>
      <c r="M31" s="97"/>
    </row>
    <row r="32" spans="2:14" ht="15.5" customHeight="1" x14ac:dyDescent="0.15">
      <c r="B32" s="100" t="s">
        <v>162</v>
      </c>
      <c r="C32" s="209">
        <f t="shared" si="0"/>
        <v>1.6666666666666659E-2</v>
      </c>
      <c r="D32" s="209"/>
      <c r="E32" s="128">
        <f>D32/C32</f>
        <v>0</v>
      </c>
      <c r="F32" s="633"/>
      <c r="G32" s="908"/>
      <c r="H32" s="217" t="str">
        <f t="shared" si="2"/>
        <v/>
      </c>
      <c r="I32" s="639"/>
      <c r="J32" s="94"/>
      <c r="K32" s="94"/>
      <c r="M32" s="97"/>
    </row>
    <row r="33" spans="2:11" ht="19.5" customHeight="1" x14ac:dyDescent="0.15">
      <c r="B33" s="100" t="s">
        <v>163</v>
      </c>
      <c r="C33" s="209">
        <f t="shared" si="0"/>
        <v>1.6666666666666659E-2</v>
      </c>
      <c r="D33" s="209"/>
      <c r="E33" s="128">
        <f t="shared" ref="E33:E38" si="3">D33/C33</f>
        <v>0</v>
      </c>
      <c r="F33" s="633"/>
      <c r="G33" s="908"/>
      <c r="H33" s="217" t="str">
        <f t="shared" si="2"/>
        <v/>
      </c>
      <c r="I33" s="639"/>
      <c r="J33" s="102"/>
      <c r="K33" s="102"/>
    </row>
    <row r="34" spans="2:11" ht="19.5" customHeight="1" x14ac:dyDescent="0.15">
      <c r="B34" s="100" t="s">
        <v>164</v>
      </c>
      <c r="C34" s="209">
        <f t="shared" si="0"/>
        <v>1.6666666666666659E-2</v>
      </c>
      <c r="D34" s="209"/>
      <c r="E34" s="128">
        <f t="shared" si="3"/>
        <v>0</v>
      </c>
      <c r="F34" s="633"/>
      <c r="G34" s="908"/>
      <c r="H34" s="217" t="str">
        <f t="shared" si="2"/>
        <v/>
      </c>
      <c r="I34" s="639"/>
      <c r="J34" s="102"/>
      <c r="K34" s="102"/>
    </row>
    <row r="35" spans="2:11" ht="19.5" customHeight="1" x14ac:dyDescent="0.15">
      <c r="B35" s="100" t="s">
        <v>165</v>
      </c>
      <c r="C35" s="209">
        <f t="shared" si="0"/>
        <v>1.6666666666666659E-2</v>
      </c>
      <c r="D35" s="209"/>
      <c r="E35" s="128">
        <f t="shared" si="3"/>
        <v>0</v>
      </c>
      <c r="F35" s="633"/>
      <c r="G35" s="908"/>
      <c r="H35" s="217" t="str">
        <f t="shared" si="2"/>
        <v/>
      </c>
      <c r="I35" s="639"/>
      <c r="J35" s="102"/>
      <c r="K35" s="102"/>
    </row>
    <row r="36" spans="2:11" ht="19.5" customHeight="1" x14ac:dyDescent="0.15">
      <c r="B36" s="100" t="s">
        <v>166</v>
      </c>
      <c r="C36" s="209">
        <f t="shared" si="0"/>
        <v>1.6666666666666659E-2</v>
      </c>
      <c r="D36" s="209"/>
      <c r="E36" s="128">
        <f t="shared" si="3"/>
        <v>0</v>
      </c>
      <c r="F36" s="633"/>
      <c r="G36" s="908"/>
      <c r="H36" s="217" t="str">
        <f t="shared" si="2"/>
        <v/>
      </c>
      <c r="I36" s="639"/>
      <c r="J36" s="102"/>
      <c r="K36" s="102"/>
    </row>
    <row r="37" spans="2:11" ht="19.5" customHeight="1" x14ac:dyDescent="0.15">
      <c r="B37" s="100" t="s">
        <v>167</v>
      </c>
      <c r="C37" s="209">
        <f t="shared" si="0"/>
        <v>1.6666666666666659E-2</v>
      </c>
      <c r="D37" s="209"/>
      <c r="E37" s="128">
        <f t="shared" si="3"/>
        <v>0</v>
      </c>
      <c r="F37" s="633"/>
      <c r="G37" s="908"/>
      <c r="H37" s="217" t="str">
        <f t="shared" si="2"/>
        <v/>
      </c>
      <c r="I37" s="639"/>
      <c r="J37" s="102"/>
      <c r="K37" s="102"/>
    </row>
    <row r="38" spans="2:11" ht="19.5" customHeight="1" x14ac:dyDescent="0.15">
      <c r="B38" s="100" t="s">
        <v>168</v>
      </c>
      <c r="C38" s="209">
        <f t="shared" si="0"/>
        <v>1.6666666666666659E-2</v>
      </c>
      <c r="D38" s="209"/>
      <c r="E38" s="128">
        <f t="shared" si="3"/>
        <v>0</v>
      </c>
      <c r="F38" s="634"/>
      <c r="G38" s="909"/>
      <c r="H38" s="217" t="str">
        <f t="shared" si="2"/>
        <v/>
      </c>
      <c r="I38" s="640"/>
      <c r="J38" s="102"/>
      <c r="K38" s="102"/>
    </row>
    <row r="39" spans="2:11" ht="153" customHeight="1" x14ac:dyDescent="0.15">
      <c r="B39" s="119" t="s">
        <v>279</v>
      </c>
      <c r="C39" s="759" t="s">
        <v>494</v>
      </c>
      <c r="D39" s="760"/>
      <c r="E39" s="760"/>
      <c r="F39" s="760"/>
      <c r="G39" s="760"/>
      <c r="H39" s="760"/>
      <c r="I39" s="761"/>
      <c r="J39" s="103"/>
      <c r="K39" s="103"/>
    </row>
    <row r="40" spans="2:11" ht="47.75" customHeight="1" x14ac:dyDescent="0.15">
      <c r="B40" s="539"/>
      <c r="C40" s="540"/>
      <c r="D40" s="540"/>
      <c r="E40" s="540"/>
      <c r="F40" s="540"/>
      <c r="G40" s="540"/>
      <c r="H40" s="540"/>
      <c r="I40" s="541"/>
      <c r="J40" s="85"/>
      <c r="K40" s="85"/>
    </row>
    <row r="41" spans="2:11" ht="47.75" customHeight="1" x14ac:dyDescent="0.15">
      <c r="B41" s="542"/>
      <c r="C41" s="543"/>
      <c r="D41" s="543"/>
      <c r="E41" s="543"/>
      <c r="F41" s="543"/>
      <c r="G41" s="543"/>
      <c r="H41" s="543"/>
      <c r="I41" s="544"/>
      <c r="J41" s="103"/>
      <c r="K41" s="103"/>
    </row>
    <row r="42" spans="2:11" ht="47.75" customHeight="1" x14ac:dyDescent="0.15">
      <c r="B42" s="542"/>
      <c r="C42" s="543"/>
      <c r="D42" s="543"/>
      <c r="E42" s="543"/>
      <c r="F42" s="543"/>
      <c r="G42" s="543"/>
      <c r="H42" s="543"/>
      <c r="I42" s="544"/>
      <c r="J42" s="103"/>
      <c r="K42" s="103"/>
    </row>
    <row r="43" spans="2:11" ht="47.75" customHeight="1" x14ac:dyDescent="0.15">
      <c r="B43" s="542"/>
      <c r="C43" s="543"/>
      <c r="D43" s="543"/>
      <c r="E43" s="543"/>
      <c r="F43" s="543"/>
      <c r="G43" s="543"/>
      <c r="H43" s="543"/>
      <c r="I43" s="544"/>
      <c r="J43" s="103"/>
      <c r="K43" s="103"/>
    </row>
    <row r="44" spans="2:11" ht="47.75" customHeight="1" x14ac:dyDescent="0.15">
      <c r="B44" s="545"/>
      <c r="C44" s="546"/>
      <c r="D44" s="546"/>
      <c r="E44" s="546"/>
      <c r="F44" s="546"/>
      <c r="G44" s="546"/>
      <c r="H44" s="546"/>
      <c r="I44" s="547"/>
      <c r="J44" s="84"/>
      <c r="K44" s="84"/>
    </row>
    <row r="45" spans="2:11" ht="47.75" customHeight="1" x14ac:dyDescent="0.15">
      <c r="B45" s="143"/>
      <c r="C45" s="152"/>
      <c r="D45" s="144"/>
      <c r="E45" s="144"/>
      <c r="F45" s="144"/>
      <c r="G45" s="144"/>
      <c r="H45" s="144"/>
      <c r="I45" s="144"/>
      <c r="J45" s="84"/>
      <c r="K45" s="84"/>
    </row>
    <row r="46" spans="2:11" ht="52.5" customHeight="1" x14ac:dyDescent="0.15">
      <c r="B46" s="765" t="s">
        <v>280</v>
      </c>
      <c r="C46" s="739" t="s">
        <v>357</v>
      </c>
      <c r="D46" s="740"/>
      <c r="E46" s="740"/>
      <c r="F46" s="741"/>
      <c r="G46" s="145"/>
      <c r="H46" s="140" t="s">
        <v>148</v>
      </c>
      <c r="I46" s="141" t="s">
        <v>282</v>
      </c>
      <c r="J46" s="104"/>
      <c r="K46" s="104"/>
    </row>
    <row r="47" spans="2:11" ht="70.5" customHeight="1" x14ac:dyDescent="0.15">
      <c r="B47" s="766"/>
      <c r="C47" s="742"/>
      <c r="D47" s="743"/>
      <c r="E47" s="743"/>
      <c r="F47" s="744"/>
      <c r="G47" s="260" t="s">
        <v>358</v>
      </c>
      <c r="H47" s="271">
        <v>34</v>
      </c>
      <c r="I47" s="271">
        <v>127</v>
      </c>
      <c r="J47" s="302" t="s">
        <v>359</v>
      </c>
      <c r="K47" s="104"/>
    </row>
    <row r="48" spans="2:11" ht="70.5" customHeight="1" x14ac:dyDescent="0.15">
      <c r="B48" s="766"/>
      <c r="C48" s="742"/>
      <c r="D48" s="743"/>
      <c r="E48" s="743"/>
      <c r="F48" s="744"/>
      <c r="G48" s="260" t="s">
        <v>360</v>
      </c>
      <c r="H48" s="272">
        <v>2</v>
      </c>
      <c r="I48" s="272">
        <v>9</v>
      </c>
      <c r="J48" s="302" t="s">
        <v>361</v>
      </c>
      <c r="K48" s="104"/>
    </row>
    <row r="49" spans="2:24" ht="70.5" customHeight="1" x14ac:dyDescent="0.15">
      <c r="B49" s="766"/>
      <c r="C49" s="742"/>
      <c r="D49" s="743"/>
      <c r="E49" s="743"/>
      <c r="F49" s="744"/>
      <c r="G49" s="260" t="s">
        <v>362</v>
      </c>
      <c r="H49" s="273">
        <v>141</v>
      </c>
      <c r="I49" s="273">
        <v>534</v>
      </c>
      <c r="J49" s="302" t="s">
        <v>363</v>
      </c>
      <c r="K49" s="104"/>
    </row>
    <row r="50" spans="2:24" ht="70.5" customHeight="1" x14ac:dyDescent="0.15">
      <c r="B50" s="766"/>
      <c r="C50" s="742"/>
      <c r="D50" s="743"/>
      <c r="E50" s="743"/>
      <c r="F50" s="744"/>
      <c r="G50" s="260" t="s">
        <v>364</v>
      </c>
      <c r="H50" s="272">
        <v>2</v>
      </c>
      <c r="I50" s="272">
        <v>9</v>
      </c>
      <c r="J50" s="302" t="s">
        <v>365</v>
      </c>
      <c r="K50" s="81"/>
      <c r="X50" s="83"/>
    </row>
    <row r="51" spans="2:24" ht="70.5" customHeight="1" x14ac:dyDescent="0.15">
      <c r="B51" s="766"/>
      <c r="C51" s="742"/>
      <c r="D51" s="743"/>
      <c r="E51" s="743"/>
      <c r="F51" s="744"/>
      <c r="G51" s="260" t="s">
        <v>366</v>
      </c>
      <c r="H51" s="272">
        <v>80</v>
      </c>
      <c r="I51" s="272">
        <v>328</v>
      </c>
      <c r="J51" s="302" t="s">
        <v>367</v>
      </c>
      <c r="K51" s="104"/>
    </row>
    <row r="52" spans="2:24" ht="60.75" customHeight="1" x14ac:dyDescent="0.15">
      <c r="B52" s="766"/>
      <c r="C52" s="747" t="s">
        <v>368</v>
      </c>
      <c r="D52" s="748"/>
      <c r="E52" s="748"/>
      <c r="F52" s="749"/>
      <c r="G52" s="298" t="s">
        <v>369</v>
      </c>
      <c r="H52" s="299" t="s">
        <v>370</v>
      </c>
      <c r="I52" s="299" t="s">
        <v>371</v>
      </c>
      <c r="J52" s="302" t="s">
        <v>372</v>
      </c>
      <c r="K52" s="104"/>
    </row>
    <row r="53" spans="2:24" ht="60.75" customHeight="1" x14ac:dyDescent="0.15">
      <c r="B53" s="766"/>
      <c r="C53" s="750"/>
      <c r="D53" s="751"/>
      <c r="E53" s="751"/>
      <c r="F53" s="752"/>
      <c r="G53" s="297" t="s">
        <v>373</v>
      </c>
      <c r="H53" s="299" t="s">
        <v>374</v>
      </c>
      <c r="I53" s="299" t="s">
        <v>375</v>
      </c>
      <c r="J53" s="302" t="s">
        <v>376</v>
      </c>
      <c r="K53" s="289"/>
    </row>
    <row r="54" spans="2:24" ht="60.75" customHeight="1" x14ac:dyDescent="0.15">
      <c r="B54" s="766"/>
      <c r="C54" s="750"/>
      <c r="D54" s="751"/>
      <c r="E54" s="751"/>
      <c r="F54" s="752"/>
      <c r="G54" s="297" t="s">
        <v>377</v>
      </c>
      <c r="H54" s="299" t="s">
        <v>378</v>
      </c>
      <c r="I54" s="299" t="s">
        <v>379</v>
      </c>
      <c r="J54" s="302" t="s">
        <v>380</v>
      </c>
      <c r="K54" s="104"/>
    </row>
    <row r="55" spans="2:24" ht="60.75" customHeight="1" x14ac:dyDescent="0.15">
      <c r="B55" s="766"/>
      <c r="C55" s="753"/>
      <c r="D55" s="754"/>
      <c r="E55" s="754"/>
      <c r="F55" s="755"/>
      <c r="G55" s="297" t="s">
        <v>381</v>
      </c>
      <c r="H55" s="299" t="s">
        <v>382</v>
      </c>
      <c r="I55" s="299" t="s">
        <v>383</v>
      </c>
      <c r="J55" s="302" t="s">
        <v>384</v>
      </c>
      <c r="K55" s="104"/>
    </row>
    <row r="56" spans="2:24" ht="81.5" customHeight="1" x14ac:dyDescent="0.15">
      <c r="B56" s="766"/>
      <c r="C56" s="730" t="s">
        <v>385</v>
      </c>
      <c r="D56" s="731"/>
      <c r="E56" s="731"/>
      <c r="F56" s="732"/>
      <c r="G56" s="260" t="s">
        <v>386</v>
      </c>
      <c r="H56" s="149">
        <v>3</v>
      </c>
      <c r="I56" s="149">
        <v>23</v>
      </c>
      <c r="J56" s="302" t="s">
        <v>387</v>
      </c>
      <c r="K56" s="104"/>
    </row>
    <row r="57" spans="2:24" ht="81.5" customHeight="1" x14ac:dyDescent="0.15">
      <c r="B57" s="766"/>
      <c r="C57" s="733"/>
      <c r="D57" s="734"/>
      <c r="E57" s="734"/>
      <c r="F57" s="735"/>
      <c r="G57" s="260" t="s">
        <v>388</v>
      </c>
      <c r="H57" s="149">
        <v>0</v>
      </c>
      <c r="I57" s="149">
        <v>0</v>
      </c>
      <c r="J57" s="302"/>
      <c r="K57" s="104"/>
    </row>
    <row r="58" spans="2:24" ht="81.5" customHeight="1" x14ac:dyDescent="0.15">
      <c r="B58" s="766"/>
      <c r="C58" s="736"/>
      <c r="D58" s="737"/>
      <c r="E58" s="737"/>
      <c r="F58" s="738"/>
      <c r="G58" s="260" t="s">
        <v>389</v>
      </c>
      <c r="H58" s="149">
        <v>7</v>
      </c>
      <c r="I58" s="149">
        <v>23</v>
      </c>
      <c r="J58" s="302" t="s">
        <v>390</v>
      </c>
      <c r="K58" s="104"/>
    </row>
    <row r="59" spans="2:24" ht="65" customHeight="1" x14ac:dyDescent="0.15">
      <c r="B59" s="142" t="s">
        <v>290</v>
      </c>
      <c r="C59" s="762" t="s">
        <v>391</v>
      </c>
      <c r="D59" s="763"/>
      <c r="E59" s="763"/>
      <c r="F59" s="763"/>
      <c r="G59" s="763"/>
      <c r="H59" s="763"/>
      <c r="I59" s="764"/>
      <c r="J59" s="104"/>
      <c r="K59" s="104"/>
    </row>
    <row r="60" spans="2:24" ht="86" customHeight="1" x14ac:dyDescent="0.15">
      <c r="B60" s="120" t="s">
        <v>291</v>
      </c>
      <c r="C60" s="762" t="s">
        <v>392</v>
      </c>
      <c r="D60" s="763"/>
      <c r="E60" s="763"/>
      <c r="F60" s="763"/>
      <c r="G60" s="763"/>
      <c r="H60" s="763"/>
      <c r="I60" s="764"/>
      <c r="J60" s="104"/>
      <c r="K60" s="104"/>
    </row>
    <row r="61" spans="2:24" ht="22.5" customHeight="1" x14ac:dyDescent="0.15">
      <c r="B61" s="521" t="s">
        <v>293</v>
      </c>
      <c r="C61" s="522"/>
      <c r="D61" s="522"/>
      <c r="E61" s="522"/>
      <c r="F61" s="522"/>
      <c r="G61" s="522"/>
      <c r="H61" s="522"/>
      <c r="I61" s="523"/>
      <c r="J61" s="104"/>
      <c r="K61" s="104"/>
    </row>
    <row r="62" spans="2:24" ht="22.5" customHeight="1" x14ac:dyDescent="0.15">
      <c r="B62" s="517" t="s">
        <v>294</v>
      </c>
      <c r="C62" s="137" t="s">
        <v>295</v>
      </c>
      <c r="D62" s="519" t="s">
        <v>296</v>
      </c>
      <c r="E62" s="519"/>
      <c r="F62" s="519"/>
      <c r="G62" s="519" t="s">
        <v>297</v>
      </c>
      <c r="H62" s="519"/>
      <c r="I62" s="520"/>
      <c r="J62" s="105"/>
      <c r="K62" s="105"/>
    </row>
    <row r="63" spans="2:24" ht="30.75" customHeight="1" x14ac:dyDescent="0.15">
      <c r="B63" s="518"/>
      <c r="C63" s="138"/>
      <c r="D63" s="515"/>
      <c r="E63" s="515"/>
      <c r="F63" s="515"/>
      <c r="G63" s="515"/>
      <c r="H63" s="515"/>
      <c r="I63" s="516"/>
      <c r="J63" s="105"/>
      <c r="K63" s="105"/>
    </row>
    <row r="64" spans="2:24" ht="32.25" customHeight="1" x14ac:dyDescent="0.15">
      <c r="B64" s="121" t="s">
        <v>298</v>
      </c>
      <c r="C64" s="745" t="s">
        <v>393</v>
      </c>
      <c r="D64" s="745"/>
      <c r="E64" s="745"/>
      <c r="F64" s="745"/>
      <c r="G64" s="745"/>
      <c r="H64" s="745"/>
      <c r="I64" s="746"/>
      <c r="J64" s="106"/>
      <c r="K64" s="106"/>
    </row>
    <row r="65" spans="2:11" ht="28.5" customHeight="1" x14ac:dyDescent="0.15">
      <c r="B65" s="122" t="s">
        <v>300</v>
      </c>
      <c r="C65" s="745" t="s">
        <v>393</v>
      </c>
      <c r="D65" s="745"/>
      <c r="E65" s="745"/>
      <c r="F65" s="745"/>
      <c r="G65" s="745"/>
      <c r="H65" s="745"/>
      <c r="I65" s="746"/>
      <c r="J65" s="106"/>
      <c r="K65" s="106"/>
    </row>
    <row r="66" spans="2:11" ht="30" customHeight="1" x14ac:dyDescent="0.15">
      <c r="B66" s="120" t="s">
        <v>301</v>
      </c>
      <c r="C66" s="745" t="s">
        <v>394</v>
      </c>
      <c r="D66" s="745"/>
      <c r="E66" s="745"/>
      <c r="F66" s="745"/>
      <c r="G66" s="745"/>
      <c r="H66" s="745"/>
      <c r="I66" s="746"/>
      <c r="J66" s="107"/>
      <c r="K66" s="107"/>
    </row>
    <row r="67" spans="2:11" ht="31.5" customHeight="1" thickBot="1" x14ac:dyDescent="0.2">
      <c r="B67" s="116" t="s">
        <v>303</v>
      </c>
      <c r="C67" s="745" t="s">
        <v>395</v>
      </c>
      <c r="D67" s="745"/>
      <c r="E67" s="745"/>
      <c r="F67" s="745"/>
      <c r="G67" s="745"/>
      <c r="H67" s="745"/>
      <c r="I67" s="746"/>
      <c r="J67" s="108"/>
      <c r="K67" s="108"/>
    </row>
    <row r="68" spans="2:11" x14ac:dyDescent="0.15">
      <c r="B68" s="109"/>
      <c r="C68" s="110"/>
      <c r="D68" s="110"/>
      <c r="E68" s="111"/>
      <c r="F68" s="111"/>
      <c r="G68" s="117"/>
      <c r="H68" s="113"/>
      <c r="I68" s="110"/>
      <c r="J68" s="108"/>
      <c r="K68" s="108"/>
    </row>
    <row r="69" spans="2:11" x14ac:dyDescent="0.15">
      <c r="B69" s="109"/>
      <c r="C69" s="110"/>
      <c r="D69" s="110"/>
      <c r="E69" s="111"/>
      <c r="F69" s="111"/>
      <c r="G69" s="117"/>
      <c r="H69" s="113"/>
      <c r="I69" s="110"/>
      <c r="J69" s="108"/>
      <c r="K69" s="108"/>
    </row>
    <row r="70" spans="2:11" x14ac:dyDescent="0.15">
      <c r="B70" s="109"/>
      <c r="C70" s="110"/>
      <c r="D70" s="110"/>
      <c r="E70" s="111"/>
      <c r="F70" s="111"/>
      <c r="G70" s="117"/>
      <c r="H70" s="113"/>
      <c r="I70" s="110"/>
      <c r="J70" s="108"/>
      <c r="K70" s="108"/>
    </row>
    <row r="71" spans="2:11" x14ac:dyDescent="0.15">
      <c r="B71" s="109"/>
      <c r="C71" s="110"/>
      <c r="D71" s="110"/>
      <c r="E71" s="111"/>
      <c r="F71" s="111"/>
      <c r="G71" s="117"/>
      <c r="H71" s="113"/>
      <c r="I71" s="110"/>
      <c r="J71" s="108"/>
      <c r="K71" s="108"/>
    </row>
    <row r="72" spans="2:11" x14ac:dyDescent="0.15">
      <c r="B72" s="109"/>
      <c r="C72" s="110"/>
      <c r="D72" s="110"/>
      <c r="E72" s="111"/>
      <c r="F72" s="111"/>
      <c r="G72" s="117"/>
      <c r="H72" s="113"/>
      <c r="I72" s="110"/>
      <c r="J72" s="108"/>
      <c r="K72" s="108"/>
    </row>
    <row r="73" spans="2:11" ht="25.5" customHeight="1" x14ac:dyDescent="0.15">
      <c r="B73" s="109"/>
      <c r="C73" s="110"/>
      <c r="D73" s="110"/>
      <c r="E73" s="111"/>
      <c r="F73" s="111"/>
      <c r="G73" s="117"/>
      <c r="H73" s="113"/>
      <c r="I73" s="110"/>
      <c r="J73" s="108"/>
      <c r="K73" s="108"/>
    </row>
  </sheetData>
  <sheetProtection algorithmName="SHA-512" hashValue="DsLtmww7/SOt9mbKcq4GBs75WjbUPZ9QNZmJyXS2U44XFfd6hWh04HHXBXnHiLv9n4grEg2137G9ByLC4gBZsw==" saltValue="WE9TM5KhTPnTpLROW79uaQ==" spinCount="100000" sheet="1" objects="1" scenarios="1"/>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9:I59"/>
    <mergeCell ref="C60:I60"/>
    <mergeCell ref="B46:B58"/>
    <mergeCell ref="C24:E24"/>
    <mergeCell ref="G24:I24"/>
    <mergeCell ref="B25:I25"/>
    <mergeCell ref="F27:F38"/>
    <mergeCell ref="G27:G38"/>
    <mergeCell ref="I27:I38"/>
    <mergeCell ref="B61:I61"/>
    <mergeCell ref="C56:F58"/>
    <mergeCell ref="C46:F51"/>
    <mergeCell ref="C67:I67"/>
    <mergeCell ref="B62:B63"/>
    <mergeCell ref="D62:F62"/>
    <mergeCell ref="G62:I62"/>
    <mergeCell ref="D63:F63"/>
    <mergeCell ref="G63:I63"/>
    <mergeCell ref="C64:I64"/>
    <mergeCell ref="C65:I65"/>
    <mergeCell ref="C66:I66"/>
    <mergeCell ref="C52:F55"/>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view="pageBreakPreview" topLeftCell="B61" zoomScale="85" zoomScaleNormal="85" zoomScaleSheetLayoutView="85" zoomScalePageLayoutView="85" workbookViewId="0">
      <selection activeCell="C39" sqref="C39:I39"/>
    </sheetView>
  </sheetViews>
  <sheetFormatPr baseColWidth="10" defaultColWidth="10.6640625" defaultRowHeight="13" x14ac:dyDescent="0.15"/>
  <cols>
    <col min="1" max="1" width="1" style="83" customWidth="1"/>
    <col min="2" max="2" width="25.5" style="114" customWidth="1"/>
    <col min="3" max="6" width="30.83203125" style="83" customWidth="1"/>
    <col min="7" max="7" width="24.33203125" style="114" customWidth="1"/>
    <col min="8" max="8" width="24.5" style="83" customWidth="1"/>
    <col min="9" max="9" width="27" style="83" customWidth="1"/>
    <col min="10" max="10" width="11.6640625" style="81" bestFit="1" customWidth="1"/>
    <col min="11" max="15" width="10.6640625" style="81"/>
    <col min="16" max="16384" width="10.6640625" style="83"/>
  </cols>
  <sheetData>
    <row r="1" spans="2:9" ht="37.5" customHeight="1" x14ac:dyDescent="0.15">
      <c r="B1" s="604"/>
      <c r="C1" s="662" t="s">
        <v>1</v>
      </c>
      <c r="D1" s="662"/>
      <c r="E1" s="662"/>
      <c r="F1" s="662"/>
      <c r="G1" s="662"/>
      <c r="H1" s="662"/>
      <c r="I1" s="608"/>
    </row>
    <row r="2" spans="2:9" ht="37.5" customHeight="1" x14ac:dyDescent="0.15">
      <c r="B2" s="605"/>
      <c r="C2" s="611" t="s">
        <v>218</v>
      </c>
      <c r="D2" s="611"/>
      <c r="E2" s="611"/>
      <c r="F2" s="611"/>
      <c r="G2" s="611"/>
      <c r="H2" s="611"/>
      <c r="I2" s="609"/>
    </row>
    <row r="3" spans="2:9" ht="37.5" customHeight="1" thickBot="1" x14ac:dyDescent="0.2">
      <c r="B3" s="606"/>
      <c r="C3" s="612" t="s">
        <v>219</v>
      </c>
      <c r="D3" s="612"/>
      <c r="E3" s="612"/>
      <c r="F3" s="612" t="s">
        <v>220</v>
      </c>
      <c r="G3" s="612"/>
      <c r="H3" s="612"/>
      <c r="I3" s="610"/>
    </row>
    <row r="4" spans="2:9" ht="23.25" customHeight="1" x14ac:dyDescent="0.15">
      <c r="B4" s="600" t="s">
        <v>221</v>
      </c>
      <c r="C4" s="601"/>
      <c r="D4" s="601"/>
      <c r="E4" s="601"/>
      <c r="F4" s="601"/>
      <c r="G4" s="601"/>
      <c r="H4" s="601"/>
      <c r="I4" s="602"/>
    </row>
    <row r="5" spans="2:9" ht="24" customHeight="1" x14ac:dyDescent="0.15">
      <c r="B5" s="521" t="s">
        <v>222</v>
      </c>
      <c r="C5" s="522"/>
      <c r="D5" s="522"/>
      <c r="E5" s="522"/>
      <c r="F5" s="522"/>
      <c r="G5" s="522"/>
      <c r="H5" s="522"/>
      <c r="I5" s="523"/>
    </row>
    <row r="6" spans="2:9" ht="30.75" customHeight="1" x14ac:dyDescent="0.15">
      <c r="B6" s="118" t="s">
        <v>223</v>
      </c>
      <c r="C6" s="130">
        <v>6</v>
      </c>
      <c r="D6" s="603" t="s">
        <v>224</v>
      </c>
      <c r="E6" s="603"/>
      <c r="F6" s="570" t="s">
        <v>396</v>
      </c>
      <c r="G6" s="570"/>
      <c r="H6" s="570"/>
      <c r="I6" s="571"/>
    </row>
    <row r="7" spans="2:9" ht="30.75" customHeight="1" x14ac:dyDescent="0.15">
      <c r="B7" s="118" t="s">
        <v>226</v>
      </c>
      <c r="C7" s="130" t="s">
        <v>84</v>
      </c>
      <c r="D7" s="603" t="s">
        <v>227</v>
      </c>
      <c r="E7" s="603"/>
      <c r="F7" s="570" t="s">
        <v>397</v>
      </c>
      <c r="G7" s="570"/>
      <c r="H7" s="131" t="s">
        <v>229</v>
      </c>
      <c r="I7" s="132" t="s">
        <v>84</v>
      </c>
    </row>
    <row r="8" spans="2:9" ht="30.75" customHeight="1" x14ac:dyDescent="0.15">
      <c r="B8" s="118" t="s">
        <v>230</v>
      </c>
      <c r="C8" s="570" t="s">
        <v>231</v>
      </c>
      <c r="D8" s="570"/>
      <c r="E8" s="570"/>
      <c r="F8" s="570"/>
      <c r="G8" s="131" t="s">
        <v>232</v>
      </c>
      <c r="H8" s="593">
        <v>7550</v>
      </c>
      <c r="I8" s="594"/>
    </row>
    <row r="9" spans="2:9" ht="30.75" customHeight="1" x14ac:dyDescent="0.15">
      <c r="B9" s="118" t="s">
        <v>68</v>
      </c>
      <c r="C9" s="595" t="s">
        <v>81</v>
      </c>
      <c r="D9" s="595"/>
      <c r="E9" s="595"/>
      <c r="F9" s="595"/>
      <c r="G9" s="131" t="s">
        <v>233</v>
      </c>
      <c r="H9" s="596" t="s">
        <v>398</v>
      </c>
      <c r="I9" s="597"/>
    </row>
    <row r="10" spans="2:9" ht="75.75" customHeight="1" x14ac:dyDescent="0.15">
      <c r="B10" s="118" t="s">
        <v>235</v>
      </c>
      <c r="C10" s="570" t="s">
        <v>399</v>
      </c>
      <c r="D10" s="570"/>
      <c r="E10" s="570"/>
      <c r="F10" s="570"/>
      <c r="G10" s="570"/>
      <c r="H10" s="570"/>
      <c r="I10" s="571"/>
    </row>
    <row r="11" spans="2:9" ht="30.75" customHeight="1" x14ac:dyDescent="0.15">
      <c r="B11" s="118" t="s">
        <v>237</v>
      </c>
      <c r="C11" s="572" t="s">
        <v>348</v>
      </c>
      <c r="D11" s="572"/>
      <c r="E11" s="572"/>
      <c r="F11" s="572"/>
      <c r="G11" s="572"/>
      <c r="H11" s="572"/>
      <c r="I11" s="598"/>
    </row>
    <row r="12" spans="2:9" ht="30.75" customHeight="1" x14ac:dyDescent="0.15">
      <c r="B12" s="118" t="s">
        <v>239</v>
      </c>
      <c r="C12" s="570" t="s">
        <v>400</v>
      </c>
      <c r="D12" s="570"/>
      <c r="E12" s="570"/>
      <c r="F12" s="570"/>
      <c r="G12" s="131" t="s">
        <v>241</v>
      </c>
      <c r="H12" s="582" t="s">
        <v>106</v>
      </c>
      <c r="I12" s="583"/>
    </row>
    <row r="13" spans="2:9" ht="30.75" customHeight="1" x14ac:dyDescent="0.15">
      <c r="B13" s="118" t="s">
        <v>242</v>
      </c>
      <c r="C13" s="599" t="s">
        <v>401</v>
      </c>
      <c r="D13" s="599"/>
      <c r="E13" s="599"/>
      <c r="F13" s="599"/>
      <c r="G13" s="131" t="s">
        <v>244</v>
      </c>
      <c r="H13" s="572" t="s">
        <v>77</v>
      </c>
      <c r="I13" s="598"/>
    </row>
    <row r="14" spans="2:9" ht="30" customHeight="1" x14ac:dyDescent="0.15">
      <c r="B14" s="118" t="s">
        <v>245</v>
      </c>
      <c r="C14" s="657" t="s">
        <v>402</v>
      </c>
      <c r="D14" s="657"/>
      <c r="E14" s="657"/>
      <c r="F14" s="657"/>
      <c r="G14" s="657"/>
      <c r="H14" s="657"/>
      <c r="I14" s="658"/>
    </row>
    <row r="15" spans="2:9" ht="30.75" customHeight="1" x14ac:dyDescent="0.15">
      <c r="B15" s="118" t="s">
        <v>247</v>
      </c>
      <c r="C15" s="591" t="s">
        <v>327</v>
      </c>
      <c r="D15" s="591"/>
      <c r="E15" s="591"/>
      <c r="F15" s="591"/>
      <c r="G15" s="591"/>
      <c r="H15" s="591"/>
      <c r="I15" s="592"/>
    </row>
    <row r="16" spans="2:9" ht="20.25" customHeight="1" x14ac:dyDescent="0.15">
      <c r="B16" s="118" t="s">
        <v>249</v>
      </c>
      <c r="C16" s="570" t="s">
        <v>403</v>
      </c>
      <c r="D16" s="570"/>
      <c r="E16" s="570"/>
      <c r="F16" s="570"/>
      <c r="G16" s="570"/>
      <c r="H16" s="570"/>
      <c r="I16" s="571"/>
    </row>
    <row r="17" spans="2:10" ht="30.75" customHeight="1" x14ac:dyDescent="0.15">
      <c r="B17" s="118" t="s">
        <v>251</v>
      </c>
      <c r="C17" s="572" t="s">
        <v>56</v>
      </c>
      <c r="D17" s="573"/>
      <c r="E17" s="573"/>
      <c r="F17" s="573"/>
      <c r="G17" s="573"/>
      <c r="H17" s="573"/>
      <c r="I17" s="574"/>
    </row>
    <row r="18" spans="2:10" ht="18" customHeight="1" x14ac:dyDescent="0.15">
      <c r="B18" s="575" t="s">
        <v>252</v>
      </c>
      <c r="C18" s="576" t="s">
        <v>253</v>
      </c>
      <c r="D18" s="576"/>
      <c r="E18" s="576"/>
      <c r="F18" s="577" t="s">
        <v>254</v>
      </c>
      <c r="G18" s="577"/>
      <c r="H18" s="577"/>
      <c r="I18" s="578"/>
    </row>
    <row r="19" spans="2:10" ht="39.75" customHeight="1" x14ac:dyDescent="0.15">
      <c r="B19" s="575"/>
      <c r="C19" s="527" t="s">
        <v>404</v>
      </c>
      <c r="D19" s="528"/>
      <c r="E19" s="645"/>
      <c r="F19" s="570" t="str">
        <f>C19</f>
        <v>Actividades que se ejecutaron para la implementación de los procesos transversales</v>
      </c>
      <c r="G19" s="570"/>
      <c r="H19" s="570"/>
      <c r="I19" s="571"/>
    </row>
    <row r="20" spans="2:10" ht="39.75" customHeight="1" x14ac:dyDescent="0.15">
      <c r="B20" s="118" t="s">
        <v>257</v>
      </c>
      <c r="C20" s="527" t="s">
        <v>405</v>
      </c>
      <c r="D20" s="528"/>
      <c r="E20" s="645"/>
      <c r="F20" s="570" t="str">
        <f>C20</f>
        <v>Cantidad de actividades que se ejecutaron para la implementación de los procesos transversales</v>
      </c>
      <c r="G20" s="570"/>
      <c r="H20" s="570"/>
      <c r="I20" s="571"/>
    </row>
    <row r="21" spans="2:10" ht="30" customHeight="1" x14ac:dyDescent="0.15">
      <c r="B21" s="118" t="s">
        <v>258</v>
      </c>
      <c r="C21" s="651"/>
      <c r="D21" s="652"/>
      <c r="E21" s="653"/>
      <c r="F21" s="527"/>
      <c r="G21" s="528"/>
      <c r="H21" s="528"/>
      <c r="I21" s="529"/>
    </row>
    <row r="22" spans="2:10" ht="23.25" customHeight="1" x14ac:dyDescent="0.15">
      <c r="B22" s="118" t="s">
        <v>261</v>
      </c>
      <c r="C22" s="644">
        <v>44562</v>
      </c>
      <c r="D22" s="654"/>
      <c r="E22" s="655"/>
      <c r="F22" s="131" t="s">
        <v>262</v>
      </c>
      <c r="G22" s="208">
        <v>0.3</v>
      </c>
      <c r="H22" s="131" t="s">
        <v>263</v>
      </c>
      <c r="I22" s="133">
        <v>0.7</v>
      </c>
    </row>
    <row r="23" spans="2:10" ht="27" customHeight="1" x14ac:dyDescent="0.15">
      <c r="B23" s="118" t="s">
        <v>264</v>
      </c>
      <c r="C23" s="644">
        <v>44926</v>
      </c>
      <c r="D23" s="528"/>
      <c r="E23" s="645"/>
      <c r="F23" s="131" t="s">
        <v>265</v>
      </c>
      <c r="G23" s="809">
        <v>0.2</v>
      </c>
      <c r="H23" s="810"/>
      <c r="I23" s="811"/>
    </row>
    <row r="24" spans="2:10" ht="30.75" customHeight="1" x14ac:dyDescent="0.15">
      <c r="B24" s="206" t="s">
        <v>266</v>
      </c>
      <c r="C24" s="756" t="s">
        <v>267</v>
      </c>
      <c r="D24" s="757"/>
      <c r="E24" s="758"/>
      <c r="F24" s="207" t="s">
        <v>268</v>
      </c>
      <c r="G24" s="527" t="s">
        <v>269</v>
      </c>
      <c r="H24" s="528"/>
      <c r="I24" s="529"/>
    </row>
    <row r="25" spans="2:10" ht="22.5" customHeight="1" x14ac:dyDescent="0.15">
      <c r="B25" s="521" t="s">
        <v>270</v>
      </c>
      <c r="C25" s="522"/>
      <c r="D25" s="522"/>
      <c r="E25" s="522"/>
      <c r="F25" s="522"/>
      <c r="G25" s="522"/>
      <c r="H25" s="522"/>
      <c r="I25" s="523"/>
    </row>
    <row r="26" spans="2:10" ht="43.5" customHeight="1" x14ac:dyDescent="0.15">
      <c r="B26" s="100" t="s">
        <v>148</v>
      </c>
      <c r="C26" s="134" t="s">
        <v>271</v>
      </c>
      <c r="D26" s="134" t="s">
        <v>272</v>
      </c>
      <c r="E26" s="135" t="s">
        <v>273</v>
      </c>
      <c r="F26" s="134" t="s">
        <v>274</v>
      </c>
      <c r="G26" s="134" t="s">
        <v>275</v>
      </c>
      <c r="H26" s="135" t="s">
        <v>276</v>
      </c>
      <c r="I26" s="136" t="s">
        <v>277</v>
      </c>
    </row>
    <row r="27" spans="2:10" ht="15.5" customHeight="1" x14ac:dyDescent="0.15">
      <c r="B27" s="100" t="s">
        <v>278</v>
      </c>
      <c r="C27" s="153">
        <f>0.0833333333333333*$G$23</f>
        <v>1.6666666666666659E-2</v>
      </c>
      <c r="D27" s="153">
        <v>1.6666666666666659E-2</v>
      </c>
      <c r="E27" s="128">
        <f>D27/C27</f>
        <v>1</v>
      </c>
      <c r="F27" s="780">
        <f>SUM(C27:C38)</f>
        <v>0.19999999999999993</v>
      </c>
      <c r="G27" s="783">
        <f>SUM(D27:D38)</f>
        <v>8.3333333333333301E-2</v>
      </c>
      <c r="H27" s="218">
        <f>+(D27*100%)/$G$23</f>
        <v>8.3333333333333287E-2</v>
      </c>
      <c r="I27" s="786">
        <f>G27+I22</f>
        <v>0.78333333333333321</v>
      </c>
    </row>
    <row r="28" spans="2:10" ht="15.5" customHeight="1" x14ac:dyDescent="0.15">
      <c r="B28" s="100" t="s">
        <v>158</v>
      </c>
      <c r="C28" s="153">
        <f t="shared" ref="C28:D38" si="0">0.0833333333333333*$G$23</f>
        <v>1.6666666666666659E-2</v>
      </c>
      <c r="D28" s="153">
        <f t="shared" si="0"/>
        <v>1.6666666666666659E-2</v>
      </c>
      <c r="E28" s="128">
        <f t="shared" ref="E28:E31" si="1">D28/C28</f>
        <v>1</v>
      </c>
      <c r="F28" s="781"/>
      <c r="G28" s="784"/>
      <c r="H28" s="218">
        <f>+IF(D28="","",((D28*100%)/$G$23)+H27)</f>
        <v>0.16666666666666657</v>
      </c>
      <c r="I28" s="787"/>
    </row>
    <row r="29" spans="2:10" ht="15.5" customHeight="1" x14ac:dyDescent="0.15">
      <c r="B29" s="100" t="s">
        <v>159</v>
      </c>
      <c r="C29" s="153">
        <f t="shared" si="0"/>
        <v>1.6666666666666659E-2</v>
      </c>
      <c r="D29" s="153">
        <f>+C29</f>
        <v>1.6666666666666659E-2</v>
      </c>
      <c r="E29" s="128">
        <f t="shared" si="1"/>
        <v>1</v>
      </c>
      <c r="F29" s="781"/>
      <c r="G29" s="784"/>
      <c r="H29" s="218">
        <f t="shared" ref="H29:H38" si="2">+IF(D29="","",((D29*100%)/$G$23)+H28)</f>
        <v>0.24999999999999986</v>
      </c>
      <c r="I29" s="787"/>
    </row>
    <row r="30" spans="2:10" ht="15.5" customHeight="1" x14ac:dyDescent="0.15">
      <c r="B30" s="100" t="s">
        <v>160</v>
      </c>
      <c r="C30" s="153">
        <f t="shared" si="0"/>
        <v>1.6666666666666659E-2</v>
      </c>
      <c r="D30" s="153">
        <f>+C30</f>
        <v>1.6666666666666659E-2</v>
      </c>
      <c r="E30" s="128">
        <f t="shared" si="1"/>
        <v>1</v>
      </c>
      <c r="F30" s="781"/>
      <c r="G30" s="784"/>
      <c r="H30" s="218">
        <f t="shared" si="2"/>
        <v>0.33333333333333315</v>
      </c>
      <c r="I30" s="787"/>
    </row>
    <row r="31" spans="2:10" ht="15.5" customHeight="1" x14ac:dyDescent="0.15">
      <c r="B31" s="100" t="s">
        <v>161</v>
      </c>
      <c r="C31" s="153">
        <f t="shared" si="0"/>
        <v>1.6666666666666659E-2</v>
      </c>
      <c r="D31" s="153">
        <f>+C31</f>
        <v>1.6666666666666659E-2</v>
      </c>
      <c r="E31" s="128">
        <f t="shared" si="1"/>
        <v>1</v>
      </c>
      <c r="F31" s="781"/>
      <c r="G31" s="784"/>
      <c r="H31" s="218">
        <f t="shared" si="2"/>
        <v>0.41666666666666641</v>
      </c>
      <c r="I31" s="787"/>
      <c r="J31" s="257"/>
    </row>
    <row r="32" spans="2:10" ht="15.5" customHeight="1" x14ac:dyDescent="0.15">
      <c r="B32" s="100" t="s">
        <v>162</v>
      </c>
      <c r="C32" s="153">
        <f t="shared" si="0"/>
        <v>1.6666666666666659E-2</v>
      </c>
      <c r="D32" s="153"/>
      <c r="E32" s="128">
        <f>D32/C32</f>
        <v>0</v>
      </c>
      <c r="F32" s="781"/>
      <c r="G32" s="784"/>
      <c r="H32" s="218" t="str">
        <f t="shared" si="2"/>
        <v/>
      </c>
      <c r="I32" s="787"/>
    </row>
    <row r="33" spans="2:11" ht="19.5" customHeight="1" x14ac:dyDescent="0.15">
      <c r="B33" s="100" t="s">
        <v>163</v>
      </c>
      <c r="C33" s="153">
        <f t="shared" si="0"/>
        <v>1.6666666666666659E-2</v>
      </c>
      <c r="D33" s="153"/>
      <c r="E33" s="128">
        <f t="shared" ref="E33:E38" si="3">D33/C33</f>
        <v>0</v>
      </c>
      <c r="F33" s="781"/>
      <c r="G33" s="784"/>
      <c r="H33" s="218" t="str">
        <f t="shared" si="2"/>
        <v/>
      </c>
      <c r="I33" s="787"/>
      <c r="J33" s="257"/>
    </row>
    <row r="34" spans="2:11" ht="19.5" customHeight="1" x14ac:dyDescent="0.15">
      <c r="B34" s="100" t="s">
        <v>164</v>
      </c>
      <c r="C34" s="153">
        <f t="shared" si="0"/>
        <v>1.6666666666666659E-2</v>
      </c>
      <c r="D34" s="153"/>
      <c r="E34" s="128">
        <f t="shared" si="3"/>
        <v>0</v>
      </c>
      <c r="F34" s="781"/>
      <c r="G34" s="784"/>
      <c r="H34" s="218" t="str">
        <f t="shared" si="2"/>
        <v/>
      </c>
      <c r="I34" s="787"/>
      <c r="J34" s="257"/>
    </row>
    <row r="35" spans="2:11" ht="19.5" customHeight="1" x14ac:dyDescent="0.15">
      <c r="B35" s="100" t="s">
        <v>165</v>
      </c>
      <c r="C35" s="153">
        <f t="shared" si="0"/>
        <v>1.6666666666666659E-2</v>
      </c>
      <c r="D35" s="153"/>
      <c r="E35" s="128">
        <f t="shared" si="3"/>
        <v>0</v>
      </c>
      <c r="F35" s="781"/>
      <c r="G35" s="784"/>
      <c r="H35" s="218" t="str">
        <f t="shared" si="2"/>
        <v/>
      </c>
      <c r="I35" s="787"/>
      <c r="J35" s="257"/>
    </row>
    <row r="36" spans="2:11" ht="19.5" customHeight="1" x14ac:dyDescent="0.15">
      <c r="B36" s="100" t="s">
        <v>166</v>
      </c>
      <c r="C36" s="153">
        <f t="shared" si="0"/>
        <v>1.6666666666666659E-2</v>
      </c>
      <c r="D36" s="153"/>
      <c r="E36" s="128">
        <f t="shared" si="3"/>
        <v>0</v>
      </c>
      <c r="F36" s="781"/>
      <c r="G36" s="784"/>
      <c r="H36" s="218" t="str">
        <f t="shared" si="2"/>
        <v/>
      </c>
      <c r="I36" s="787"/>
    </row>
    <row r="37" spans="2:11" ht="19.5" customHeight="1" x14ac:dyDescent="0.15">
      <c r="B37" s="100" t="s">
        <v>167</v>
      </c>
      <c r="C37" s="153">
        <f t="shared" si="0"/>
        <v>1.6666666666666659E-2</v>
      </c>
      <c r="D37" s="153"/>
      <c r="E37" s="128">
        <f t="shared" si="3"/>
        <v>0</v>
      </c>
      <c r="F37" s="781"/>
      <c r="G37" s="784"/>
      <c r="H37" s="218" t="str">
        <f t="shared" si="2"/>
        <v/>
      </c>
      <c r="I37" s="787"/>
      <c r="J37" s="257"/>
    </row>
    <row r="38" spans="2:11" ht="19.5" customHeight="1" x14ac:dyDescent="0.15">
      <c r="B38" s="100" t="s">
        <v>168</v>
      </c>
      <c r="C38" s="153">
        <f t="shared" si="0"/>
        <v>1.6666666666666659E-2</v>
      </c>
      <c r="D38" s="153"/>
      <c r="E38" s="128">
        <f t="shared" si="3"/>
        <v>0</v>
      </c>
      <c r="F38" s="782"/>
      <c r="G38" s="785"/>
      <c r="H38" s="218" t="str">
        <f t="shared" si="2"/>
        <v/>
      </c>
      <c r="I38" s="788"/>
      <c r="K38" s="257"/>
    </row>
    <row r="39" spans="2:11" ht="117.5" customHeight="1" x14ac:dyDescent="0.15">
      <c r="B39" s="119" t="s">
        <v>279</v>
      </c>
      <c r="C39" s="778" t="s">
        <v>392</v>
      </c>
      <c r="D39" s="778"/>
      <c r="E39" s="778"/>
      <c r="F39" s="778"/>
      <c r="G39" s="778"/>
      <c r="H39" s="778"/>
      <c r="I39" s="779"/>
    </row>
    <row r="40" spans="2:11" ht="57" customHeight="1" x14ac:dyDescent="0.15">
      <c r="B40" s="539"/>
      <c r="C40" s="540"/>
      <c r="D40" s="540"/>
      <c r="E40" s="540"/>
      <c r="F40" s="540"/>
      <c r="G40" s="540"/>
      <c r="H40" s="540"/>
      <c r="I40" s="541"/>
    </row>
    <row r="41" spans="2:11" ht="57" customHeight="1" x14ac:dyDescent="0.15">
      <c r="B41" s="542"/>
      <c r="C41" s="543"/>
      <c r="D41" s="543"/>
      <c r="E41" s="543"/>
      <c r="F41" s="543"/>
      <c r="G41" s="543"/>
      <c r="H41" s="543"/>
      <c r="I41" s="544"/>
    </row>
    <row r="42" spans="2:11" ht="57" customHeight="1" x14ac:dyDescent="0.15">
      <c r="B42" s="542"/>
      <c r="C42" s="543"/>
      <c r="D42" s="543"/>
      <c r="E42" s="543"/>
      <c r="F42" s="543"/>
      <c r="G42" s="543"/>
      <c r="H42" s="543"/>
      <c r="I42" s="544"/>
    </row>
    <row r="43" spans="2:11" ht="57" customHeight="1" x14ac:dyDescent="0.15">
      <c r="B43" s="542"/>
      <c r="C43" s="543"/>
      <c r="D43" s="543"/>
      <c r="E43" s="543"/>
      <c r="F43" s="543"/>
      <c r="G43" s="543"/>
      <c r="H43" s="543"/>
      <c r="I43" s="544"/>
    </row>
    <row r="44" spans="2:11" ht="57" customHeight="1" x14ac:dyDescent="0.15">
      <c r="B44" s="545"/>
      <c r="C44" s="546"/>
      <c r="D44" s="546"/>
      <c r="E44" s="546"/>
      <c r="F44" s="546"/>
      <c r="G44" s="546"/>
      <c r="H44" s="546"/>
      <c r="I44" s="547"/>
    </row>
    <row r="45" spans="2:11" ht="23.25" customHeight="1" x14ac:dyDescent="0.15">
      <c r="B45" s="664" t="s">
        <v>280</v>
      </c>
      <c r="C45" s="807"/>
      <c r="D45" s="808"/>
      <c r="E45" s="808"/>
      <c r="F45" s="808"/>
      <c r="G45" s="808"/>
      <c r="H45" s="146" t="s">
        <v>148</v>
      </c>
      <c r="I45" s="147" t="s">
        <v>282</v>
      </c>
    </row>
    <row r="46" spans="2:11" ht="54" customHeight="1" x14ac:dyDescent="0.15">
      <c r="B46" s="665"/>
      <c r="C46" s="828" t="s">
        <v>406</v>
      </c>
      <c r="D46" s="829"/>
      <c r="E46" s="829"/>
      <c r="F46" s="829"/>
      <c r="G46" s="260" t="s">
        <v>407</v>
      </c>
      <c r="H46" s="148">
        <v>1154</v>
      </c>
      <c r="I46" s="149">
        <v>5444</v>
      </c>
      <c r="J46" s="81" t="str">
        <f>CONCATENATE(G46," ",H46)</f>
        <v>PQRS recibidas:  1154</v>
      </c>
    </row>
    <row r="47" spans="2:11" ht="54" customHeight="1" x14ac:dyDescent="0.15">
      <c r="B47" s="665"/>
      <c r="C47" s="830"/>
      <c r="D47" s="831"/>
      <c r="E47" s="831"/>
      <c r="F47" s="831"/>
      <c r="G47" s="260" t="s">
        <v>408</v>
      </c>
      <c r="H47" s="269">
        <v>0.75</v>
      </c>
      <c r="I47" s="149" t="s">
        <v>409</v>
      </c>
    </row>
    <row r="48" spans="2:11" ht="54" customHeight="1" x14ac:dyDescent="0.15">
      <c r="B48" s="665"/>
      <c r="C48" s="830"/>
      <c r="D48" s="831"/>
      <c r="E48" s="831"/>
      <c r="F48" s="831"/>
      <c r="G48" s="260" t="s">
        <v>410</v>
      </c>
      <c r="H48" s="148">
        <v>2522</v>
      </c>
      <c r="I48" s="148">
        <v>10338</v>
      </c>
      <c r="J48" s="81" t="str">
        <f>CONCATENATE(G48," ",H48)</f>
        <v>Asesorías dadas: 2522</v>
      </c>
    </row>
    <row r="49" spans="2:13" ht="171.75" customHeight="1" x14ac:dyDescent="0.15">
      <c r="B49" s="665"/>
      <c r="C49" s="832" t="s">
        <v>411</v>
      </c>
      <c r="D49" s="833"/>
      <c r="E49" s="833"/>
      <c r="F49" s="834"/>
      <c r="G49" s="260" t="s">
        <v>412</v>
      </c>
      <c r="H49" s="256">
        <v>12</v>
      </c>
      <c r="I49" s="256">
        <v>59</v>
      </c>
      <c r="J49" s="81" t="str">
        <f>CONCATENATE(G49," ",H49)</f>
        <v>Capacitaciones: 12</v>
      </c>
    </row>
    <row r="50" spans="2:13" ht="171.75" customHeight="1" x14ac:dyDescent="0.15">
      <c r="B50" s="665"/>
      <c r="C50" s="835"/>
      <c r="D50" s="836"/>
      <c r="E50" s="836"/>
      <c r="F50" s="837"/>
      <c r="G50" s="260" t="s">
        <v>413</v>
      </c>
      <c r="H50" s="256">
        <v>11</v>
      </c>
      <c r="I50" s="256">
        <v>36</v>
      </c>
      <c r="J50" s="81" t="str">
        <f>CONCATENATE(G50," ",H50)</f>
        <v>Actividades de bienestar: 11</v>
      </c>
    </row>
    <row r="51" spans="2:13" ht="171.75" customHeight="1" x14ac:dyDescent="0.15">
      <c r="B51" s="665"/>
      <c r="C51" s="835"/>
      <c r="D51" s="836"/>
      <c r="E51" s="836"/>
      <c r="F51" s="837"/>
      <c r="G51" s="260" t="s">
        <v>414</v>
      </c>
      <c r="H51" s="256">
        <v>6</v>
      </c>
      <c r="I51" s="256">
        <v>44</v>
      </c>
      <c r="J51" s="81" t="str">
        <f>CONCATENATE(G51," ",H51)</f>
        <v>Actividades del PASST: 6</v>
      </c>
    </row>
    <row r="52" spans="2:13" ht="66.75" customHeight="1" x14ac:dyDescent="0.15">
      <c r="B52" s="665"/>
      <c r="C52" s="789" t="s">
        <v>415</v>
      </c>
      <c r="D52" s="790"/>
      <c r="E52" s="790"/>
      <c r="F52" s="791"/>
      <c r="G52" s="260" t="s">
        <v>416</v>
      </c>
      <c r="H52" s="256" t="s">
        <v>417</v>
      </c>
      <c r="I52" s="256" t="s">
        <v>418</v>
      </c>
    </row>
    <row r="53" spans="2:13" ht="66.75" customHeight="1" x14ac:dyDescent="0.15">
      <c r="B53" s="665"/>
      <c r="C53" s="792"/>
      <c r="D53" s="793"/>
      <c r="E53" s="793"/>
      <c r="F53" s="794"/>
      <c r="G53" s="260" t="s">
        <v>419</v>
      </c>
      <c r="H53" s="258">
        <v>181</v>
      </c>
      <c r="I53" s="258">
        <v>777</v>
      </c>
      <c r="J53" s="81" t="str">
        <f>CONCATENATE(G53," ",H53)</f>
        <v>Vehículos asignados: 181</v>
      </c>
    </row>
    <row r="54" spans="2:13" ht="66.75" customHeight="1" x14ac:dyDescent="0.15">
      <c r="B54" s="665"/>
      <c r="C54" s="792"/>
      <c r="D54" s="793"/>
      <c r="E54" s="793"/>
      <c r="F54" s="794"/>
      <c r="G54" s="260" t="s">
        <v>420</v>
      </c>
      <c r="H54" s="256">
        <v>9</v>
      </c>
      <c r="I54" s="256">
        <v>31</v>
      </c>
    </row>
    <row r="55" spans="2:13" ht="66.75" customHeight="1" x14ac:dyDescent="0.15">
      <c r="B55" s="665"/>
      <c r="C55" s="795"/>
      <c r="D55" s="796"/>
      <c r="E55" s="796"/>
      <c r="F55" s="797"/>
      <c r="G55" s="260" t="s">
        <v>421</v>
      </c>
      <c r="H55" s="256">
        <v>5</v>
      </c>
      <c r="I55" s="256">
        <v>30</v>
      </c>
      <c r="J55" s="81" t="str">
        <f>CONCATENATE(G55," ",H55)</f>
        <v>Mantenimientos realizados 5</v>
      </c>
    </row>
    <row r="56" spans="2:13" ht="57.75" customHeight="1" x14ac:dyDescent="0.15">
      <c r="B56" s="665"/>
      <c r="C56" s="838" t="s">
        <v>422</v>
      </c>
      <c r="D56" s="839"/>
      <c r="E56" s="839"/>
      <c r="F56" s="840"/>
      <c r="G56" s="260" t="s">
        <v>423</v>
      </c>
      <c r="H56" s="256">
        <v>2</v>
      </c>
      <c r="I56" s="256">
        <v>10</v>
      </c>
    </row>
    <row r="57" spans="2:13" ht="57.75" customHeight="1" x14ac:dyDescent="0.15">
      <c r="B57" s="665"/>
      <c r="C57" s="841"/>
      <c r="D57" s="842"/>
      <c r="E57" s="842"/>
      <c r="F57" s="843"/>
      <c r="G57" s="260" t="s">
        <v>424</v>
      </c>
      <c r="H57" s="256">
        <v>9</v>
      </c>
      <c r="I57" s="256">
        <v>33</v>
      </c>
      <c r="J57" s="81" t="str">
        <f>CONCATENATE(G57," ",H57)</f>
        <v>Gestión de residuos peligrosos 9</v>
      </c>
    </row>
    <row r="58" spans="2:13" ht="81.75" customHeight="1" x14ac:dyDescent="0.15">
      <c r="B58" s="665"/>
      <c r="C58" s="841"/>
      <c r="D58" s="842"/>
      <c r="E58" s="842"/>
      <c r="F58" s="843"/>
      <c r="G58" s="260" t="s">
        <v>425</v>
      </c>
      <c r="H58" s="256">
        <v>1</v>
      </c>
      <c r="I58" s="256">
        <v>5</v>
      </c>
    </row>
    <row r="59" spans="2:13" ht="57.75" customHeight="1" x14ac:dyDescent="0.15">
      <c r="B59" s="665"/>
      <c r="C59" s="844"/>
      <c r="D59" s="845"/>
      <c r="E59" s="845"/>
      <c r="F59" s="846"/>
      <c r="G59" s="260" t="s">
        <v>426</v>
      </c>
      <c r="H59" s="256">
        <v>1</v>
      </c>
      <c r="I59" s="256">
        <v>9</v>
      </c>
    </row>
    <row r="60" spans="2:13" ht="54.75" customHeight="1" x14ac:dyDescent="0.15">
      <c r="B60" s="665"/>
      <c r="C60" s="847" t="s">
        <v>488</v>
      </c>
      <c r="D60" s="790"/>
      <c r="E60" s="790"/>
      <c r="F60" s="791"/>
      <c r="G60" s="260" t="s">
        <v>427</v>
      </c>
      <c r="H60" s="306" t="s">
        <v>428</v>
      </c>
      <c r="I60" s="306" t="s">
        <v>429</v>
      </c>
    </row>
    <row r="61" spans="2:13" ht="54.75" customHeight="1" x14ac:dyDescent="0.15">
      <c r="B61" s="665"/>
      <c r="C61" s="793"/>
      <c r="D61" s="793"/>
      <c r="E61" s="793"/>
      <c r="F61" s="794"/>
      <c r="G61" s="260" t="s">
        <v>430</v>
      </c>
      <c r="H61" s="306" t="s">
        <v>431</v>
      </c>
      <c r="I61" s="306" t="s">
        <v>432</v>
      </c>
      <c r="J61" s="270"/>
    </row>
    <row r="62" spans="2:13" ht="54.75" customHeight="1" x14ac:dyDescent="0.15">
      <c r="B62" s="665"/>
      <c r="C62" s="796"/>
      <c r="D62" s="796"/>
      <c r="E62" s="796"/>
      <c r="F62" s="797"/>
      <c r="G62" s="260" t="s">
        <v>433</v>
      </c>
      <c r="H62" s="304" t="s">
        <v>434</v>
      </c>
      <c r="I62" s="305" t="s">
        <v>435</v>
      </c>
      <c r="J62" s="270"/>
    </row>
    <row r="63" spans="2:13" ht="48" customHeight="1" x14ac:dyDescent="0.15">
      <c r="B63" s="665"/>
      <c r="C63" s="798" t="s">
        <v>436</v>
      </c>
      <c r="D63" s="799"/>
      <c r="E63" s="799"/>
      <c r="F63" s="800"/>
      <c r="G63" s="260" t="s">
        <v>437</v>
      </c>
      <c r="H63" s="261">
        <v>7</v>
      </c>
      <c r="I63" s="262">
        <v>7</v>
      </c>
      <c r="J63" s="776"/>
      <c r="K63" s="777"/>
      <c r="L63" s="777"/>
      <c r="M63" s="777"/>
    </row>
    <row r="64" spans="2:13" ht="48" customHeight="1" x14ac:dyDescent="0.15">
      <c r="B64" s="665"/>
      <c r="C64" s="801"/>
      <c r="D64" s="802"/>
      <c r="E64" s="802"/>
      <c r="F64" s="803"/>
      <c r="G64" s="260" t="s">
        <v>438</v>
      </c>
      <c r="H64" s="261">
        <v>16</v>
      </c>
      <c r="I64" s="262">
        <v>44</v>
      </c>
      <c r="J64" s="274"/>
      <c r="K64" s="275"/>
      <c r="L64" s="275"/>
      <c r="M64" s="275"/>
    </row>
    <row r="65" spans="2:13" ht="48" customHeight="1" x14ac:dyDescent="0.15">
      <c r="B65" s="827"/>
      <c r="C65" s="804"/>
      <c r="D65" s="805"/>
      <c r="E65" s="805"/>
      <c r="F65" s="806"/>
      <c r="G65" s="260" t="s">
        <v>439</v>
      </c>
      <c r="H65" s="261">
        <v>911</v>
      </c>
      <c r="I65" s="303">
        <v>2186</v>
      </c>
      <c r="J65" s="81" t="str">
        <f>CONCATENATE(G65," ",H65)</f>
        <v>Revisiones de expedientes o intervenciones 911</v>
      </c>
      <c r="K65" s="275"/>
      <c r="L65" s="275"/>
      <c r="M65" s="275"/>
    </row>
    <row r="66" spans="2:13" ht="36" customHeight="1" x14ac:dyDescent="0.15">
      <c r="B66" s="157" t="s">
        <v>290</v>
      </c>
      <c r="C66" s="824" t="s">
        <v>46</v>
      </c>
      <c r="D66" s="825"/>
      <c r="E66" s="825"/>
      <c r="F66" s="825"/>
      <c r="G66" s="825"/>
      <c r="H66" s="825"/>
      <c r="I66" s="826"/>
      <c r="J66" s="274"/>
      <c r="K66" s="275"/>
      <c r="L66" s="275"/>
      <c r="M66" s="275"/>
    </row>
    <row r="67" spans="2:13" ht="79.5" customHeight="1" x14ac:dyDescent="0.15">
      <c r="B67" s="120" t="s">
        <v>291</v>
      </c>
      <c r="C67" s="824" t="s">
        <v>440</v>
      </c>
      <c r="D67" s="825"/>
      <c r="E67" s="825"/>
      <c r="F67" s="825"/>
      <c r="G67" s="825"/>
      <c r="H67" s="825"/>
      <c r="I67" s="826"/>
      <c r="J67" s="276"/>
      <c r="K67" s="277"/>
      <c r="L67" s="277"/>
      <c r="M67" s="277"/>
    </row>
    <row r="68" spans="2:13" ht="22.5" customHeight="1" x14ac:dyDescent="0.15">
      <c r="B68" s="521" t="s">
        <v>293</v>
      </c>
      <c r="C68" s="522"/>
      <c r="D68" s="522"/>
      <c r="E68" s="522"/>
      <c r="F68" s="522"/>
      <c r="G68" s="522"/>
      <c r="H68" s="522"/>
      <c r="I68" s="523"/>
    </row>
    <row r="69" spans="2:13" ht="22.5" customHeight="1" x14ac:dyDescent="0.15">
      <c r="B69" s="517" t="s">
        <v>294</v>
      </c>
      <c r="C69" s="137" t="s">
        <v>295</v>
      </c>
      <c r="D69" s="519" t="s">
        <v>296</v>
      </c>
      <c r="E69" s="519"/>
      <c r="F69" s="519"/>
      <c r="G69" s="519" t="s">
        <v>297</v>
      </c>
      <c r="H69" s="519"/>
      <c r="I69" s="520"/>
    </row>
    <row r="70" spans="2:13" ht="30.75" customHeight="1" x14ac:dyDescent="0.15">
      <c r="B70" s="518"/>
      <c r="C70" s="138"/>
      <c r="D70" s="515"/>
      <c r="E70" s="515"/>
      <c r="F70" s="515"/>
      <c r="G70" s="515"/>
      <c r="H70" s="515"/>
      <c r="I70" s="516"/>
    </row>
    <row r="71" spans="2:13" ht="32.25" customHeight="1" x14ac:dyDescent="0.15">
      <c r="B71" s="121" t="s">
        <v>298</v>
      </c>
      <c r="C71" s="624" t="s">
        <v>441</v>
      </c>
      <c r="D71" s="624"/>
      <c r="E71" s="624"/>
      <c r="F71" s="624"/>
      <c r="G71" s="624"/>
      <c r="H71" s="624"/>
      <c r="I71" s="625"/>
    </row>
    <row r="72" spans="2:13" ht="28.5" customHeight="1" x14ac:dyDescent="0.15">
      <c r="B72" s="122" t="s">
        <v>300</v>
      </c>
      <c r="C72" s="624" t="s">
        <v>441</v>
      </c>
      <c r="D72" s="624"/>
      <c r="E72" s="624"/>
      <c r="F72" s="624"/>
      <c r="G72" s="624"/>
      <c r="H72" s="624"/>
      <c r="I72" s="625"/>
    </row>
    <row r="73" spans="2:13" ht="30" customHeight="1" x14ac:dyDescent="0.15">
      <c r="B73" s="120" t="s">
        <v>301</v>
      </c>
      <c r="C73" s="822" t="s">
        <v>442</v>
      </c>
      <c r="D73" s="822"/>
      <c r="E73" s="822"/>
      <c r="F73" s="822"/>
      <c r="G73" s="822"/>
      <c r="H73" s="822"/>
      <c r="I73" s="823"/>
    </row>
    <row r="74" spans="2:13" ht="31.5" customHeight="1" thickBot="1" x14ac:dyDescent="0.2">
      <c r="B74" s="116" t="s">
        <v>303</v>
      </c>
      <c r="C74" s="819" t="s">
        <v>443</v>
      </c>
      <c r="D74" s="820"/>
      <c r="E74" s="820"/>
      <c r="F74" s="820"/>
      <c r="G74" s="820"/>
      <c r="H74" s="820"/>
      <c r="I74" s="821"/>
    </row>
    <row r="75" spans="2:13" ht="13.25" customHeight="1" x14ac:dyDescent="0.15">
      <c r="B75" s="109"/>
      <c r="C75" s="110"/>
      <c r="D75" s="110"/>
      <c r="E75" s="111"/>
      <c r="F75" s="111"/>
      <c r="G75" s="117"/>
      <c r="H75" s="113"/>
      <c r="I75" s="110"/>
    </row>
    <row r="76" spans="2:13" ht="13.25" customHeight="1" x14ac:dyDescent="0.15">
      <c r="B76" s="816"/>
      <c r="C76" s="816"/>
      <c r="D76" s="816"/>
      <c r="E76" s="816"/>
      <c r="F76" s="816"/>
      <c r="G76" s="816"/>
      <c r="H76" s="816"/>
      <c r="I76" s="816"/>
    </row>
    <row r="77" spans="2:13" ht="13.25" customHeight="1" x14ac:dyDescent="0.15">
      <c r="B77" s="816"/>
      <c r="C77" s="816"/>
      <c r="D77" s="816"/>
      <c r="E77" s="816"/>
      <c r="F77" s="816"/>
      <c r="G77" s="816"/>
      <c r="H77" s="816"/>
      <c r="I77" s="816"/>
    </row>
    <row r="78" spans="2:13" ht="13.25" customHeight="1" x14ac:dyDescent="0.15">
      <c r="B78" s="816"/>
      <c r="C78" s="816"/>
      <c r="D78" s="816"/>
      <c r="E78" s="816"/>
      <c r="F78" s="816"/>
      <c r="G78" s="816"/>
      <c r="H78" s="816"/>
      <c r="I78" s="816"/>
    </row>
    <row r="79" spans="2:13" ht="13.25" customHeight="1" x14ac:dyDescent="0.15">
      <c r="B79" s="109"/>
      <c r="C79" s="110"/>
      <c r="D79" s="110"/>
      <c r="E79" s="111"/>
      <c r="F79" s="111"/>
      <c r="G79" s="117"/>
      <c r="H79" s="113"/>
      <c r="I79" s="110"/>
    </row>
    <row r="80" spans="2:13"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817"/>
      <c r="G109" s="818"/>
      <c r="H109" s="818"/>
      <c r="I109" s="818"/>
    </row>
    <row r="110" spans="6:9" ht="12.75" customHeight="1" x14ac:dyDescent="0.15">
      <c r="F110" s="812"/>
      <c r="G110" s="813"/>
      <c r="H110" s="813"/>
      <c r="I110" s="813"/>
    </row>
    <row r="111" spans="6:9" ht="12.75" customHeight="1" x14ac:dyDescent="0.15">
      <c r="F111" s="812"/>
      <c r="G111" s="813"/>
      <c r="H111" s="813"/>
      <c r="I111" s="813"/>
    </row>
    <row r="112" spans="6:9" ht="12.75" customHeight="1" x14ac:dyDescent="0.15">
      <c r="F112" s="812"/>
      <c r="G112" s="813"/>
      <c r="H112" s="813"/>
      <c r="I112" s="813"/>
    </row>
    <row r="113" spans="6:9" ht="12.75" customHeight="1" x14ac:dyDescent="0.15">
      <c r="F113" s="814"/>
      <c r="G113" s="815"/>
      <c r="H113" s="815"/>
      <c r="I113" s="815"/>
    </row>
  </sheetData>
  <sheetProtection algorithmName="SHA-512" hashValue="xXn0/cNKbkxSjjZa94gXIoPvy2kOpegXRllCEquNPaO/PUdkoNhnvJDXC8JlyurZs8c3+LPedlrwNRkVLC9NPw==" saltValue="+q23KBwcckCpMCpJGRGVow==" spinCount="100000" sheet="1" objects="1" scenarios="1"/>
  <mergeCells count="73">
    <mergeCell ref="B68:I68"/>
    <mergeCell ref="C73:I73"/>
    <mergeCell ref="C67:I67"/>
    <mergeCell ref="C66:I66"/>
    <mergeCell ref="B45:B65"/>
    <mergeCell ref="C46:F48"/>
    <mergeCell ref="C49:F51"/>
    <mergeCell ref="C56:F59"/>
    <mergeCell ref="C60:F62"/>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J63:M63"/>
    <mergeCell ref="C39:I39"/>
    <mergeCell ref="B40:I44"/>
    <mergeCell ref="C24:E24"/>
    <mergeCell ref="G24:I24"/>
    <mergeCell ref="B25:I25"/>
    <mergeCell ref="F27:F38"/>
    <mergeCell ref="G27:G38"/>
    <mergeCell ref="I27:I38"/>
    <mergeCell ref="C52:F55"/>
    <mergeCell ref="C63:F65"/>
    <mergeCell ref="C45:G45"/>
  </mergeCells>
  <dataValidations count="1">
    <dataValidation type="list" allowBlank="1" showInputMessage="1" showErrorMessage="1" sqref="C24:E24 C7 I7 H12:I13 C9:F9" xr:uid="{8D193C82-F006-4CC4-8B72-BCC1C0CE602D}">
      <formula1>#REF!</formula1>
    </dataValidation>
  </dataValidations>
  <pageMargins left="0.7" right="0.7" top="0.75" bottom="0.75" header="0.3" footer="0.3"/>
  <pageSetup scale="21"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view="pageBreakPreview" topLeftCell="A41" zoomScale="85" zoomScaleNormal="85" zoomScaleSheetLayoutView="85" zoomScalePageLayoutView="85" workbookViewId="0">
      <selection activeCell="J33" sqref="J33"/>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9" width="17.6640625" style="83" customWidth="1"/>
    <col min="10" max="11" width="22.5" style="83" customWidth="1"/>
    <col min="12" max="24" width="10.6640625" style="81"/>
    <col min="25" max="16384" width="10.6640625" style="83"/>
  </cols>
  <sheetData>
    <row r="1" spans="2:14" ht="37.5" customHeight="1" x14ac:dyDescent="0.15">
      <c r="B1" s="604"/>
      <c r="C1" s="662" t="s">
        <v>1</v>
      </c>
      <c r="D1" s="662"/>
      <c r="E1" s="662"/>
      <c r="F1" s="662"/>
      <c r="G1" s="662"/>
      <c r="H1" s="662"/>
      <c r="I1" s="608"/>
      <c r="J1" s="80"/>
      <c r="K1" s="80"/>
      <c r="M1" s="82" t="s">
        <v>67</v>
      </c>
    </row>
    <row r="2" spans="2:14" ht="37.5" customHeight="1" x14ac:dyDescent="0.15">
      <c r="B2" s="605"/>
      <c r="C2" s="611" t="s">
        <v>218</v>
      </c>
      <c r="D2" s="611"/>
      <c r="E2" s="611"/>
      <c r="F2" s="611"/>
      <c r="G2" s="611"/>
      <c r="H2" s="611"/>
      <c r="I2" s="609"/>
      <c r="J2" s="80"/>
      <c r="K2" s="80"/>
      <c r="M2" s="82" t="s">
        <v>68</v>
      </c>
    </row>
    <row r="3" spans="2:14" ht="37.5" customHeight="1" thickBot="1" x14ac:dyDescent="0.2">
      <c r="B3" s="606"/>
      <c r="C3" s="612" t="s">
        <v>219</v>
      </c>
      <c r="D3" s="612"/>
      <c r="E3" s="612"/>
      <c r="F3" s="612" t="s">
        <v>220</v>
      </c>
      <c r="G3" s="612"/>
      <c r="H3" s="612"/>
      <c r="I3" s="610"/>
      <c r="J3" s="80"/>
      <c r="K3" s="80"/>
      <c r="M3" s="82"/>
    </row>
    <row r="4" spans="2:14" ht="23.25" customHeight="1" x14ac:dyDescent="0.15">
      <c r="B4" s="600" t="s">
        <v>221</v>
      </c>
      <c r="C4" s="601"/>
      <c r="D4" s="601"/>
      <c r="E4" s="601"/>
      <c r="F4" s="601"/>
      <c r="G4" s="601"/>
      <c r="H4" s="601"/>
      <c r="I4" s="602"/>
      <c r="J4" s="84"/>
      <c r="K4" s="84"/>
    </row>
    <row r="5" spans="2:14" ht="24" customHeight="1" x14ac:dyDescent="0.15">
      <c r="B5" s="521" t="s">
        <v>222</v>
      </c>
      <c r="C5" s="522"/>
      <c r="D5" s="522"/>
      <c r="E5" s="522"/>
      <c r="F5" s="522"/>
      <c r="G5" s="522"/>
      <c r="H5" s="522"/>
      <c r="I5" s="523"/>
      <c r="J5" s="85"/>
      <c r="K5" s="85"/>
      <c r="N5" s="86"/>
    </row>
    <row r="6" spans="2:14" ht="46.25" customHeight="1" x14ac:dyDescent="0.15">
      <c r="B6" s="118" t="s">
        <v>223</v>
      </c>
      <c r="C6" s="130">
        <v>7</v>
      </c>
      <c r="D6" s="603" t="s">
        <v>224</v>
      </c>
      <c r="E6" s="603"/>
      <c r="F6" s="570" t="s">
        <v>444</v>
      </c>
      <c r="G6" s="570"/>
      <c r="H6" s="570"/>
      <c r="I6" s="571"/>
      <c r="J6" s="87"/>
      <c r="K6" s="87"/>
      <c r="M6" s="82"/>
      <c r="N6" s="86"/>
    </row>
    <row r="7" spans="2:14" ht="30.75" customHeight="1" x14ac:dyDescent="0.15">
      <c r="B7" s="118" t="s">
        <v>226</v>
      </c>
      <c r="C7" s="130" t="s">
        <v>84</v>
      </c>
      <c r="D7" s="603" t="s">
        <v>227</v>
      </c>
      <c r="E7" s="603"/>
      <c r="F7" s="570" t="s">
        <v>445</v>
      </c>
      <c r="G7" s="570"/>
      <c r="H7" s="131" t="s">
        <v>229</v>
      </c>
      <c r="I7" s="132" t="s">
        <v>84</v>
      </c>
      <c r="J7" s="88"/>
      <c r="K7" s="88"/>
      <c r="M7" s="82"/>
      <c r="N7" s="86"/>
    </row>
    <row r="8" spans="2:14" ht="30.75" customHeight="1" x14ac:dyDescent="0.15">
      <c r="B8" s="118" t="s">
        <v>230</v>
      </c>
      <c r="C8" s="570" t="s">
        <v>231</v>
      </c>
      <c r="D8" s="570"/>
      <c r="E8" s="570"/>
      <c r="F8" s="570"/>
      <c r="G8" s="131" t="s">
        <v>232</v>
      </c>
      <c r="H8" s="593">
        <v>7550</v>
      </c>
      <c r="I8" s="594"/>
      <c r="J8" s="89"/>
      <c r="K8" s="89"/>
      <c r="M8" s="82"/>
      <c r="N8" s="86"/>
    </row>
    <row r="9" spans="2:14" ht="30.75" customHeight="1" x14ac:dyDescent="0.15">
      <c r="B9" s="118" t="s">
        <v>68</v>
      </c>
      <c r="C9" s="595" t="s">
        <v>81</v>
      </c>
      <c r="D9" s="595"/>
      <c r="E9" s="595"/>
      <c r="F9" s="595"/>
      <c r="G9" s="131" t="s">
        <v>233</v>
      </c>
      <c r="H9" s="596" t="s">
        <v>446</v>
      </c>
      <c r="I9" s="597"/>
      <c r="J9" s="90"/>
      <c r="K9" s="90"/>
      <c r="M9" s="91"/>
    </row>
    <row r="10" spans="2:14" ht="59" customHeight="1" x14ac:dyDescent="0.15">
      <c r="B10" s="118" t="s">
        <v>235</v>
      </c>
      <c r="C10" s="570" t="s">
        <v>447</v>
      </c>
      <c r="D10" s="570"/>
      <c r="E10" s="570"/>
      <c r="F10" s="570"/>
      <c r="G10" s="570"/>
      <c r="H10" s="570"/>
      <c r="I10" s="571"/>
      <c r="J10" s="92"/>
      <c r="K10" s="92"/>
      <c r="M10" s="91"/>
    </row>
    <row r="11" spans="2:14" ht="30.75" customHeight="1" x14ac:dyDescent="0.15">
      <c r="B11" s="118" t="s">
        <v>237</v>
      </c>
      <c r="C11" s="572" t="s">
        <v>348</v>
      </c>
      <c r="D11" s="572"/>
      <c r="E11" s="572"/>
      <c r="F11" s="572"/>
      <c r="G11" s="572"/>
      <c r="H11" s="572"/>
      <c r="I11" s="598"/>
      <c r="J11" s="88"/>
      <c r="K11" s="88"/>
      <c r="M11" s="91"/>
      <c r="N11" s="86"/>
    </row>
    <row r="12" spans="2:14" ht="30.75" customHeight="1" x14ac:dyDescent="0.15">
      <c r="B12" s="118" t="s">
        <v>239</v>
      </c>
      <c r="C12" s="591" t="s">
        <v>448</v>
      </c>
      <c r="D12" s="591"/>
      <c r="E12" s="591"/>
      <c r="F12" s="591"/>
      <c r="G12" s="131" t="s">
        <v>241</v>
      </c>
      <c r="H12" s="582" t="s">
        <v>106</v>
      </c>
      <c r="I12" s="583"/>
      <c r="J12" s="88"/>
      <c r="K12" s="88"/>
      <c r="M12" s="91"/>
      <c r="N12" s="86"/>
    </row>
    <row r="13" spans="2:14" ht="30.75" customHeight="1" x14ac:dyDescent="0.15">
      <c r="B13" s="118" t="s">
        <v>242</v>
      </c>
      <c r="C13" s="599" t="s">
        <v>243</v>
      </c>
      <c r="D13" s="599"/>
      <c r="E13" s="599"/>
      <c r="F13" s="599"/>
      <c r="G13" s="131" t="s">
        <v>244</v>
      </c>
      <c r="H13" s="572" t="s">
        <v>77</v>
      </c>
      <c r="I13" s="598"/>
      <c r="J13" s="88"/>
      <c r="K13" s="88"/>
      <c r="M13" s="91"/>
    </row>
    <row r="14" spans="2:14" ht="30" customHeight="1" x14ac:dyDescent="0.15">
      <c r="B14" s="118" t="s">
        <v>245</v>
      </c>
      <c r="C14" s="591" t="s">
        <v>449</v>
      </c>
      <c r="D14" s="591"/>
      <c r="E14" s="591"/>
      <c r="F14" s="591"/>
      <c r="G14" s="591"/>
      <c r="H14" s="591"/>
      <c r="I14" s="592"/>
      <c r="J14" s="92"/>
      <c r="K14" s="92"/>
      <c r="M14" s="91"/>
      <c r="N14" s="86"/>
    </row>
    <row r="15" spans="2:14" ht="30.75" customHeight="1" x14ac:dyDescent="0.15">
      <c r="B15" s="118" t="s">
        <v>247</v>
      </c>
      <c r="C15" s="591" t="s">
        <v>450</v>
      </c>
      <c r="D15" s="591"/>
      <c r="E15" s="591"/>
      <c r="F15" s="591"/>
      <c r="G15" s="591"/>
      <c r="H15" s="591"/>
      <c r="I15" s="592"/>
      <c r="J15" s="93"/>
      <c r="K15" s="93"/>
      <c r="M15" s="91"/>
      <c r="N15" s="86"/>
    </row>
    <row r="16" spans="2:14" ht="42.5" customHeight="1" x14ac:dyDescent="0.15">
      <c r="B16" s="118" t="s">
        <v>249</v>
      </c>
      <c r="C16" s="570" t="s">
        <v>451</v>
      </c>
      <c r="D16" s="570"/>
      <c r="E16" s="570"/>
      <c r="F16" s="570"/>
      <c r="G16" s="570"/>
      <c r="H16" s="570"/>
      <c r="I16" s="571"/>
      <c r="J16" s="94"/>
      <c r="K16" s="94"/>
      <c r="M16" s="91"/>
      <c r="N16" s="86"/>
    </row>
    <row r="17" spans="2:14" ht="30.75" customHeight="1" x14ac:dyDescent="0.15">
      <c r="B17" s="118" t="s">
        <v>251</v>
      </c>
      <c r="C17" s="572" t="s">
        <v>43</v>
      </c>
      <c r="D17" s="573"/>
      <c r="E17" s="573"/>
      <c r="F17" s="573"/>
      <c r="G17" s="573"/>
      <c r="H17" s="573"/>
      <c r="I17" s="574"/>
      <c r="J17" s="95"/>
      <c r="K17" s="95"/>
      <c r="M17" s="91"/>
      <c r="N17" s="86"/>
    </row>
    <row r="18" spans="2:14" ht="18" customHeight="1" x14ac:dyDescent="0.15">
      <c r="B18" s="575" t="s">
        <v>252</v>
      </c>
      <c r="C18" s="576" t="s">
        <v>253</v>
      </c>
      <c r="D18" s="576"/>
      <c r="E18" s="576"/>
      <c r="F18" s="577" t="s">
        <v>254</v>
      </c>
      <c r="G18" s="577"/>
      <c r="H18" s="577"/>
      <c r="I18" s="578"/>
      <c r="J18" s="96"/>
      <c r="K18" s="96"/>
      <c r="M18" s="91"/>
      <c r="N18" s="86"/>
    </row>
    <row r="19" spans="2:14" ht="39.75" customHeight="1" x14ac:dyDescent="0.15">
      <c r="B19" s="575"/>
      <c r="C19" s="527" t="s">
        <v>404</v>
      </c>
      <c r="D19" s="528"/>
      <c r="E19" s="645"/>
      <c r="F19" s="570" t="str">
        <f>C19</f>
        <v>Actividades que se ejecutaron para la implementación de los procesos transversales</v>
      </c>
      <c r="G19" s="570"/>
      <c r="H19" s="570"/>
      <c r="I19" s="571"/>
      <c r="J19" s="94"/>
      <c r="K19" s="94"/>
      <c r="M19" s="91"/>
      <c r="N19" s="86"/>
    </row>
    <row r="20" spans="2:14" ht="39.75" customHeight="1" x14ac:dyDescent="0.15">
      <c r="B20" s="118" t="s">
        <v>257</v>
      </c>
      <c r="C20" s="527" t="s">
        <v>405</v>
      </c>
      <c r="D20" s="528"/>
      <c r="E20" s="645"/>
      <c r="F20" s="570" t="str">
        <f>C20</f>
        <v>Cantidad de actividades que se ejecutaron para la implementación de los procesos transversales</v>
      </c>
      <c r="G20" s="570"/>
      <c r="H20" s="570"/>
      <c r="I20" s="571"/>
      <c r="J20" s="88"/>
      <c r="K20" s="88"/>
      <c r="M20" s="91"/>
      <c r="N20" s="86"/>
    </row>
    <row r="21" spans="2:14" ht="27" customHeight="1" x14ac:dyDescent="0.15">
      <c r="B21" s="118" t="s">
        <v>258</v>
      </c>
      <c r="C21" s="527" t="s">
        <v>43</v>
      </c>
      <c r="D21" s="528"/>
      <c r="E21" s="645"/>
      <c r="F21" s="527" t="s">
        <v>43</v>
      </c>
      <c r="G21" s="528"/>
      <c r="H21" s="528"/>
      <c r="I21" s="529"/>
      <c r="J21" s="93"/>
      <c r="K21" s="93"/>
      <c r="M21" s="97"/>
      <c r="N21" s="86"/>
    </row>
    <row r="22" spans="2:14" ht="23.25" customHeight="1" x14ac:dyDescent="0.15">
      <c r="B22" s="118" t="s">
        <v>261</v>
      </c>
      <c r="C22" s="564">
        <v>44927</v>
      </c>
      <c r="D22" s="589"/>
      <c r="E22" s="590"/>
      <c r="F22" s="131" t="s">
        <v>262</v>
      </c>
      <c r="G22" s="265">
        <v>0.31</v>
      </c>
      <c r="H22" s="268" t="s">
        <v>263</v>
      </c>
      <c r="I22" s="267">
        <v>0.8</v>
      </c>
      <c r="K22" s="98"/>
      <c r="M22" s="97"/>
    </row>
    <row r="23" spans="2:14" ht="27" customHeight="1" x14ac:dyDescent="0.15">
      <c r="B23" s="118" t="s">
        <v>264</v>
      </c>
      <c r="C23" s="564">
        <v>45291</v>
      </c>
      <c r="D23" s="565"/>
      <c r="E23" s="566"/>
      <c r="F23" s="131" t="s">
        <v>265</v>
      </c>
      <c r="G23" s="527">
        <v>0.08</v>
      </c>
      <c r="H23" s="528"/>
      <c r="I23" s="529"/>
      <c r="J23" s="99"/>
      <c r="K23" s="99"/>
      <c r="M23" s="97"/>
    </row>
    <row r="24" spans="2:14" ht="30.75" customHeight="1" x14ac:dyDescent="0.15">
      <c r="B24" s="206" t="s">
        <v>266</v>
      </c>
      <c r="C24" s="524" t="s">
        <v>267</v>
      </c>
      <c r="D24" s="525"/>
      <c r="E24" s="526"/>
      <c r="F24" s="207" t="s">
        <v>268</v>
      </c>
      <c r="G24" s="527" t="s">
        <v>46</v>
      </c>
      <c r="H24" s="528"/>
      <c r="I24" s="529"/>
      <c r="K24" s="96"/>
      <c r="M24" s="97"/>
    </row>
    <row r="25" spans="2:14" ht="22.5" customHeight="1" x14ac:dyDescent="0.15">
      <c r="B25" s="521" t="s">
        <v>270</v>
      </c>
      <c r="C25" s="522"/>
      <c r="D25" s="522"/>
      <c r="E25" s="522"/>
      <c r="F25" s="522"/>
      <c r="G25" s="522"/>
      <c r="H25" s="522"/>
      <c r="I25" s="523"/>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15.5" customHeight="1" x14ac:dyDescent="0.15">
      <c r="B27" s="100" t="s">
        <v>278</v>
      </c>
      <c r="C27" s="309">
        <f>0.0833333333333333*$G$23</f>
        <v>6.6666666666666645E-3</v>
      </c>
      <c r="D27" s="309">
        <f>+C27</f>
        <v>6.6666666666666645E-3</v>
      </c>
      <c r="E27" s="310">
        <f>+D27/C27</f>
        <v>1</v>
      </c>
      <c r="F27" s="632">
        <f>SUM(C27:C38)</f>
        <v>0.08</v>
      </c>
      <c r="G27" s="632">
        <f>SUM(D27:D38)</f>
        <v>3.3333333333333326E-2</v>
      </c>
      <c r="H27" s="216">
        <f>+(D27*100%)/$G$23</f>
        <v>8.3333333333333301E-2</v>
      </c>
      <c r="I27" s="695">
        <f>G27+I22</f>
        <v>0.83333333333333337</v>
      </c>
      <c r="J27" s="94"/>
      <c r="K27" s="94"/>
      <c r="M27" s="97"/>
    </row>
    <row r="28" spans="2:14" ht="15.5" customHeight="1" x14ac:dyDescent="0.15">
      <c r="B28" s="100" t="s">
        <v>158</v>
      </c>
      <c r="C28" s="309">
        <f t="shared" ref="C28:C38" si="0">0.0833333333333333*$G$23</f>
        <v>6.6666666666666645E-3</v>
      </c>
      <c r="D28" s="309">
        <f>C28</f>
        <v>6.6666666666666645E-3</v>
      </c>
      <c r="E28" s="310">
        <f t="shared" ref="E28:E38" si="1">+D28/C28</f>
        <v>1</v>
      </c>
      <c r="F28" s="633"/>
      <c r="G28" s="633"/>
      <c r="H28" s="216">
        <f>+IF(D28="","",((D28*100%)/$G$23)+H27)</f>
        <v>0.1666666666666666</v>
      </c>
      <c r="I28" s="696"/>
      <c r="J28" s="94"/>
      <c r="K28" s="94"/>
      <c r="M28" s="97"/>
    </row>
    <row r="29" spans="2:14" ht="15.5" customHeight="1" x14ac:dyDescent="0.15">
      <c r="B29" s="100" t="s">
        <v>159</v>
      </c>
      <c r="C29" s="309">
        <f t="shared" si="0"/>
        <v>6.6666666666666645E-3</v>
      </c>
      <c r="D29" s="309">
        <f>+C29</f>
        <v>6.6666666666666645E-3</v>
      </c>
      <c r="E29" s="310">
        <f t="shared" si="1"/>
        <v>1</v>
      </c>
      <c r="F29" s="633"/>
      <c r="G29" s="633"/>
      <c r="H29" s="216">
        <f>+IF(D29="","",((D29*100%)/$G$23)+H28)</f>
        <v>0.24999999999999989</v>
      </c>
      <c r="I29" s="696"/>
      <c r="J29" s="94"/>
      <c r="K29" s="94"/>
      <c r="M29" s="97"/>
    </row>
    <row r="30" spans="2:14" ht="15.5" customHeight="1" x14ac:dyDescent="0.15">
      <c r="B30" s="100" t="s">
        <v>160</v>
      </c>
      <c r="C30" s="309">
        <f t="shared" si="0"/>
        <v>6.6666666666666645E-3</v>
      </c>
      <c r="D30" s="309">
        <f>+C30</f>
        <v>6.6666666666666645E-3</v>
      </c>
      <c r="E30" s="310">
        <f t="shared" si="1"/>
        <v>1</v>
      </c>
      <c r="F30" s="633"/>
      <c r="G30" s="633"/>
      <c r="H30" s="216">
        <f t="shared" ref="H30:H38" si="2">+IF(D30="","",((D30*100%)/$G$23)+H29)</f>
        <v>0.3333333333333332</v>
      </c>
      <c r="I30" s="696"/>
      <c r="J30" s="94"/>
      <c r="K30" s="94"/>
      <c r="M30" s="97"/>
    </row>
    <row r="31" spans="2:14" ht="15.5" customHeight="1" x14ac:dyDescent="0.15">
      <c r="B31" s="100" t="s">
        <v>161</v>
      </c>
      <c r="C31" s="309">
        <f t="shared" si="0"/>
        <v>6.6666666666666645E-3</v>
      </c>
      <c r="D31" s="309">
        <f>+C31</f>
        <v>6.6666666666666645E-3</v>
      </c>
      <c r="E31" s="310">
        <f t="shared" si="1"/>
        <v>1</v>
      </c>
      <c r="F31" s="633"/>
      <c r="G31" s="633"/>
      <c r="H31" s="216">
        <f t="shared" si="2"/>
        <v>0.41666666666666652</v>
      </c>
      <c r="I31" s="696"/>
      <c r="J31" s="94"/>
      <c r="K31" s="94"/>
      <c r="M31" s="97"/>
    </row>
    <row r="32" spans="2:14" ht="15.5" customHeight="1" x14ac:dyDescent="0.15">
      <c r="B32" s="100" t="s">
        <v>162</v>
      </c>
      <c r="C32" s="309">
        <f t="shared" si="0"/>
        <v>6.6666666666666645E-3</v>
      </c>
      <c r="D32" s="309"/>
      <c r="E32" s="310">
        <f t="shared" si="1"/>
        <v>0</v>
      </c>
      <c r="F32" s="633"/>
      <c r="G32" s="633"/>
      <c r="H32" s="216" t="str">
        <f t="shared" si="2"/>
        <v/>
      </c>
      <c r="I32" s="696"/>
      <c r="J32" s="129"/>
      <c r="K32" s="94"/>
      <c r="M32" s="97"/>
    </row>
    <row r="33" spans="2:11" ht="19.5" customHeight="1" x14ac:dyDescent="0.15">
      <c r="B33" s="100" t="s">
        <v>163</v>
      </c>
      <c r="C33" s="309">
        <f t="shared" si="0"/>
        <v>6.6666666666666645E-3</v>
      </c>
      <c r="D33" s="309"/>
      <c r="E33" s="310">
        <f t="shared" si="1"/>
        <v>0</v>
      </c>
      <c r="F33" s="633"/>
      <c r="G33" s="633"/>
      <c r="H33" s="216" t="str">
        <f t="shared" si="2"/>
        <v/>
      </c>
      <c r="I33" s="696"/>
      <c r="J33" s="102"/>
      <c r="K33" s="102"/>
    </row>
    <row r="34" spans="2:11" ht="19.5" customHeight="1" x14ac:dyDescent="0.15">
      <c r="B34" s="100" t="s">
        <v>164</v>
      </c>
      <c r="C34" s="309">
        <f t="shared" si="0"/>
        <v>6.6666666666666645E-3</v>
      </c>
      <c r="D34" s="309"/>
      <c r="E34" s="310">
        <f t="shared" si="1"/>
        <v>0</v>
      </c>
      <c r="F34" s="633"/>
      <c r="G34" s="633"/>
      <c r="H34" s="216" t="str">
        <f t="shared" si="2"/>
        <v/>
      </c>
      <c r="I34" s="696"/>
      <c r="J34" s="102"/>
      <c r="K34" s="102"/>
    </row>
    <row r="35" spans="2:11" ht="19.5" customHeight="1" x14ac:dyDescent="0.15">
      <c r="B35" s="100" t="s">
        <v>165</v>
      </c>
      <c r="C35" s="309">
        <f t="shared" si="0"/>
        <v>6.6666666666666645E-3</v>
      </c>
      <c r="D35" s="309"/>
      <c r="E35" s="310">
        <f>+D35/C35</f>
        <v>0</v>
      </c>
      <c r="F35" s="633"/>
      <c r="G35" s="633"/>
      <c r="H35" s="216" t="str">
        <f t="shared" si="2"/>
        <v/>
      </c>
      <c r="I35" s="696"/>
      <c r="J35" s="102"/>
      <c r="K35" s="102"/>
    </row>
    <row r="36" spans="2:11" ht="19.5" customHeight="1" x14ac:dyDescent="0.15">
      <c r="B36" s="100" t="s">
        <v>166</v>
      </c>
      <c r="C36" s="309">
        <f t="shared" si="0"/>
        <v>6.6666666666666645E-3</v>
      </c>
      <c r="D36" s="309"/>
      <c r="E36" s="310">
        <f t="shared" si="1"/>
        <v>0</v>
      </c>
      <c r="F36" s="633"/>
      <c r="G36" s="633"/>
      <c r="H36" s="216" t="str">
        <f t="shared" si="2"/>
        <v/>
      </c>
      <c r="I36" s="696"/>
      <c r="J36" s="102"/>
      <c r="K36" s="102"/>
    </row>
    <row r="37" spans="2:11" ht="19.5" customHeight="1" x14ac:dyDescent="0.15">
      <c r="B37" s="100" t="s">
        <v>167</v>
      </c>
      <c r="C37" s="309">
        <f t="shared" si="0"/>
        <v>6.6666666666666645E-3</v>
      </c>
      <c r="D37" s="309"/>
      <c r="E37" s="310">
        <f t="shared" si="1"/>
        <v>0</v>
      </c>
      <c r="F37" s="633"/>
      <c r="G37" s="633"/>
      <c r="H37" s="216" t="str">
        <f t="shared" si="2"/>
        <v/>
      </c>
      <c r="I37" s="696"/>
      <c r="J37" s="102"/>
      <c r="K37" s="102"/>
    </row>
    <row r="38" spans="2:11" ht="19.5" customHeight="1" x14ac:dyDescent="0.15">
      <c r="B38" s="100" t="s">
        <v>168</v>
      </c>
      <c r="C38" s="309">
        <f t="shared" si="0"/>
        <v>6.6666666666666645E-3</v>
      </c>
      <c r="D38" s="309"/>
      <c r="E38" s="310">
        <f t="shared" si="1"/>
        <v>0</v>
      </c>
      <c r="F38" s="634"/>
      <c r="G38" s="634"/>
      <c r="H38" s="216" t="str">
        <f t="shared" si="2"/>
        <v/>
      </c>
      <c r="I38" s="697"/>
      <c r="J38" s="102"/>
      <c r="K38" s="102"/>
    </row>
    <row r="39" spans="2:11" ht="87.75" customHeight="1" x14ac:dyDescent="0.15">
      <c r="B39" s="119" t="s">
        <v>279</v>
      </c>
      <c r="C39" s="854" t="s">
        <v>495</v>
      </c>
      <c r="D39" s="855"/>
      <c r="E39" s="855"/>
      <c r="F39" s="855"/>
      <c r="G39" s="855"/>
      <c r="H39" s="855"/>
      <c r="I39" s="856"/>
      <c r="J39" s="103"/>
      <c r="K39" s="103"/>
    </row>
    <row r="40" spans="2:11" ht="34.5" customHeight="1" x14ac:dyDescent="0.15">
      <c r="B40" s="539"/>
      <c r="C40" s="540"/>
      <c r="D40" s="540"/>
      <c r="E40" s="540"/>
      <c r="F40" s="540"/>
      <c r="G40" s="540"/>
      <c r="H40" s="540"/>
      <c r="I40" s="541"/>
      <c r="J40" s="85"/>
      <c r="K40" s="85"/>
    </row>
    <row r="41" spans="2:11" ht="34.5" customHeight="1" x14ac:dyDescent="0.15">
      <c r="B41" s="542"/>
      <c r="C41" s="543"/>
      <c r="D41" s="543"/>
      <c r="E41" s="543"/>
      <c r="F41" s="543"/>
      <c r="G41" s="543"/>
      <c r="H41" s="543"/>
      <c r="I41" s="544"/>
      <c r="J41" s="103"/>
      <c r="K41" s="103"/>
    </row>
    <row r="42" spans="2:11" ht="34.5" customHeight="1" x14ac:dyDescent="0.15">
      <c r="B42" s="542"/>
      <c r="C42" s="543"/>
      <c r="D42" s="543"/>
      <c r="E42" s="543"/>
      <c r="F42" s="543"/>
      <c r="G42" s="543"/>
      <c r="H42" s="543"/>
      <c r="I42" s="544"/>
      <c r="J42" s="103"/>
      <c r="K42" s="103"/>
    </row>
    <row r="43" spans="2:11" ht="34.5" customHeight="1" x14ac:dyDescent="0.15">
      <c r="B43" s="542"/>
      <c r="C43" s="543"/>
      <c r="D43" s="543"/>
      <c r="E43" s="543"/>
      <c r="F43" s="543"/>
      <c r="G43" s="543"/>
      <c r="H43" s="543"/>
      <c r="I43" s="544"/>
      <c r="J43" s="103"/>
      <c r="K43" s="103"/>
    </row>
    <row r="44" spans="2:11" ht="34.5" customHeight="1" x14ac:dyDescent="0.15">
      <c r="B44" s="545"/>
      <c r="C44" s="546"/>
      <c r="D44" s="546"/>
      <c r="E44" s="546"/>
      <c r="F44" s="546"/>
      <c r="G44" s="546"/>
      <c r="H44" s="546"/>
      <c r="I44" s="547"/>
      <c r="J44" s="84"/>
      <c r="K44" s="84"/>
    </row>
    <row r="45" spans="2:11" ht="34.5" customHeight="1" x14ac:dyDescent="0.15">
      <c r="B45" s="150"/>
      <c r="C45" s="151" t="s">
        <v>452</v>
      </c>
      <c r="D45" s="143"/>
      <c r="E45" s="143"/>
      <c r="F45" s="143"/>
      <c r="G45" s="144"/>
      <c r="H45" s="144"/>
      <c r="I45" s="144"/>
      <c r="J45" s="84"/>
      <c r="K45" s="84"/>
    </row>
    <row r="46" spans="2:11" ht="62" customHeight="1" x14ac:dyDescent="0.15">
      <c r="B46" s="552" t="s">
        <v>280</v>
      </c>
      <c r="C46" s="859" t="s">
        <v>453</v>
      </c>
      <c r="D46" s="860"/>
      <c r="E46" s="860"/>
      <c r="F46" s="861"/>
      <c r="G46" s="290"/>
      <c r="H46" s="291" t="s">
        <v>454</v>
      </c>
      <c r="I46" s="292" t="s">
        <v>455</v>
      </c>
      <c r="J46" s="104"/>
      <c r="K46" s="104"/>
    </row>
    <row r="47" spans="2:11" ht="62" customHeight="1" x14ac:dyDescent="0.15">
      <c r="B47" s="553"/>
      <c r="C47" s="862"/>
      <c r="D47" s="863"/>
      <c r="E47" s="863"/>
      <c r="F47" s="864"/>
      <c r="G47" s="293" t="s">
        <v>456</v>
      </c>
      <c r="H47" s="258">
        <v>149</v>
      </c>
      <c r="I47" s="258">
        <v>480</v>
      </c>
      <c r="J47" s="104"/>
      <c r="K47" s="104"/>
    </row>
    <row r="48" spans="2:11" ht="62" customHeight="1" x14ac:dyDescent="0.15">
      <c r="B48" s="553"/>
      <c r="C48" s="862"/>
      <c r="D48" s="863"/>
      <c r="E48" s="863"/>
      <c r="F48" s="864"/>
      <c r="G48" s="293" t="s">
        <v>457</v>
      </c>
      <c r="H48" s="258">
        <v>2</v>
      </c>
      <c r="I48" s="294">
        <v>6</v>
      </c>
      <c r="J48" s="104"/>
      <c r="K48" s="104"/>
    </row>
    <row r="49" spans="2:11" ht="62" customHeight="1" x14ac:dyDescent="0.15">
      <c r="B49" s="553"/>
      <c r="C49" s="865"/>
      <c r="D49" s="866"/>
      <c r="E49" s="866"/>
      <c r="F49" s="867"/>
      <c r="G49" s="295" t="s">
        <v>458</v>
      </c>
      <c r="H49" s="296">
        <v>62</v>
      </c>
      <c r="I49" s="296">
        <v>221</v>
      </c>
      <c r="J49" s="104"/>
      <c r="K49" s="104"/>
    </row>
    <row r="50" spans="2:11" ht="82.25" customHeight="1" x14ac:dyDescent="0.15">
      <c r="B50" s="118" t="s">
        <v>290</v>
      </c>
      <c r="C50" s="857" t="s">
        <v>459</v>
      </c>
      <c r="D50" s="858"/>
      <c r="E50" s="858"/>
      <c r="F50" s="858"/>
      <c r="G50" s="858"/>
      <c r="H50" s="858"/>
      <c r="I50" s="858"/>
      <c r="J50" s="104"/>
      <c r="K50" s="104"/>
    </row>
    <row r="51" spans="2:11" ht="90" customHeight="1" x14ac:dyDescent="0.15">
      <c r="B51" s="120" t="s">
        <v>291</v>
      </c>
      <c r="C51" s="857" t="s">
        <v>460</v>
      </c>
      <c r="D51" s="858"/>
      <c r="E51" s="858"/>
      <c r="F51" s="858"/>
      <c r="G51" s="858"/>
      <c r="H51" s="858"/>
      <c r="I51" s="858"/>
      <c r="J51" s="104"/>
      <c r="K51" s="104"/>
    </row>
    <row r="52" spans="2:11" ht="22.5" customHeight="1" x14ac:dyDescent="0.15">
      <c r="B52" s="521" t="s">
        <v>293</v>
      </c>
      <c r="C52" s="522"/>
      <c r="D52" s="522"/>
      <c r="E52" s="522"/>
      <c r="F52" s="522"/>
      <c r="G52" s="522"/>
      <c r="H52" s="522"/>
      <c r="I52" s="523"/>
      <c r="J52" s="104"/>
      <c r="K52" s="104"/>
    </row>
    <row r="53" spans="2:11" ht="22.5" customHeight="1" x14ac:dyDescent="0.15">
      <c r="B53" s="517" t="s">
        <v>294</v>
      </c>
      <c r="C53" s="137" t="s">
        <v>295</v>
      </c>
      <c r="D53" s="519" t="s">
        <v>296</v>
      </c>
      <c r="E53" s="519"/>
      <c r="F53" s="519"/>
      <c r="G53" s="519" t="s">
        <v>297</v>
      </c>
      <c r="H53" s="519"/>
      <c r="I53" s="520"/>
      <c r="J53" s="105"/>
      <c r="K53" s="105"/>
    </row>
    <row r="54" spans="2:11" ht="30.75" customHeight="1" x14ac:dyDescent="0.15">
      <c r="B54" s="518"/>
      <c r="C54" s="219"/>
      <c r="D54" s="745"/>
      <c r="E54" s="745"/>
      <c r="F54" s="745"/>
      <c r="G54" s="745"/>
      <c r="H54" s="745"/>
      <c r="I54" s="746"/>
      <c r="J54" s="105"/>
      <c r="K54" s="105"/>
    </row>
    <row r="55" spans="2:11" ht="32.25" customHeight="1" x14ac:dyDescent="0.15">
      <c r="B55" s="121" t="s">
        <v>298</v>
      </c>
      <c r="C55" s="745" t="s">
        <v>461</v>
      </c>
      <c r="D55" s="745"/>
      <c r="E55" s="745"/>
      <c r="F55" s="745"/>
      <c r="G55" s="745"/>
      <c r="H55" s="745"/>
      <c r="I55" s="746"/>
      <c r="J55" s="106"/>
      <c r="K55" s="106"/>
    </row>
    <row r="56" spans="2:11" ht="28.5" customHeight="1" x14ac:dyDescent="0.15">
      <c r="B56" s="122" t="s">
        <v>300</v>
      </c>
      <c r="C56" s="745" t="s">
        <v>461</v>
      </c>
      <c r="D56" s="745"/>
      <c r="E56" s="745"/>
      <c r="F56" s="745"/>
      <c r="G56" s="745"/>
      <c r="H56" s="745"/>
      <c r="I56" s="746"/>
      <c r="J56" s="106"/>
      <c r="K56" s="106"/>
    </row>
    <row r="57" spans="2:11" ht="30" customHeight="1" x14ac:dyDescent="0.15">
      <c r="B57" s="120" t="s">
        <v>301</v>
      </c>
      <c r="C57" s="848" t="s">
        <v>442</v>
      </c>
      <c r="D57" s="849"/>
      <c r="E57" s="849"/>
      <c r="F57" s="849"/>
      <c r="G57" s="849"/>
      <c r="H57" s="849"/>
      <c r="I57" s="850"/>
      <c r="J57" s="107"/>
      <c r="K57" s="107"/>
    </row>
    <row r="58" spans="2:11" ht="31.5" customHeight="1" thickBot="1" x14ac:dyDescent="0.2">
      <c r="B58" s="116" t="s">
        <v>303</v>
      </c>
      <c r="C58" s="851" t="s">
        <v>462</v>
      </c>
      <c r="D58" s="852"/>
      <c r="E58" s="852"/>
      <c r="F58" s="852"/>
      <c r="G58" s="852"/>
      <c r="H58" s="852"/>
      <c r="I58" s="853"/>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sheetProtection algorithmName="SHA-512" hashValue="E5UaL5xdnHLEYkNd/HtWuaNe8Iy1XEX+9SlR33YuNSH1zmwQAXGEFCGVNZK0WZtL9Giqj5kv75K1CRuZkH1TWg==" saltValue="pzs7PY6DY1RUXcBPF2Bx3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scale="58"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Sección 3. Metas Producto</vt:lpstr>
      <vt:lpstr>MP - SIT</vt:lpstr>
      <vt:lpstr>Act.Meta_SIT</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'META 7'!Área_de_impresión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2023-06-20T22:31:44Z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