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AAC916B7-0680-410C-B6D6-68D8F9A0EFF7}" xr6:coauthVersionLast="47" xr6:coauthVersionMax="47" xr10:uidLastSave="{00000000-0000-0000-0000-000000000000}"/>
  <bookViews>
    <workbookView xWindow="-120" yWindow="-120" windowWidth="20730" windowHeight="11040" tabRatio="667" firstSheet="2" activeTab="5"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PRESUPUESTAL'!$A$26:$H$263</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70" l="1"/>
  <c r="H26" i="47"/>
  <c r="G24" i="47"/>
  <c r="G25" i="47"/>
  <c r="G26" i="47"/>
  <c r="G23" i="47" l="1"/>
  <c r="G22" i="47"/>
  <c r="H289" i="70"/>
  <c r="D289" i="70"/>
  <c r="H288" i="70"/>
  <c r="D288" i="70"/>
  <c r="H287" i="70"/>
  <c r="D287" i="70"/>
  <c r="H286" i="70"/>
  <c r="D286" i="70"/>
  <c r="H285" i="70"/>
  <c r="D285" i="70"/>
  <c r="C290" i="70" l="1"/>
  <c r="B290" i="70"/>
  <c r="D280" i="70"/>
  <c r="C253" i="70"/>
  <c r="D290" i="70" l="1"/>
  <c r="H290" i="70"/>
  <c r="B282" i="70"/>
  <c r="E23" i="70"/>
  <c r="D27" i="47"/>
  <c r="D23" i="70" s="1"/>
  <c r="C23" i="70"/>
  <c r="M20" i="61"/>
  <c r="M40" i="61"/>
  <c r="M35" i="61"/>
  <c r="M30" i="61"/>
  <c r="M25"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3" i="73"/>
  <c r="DN22" i="73"/>
  <c r="X22" i="73"/>
  <c r="DM56" i="73"/>
  <c r="F23" i="70" l="1"/>
  <c r="DM23" i="73"/>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R61" i="73" s="1"/>
  <c r="EP60" i="73"/>
  <c r="EP59" i="73"/>
  <c r="EP58" i="73"/>
  <c r="ER58" i="73" s="1"/>
  <c r="EP57" i="73"/>
  <c r="EP56" i="73"/>
  <c r="EP55" i="73"/>
  <c r="EP54" i="73"/>
  <c r="EP53" i="73"/>
  <c r="EP52" i="73"/>
  <c r="EP51" i="73"/>
  <c r="EP50" i="73"/>
  <c r="EP49" i="73"/>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G48" i="73"/>
  <c r="EG47" i="73"/>
  <c r="EG46" i="73"/>
  <c r="EG45" i="73"/>
  <c r="EG44" i="73"/>
  <c r="EI44" i="73" s="1"/>
  <c r="EG43" i="73"/>
  <c r="EG42" i="73"/>
  <c r="EG41" i="73"/>
  <c r="EG40" i="73"/>
  <c r="EG39" i="73"/>
  <c r="EG38" i="73"/>
  <c r="EG37" i="73"/>
  <c r="EG36" i="73"/>
  <c r="EG35" i="73"/>
  <c r="EG34" i="73"/>
  <c r="EG33" i="73"/>
  <c r="EG32" i="73"/>
  <c r="EG31" i="73"/>
  <c r="EG30" i="73"/>
  <c r="EG29" i="73"/>
  <c r="EG28" i="73"/>
  <c r="EG27" i="73"/>
  <c r="EG26" i="73"/>
  <c r="EG25" i="73"/>
  <c r="EG24" i="73"/>
  <c r="EG23" i="73"/>
  <c r="DY61" i="73"/>
  <c r="DY60" i="73"/>
  <c r="DY59" i="73"/>
  <c r="DY58"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I33" i="73" l="1"/>
  <c r="ER52" i="73"/>
  <c r="ER49" i="73"/>
  <c r="EI49" i="73"/>
  <c r="EI32" i="73"/>
  <c r="ER60" i="73"/>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I49" i="73"/>
  <c r="CI48" i="73"/>
  <c r="CB61" i="73"/>
  <c r="CA61" i="73"/>
  <c r="CB58" i="73"/>
  <c r="CA58" i="73"/>
  <c r="CB57" i="73"/>
  <c r="CA57" i="73"/>
  <c r="CB56" i="73"/>
  <c r="CA56" i="73"/>
  <c r="CB55" i="73"/>
  <c r="CA55" i="73"/>
  <c r="CB53" i="73"/>
  <c r="CD53" i="73" s="1"/>
  <c r="CA53" i="73"/>
  <c r="CB51" i="73"/>
  <c r="CA51" i="73"/>
  <c r="CB49" i="73"/>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DB22" i="73" s="1"/>
  <c r="CY34" i="73"/>
  <c r="CY31" i="73"/>
  <c r="CY26" i="73"/>
  <c r="CY22" i="73"/>
  <c r="DA22" i="73" s="1"/>
  <c r="CR34" i="73"/>
  <c r="CR31" i="73"/>
  <c r="CR26" i="73"/>
  <c r="CR22" i="73"/>
  <c r="CQ34" i="73"/>
  <c r="CQ31" i="73"/>
  <c r="CQ26" i="73"/>
  <c r="CQ22" i="73"/>
  <c r="CS22" i="73" s="1"/>
  <c r="CJ34" i="73"/>
  <c r="CJ31" i="73"/>
  <c r="CJ26" i="73"/>
  <c r="CJ22" i="73"/>
  <c r="CI34" i="73"/>
  <c r="CI31" i="73"/>
  <c r="CI26" i="73"/>
  <c r="CI22" i="73"/>
  <c r="CK22" i="73" s="1"/>
  <c r="CB34" i="73"/>
  <c r="CB31" i="73"/>
  <c r="CB26" i="73"/>
  <c r="CB22" i="73"/>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CL48" i="73" l="1"/>
  <c r="CL22" i="73"/>
  <c r="CD48" i="73"/>
  <c r="CD22" i="73"/>
  <c r="BV22" i="73"/>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L26" i="73" l="1"/>
  <c r="ED53" i="73"/>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F24" i="70" l="1"/>
  <c r="E24" i="70"/>
  <c r="D24" i="70"/>
  <c r="L27" i="47"/>
  <c r="J27" i="47"/>
  <c r="I27" i="47"/>
  <c r="K23" i="47"/>
  <c r="M23" i="47" s="1"/>
  <c r="K24" i="47"/>
  <c r="M24" i="47" s="1"/>
  <c r="K25" i="47"/>
  <c r="M25" i="47" s="1"/>
  <c r="K26" i="47"/>
  <c r="M26" i="47" s="1"/>
  <c r="M22" i="47"/>
  <c r="H25" i="47"/>
  <c r="H24" i="47"/>
  <c r="H23" i="47"/>
  <c r="H22" i="47"/>
  <c r="C27" i="47"/>
  <c r="E23" i="47"/>
  <c r="E24" i="47"/>
  <c r="E25" i="47"/>
  <c r="E26" i="47"/>
  <c r="E22" i="47"/>
  <c r="L58" i="61"/>
  <c r="L57" i="61"/>
  <c r="L56" i="61"/>
  <c r="L55" i="61"/>
  <c r="L54" i="61"/>
  <c r="K54" i="61"/>
  <c r="M45" i="61"/>
  <c r="K45" i="61"/>
  <c r="K40" i="61"/>
  <c r="K35" i="61"/>
  <c r="K30" i="61"/>
  <c r="K25" i="61"/>
  <c r="K20" i="61"/>
  <c r="I45" i="61"/>
  <c r="I40" i="61"/>
  <c r="I35" i="61"/>
  <c r="I30" i="61"/>
  <c r="I25" i="61"/>
  <c r="G45" i="61"/>
  <c r="G40" i="61"/>
  <c r="G35" i="61"/>
  <c r="G30" i="61"/>
  <c r="G25" i="61"/>
  <c r="G20" i="61"/>
  <c r="G23" i="70" l="1"/>
  <c r="K50" i="61"/>
  <c r="L59" i="61"/>
  <c r="E27" i="47"/>
  <c r="K27" i="47"/>
  <c r="C19" i="70"/>
  <c r="I28" i="47" l="1"/>
  <c r="M27" i="47" l="1"/>
  <c r="K56" i="61" l="1"/>
  <c r="K55" i="61"/>
  <c r="C28" i="47"/>
  <c r="K58" i="61" l="1"/>
  <c r="K57" i="61" l="1"/>
  <c r="K59" i="61" s="1"/>
  <c r="M5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tipo EFICACIA</t>
        </r>
      </text>
    </comment>
    <comment ref="F20" authorId="1" shapeId="0" xr:uid="{F3DED123-0501-47CD-A1DB-65244D8C5B9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Por favor describir las metas</t>
        </r>
      </text>
    </comment>
  </commentList>
</comments>
</file>

<file path=xl/sharedStrings.xml><?xml version="1.0" encoding="utf-8"?>
<sst xmlns="http://schemas.openxmlformats.org/spreadsheetml/2006/main" count="1700" uniqueCount="695">
  <si>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</si>
  <si>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</si>
  <si>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</si>
  <si>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</si>
  <si>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</si>
  <si>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</si>
  <si>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</si>
  <si>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</si>
  <si>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</si>
  <si>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</si>
  <si>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</si>
  <si>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</si>
  <si>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</si>
  <si>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 xml:space="preserve">PROCESO DIRECCIONAMIENTO ESTRATÉGICO </t>
  </si>
  <si>
    <t>PLAN DE DESARROLLO :</t>
  </si>
  <si>
    <t>Bogotá Camina Segura</t>
  </si>
  <si>
    <t>OBJETIVO ESTRATEGICO:</t>
  </si>
  <si>
    <t>Objetivo 2: Bogotá confía en su bien-estar</t>
  </si>
  <si>
    <t>PROGRAMA:</t>
  </si>
  <si>
    <t>Programa 15: Bogotá protege todas las formas de vida</t>
  </si>
  <si>
    <t>META PLAN DE DESARROLLO:</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</si>
  <si>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</si>
  <si>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NÚMERO Y PROYECTO INVERSIÓN:</t>
  </si>
  <si>
    <t>7933- Optimización de los servicios para la atención integral y bienestar de animales domésticos, de granja y especies no convencionales en Bogotá D.C.</t>
  </si>
  <si>
    <t>OBJETIVO GENERAL DEL PROYECTO INVERSION:</t>
  </si>
  <si>
    <t>Aumentar la cobertura para la atención de animales dómesticos, sinantrópicos, de granja y especies no convencionales en condición de vulnerabilidad en el Distrito Capital</t>
  </si>
  <si>
    <t>SUBDIRECTOR(A) - GERENTE DEL PROYECTO:</t>
  </si>
  <si>
    <t>Laura Vivian Idrobo Arévalo</t>
  </si>
  <si>
    <t>SUBDIRECCIÓN O ÁREA:</t>
  </si>
  <si>
    <t>Subdirectora de Atención a la Fauna</t>
  </si>
  <si>
    <t>PERIODO DEL SEGUIMIENTO:</t>
  </si>
  <si>
    <t>De</t>
  </si>
  <si>
    <t>1 de septiembre</t>
  </si>
  <si>
    <t>A</t>
  </si>
  <si>
    <t>30 de septiembre</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</si>
  <si>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</si>
  <si>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</si>
  <si>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</si>
  <si>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</si>
  <si>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</si>
  <si>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</si>
  <si>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</si>
  <si>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</si>
  <si>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2024 a 2027</t>
  </si>
  <si>
    <t>MAGNITUD
EJECUTADA AL CORTE DEL INFORME</t>
  </si>
  <si>
    <t>MAGNITUD TOTAL EJECUTADA AL CORTE DEL INFORME</t>
  </si>
  <si>
    <t>PRESUPUESTO 
PROGRAMADO AL CORTE DEL INFORME</t>
  </si>
  <si>
    <t>PRESUPUESTO TOTAL PROGRAMADO 2024 a 2027</t>
  </si>
  <si>
    <t>PRESUPUESTO
EJECUTADO AL CORTE DEL INFORME</t>
  </si>
  <si>
    <t>PRESUPUESTO TOTAL EJECUTADO AL CORTE DEL INFORME</t>
  </si>
  <si>
    <t>Realizar atención integral de animales domesticos, de granja, y especies no convencionales en condicion de vulnerabilidad en el Distrtio Capital.</t>
  </si>
  <si>
    <t>Brindar atención integral a 41.800 caninos y felinos en condición de vulnerabilidad en el distrito Capital a traves de brigadas médicas, urgencias veterinarias, custodia y adopciones en el Distrito Capital</t>
  </si>
  <si>
    <t>SUMA</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</si>
  <si>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</si>
  <si>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</si>
  <si>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</si>
  <si>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</si>
  <si>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</si>
  <si>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Fuente:  FICHA EBI, CADENA DE VALOR, MGA, DTS</t>
  </si>
  <si>
    <t>TOTAL PRESUPUESTO PROGRAMADO 2024-2027</t>
  </si>
  <si>
    <t>TOTAL PRESUPUESTO EJECUTADO AL CORTE DEL INFORME</t>
  </si>
  <si>
    <t>Vigencia</t>
  </si>
  <si>
    <t>Total presupuesto programado</t>
  </si>
  <si>
    <t>Total presupuesto ejecutado</t>
  </si>
  <si>
    <t>TOTAL PRESUPUESTO 2020-2024</t>
  </si>
  <si>
    <t>Subdirector de Atención a la Fauna</t>
  </si>
  <si>
    <t>1  de agosto</t>
  </si>
  <si>
    <t>31 de agosto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</si>
  <si>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</si>
  <si>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</si>
  <si>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</si>
  <si>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</si>
  <si>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</si>
  <si>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</si>
  <si>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</si>
  <si>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</si>
  <si>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</si>
  <si>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</si>
  <si>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</si>
  <si>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</si>
  <si>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</si>
  <si>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</si>
  <si>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</si>
  <si>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</si>
  <si>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Con corte al 30 de septiembre de 2024 la meta presenta un avance acumulado de 549 animales atendidos en el cuatrienio y se avanzó en lo siguiente: 
· A través de brigadas médicas se atendieron 248 animales (177 perros y 71 gatos) 
· Por Urgencias Veterinarias se atendieron 192 animales (131 caninos y 30 felinos) 
· Ingresaron 50 animales (33 caninos y 17 felinos) a la Unidad de Cuidado Animal por situación de abandono o remitidos por entidades como bomberos, policía y la secretaria Distrital de Salud para la prestación del servicio de custodia. 
· 73 animales (37 perros y 13 gatos) encontraron hogar para toda la vida a través del Programa de Adopciones</t>
  </si>
  <si>
    <t>Se han presentado retrasos debido a los traumatismos normales ligados a la armonización presupuestal y al cambio de gobierno, especialmente en la contratación del talento humano necesario para la prestación de los servicios disminuyendo la ejecución de los mismos.</t>
  </si>
  <si>
    <t>Debido a las dificultades que se reprogramaran las atenciones  faltantes para realizarlas en los meses de septiembre, octubre, noviembre y diciembre de 2024.</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</si>
  <si>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</si>
  <si>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Con corte al 30 de septiembre de 2024, se atendieron dos (2) animales: un (1) perro y un (1) gato bajo el cuidado de recatistas y proteccionistas a traves del programa de brigadas médicas  en la ciudad de Bogotá</t>
  </si>
  <si>
    <t>* Fortalecer la protección y bienestar de la fauna en el Distrito
* Minimizar las barreras de acceso para la atención de animales de compañia en condición de vulnerabilidad.</t>
  </si>
  <si>
    <t>Con corte al 30 de septiembre de 2024a través del escuadrón anticrueldad se han atendido por presunto maltrato 664 animales: Perros: 139, Gatos: 14, Aves Ornamentales: 50, Porcinos: 5, Équidos: 8, Camélidos: 1, Aves de Corral: 13, y  Lagomorfos: 1</t>
  </si>
  <si>
    <t>No Aplica</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</si>
  <si>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A corte del 31 de agosto de 2024, se realizaron 551 esterilizaciones ( 169 canino y 382 felinos) a traves del Punto Fijo de esterilizaciones ubicado en el Punto fijo ubicado en la Unidad de Cuidado Animal; de los cuales 135 animales (74 perros y 61 gatos) fueron esterilizados por la Estrategia CES y 205 animales (52 perros y 153 gatos) con cuidador responsable residentes en estratos 1, 2 y 3.</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</si>
  <si>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</si>
  <si>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</si>
  <si>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30 de septiembre de 2024, la meta presenta un avance acumulado del 22% , a traves de:
- Ocho (8) censos poblacionales georrefenciados en los puntos de mayos conventración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</si>
  <si>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Se fortalece el programa que da lineamientos tecnicos para el manejo y la atención de animales sinantropicos, priorizando las especies Columba livia y Apis mellifera en el Distrito Capital</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</si>
  <si>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</si>
  <si>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</si>
  <si>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</si>
  <si>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</si>
  <si>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</si>
  <si>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</si>
  <si>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</si>
  <si>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</si>
  <si>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</si>
  <si>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</si>
  <si>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</si>
  <si>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</si>
  <si>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</si>
  <si>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</si>
  <si>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</si>
  <si>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</si>
  <si>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</si>
  <si>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7933-1-RH-4-2-OFRECER ASISTENCIA EN LAS TAREAS DIARIAS DE CUIDADO,ALIMENTACIÓN, MANEJO, BIENESTAR Y ASEO DE LOS ANIMALES ALOJADOS EN LAUNIDAD DE CUIDADO ANIMAL, ASÍ COMO PROPORCIONAR APOYO EN LAPLANIFICACIÓN DE DIETAS Y EL SEGUIMIENTO DEL PESO DE LOS MISMOS.</t>
  </si>
  <si>
    <t>JULIO</t>
  </si>
  <si>
    <t>El valor corresponde a saldo sin comprometer del CDP el cual se evaluará y se procederá con la rerorientación y aprovechamiento del valor</t>
  </si>
  <si>
    <t>7933-1-RH-12-1-PROPORCIONAR LOS SERVICIOS TÉCNICOS NECESARIOS PARALLEVAR A CABO LAS ACTIVIDADES ESTABLECIDAS Y ASEGURAR EL ADECUADOFUNCIONAMIENTO DEL PROGRAMA DE ADOPCIONES Y HOGARES DE PASO DELINSTITUTO DISTRITAL DE PROTECCIÓN Y BIENESTAR ANIMAL.</t>
  </si>
  <si>
    <t>7933-2-RH-2-5-PRESTAR LOS SERVICIOS PROFESIONALES EN EL APOYO DE LAGESTIÓN DEL PROGRAMA DE BRIGADAS MÉDICAS Y ESTRATEGIA TELEVET ASI MISMOCOMO LA IDENTIFICACION Y REGISTRO DE CANINOS Y FELINOS EN EL DISTRITOCAPITAL</t>
  </si>
  <si>
    <t>7933-1-RH-12-3-PROPORCIONAR ASISTENCIA TÉCNICA PARA LLEVAR A CABO LASACTIVIDADES NECESARIAS PARA GARANTIZAR EL CORRECTO FUNCIONAMIENTO DELPROGRAMA DE ADOPCIONES Y HOGARES DE PASO DEL INSTITUTO DISTRITAL DEPROTECCIÓN Y BIENESTAR ANIMAL.</t>
  </si>
  <si>
    <t>7933-1-RH-12-4-OFRECER SERVICIOS VETERINARIOS PROFESIONALES PARA LLEVARA CABO LAS ACTIVIDADES NECESARIAS PARA EL CORRECTO FUNCIONAMIENTO DELPROGRAMA DE ADOPCIONES Y CASAS DE ACOGIDA DEL INSTITUTO DISTRITAL DEPROTECCIÓN Y BIENESTAR ANIMAL.</t>
  </si>
  <si>
    <t>7933-1-RH-12-5-OFRECER SERVICIOS VETERINARIOS PROFESIONALES PARA LLEVARA CABO LAS ACTIVIDADES NECESARIAS PARA EL CORRECTO FUNCIONAMIENTO DELPROGRAMA DE ADOPCIONES Y CASAS DE ACOGIDA DEL INSTITUTO DISTRITAL DEPROTECCIÓN Y BIENESTAR ANIMAL</t>
  </si>
  <si>
    <t>7933-1-RH-12-6-BRINDAR ASISTENCIA TÉCNICA PARA LLEVAR A CABO LAS TAREASESTABLECIDAS EN EL PROGRAMA DE ADOPCIONES Y HOGARES DE PASO DELINSTITUTO DISTRITAL DE PROTECCIÓN Y BIENESTAR ANIMAL, CON EL FIN DEGARANTIZAR SU CORRECTO DESARROLLO.</t>
  </si>
  <si>
    <t>7933-1-RH-12-7-BRINDAR LOS SERVICIOS PROFESIONALES PARA PODER LLEVAR ACABO LAS ACTIVIDADES INSTAURADAS PARA EL DESARROLLO DEL PROGRAMA DEADOPCIONES Y HOGARES DE PASO DEL INSTITUTO DISTRITAL DE PROTECCION YBIENESTAR ANIMAL.</t>
  </si>
  <si>
    <t>7933-1-RH-12-8-BRINDAR ASISTENCIA TÉCNICA PARA LLEVAR A CABO LAS TAREASESTABLECIDAS EN EL PROGRAMA DE ADOPCIONES Y HOGARES DE PASO DELINSTITUTO DISTRITAL DE PROTECCIÓN Y BIENESTAR ANIMAL, CON EL FIN DEGARANTIZAR SU CORRECTO DESARROLLO</t>
  </si>
  <si>
    <t>7933-2-RH-2-1-PRESTAR APOYO EN LOS SERVICIOS PROFESIONALES DE GESTIÓNDOCUMENTAL, TÉCNICA Y OPERATIVA, ASI COMO LA EJECUCIÓN Y SEGUIMIENTO DELOS TRÁMITES ADMINISTRATIVOS DEL PROGRAMA DE BRIGADAS MÉDICAS YESTRATEGIA TELEVET DE LA SUBDIRECCIÓN DE ATENCIÓN A LA FAUNA</t>
  </si>
  <si>
    <t>7933-2-RH-2-2-PRESTAR SERVICIOS PROFESIONALES Y APOYO EN LA EJECUCIÓNDEL PROGRAMA DE BRIGADAS MÉDICAS, ASI MISMO COMO LA GESTIÓN DE LAESTRATEGIA TELEVET E IDENTIFICACIÓN Y REGISTRO DE CANINOS Y FELINOS ENEL DISTRITO CAPITAL</t>
  </si>
  <si>
    <t>7933-2-RH-2-3-PRESTAR SERVICIOS PROFESIONALES Y APOYO EN LA EJECUCIÓNDEL PROGRAMA DE BRIGADAS MÉDICAS, ASI MISMO COMO LA GESTIÓN DE LAESTRATEGIA TELEVET E IDENTIFICACIÓN Y REGISTRO DE CANINOS Y FELINOS ENEL DISTRITO CAPITAL</t>
  </si>
  <si>
    <t>7933-2-RH-2-4-PRESTAR LOS SERVICIOS PROFESIONALES PARA LA EJECUCIÓN,GESTIÓN Y DESARROLLO DEL PROGRAMA DE BRIGADAS MEDICAS Y LA ESTRATEGIATELEVET DEL INSTITUTO DISTRITAL DE PROTECCIÓN Y BIENESTAR ANIMAL</t>
  </si>
  <si>
    <t>7933-2-RH-2-6-PRESTAR SERVICIOS PROFESIONALES Y APOYO EN LA EJECUCIÓNDEL PROGRAMA DE BRIGADAS MÉDICAS, ASI MISMO COMO LA GESTIÓN DE LAESTRATEGIA TELEVET E IDENTIFICACIÓN Y REGISTRO DE CANINOS Y FELINOS ENEL DISTRITO CAPITAL</t>
  </si>
  <si>
    <t>7933-3-RH-9-2-GESTIONAR, SUMINISTRAR INFORMACIÓN Y EMITIR RESPUESTADENTRO DEL MARCO DE LA PROTECCIÓN Y BIENESTAR ANIMAL, A LAS SOLICITUDESDE ATENCIÓN A DENUNCIAS DE MALTRATO ANIMAL, URGENCIAS Y EMERGENCIASVETERINARIAS, PRESENTADAS POR LA CIUDADANÍA</t>
  </si>
  <si>
    <t>7933-3-RH-9-4-GESTIONAR,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</si>
  <si>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7933-3-RH-9-5-ARTICULAR PROFESIONALMENTE LAS ACTIVIDADES DE ORIENTACIÓN,GESTIÓN Y TRÁMITE DEL GRUPO ENLACE DE EMERGENCIAS VETERINARIAS YMALTRATO ANIMAL</t>
  </si>
  <si>
    <t>7933-3-RH-9-6-GESTIONAR, SUMINISTRAR INFORMACIÓN Y EMITIR RESPUESTADENTRO DEL MARCO DE LA PROTECCIÓN Y BIENESTAR ANIMAL, A LAS SOLICITUDESDE ATENCIÓN A DENUNCIAS DE MALTRATO ANIMAL, URGENCIAS Y EMERGENCIASVETERINARIAS, PRESENTADAS POR LA CIUDADANÍA</t>
  </si>
  <si>
    <t>7933-3-RH-9-8-GESTIONAR,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</si>
  <si>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7933-3-RH-9-9-GESTIONAR, SUMINISTRAR INFORMACIÓN Y EMITIR RESPUESTADENTRO DEL MARCO DE LA PROTECCIÓN Y BIENESTAR ANIMAL, A LAS SOLICITUDESDE ATENCIÓN A DENUNCIAS DE MALTRATO ANIMAL, URGENCIAS Y EMERGENCIASVETERINARIAS, PRESENTADAS POR LA CIUDADANÍA</t>
  </si>
  <si>
    <t>7933-3-RH-9-10-GESTIONAR,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</si>
  <si>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7933-4-RH-16-2-PRESTAR SERVICIO PROFESIONAL PARA APOYAR AL INSTITUTODISTRITAL DE PROTECCIÓN Y BIENESTAR ANIMAL-IDPYBA EN LA OPERATIVIDAD DELPROGRAMA DE ESTERILIZACIONES DE CANINOS Y FELINOS DE HOGARES ESTRATO 1,2 Y 3</t>
  </si>
  <si>
    <t>7933-4-RH-16-5-PRESTAR SUS SERVICIOS PROFESIONALES PARA LA GESTIÓN, ELSEGUIMIENTO Y EL REGISTRO DE LOS ANIMALES IDENTIFICADOS CON MICROCHIPPOR LOS PROGRAMAS QUE COMPONEN LA SUBDIRECCIÓN DE ATENCIÓN A LA FAUNA YLAS ALCALDIAS LOCALES, ADEMAS DE LAS ACCIONES CORRESPONDIENTES ALADECUADO FUNCIONAMIENTO DE LA PLATAFORMA MISIONAL SIPYBA</t>
  </si>
  <si>
    <t>7933-4-RH-17-1-PRESTAR SERVICIOS PROFESIONALES PARA LA INSPECCIÓN,DIAGNÓSTICO, ARTICULACIÓN Y SEGUIMIENTO DE LAS ACTIVIDADES QUE SEREQUIERAN PARA LA ADECUADA EJECUCIÓN DE LA ESTRATEGIA CAPTURA ESTERILIZAY SUELTA - CES, EN EL DISTRITO CAPITAL</t>
  </si>
  <si>
    <t>7933-4-RH-17-2-PRESTAR SERVICIOS TÉCNICOS PARA APOYAR LA EJECUCIÓN DELAS ACTIVIDADES DE INSPECCIÓN, DIAGNOSTICO, COORDINACIÓN Y SEGUIMIENTODE LA ESTRATEGIA CAPTURAR- ESTERILIZAR Y SOLTAR CES DE ANIMALESABANDONADOS Y EN CONDICIÓN DE CALLE DEL DISTRITO CAPITAL</t>
  </si>
  <si>
    <t>7933-4-RH-17-3-PRESTAR SERVICIOS TÉCNICOS PARA APOYAR LA EJECUCIÓN DELAS ACTIVIDADES DE INSPECCIÓN, DIAGNOSTICO, COORDINACIÓN Y SEGUIMIENTODE LA ESTRATEGIA CAPTURAR- ESTERILIZAR Y SOLTAR CES DE ANIMALESABANDONADOS Y EN CONDICIÓN DE CALLE DEL DISTRITO CAPITAL</t>
  </si>
  <si>
    <t>7933-4-RH-17-4-PRESTAR SERVICIOS TÉCNICOS PARA APOYAR LA EJECUCIÓN DELAS ACTIVIDADES DE INSPECCIÓN, DIAGNOSTICO, COORDINACIÓN Y SEGUIMIENTODE LA ESTRATEGIA CAPTURAR- ESTERILIZAR Y SOLTAR CES DE ANIMALESABANDONADOS Y EN CONDICIÓN DE CALLE DEL DISTRITO CAPITAL</t>
  </si>
  <si>
    <t>7933-4-RH-17-5-PRESTAR SERVICIOS TÉCNICOS PARA APOYAR LA EJECUCIÓN DELAS ACTIVIDADES DE INSPECCIÓN, DIAGNOSTICO, COORDINACIÓN Y SEGUIMIENTODE LA ESTRATEGIA CAPTURAR- ESTERILIZAR Y SOLTAR CES DE ANIMALESABANDONADOS Y EN CONDICIÓN DE CALLE DEL DISTRITO CAPITAL</t>
  </si>
  <si>
    <t>7933-4-RH-17-7-PRESTAR SERVICIOS TÉCNICOS PARA APOYAR LA EJECUCIÓN DELAS ACTIVIDADES DE INSPECCIÓN, DIAGNOSTICO, COORDINACIÓN Y SEGUIMIENTODE LA ESTRATEGIA CAPTURAR- ESTERILIZAR Y SOLTAR CES DE ANIMALESABANDONADOS Y EN CONDICIÓN DE CALLE DEL DISTRITO CAPITAL</t>
  </si>
  <si>
    <t>7933-4-RH-17-8-PRESTAR SERVICIOS TÉCNICOS PARA APOYAR LA EJECUCIÓN DELAS ACTIVIDADES DE INSPECCIÓN, DIAGNOSTICO, COORDINACIÓN Y SEGUIMIENTODE LA ESTRATEGIA CAPTURAR- ESTERILIZAR Y SOLTAR CES DE ANIMALESABANDONADOS Y EN CONDICIÓN DE CALLE DEL DISTRITO CAPITAL</t>
  </si>
  <si>
    <t>7933-4-RH-17-9-PRESTAR SERVICIOS TÉCNICOS PARA APOYAR LA EJECUCIÓN DELAS ACTIVIDADES DE INSPECCIÓN, DIAGNOSTICO, COORDINACIÓN Y SEGUIMIENTODE LA ESTRATEGIA CAPTURAR- ESTERILIZAR Y SOLTAR CES DE ANIMALESABANDONADOS Y EN CONDICIÓN DE CALLE DEL DISTRITO CAPITAL</t>
  </si>
  <si>
    <t>7933-4-RH-17-10-PRESTAR SERVICIOS TÉCNICOS PARA APOYAR LA EJECUCIÓN DELAS ACTIVIDADES DE INSPECCIÓN, DIAGNOSTICO, COORDINACIÓN Y SEGUIMIENTODE LA ESTRATEGIA CAPTURAR- ESTERILIZAR Y SOLTAR CES DE ANIMALESABANDONADOS Y EN CONDICIÓN DE CALLE DEL DISTRITO CAPITAL</t>
  </si>
  <si>
    <t>7933-1-RH-7-2-PRESTAR LOS SERVICIOS PROFESIONALES PARA LA ATENCIÓNMÉDICA DE CANINOS Y FELINOS, EN LOS PROGRAMAS DE ATENCIÓN INTEGRAL DELINSTITUTO DISTRITAL DE PROTECCIÓN Y BIENESTAR ANIMAL</t>
  </si>
  <si>
    <t>7933-1-RH-7-3-BRINDAR LOS SERVICIOS PROFESIONALES PARA GESTIONAR YDESARROLLAR ACTIVIDADES EN EL PROCESO DE LA IMPLEMENTACIÓN Y SEGUIMIENTOEN EL CUIDADO, ATENCIÓN MÉDICA DE LOS PROGRAMAS DE GESTIÓN INTEGRAL,BIENESTAR ANIMAL Y CUSTODIA EN EL DISTRITO CAPITAL.</t>
  </si>
  <si>
    <t>7933-1-RH-7-4-BRINDAR LOS SERVICIOS PROFESIONALES PARA GESTIONAR YDESARROLLAR ACTIVIDADES EN EL PROCESO DE LA IMPLEMENTACIÓN Y SEGUIMIENTOEN EL CUIDADO, ATENCIÓN MÉDICA DE LOS PROGRAMAS DE GESTIÓN INTEGRAL,BIENESTAR ANIMAL Y CUSTODIA EN EL DISTRITO CAPITAL</t>
  </si>
  <si>
    <t>7933-1-RH-7-5-BRINDAR LOS SERVICIOS PROFESIONALES PARA GESTIONAR YDESARROLLAR ACTIVIDADES EN EL PROCESO DE LA IMPLEMENTACIÓN Y SEGUIMIENTOEN EL CUIDADO, ATENCIÓN MÉDICA DE LOS PROGRAMAS DE GESTIÓN INTEGRAL,BIENESTAR ANIMAL Y CUSTODIA EN EL DISTRITO CAPITAL</t>
  </si>
  <si>
    <t>7933-1-RH-7-6-PRESTAR LOS SERVICIOS PROFESIONALESC CON RELACIÓN A LAATENCIÓN DE CANINOS Y FELINOS, DE LOS PROGRAMAS DE ATENCIÓN INTEGRAL YBIENESTAR ANIMAL DEL INSTITUTO DISTRITAL DE PROTECCIÓN Y BIENESTARANIMAL EN EL DISTRITO CAPITAL.</t>
  </si>
  <si>
    <t>7933-1-RH-7-7-BRINDAR LOS SERVICIOS PROFESIONALES PARA GESTIONAR YDESARROLLAR ACTIVIDADES EN EL PROCESO DE LA IMPLEMENTACIÓN Y SEGUIMIENTOEN EL CUIDADO, ATENCIÓN MÉDICA DE LOS PROGRAMAS DE GESTIÓN INTEGRAL,BIENESTAR ANIMAL Y CUSTODIA EN EL DISTRITO CAPITAL.</t>
  </si>
  <si>
    <t>7933-1-RH-7-9-BRINDAR LOS SERVICIOS PROFESIONALES PARA ATENCIÓN MÉDICA,VALORACIÓN, DIAGNOSTICÓ E INTERVENCIÓN QUIRÚRGICA A LOS ANIMALES QUE SEENCUENTRAN EN CUSTODIA DEL INSTITUTO DISTRITAL DE PROTECCIÓN Y BIENESTARANIMAL</t>
  </si>
  <si>
    <t>7933-1-RH-7-10-BRINDAR APOYO CON LOS SERVICIOS PROFESIONALES PARAGESTIONAR, PROCESAR Y DESARROLLAR ACTIVIDADES EN EL LABORATORIO CLINICOVETERINARIO, DE LOS PROGRAMAS DE GESTIÓN INTEGRAL, BIENESTAR ANIMAL YCUSTODIA EN EL DISTRITO CAPITAL.</t>
  </si>
  <si>
    <t>7933-1-RH-7-11-BRINDAR LOS SERVICIOS PROFESIONALES PARA GESTIONAR YDESARROLLAR ACTIVIDADES EN EL PROCESO DE LA IMPLEMENTACIÓN Y SEGUIMIENTOEN EL CUIDADO, ATENCIÓN MÉDICA DE LOS PROGRAMAS DE GESTIÓN INTEGRAL,BIENESTAR ANIMAL Y CUSTODIA EN EL DISTRITO CAPITAL.</t>
  </si>
  <si>
    <t>7933-1-RH-7-15-BRINDAR LOS SERVICIOS PROFESIONALES PARA GESTIONAR YDESARROLLAR ACTIVIDADES EN EL PROCESO DE LA IMPLEMENTACIÓN Y SEGUIMIENTOEN EL CUIDADO, ATENCIÓN MÉDICA DE LOS PROGRAMAS DE GESTIÓN INTEGRAL,BIENESTAR ANIMAL Y CUSTODIA EN EL DISTRITO CAPITAL.</t>
  </si>
  <si>
    <t>7933-1-RH-7-17-ORIENTAR, DAR SEGUIMIENTO TÉCNICO Y EJECUTAR LOSPROGRAMAS DE ATENCIÓN INTEGRAL DE LA FAUNA EN LA UNIDAD DE CUIDADOANIMAL DEL INSTITUTO DISTRITAL DE PROTECCIÓN Y BIENESTAR ANIMAl</t>
  </si>
  <si>
    <t>7933-1-RH-7-18-REALIZAR BRINDAR APOYO PROFESIONAL EN LA GESTIONINTEGRAL, CUIDADO Y ATENCIÓN MÉDICA DE LOS ANIMALES A CARGO DELINSTITUTO DISTRITAL DE PROTECCION Y BIENESTAR ANIMAL</t>
  </si>
  <si>
    <t>7933-5-RH-11-4-PRESTAR LOS SERVICIOS PROFESIONALES PARA LA EJECUCIÓN YOPERACIÓN DEL MANEJO Y CONTROL DE ANIMALES SINANTRÓPICOS Y EN LAEJECUCIÓN DEL PROGRAMA DE MANEJO DE ABEJAS COMUNES (APIS MELLIFERA) ENEL DISTRITO CAPITAL</t>
  </si>
  <si>
    <t>7933-1-RH-13-2-PRESTAR SERVICIOS PROFESIONALES COMO MÉDICO VETERINARIOPARA LA EJECUCIÓN Y SEGUIMIENTO TÉCNICO DEL PROGRAMA DE URGENCIASVETERINARIAS EN EL DISTRITO CAPITAL</t>
  </si>
  <si>
    <t>7933-1-RH-13-3-PRESTAR SERVICIOS PROFESIONALES COMO MÉDICO VETERINARIOPARA LA EJECUCIÓN Y SEGUIMIENTO TÉCNICO DEL PROGRAMA DE URGENCIASVETERINARIAS EN EL DISTRITO CAPITAL</t>
  </si>
  <si>
    <t>7933-1-RH-13-5-ESTRUCTURAR PROFESIONALMENTE LAS ACTIVIDADES DE TRÁMITE,SEGUIMIENTO, VERIFICACIÓN Y ARTICULACIÓN TÉCNICA INHERENTES AL PROGRAMADE URGENCIAS VETERINARIAS EN LA ATENCIÓN DE CANINOS Y FELINOS ATENDIDOSEN LA CIUDAD DE BOGOTÁ D.C.</t>
  </si>
  <si>
    <t>7933-1-RH-13-6-PRESTAR SERVICIOS PROFESIONALES COMO MÉDICO VETERINARIOPARA LA EJECUCIÓN Y SEGUIMIENTO TÉCNICO DEL PROGRAMA DE URGENCIASVETERINARIAS Y BRIGADAS MEDICAS EN EL DISTRITO CAPITAL</t>
  </si>
  <si>
    <t>7933-1-RH-13-7-BRINDAR APOYO EN LA GESTIÓN ADMINISTRATIVA Y SEGUIMIENTOTÉCNICO DEL PROGRAMA DE URGENCIAS VETERINARIAS EN EL DISTRITO CAPITAL</t>
  </si>
  <si>
    <t>7933-1-RH-13-8-PRESTAR SERVICIOS PROFESIONALES COMO MÉDICO VETERINARIOPARA LA EJECUCIÓN Y SEGUIMIENTO TÉCNICO DEL PROGRAMA DE URGENCIASVETERINARIAS EN EL DISTRITO CAPITAL</t>
  </si>
  <si>
    <t>7933-1-RH-13-9-PRESTAR SERVICIOS PROFESIONALES COMO MÉDICO VETERINARIOPARA LA EJECUCIÓN Y SEGUIMIENTO TÉCNICO DEL PROGRAMA DE URGENCIASVETERINARIAS EN EL DISTRITO CAPITAL</t>
  </si>
  <si>
    <t>7933-1-RH-3-1-OFRECER LOS SERVICIOS PROFESIONALES REQUERIDOS PARAEJECUTAR EL PROGRAMA DE COMPORTAMIENTO, INCLUYENDO LA REHABILITACIÓNCONDUCTUAL Y EL ENRIQUECIMIENTO AMBIENTAL DE LOS ANIMALES</t>
  </si>
  <si>
    <t>7933-1-RH-4-18-OFRECER ASISTENCIA EN LAS TAREAS DIARIAS DE CUIDADO,ALIMENTACIÓN, MANEJO, BIENESTAR Y ASEO DE LOS ANIMALES ALOJADOS EN LAUNIDAD DE CUIDADO ANIMAL, ASÍ COMO PROPORCIONAR APOYO EN LAPLANIFICACIÓN DE DIETAS Y EL SEGUIMIENTO DEL PESO DE LOS MISMOS.</t>
  </si>
  <si>
    <t>7933-1-RH-3-3-PROVEER APOYO PROFESIONAL DURANTE LA IMPLEMENTACIÓN DELPROGRAMA DE COMPORTAMIENTO Y ENRIQUECIMIENTO AMBIENTAL</t>
  </si>
  <si>
    <t>7933-1-RH-3-4-OFRECER LOS SERVICIOS PROFESIONALES REQUERIDOS PARAEJECUTAR EL PROGRAMA DE COMPORTAMIENTO, INCLUYENDO LA REHABILITACIÓNCONDUCTUAL Y EL ENRIQUECIMIENTO AMBIENTAL DE LOS ANIMALES.</t>
  </si>
  <si>
    <t>7933-1-RH-3-5-OFRECER LOS SERVICIOS PROFESIONALES REQUERIDOS PARAEJECUTAR EL PROGRAMA DE COMPORTAMIENTO, INCLUYENDO LA REHABILITACIÓNCONDUCTUAL Y EL ENRIQUECIMIENTO AMBIENTAL DE LOS ANIMALES.</t>
  </si>
  <si>
    <t>7933-1-RH-3-6-BRINDAR LOS SERVICIOS PROFESIONALES QUE SE REQUIERAN EN LAGESTIÓN, IMPLEMENTACIÓN, EJECUCIÓN Y SEGUIMIENTO TÉCNICO DEL EQUIPO DECOMPORTAMIENTO PARA LOS ANIMALES ALBERGADOS EN LA UNIDAD DE CUIDADOANIMAL</t>
  </si>
  <si>
    <t>7933-1-RH-3-7-OFRECER LOS SERVICIOS PROFESIONALES REQUERIDOS PARAEJECUTAR EL PROGRAMA DE COMPORTAMIENTO, INCLUYENDO LA REHABILITACIÓNCONDUCTUAL Y EL ENRIQUECIMIENTO AMBIENTAL DE LOS ANIMALES</t>
  </si>
  <si>
    <t>7933-1-RH-3-8-BRINDAR APOYO EN LAS VARIADAS TAREAS DEL EQUIPO DECOMPORTAMIENTO Y ENRIQUECIMIENTO AMBIENTAL.</t>
  </si>
  <si>
    <t>7933-1-RH-4-1-OFRECER ASISTENCIA EN LAS TAREAS DIARIAS DE CUIDADO,ALIMENTACIÓN, MANEJO, BIENESTAR Y ASEO DE LOS ANIMALES ALOJADOS EN LAUNIDAD DE CUIDADO ANIMAL, ASÍ COMO PROPORCIONAR APOYO EN LAPLANIFICACIÓN DE DIETAS Y EL SEGUIMIENTO DEL PESO DE LOS MISMOS.</t>
  </si>
  <si>
    <t>7933-1-RH-4-6-OFRECER ASISTENCIA EN LAS TAREAS DIARIAS DE CUIDADO,ALIMENTACIÓN, MANEJO, BIENESTAR Y ASEO DE LOS ANIMALES ALOJADOS EN LAUNIDAD DE CUIDADO ANIMAL, ASÍ COMO PROPORCIONAR APOYO EN LAPLANIFICACIÓN DE DIETAS Y EL SEGUIMIENTO DEL PESO DE LOS MISMOS.</t>
  </si>
  <si>
    <t>7933-1-RH-4-7-OFRECER ASISTENCIA EN LAS TAREAS DIARIAS DE CUIDADO,ALIMENTACIÓN, MANEJO, BIENESTAR Y ASEO DE LOS ANIMALES ALOJADOS EN LAUNIDAD DE CUIDADO ANIMAL, ASÍ COMO PROPORCIONAR APOYO EN LAPLANIFICACIÓN DE DIETAS Y EL SEGUIMIENTO DEL PESO DE LOS MISMOS</t>
  </si>
  <si>
    <t>7933-1-RH-4-10-OFRECER ASISTENCIA EN LAS TAREAS DIARIAS DE CUIDADO,ALIMENTACIÓN, MANEJO, BIENESTAR Y ASEO DE LOS ANIMALES ALOJADOS EN LAUNIDAD DE CUIDADO ANIMAL, ASÍ COMO PROPORCIONAR APOYO EN LAPLANIFICACIÓN DE DIETAS Y EL SEGUIMIENTO DEL PESO DE LOS MISMOS.</t>
  </si>
  <si>
    <t>7933-1-RH-4-11-OFRECER ASISTENCIA EN LAS TAREAS DIARIAS DE CUIDADO,ALIMENTACIÓN, MANEJO, BIENESTAR Y ASEO DE LOS ANIMALES ALOJADOS EN LAUNIDAD DE CUIDADO ANIMAL, ASÍ COMO PROPORCIONAR APOYO EN LAPLANIFICACIÓN DE DIETAS Y EL SEGUIMIENTO DEL PESO DE LOS MISMOS.</t>
  </si>
  <si>
    <t>7933-1-RH-4-13-OFRECER ASISTENCIA EN LAS TAREAS DIARIAS DE CUIDADO,ALIMENTACIÓN, MANEJO, BIENESTAR Y ASEO DE LOS ANIMALES ALOJADOS EN LAUNIDAD DE CUIDADO ANIMAL, ASÍ COMO PROPORCIONAR APOYO EN LAPLANIFICACIÓN DE DIETAS Y EL SEGUIMIENTO DEL PESO DE LOS MISMOS.</t>
  </si>
  <si>
    <t>7933-1-RH-4-15-OFRECER ASISTENCIA EN LAS TAREAS DIARIAS DE CUIDADO,ALIMENTACIÓN, MANEJO, BIENESTAR Y ASEO DE LOS ANIMALES ALOJADOS EN LAUNIDAD DE CUIDADO ANIMAL, ASÍ COMO PROPORCIONAR APOYO EN LAPLANIFICACIÓN DE DIETAS Y EL SEGUIMIENTO DEL PESO DE LOS MISMOS.</t>
  </si>
  <si>
    <t>7933-1-RH-4-17-OFRECER ASISTENCIA EN LAS TAREAS DIARIAS DE CUIDADO,ALIMENTACIÓN, MANEJO, BIENESTAR Y ASEO DE LOS ANIMALES ALOJADOS EN LAUNIDAD DE CUIDADO ANIMAL, ASÍ COMO PROPORCIONAR APOYO EN LAPLANIFICACIÓN DE DIETAS Y EL SEGUIMIENTO DEL PESO DE LOS MISMOS.</t>
  </si>
  <si>
    <t>7933-1-RH-4-20-OFRECER ASISTENCIA EN LAS TAREAS DIARIAS DE CUIDADO,ALIMENTACIÓN, MANEJO, BIENESTAR Y ASEO DE LOS ANIMALES ALOJADOS EN LAUNIDAD DE CUIDADO ANIMAL, ASÍ COMO PROPORCIONAR APOYO EN LAPLANIFICACIÓN DE DIETAS Y EL SEGUIMIENTO DEL PESO DE LOS MISMOS.</t>
  </si>
  <si>
    <t>7933-1-RH-4-23-OFRECER ASISTENCIA EN LAS TAREAS DIARIAS DE CUIDADO,ALIMENTACIÓN, MANEJO, BIENESTAR Y ASEO DE LOS ANIMALES ALOJADOS EN LAUNIDAD DE CUIDADO ANIMAL, ASÍ COMO PROPORCIONAR APOYO EN LAPLANIFICACIÓN DE DIETAS Y EL SEGUIMIENTO DEL PESO DE LOS MISMOS.</t>
  </si>
  <si>
    <t>7933-1-RH-4-21-OFRECER ASISTENCIA EN LAS TAREAS DIARIAS DE CUIDADO,ALIMENTACIÓN, MANEJO, BIENESTAR Y ASEO DE LOS ANIMALES ALOJADOS EN LAUNIDAD DE CUIDADO ANIMAL, ASÍ COMO PROPORCIONAR APOYO EN LAPLANIFICACIÓN DE DIETAS Y EL SEGUIMIENTO DEL PESO DE LOS MISMOS.</t>
  </si>
  <si>
    <t>7933-1-RH-4-24-OFRECER ASISTENCIA EN LAS TAREAS DIARIAS DE CUIDADO,ALIMENTACIÓN, MANEJO, BIENESTAR Y ASEO DE LOS ANIMALES ALOJADOS EN LAUNIDAD DE CUIDADO ANIMAL, ASÍ COMO PROPORCIONAR APOYO EN LAPLANIFICACIÓN DE DIETAS Y EL SEGUIMIENTO DEL PESO DE LOS MISMOS</t>
  </si>
  <si>
    <t>7933-1-RH-4-26-OFRECER ASISTENCIA EN LAS TAREAS DIARIAS DE CUIDADO,ALIMENTACIÓN, MANEJO, BIENESTAR Y ASEO DE LOS ANIMALES ALOJADOS EN LAUNIDAD DE CUIDADO ANIMAL, ASÍ COMO PROPORCIONAR APOYO EN LAPLANIFICACIÓN DE DIETAS Y EL SEGUIMIENTO DEL PESO DE LOS MISMOS</t>
  </si>
  <si>
    <t>7933-1-RH-1-2-BRINDAR APOYO PROFESIONAL PARA LA IMPLEMENTACIÓN,SEGUIMIENTO Y CONTROL DE LA EJECUCIÓN FISICA DEL PROYECTO DE INVERSIÓNADSCRITO A LA SUBDIRECCIÓN DE ATENCIÓN A LA FAUNA A TRAVES DE SUSPROGRAMAS EN EL DISTRITO CAPITAL.</t>
  </si>
  <si>
    <t>7933-1-RH-1-3-PRESTAR SERVICIOS PROFESIONALES PARA APOYAR LASACTIVIDADES FINANCIERAS DE SEGUIMIENTO REQUERIDAS EN LA SUBDIRECCIÓN DEATENCIÓN A LA FAUNA</t>
  </si>
  <si>
    <t>7933-1-RH-1-4-PRESTACION DE SERVICIOS PROFESIONALES ADMINISTRATIVOSINTEGRANDO LA GESTION DE LOS SDQS DE LA SUBDIRECCION DE ATENCION ALAFAUNA, SIENDO EL ENLACE CON ATENCION AL CIUDADANO DEL IDPYBA.</t>
  </si>
  <si>
    <t>7933-1-RH-1-5-PRESTACIÓN SERVICIOS PROFESIONALES PARA ORIENTAR,ACOMPAÑAR Y REALIZAR SEGUIMIENTO JURÍDICO A LOS ASUNTOS A CARGO DE LASUBDIRECCIÓN DE ATENCIÓN A LA FAUNA</t>
  </si>
  <si>
    <t>7933-1-RH-1-6-PRESTAR LOS SERVICIOS PROFESIONALES ESPECIALIZADOS PARAORIENTAR TÉCNICAMENTE A LOS PROGRAMAS DE LA SUBDIRECCIÓN DE ATENCIÓN ALA FAUNA EN LAS ACTIVIDADES QUE SEAN REQUERIDAS PARA LA IMPLEMENTACION EEL DISTRITO CAPITAL</t>
  </si>
  <si>
    <t>7933-1-RH-1-7-BRINDAR LOS SERVICIOS TÉCNICOS EN LA GESTIÓN, SEGUIMIENTOY DESARROLLO DE LOS TRAMITES PRECONTRACTUALES Y CONTRACTUALES QUE SEREQUIERAN EN LA SUBDIRECCIÓN DE ATENCIÓN A LA FAUNA DEL INSITUTO DEPROTECCION Y BIENESTAR ANIMAL</t>
  </si>
  <si>
    <t>7933-1-RH-1-8-BRINDAR LOS SERVICIOS PROFESIONALES DE ASISTENCIA JURÍDICAQUE SE REQUIERAN EN LA SUBDIRECCIÓN DE ATENCIÓN A LA FAUNA.</t>
  </si>
  <si>
    <t>7933-1-RH-1-9-PRESTACIÓN DE SERVICIOS PROFESIONALES PARA ADELANTAR LOSPROCESOS CONTRACTUALES DE LOS PROGRAMAS ADELANTADOS EN LA SUBDIRECCIÓNDE ATENCIÓN A LA FAUNA EN SUS DISTINTAS MODALIDADES Y ETAPAS PROCESALES</t>
  </si>
  <si>
    <t>7933-1-RH-1-10-PRESTAR LOS SERVICIOS DE APOYO A LA GESTION EN LOSTRAMITES ADMINISTRATIVOS Y OPERATIVOS DE LOS SDQS QUE SON DE COMPETENCIADE LA SUBDIRECCION DE ATENCION A LA FAUNA</t>
  </si>
  <si>
    <t>7933-1-RH-20-2-OFRECER ASISTENCIA TÉCNICA PARA AYUDAR EN LA ELABORACIÓNDE DIETAS Y EN EL SEGUIMIENTO DEL PROGRAMA DE NUTRICIÓN DENTRO DELSISTEMA DE CUSTODIA DEL IDPYBA.</t>
  </si>
  <si>
    <t>7933-4-RH-21-2-PRESTAR SERVICIO PROFESIONAL MEDICO VETERINARIO EN ELINSTITUTO DISTRITAL DE PROTECCIÓN Y BIENESTAR ANIMAL-IDPYBA EN ELCONTROL PREOPERATORIO DEL PROGRAMA DE ESTERILIZACIONES EJECUTADO EN LAUNIDAD DE CUIDADO ANIMAL</t>
  </si>
  <si>
    <t>7933-4-RH-21-5-PRESTAR LOS SERVICIOS DE APOYO TECNICO EN EL INSTITUTODISTRITAL DE PROTECCIÓN Y BIENESTAR ANIMAL-IDPYBA EN EL PUNTO FIJO DEESTERILIZACIONES DE LA UNIDAD DE CUIDADO ANIMAL</t>
  </si>
  <si>
    <t>7933-4-RH-21-6-PRESTAR SERVICIO PROFESIONAL MEDICO VETERINARIO EN ELINSTITUTO DISTRITAL DE PROTECCIÓN Y BIENESTAR ANIMAL-IDPYBA EN ELCONTROL POSTOPERATORIO DEL PROGRAMA DE ESTERILIZACIONES DE LA UNIDAD DECUIDADO ANIMAL</t>
  </si>
  <si>
    <t>7933-4-RH-21-7-PRESTAR SERVICIO PROFESIONAL MEDICO VETERINARIO EN ELINSTITUTO DISTRITAL DE PROTECCIÓN Y BIENESTAR ANIMAL-IDPYBA EN ELCONTROL PREOPERATORIO DEL PROGRAMA DE ESTERILIZACIONES EJECUTADO EN LAUNIDAD DE CUIDADO ANIMAL</t>
  </si>
  <si>
    <t>7933-4-RH-21-8-PRESTAR LOS SERVICIOS DE APOYO TECNICO EN EL INSTITUTODISTRITAL DE PROTECCIÓN Y BIENESTAR ANIMAL-IDPYBA EN EL PUNTO FIJO DEESTERILIZACIONES DE LA UNIDAD DE CUIDADO ANIMAL</t>
  </si>
  <si>
    <t>7933-4-RH-21-9-PRESTAR SERVICIO PROFESIONAL MEDICO VETERINARIO EN ELINSTITUTO DISTRITAL DE PROTECCIÓN Y BIENESTAR ANIMAL-IDPYBA, PARAREALIZAR LOS PROCEDIMIENTOS QUIRURGICOS Y DE ANESTESIA REQUERIDOS ELPUNTO FIJO DE ESTERILIZACIONES DE LA UNIDAD DE CUIDADO ANIMAL</t>
  </si>
  <si>
    <t>7933-4-RH-21-11-PRESTAR SERVICIO PROFESIONAL MEDICO VETERINARIO PARA LAATENCION,VALORACION, SEGUIMIENTO Y MANEJO ANESTESICO, APOYO EN LAREALIZACION DE LOS PROCEDIMIENTOS QUIRURGICOS EN EL PUNTO FIJO DEESTERILIZACIONES DE LA UNIDAD DE CUIDADO ANIMAL</t>
  </si>
  <si>
    <t>7933-4-RH-21-1-PRESTAR SERVICIO PROFESIONAL PARA A POYAR AL INSTITUTODISTRITAL DE PROTECCIÓN Y BIENESTAR ANIMAL-IDPYBA EN LA OPERATIVIDAD DELPUNTO FIJO DE ESTERILIZACONES DE LA UNIDAD DE CUIDADO ANIMAL</t>
  </si>
  <si>
    <t>7933-1-BS-15-7-PAGO SERVICIO DE ACUEDUCTO Y ALCANTARILLADO DE LA UNIDADDE CUIDADO ANIMAL DE LA SUBDIRECCIÓN DE ATENCIÓN A LA FAUNA</t>
  </si>
  <si>
    <t>7933-1-BS-15-8-PAGO SERVICIO DE ENERGÍA DE LA UNIDAD DE CUIDADO ANIMALDE LA SUBDIRECCIÓN DE ATENCIÓN A LA FAUNA</t>
  </si>
  <si>
    <t>7933-1-BS-15-12-PRESTAR EL SERVICIO DE DISPOSICIÓN FINAL DE RESIDUOS NOPELIGROSOS, RESULTANTE DE LAS ACTIVIDADES DESARROLLADAS POR LASUBDIRECCIÓN DE ATENCIÓN A LA FAUNA.</t>
  </si>
  <si>
    <t>7933-4-BS-15-47-PAGO SERVICIO DE ENERGÍA DE LA UNIDAD DE CUIDADO ANIMALDE LA SUBDIRECCIÓN DE ATENCIÓN A LA FAUNA</t>
  </si>
  <si>
    <t>7933-4-BS-15-42-ADICIÓN AL CONTRATO CONTRATAR LA PRESTACIÓN DE SERVICIODE TRANSPORTE TERRESTRE AUTOMOTOR DE ACUERDO CON LAS NECESIDADES DELINSTITUTO DISTRITAL DE PROTECCIÓN Y BIENESTAR ANIMAL, PARA ELCUMPLIMIENTO DE SU MISIÓN Y EL DESARROLLO DE SUS FUNCIONES.</t>
  </si>
  <si>
    <t>7933-4-BS-15-46-PAGO SERVICIO DE ACUEDUCTO Y ALCANTARILLADO DE LA UNIDADDE CUIDADO ANIMAL DE LA SUBDIRECCIÓN DE ATENCIÓN A LA FAUNA</t>
  </si>
  <si>
    <t>7933-1-BS-15-27-SUMINISTRO DE MEDICAMENTOS DE USO CONTROLADO CON ELFONDO NACIONAL DE ESTUPEFACIENTES</t>
  </si>
  <si>
    <t>7933-1-RH-21-2-PRESTAR SERVICIOS PROFESIONALES EN LA EJECUCIÓN DENTRO DELA UNIDAD DE CUIDADO ANIMAL EN LA GESTIÓN DOCUMENTAL, ATENCIÓN YORIENTACIÓN A LA CIUDADANÍA AL IGUAL QUE RESOLVER SOLICITUDES YRADICADOS</t>
  </si>
  <si>
    <t>7933-1-RH-1-16-ARTICULAR PROFESIONALMENTE LAS ACTIVIDADES DE TRÁMITE,ACOMPAÑAMIENTO Y SEGUIMIENTO QUE REQUIERAN LOS PROGRAMAS DE LASUBDIRECCIÓN DE ATENCIÓN A LA FAUNA.</t>
  </si>
  <si>
    <t>7933-1-RH-1-15-APOYAR TECNICAMENTE LOS TRAMITES ADMINISTRATIVOS, DESEGUIMIENTO Y DESARROLLO QUE SE REQUIERAN EN LA SUBDIRECCIÓN DE ATENCIÓNA LA FAUNA DEL INSITUTO DE PROTECCION Y BIENESTAR ANIMAL</t>
  </si>
  <si>
    <t>7933-1-RH-1-14-PRESTAR SERVICIOS PROFESIONALES PARA LA GENERACIÓN DEDIVERSOS CONTENIDOS DE COMUNICACIÓN PÚBLICA QUE FORTALEZCAN LA PROMOCIÓNY DIVULGACIÓN DE LA GESTIÓN DEL IDPYBA.</t>
  </si>
  <si>
    <t>7933-1-RH-1-12-PRESTAR SERVICIOS DE APOYO A LA GESTIÓN PARA EL DISEÑO DEPIEZAS Y RECURSOS GRÁFICOS PARA APOYAR LA DIVULGACIÓN Y PROMOCIÓN DE LAMISIONALIDAD DEL IDPYBA</t>
  </si>
  <si>
    <t>7933-1-RH-1-13-PRESTAR LOS SERVICIOS DE APOYO A LA GESTION EN LOSTRAMITES ADMINISTRATIVOS Y OPERATIVOS DE LOS SDQS QUE SON DE COMPETENCIADE LA SUBDIRECCION DE ATENCION A LA FAUNA</t>
  </si>
  <si>
    <t>7933-1-RH-1-17-PRESTAR SERVICIOS PROFESIONALES ESPECIALIZADOS PARAORIENTAR Y DAR SEGUIMIENTO A LAS ACTIVIDADES ADMINISTRATIVAS YFINANCIERAS PARA EL CUMPLIMIENTO DE LAS METAS DEL PROYECTO DE INVERSIÓN.</t>
  </si>
  <si>
    <t>7933-3-RH-5-2-BRINDAR SERVICIOS PROFESIONALES DE RESPALDO PARA ELDESARROLLO E IMPLEMENTACIÓN DE LAS ACTIVIDADES ADMINISTRATIVASNECESARIAS EN EL ESCUADRÓN ANTICRUELDAD</t>
  </si>
  <si>
    <t>7933-1-RH-21-4-PRESTAR SERVICIOS INTEGRALES DEL MANTENIMIENTO, OPERACIONY FUNCIONAMIENTO DE LOS SISTEMAS DE TRATAMIENTO DE AGUAS RESIDUALES -PTAR EN LAS SEDES OPERATIVAS DEL INSTITUTO DISTRITAL DE PROTECCIÓN YBIENESTAR ANIMAL</t>
  </si>
  <si>
    <t>7933-1-RH-21-3-ARTICULAR PROFESIONALMENTE LAS ACTIVIDADES DE GESTIÓN,IMPLEMENTACIÓN Y SEGUIMIENTO QUE SE REQUIERAN PARA LA ADMINISTRACIÓN DELA UNIDAD DE CUIDADO ANIMAL</t>
  </si>
  <si>
    <t>7933-1-RH-21-5-PRESTAR SERVICIOS DE APOYO A LA GESTION EN EL DESARROLLOLOGISTICO, TRANSPORTES Y ADMINISTRATIVO DEL INSTITUTO DISTRITAL DEPROTECCION Y BIENESTAR ANIMAL</t>
  </si>
  <si>
    <t>7933-3-RH-5-1-BRINDAR LOS SERVICIOS PROFESIONALES COMO ABOGADA, PARAORIENTAR LAS ACCIONES JURIDICAS, ADMINISTRATIVAS Y/O JUDICIALES QUEREQUIERA EL PROGRAMA DEL ESCUADRON ANTICRUELDAD</t>
  </si>
  <si>
    <t>7933-3-RH-5-6-OFRECER SERVICIOS PROFESIONALES COMO MÉDICO VETERINARIOPARA LLEVAR A CABO EL ANÁLISIS DE LAS ACTIVIDADES TÉCNICAS Y OPERATIVASINHERENTES AL PROGRAMA DEL ESCUADRÓN ANTICRUELDAD</t>
  </si>
  <si>
    <t>7933-3-RH-5-7-PRESTAR LOS SERVICIOS PROFESIONALES COMO ABOGADA A LAOFICINA JURÍDICA PARA ADELANTAR LAS ACTIVIDADES RELACIONADAS CON LASDILIGENCIAS JUDICIALES, ADMINISTRATIVAS Y POLICIVAS, DONDE SEANREQUERIDO EL IDPYBA, ASÍ COMO LA REPRESENTACIÓN JUDICIAL Y EXTRAJUDICIALDE LA ENTIDAD EN EL EQUIPO DE DEFENSA JUDICIAL</t>
  </si>
  <si>
    <t>7933-3-RH-5-15-BRINDAR ASISTENCIA TÉCNICA PARA RESPALDAR LA GESTIÓNOPERATIVA Y ADMINISTRATIVA DE LAS ACTIVIDADES NECESARIAS EN EL ESCUADRÓNANTICRUELDAD.</t>
  </si>
  <si>
    <t>7933-3-RH-5-8-BRINDAR SERVICIOS PROFESIONALES DE APOYO EN LAS ACCIONESDE ORDEN JURIDICO Y/O ADMINISTRATIVO NECESARIAS PARA LA ADECUADAEJECUCIÓN DEL ESCUADRÓN ANTICRUELDAD</t>
  </si>
  <si>
    <t>7933-3-RH-5-12-PROPORCIONAR SERVICIOS PROFESIONALES COMO MÉDICOVETERINARIO, PARA LA IMPLEMENTACION Y EJECUCION DE ACTIVIDADES TÉCNICAS,OPERATIVAS Y ADMINISTRATIVAS NECESARIAS EN EL PROGRAMA DEL ESCUADRÓNANTICRUELDAD.</t>
  </si>
  <si>
    <t>7933-3-RH-5-14-BRINDAR SERVICIOS PROFESIONALES COMO MÉDICO VETERINARIOPARA EL DESARROLLO, SEGUIMIENTO Y EJECUCIÓN DE LAS ACTIVIDADES TÉCNICASY ADMINISTRATIVAS INHERENTES AL ESCUADRÓN ANTICRUELDAD EN EL DISTRITOCAPITAL</t>
  </si>
  <si>
    <t>7933-3-RH-5-9-BRINDAR SERVICIOS PROFESIONALES COMO MÉDICO VETERINARIOPARA EL DESARROLLO, IMPLEMENTACION Y EJECUCION DE ACTIVIDADES TECNICASY/O ADMINISTRATIVAS REQUERIDAS POR EL ESCUADRÓN ANTICRUELDAD</t>
  </si>
  <si>
    <t>7933-3-RH-5-11-BRINDAR SERVICIOS PROFESIONALES COMO MÉDICO VETERINARIOPARA EL DESARROLLO , SEGUIMIENTO Y EJECUCION DE LAS ACTIVIDADES TÉCNICASY ADMINISTRATIVAS INHERENTES AL ESCUADRÓN ANTICRUELDAD EN EL DISTRITOCAPITAL</t>
  </si>
  <si>
    <t>7933-3-RH-5-13-BRINDAR SERVICIOS PROFESIONALES COMO MÉDICO VETERINARIOPARA EL DESARROLLO, SEGUIMIENTO Y EJECUCIÓN DE LAS ACTIVIDADES TÉCNICASY ADMINISTRATIVAS INHERENTES AL ESCUADRÓN ANTICRUELDAD EN EL DISTRITOCAPITAL</t>
  </si>
  <si>
    <t>7933-3-RH-5-20-PROPORCIONAR SERVICIOS PROFESIONALES COMO MÉDICOVETERINARIO PARA LLEVAR A CABO LAS ACTIVIDADES TÉCNICAS Y OPERATIVAS DELESCUADRÓN ANTICRUELDAD EN EL DISTRITO CAPITAL</t>
  </si>
  <si>
    <t>7933-3-RH-5-21-PRESTAR SERVICIOS PROFESIONALES PARA LA ARTICULACIÓN YGESTIÓN DEL COMPONENTE SOCIAL PARA LOS PROGRAMAS DE LA SUBDIRECCIÓN DEATENCIÓN A LA FAUNA EN EL DISTRITO CAPITAL</t>
  </si>
  <si>
    <t>7933-3-RH-5-22-BRINDAR ASISTENCIA TÉCNICA PARA RESPALDAR LA GESTIÓNOPERATIVA DE LAS ACTIVIDADES NECESARIAS EN EL ESCUADRÓN ANTICRUELDAD</t>
  </si>
  <si>
    <t>7933-3-RH-5-23-BRINDAR LOS SERVICIOS PROFESIONALES COMO MÉDICAVETERINARIA PARA ORIENTAR, ARTICULAR, DESARROLLAR E IMPLEMENTARTÉCNICAMENTE LAS ACTIVIDADES NECESARIAS PARA LA ADECUADA EJECUCIÓN DELPROGRAMA ANIMALES DE GRANJA Y ESPECIES NO CONVENCIONALES EN EL DISTRITOCAPITAL.</t>
  </si>
  <si>
    <t>7933-3-RH-5-24-BRINDAR SERVICIOS PROFESIONALES COMO MÉDICO VETERINARIOPARA EL DESARROLLO, SEGUIMIENTO Y EJECUCIÓN DE LAS ACTIVIDADES TÉCNICASY ADMINISTRATIVAS INHERENTES AL ESCUADRÓN ANTICRUELDAD EN EL DISTRITOCAPITAL</t>
  </si>
  <si>
    <t>7933-3-RH-5-18-BRINDAR ASISTENCIA TÉCNICA PARA RESPALDAR LA GESTIÓNOPERATIVA Y ADMINISTRATIVA DE LAS ACTIVIDADES NECESARIAS EN EL ESCUADRÓNANTICRUELDAD.</t>
  </si>
  <si>
    <t>7933-3-RH-5-16-PROPORCIONAR SERVICIOS DE CONDUCCIÓN EN EL DISTRITOCAPITAL, UTILIZANDO EL VEHÍCULO DESIGNADO POR EL INSTITUTO DISTRITAL DEPROTECCIÓN Y BIENESTAR ANIMAL, PARA LA ATENCIÓN DE CASOS DE PRESUNTOMALTRATO ANIMAL, REQUERIDOS POR EL PROGRAMA DEL ESCUADRÓN ANTICRUELDAD.</t>
  </si>
  <si>
    <t>7933-3-RH-5-17-PRESTAR SERVICIOS PROFESIONALES PARA ORIENTAR LAARTICULACIÓN DEL COMPONENTE SOCIAL CON LOS PROGRAMAS DE LA SUBDIRECCIÓNDE ATENCIÓN A LA FAUNA A NIVEL DISTRITAL</t>
  </si>
  <si>
    <t>7933-3-RH-5-19-PRESTAR LOS SERVICIOS PROFESIONALES COMO MEDICO JUNIOR DEANIMLAES NO CONVENCIONALES, CON EL FIN LEVAR A CABO LAS LABORESOPERATIVAS Y ADMINISTRATIVAS ASOCIADAS CON LA ATENCIÓN DE CASOS PORPRESUNTO MALTRATO DE ANIMALES DE GRANJA Y NO CONVENCIONALES DENTRO DELDISTRITO CAPITAL</t>
  </si>
  <si>
    <t>7933-3-RH-5-26-PRESTAR LOS SERVICIOS PROFESIONALES COMO ABOGADO PARAADELANTAR LAS ACTIVIDADES RELACIONADAS CON LAS ACCIONES QUE DESDE ELPUNTO DE VISTA PENAL SEAN NECESARIAS POR MALTRATO ANIMAL EN LA CIUDAD DEBOGOTÁ, ASÍ COMO TAMBIÉN EJERCER LA REPRESENTACIÓN DE LAS VICTIMASANIMALES Y APOYAR EL ACOMPAÑAMIENTO A LOS OPERATIVOS DONDE SEA REQUERIDO</t>
  </si>
  <si>
    <t>7933-3-RH-5-27-BRINDAR LOS SERVICIOS PROFESIONALES COMO MÉDICOVETERINARIO PARA ORIENTAR, ARTICULAR, DESARROLLAR E IMPLEMENTARTÉCNICAMENTE LAS ACTIVIDADES NECESARIAS PARA LA ADECUADA EJECUCIÓN DELPROGRAMA ESCUADRÓN ANTICRUELDAD EN EL DISTRITO CAPITAL</t>
  </si>
  <si>
    <t>7933-3-RH-5-29-PROPORCIONAR SERVICIOS DE CONDUCCIÓN EN EL DISTRITOCAPITAL, UTILIZANDO EL VEHÍCULO DESIGNADO POR EL INSTITUTO DISTRITAL DEPROTECCIÓN Y BIENESTAR ANIMAL, PARA LA ATENCIÓN DE CASOS DE PRESUNTOMALTRATO ANIMAL, REQUERIDOS POR EL PROGRAMA DEL ESCUADRÓN ANTICRUELDAD.</t>
  </si>
  <si>
    <t>7933-3-RH-5-28-PRESTAR LOS SERVICIOS PROFESIONALES COMO MÉDICOVETERINARIO DE GRANDES ANIMALES, PARA LLEVAR A CABO LAS LABORESTÉCNICAS, OPERATIVAS Y/O ADMINISTRATIVAS ASOCIADAS CON LA ATENCIÓN DECASOS POR PRESUNTO MALTRATO DE ANIMALES DE GRANJA Y NO CONVENCIONALESDENTRO DEL DISTRITO CAPITAL</t>
  </si>
  <si>
    <t>7933-3-RH-5-32-PROPORCIONAR SERVICIOS PROFESIONALES COMO MÉDICOVETERINARIO PARA LLEVAR A CABO LAS ACTIVIDADES TÉCNICAS Y OPERATIVAS DELESCUADRÓN ANTICRUELDAD EN EL DISTRITO CAPITAL</t>
  </si>
  <si>
    <t>7933-1-RH-3-2-OFRECER LOS SERVICIOS PROFESIONALES REQUERIDOS PARAEJECUTAR EL PROGRAMA DE COMPORTAMIENTO, INCLUYENDO LA REHABILITACIÓNCONDUCTUAL Y EL ENRIQUECIMIENTO AMBIENTAL DE LOS ANIMALES.</t>
  </si>
  <si>
    <t>7933-3-RH-5-4-PROPORCIONAR SERVICIOS PROFESIONALES COMO MÉDICOVETERINARIO PARA LLEVAR A CABO LAS ACTIVIDADES TÉCNICAS Y OPERATIVAS DELESCUADRÓN ANTICRUELDAD EN EL DISTRITO CAPITAL</t>
  </si>
  <si>
    <t>7933-1-RH-4-3-PRESTAR LOS SERVICIOS DE APOYO EN LA CUSTODIA, SEGUIMIENTOY CONTROL DE LOS INSUMOS VETERINARIOS, MEDICAMENTOS Y DEMAS INVENTARIOQUE SE ENCUENTRAN EN LA UNIDAD DE CUIDADO ANIMAL.</t>
  </si>
  <si>
    <t>7933-1-BS-15-14-AHORRO DEL 10% PARA REDUCCIÓN DEL GASTO EN CONTRATOS DEPRESTACIÓN DE SERVICIOS PROFESIONALES Y DE APOYO A LA GESTIÓNENCUMPLDEL ARTÍCULO 6 DEL DECRETO 062 DE 2024 REEMPLAZA CDP 469-2024,498-2024 499-2024,500-2024,501-2024,502-2024,503-2024,504-2024,505-2024,506-2024,-2024,509-2024,510-2024,511-2024,512-2024,513-2024,514-2024,515-2024,5162024,520-2024,521-2024,522-2024,523-2024 Y 524-2024</t>
  </si>
  <si>
    <t>Corresponde a amparo presupuestal en tanto se aplica el Acuerdo de reducción de presupuesto anual</t>
  </si>
  <si>
    <t>7933-2-BS-15-32-AHORRO DEL 10% PARA REDUCCIÓN DEL GASTO EN CONTRATOSDEPDE SERVICIOS PROFESIONALES Y DE APOYO A LA GESTIÓN ENCUMPLIMIENTO ODEL ARTÍCULO 6 DEL DECRETO 062 DE 2024 REEMPLAZA CDP 469-2024,498-202499-2024,500-2024,501-2024,502-2024,503-2024,504-2024,505-20 24,506-2024,2024,509-2024,510-2024,511-2024,512-2024,513-2024,514-2024,515-2024,516-517-2024,518-2024,519-2024,520-2024,521-2024,522-2024,523-2024 Y 524-202</t>
  </si>
  <si>
    <t>7933-1-BS-15-15-AHORRO DEL 10% PARA REDUCCIÓN DEL GASTO EN CONTRATOS DESTACIÓN DE SERVICIOS PROFESIONALES Y DE APOYO A LA GESTIÓNENCUMPLIMIENARTÍCULO 6 DEL DECRETO 062 DE 2024 REEMPLAZA CDP 469-2024,498-2024,\ 499-2024,500-2024,501-2024,502-2024,503-2024,504-2024,505-2024,506-2024,509-2024,510-2024,511-2024,512-2024,513-2024,514-2024,515-20 24,516 2024,517-2024,518-2024,519-2024,520-2024,521-2024,522-2024,523-2024 Y 52</t>
  </si>
  <si>
    <t>7933-4-BS-15-51-AHORRO DEL 10% PARA REDUCCIÓN DEL GASTO EN CONTRATOSDEPRESTACIÓN DE SERVICIOS PROFESIONALES Y DE APOYO A GESTIÓNENCUMPLIMIENTO DEL ARTÍCULO 6 DEL DECRETO 062 DE 2024 REEMPLAZA CDP469-2024, 498-2024, 499-2024,500-2024,501-2024,502-2024,50507-2024,508-2024,509-2024,510-2024,511-2024,512-2024,513-20 24,514-2024,-2024,517-2024,518-2024,519-2024,520-2024,521-2024,522-2024, 523-2024</t>
  </si>
  <si>
    <t>7933-1-BS-15-17-AHORRO DEL 10% PARA REDUCCIÓN DEL GASTO EN CONTRATOSDEPRESTACIÓN DE SERVICIOS PROFESIONALES Y DE APOYO A LA GESTIÓNENCUMPLIARTÍCULO 6 DEL DECRETO 062 DE 2024 REEMPLAZA CDP 469-2024, 498-2024,\n 499-2024,500-2024,501-2024,502-2024,503-2024,504-2024,505-2024,506-2024,507-2024,508-2024,509-2024,510-2024,511-2024,512-2024,515-2024,516-2024,517-2024,518-2024,519-2024,520-2024,521-20 24,522-2024,</t>
  </si>
  <si>
    <t>7933-1-BS-15-16-AHORRO DEL 10% PARA REDUCCIÓN DEL GASTO EN CONTRATOSDEPRESTACIÓN DE SERVICIOS PROFESIONALES Y DE APOYO A LA GESTIÓNENCUMPLIDEL ARTÍCULO 6 DEL DECRETO 062 DE 2024 REEMPLAZA CDP 469-2024,498-2024,500-2024,501-2024,502-2024,503-2024,504-2024,505-2024,506-2024, 507-2024,508-2024,509-2024,510-2024,511-2024,512-2024,513-2024,5142024,515-2024,516-2024,517-2024,518-2024, 519-2024,520-2024,521-2024,522-2024,523-2024 Y 524-2024</t>
  </si>
  <si>
    <t>7933-2-BS-15-31-AHORRO DEL 10% PARA REDUCCIÓN DEL GASTO EN CONTRATOSDEPDEPRESTACIÓN DE SERVICIOS PROFESIONALES Y DE APOYO A LA GESTIÓNENCUMPLIDE 2024 REEMPLAZA CDP 469-2024, 498-2024 499-2024,500-2024,501-2024,502-2024,503-2024,504-2024,505-2024,506-2024,509-2024,510-2024,511-2024,512-2024,513-2024,514-2024,515-20 24,516-2024,,517-2024,518-2024,519-2024,520-2024,521-2024,522-2024,523-2 024 Y 524-20</t>
  </si>
  <si>
    <t>7933-1-BS-15-14-AHORRO DEL 10% PARA REDUCCIÓN DEL GASTO EN CONTRATOSDEPRESTACIÓN DE SERVICIOS PROFESIONALES Y DE APOYO A LA GESTIÓNENCUMPLIDEL ARTÍCULO 6 DEL DECRETO 062 DE 2024 REEMPLAZA CDP 469-2024,498-2024,499-2024,500-2024,501-2024,502-2024,503-2024,504-2024,505-20 24,506-2024,2024,509-2024,510-2024,511-2024,512-2024,513-2024,514-2024,515-2024,516-2024,517-2024,518-2024,519-2024,520-2024,521-2024,522-2024,523-2024 Y 52</t>
  </si>
  <si>
    <t>7933-4-BS-15-53--PRESTACIÓN DEL SERVICIO DE ESTERILIZACIÓN CANINA YFELINA PARA HOGARES ESTRATOS 1,2 Y 3 ANIMALES, ANIMALES ABANDONADOS YENHABITABILIDAD DE CALLE EN EL DISTRITO CAPITAL - REEMPLAZA CDP NO. 548DE2024 - ARMONIZACIÓN PRESUPUESTAL - VA-Recursos distrito -O2301160234000O23011602340000007551 Servicio para la atención deanimales en condiciónde vulnerabilidad a través de los programas delIDPYBA en Bogotá - Amparo de 3234516819</t>
  </si>
  <si>
    <t>El CDP ampara presupuesto para un proceso de selección en trámite en alguna de sus etapas</t>
  </si>
  <si>
    <t>7933-3-BS-15-37-AUNAR ESFUERZOS FÍSICOS, LÓGISTICOS, HUMANOS,ADMINISTRATÉCNICOS Y FINANCIEROS PARA PRESTAR EL SERVICIO DE ATENCIÓNMEDICA VETERPARA PALOMAS Y ABEJAS APIS MELLIFERA EN DEL D.C. - REEMPLAZACDP NO. 696 DE 2024 - ARMONIZACIÓN PRESUPUESTAL - O23011602340000007551Servicio para la atención de animales en condición de vulnerabilidad através de los programas del IDPYBA en Bogotá - 1-100-F001 VA-Recursosdistrito</t>
  </si>
  <si>
    <t>7933-1-RH-12-2-PROPORCIONAR ASISTENCIA TÉCNICA PARA LLEVAR A CABO LASACTIVIDADES NECESARIAS PARA GARANTIZAR EL CORRECTO FUNCIONAMIENTO DELPROGRAMA DE ADOPCIONES Y HOGARES DE PASO DEL INSTITUTO DISTRITAL DEPROTECCIÓN Y BIENESTAR ANIMAL.</t>
  </si>
  <si>
    <t>El CDP ampara presupuesto para un contrato de prestación de servicios en trámite de suscripción</t>
  </si>
  <si>
    <t>7933-1-RH-12-9-PROPORCIONAR LOS SERVICIOS TÉCNICOS NECESARIOS PARALLEVAR A CABO LAS ACTIVIDADES ESTABLECIDAS Y ASEGURAR EL ADECUADOFUNCIONAMIENTO DEL PROGRAMA DE ADOPCIONES Y HOGARES DE PASO DELINSTITUTO DISTRITAL DE PROTECCIÓN Y BIENESTAR ANIMAL.</t>
  </si>
  <si>
    <t>7933-3-RH-9-1-GESTIONAR, SUMINISTRAR INFORMACIÓN Y EMITIR RESPUESTADENTRO DEL MARCO DE LA PROTECCIÓN Y BIENESTAR ANIMAL, A LAS SOLICITUDESDE ATENCIÓN A DENUNCIAS DE MALTRATO ANIMAL, URGENCIAS Y EMERGENCIASVETERINARIAS, PRESENTADAS POR LA CIUDADANÍA</t>
  </si>
  <si>
    <t>7933-3-RH-9-3-GESTIONAR,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</si>
  <si>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7933-3-RH-9-7-GESTIONAR,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</si>
  <si>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7933-3-RH-9-11-GESTIONAR,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</si>
  <si>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7933-4-RH-16-1-PRESTAR SERVICIO PROFESIONAL PARA APOYAR AL INSTITUTODISTRITAL DE PROTECCIÓN Y BIENESTAR ANIMAL-IDPYBA EN LA GESTIONOPERATIVA Y TECNICA EN LA ZONA ASIGNADA DEL PROGRAMA DE ESTERILIZACIONESDE CANINOS Y FELINOS DE HOGARES ESTRATO 1, 2 Y 3</t>
  </si>
  <si>
    <t>7933-4-RH-16-3-PRESTAR SERVICIO PROFESIONAL PARA APOYARADMINISTRATIVAMENTE AL INSTITUTO DISTRITAL DE PROTECCIÓN Y BIENESTARANIMAL-IDPYBA EN EL PROGRAMA DE ESTERILIZACIONES DE CANINOS Y FELINOS</t>
  </si>
  <si>
    <t>7933-4-RH-16-4-PRESTAR SERVICIO PROFESIONAL PARA APOYAR AL INSTITUTODISTRITAL DE PROTECCIÓN Y BIENESTAR ANIMAL-IDPYBA EN LA GESTIONOPERATIVA Y TECNICA EN LA ZONA ASIGNADA DEL PROGRAMA DE ESTERILIZACIONESDE CANINOS Y FELINOS DE HOGARES ESTRATO 1, 2 Y 3</t>
  </si>
  <si>
    <t>7933-4-RH-16-6-PRESTAR SERVICIO PROFESIONAL PARA APOYAR AL INSTITUTODISTRITAL DE PROTECCIÓN Y BIENESTAR ANIMAL-IDPYBA EN LA GESTIONOPERATIVA Y TECNICA EN LA ZONA ASIGNADA DEL PROGRAMA DE ESTERILIZACIONESDE CANINOS Y FELINOS DE HOGARES ESTRATO 1, 2 Y 3</t>
  </si>
  <si>
    <t>7933-4-RH-16-7-PRESTAR SERVICIO PROFESIONAL PARA APOYAR AL INSTITUTODISTRITAL DE PROTECCIÓN Y BIENESTAR ANIMAL-IDPYBA EN LA GESTIONOPERATIVA Y TECNICA EN LA ZONA ASIGNADA DEL PROGRAMA DE ESTERILIZACIONESDE CANINOS Y FELINOS DE HOGARES ESTRATO 1, 2 Y 3</t>
  </si>
  <si>
    <t>7933-4-RH-17-6-PRESTAR SERVICIOS PROFESIONALES PARA EL FORTALECIMIENTODE INSPECCIÓN, DIAGNOSTICO, COORDINACIÓN Y SEGUIMIENTO DE LA ESTRATEGIACAPTURA - ESTERILIZA Y SUELTA CES DE LOS ANIMALES ABANDONADOS Y ENCONDICIÓN DE CALLE DEL DISTRITO CAPITAL</t>
  </si>
  <si>
    <t>7933-4-RH-17-11-PRESTAR LOS SERVICIOS PARA BRINDAR APOYO ADMINISTRATIVO,LOGÍSTICO Y OPERATIVO EN LAS ACTIVIDADES QUE SE DESARROLLEN EN LAESTRATEGIA CAPTURAR - ESTERILIZAR Y SOLTAR DE ANIMALES ABANDONADOS Y ENCONDICIÓN DE CALLE DEL DISTRITO CAPITAL</t>
  </si>
  <si>
    <t>7933-4-RH-17-12-PRESTAR LOS SERVICIOS PARA BRINDAR APOYO ADMINISTRATIVO,LOGÍSTICO Y OPERATIVO EN LAS ACTIVIDADES QUE SE DESARROLLEN EN LAESTRATEGIA CAPTURAR - ESTERILIZAR Y SOLTAR DE ANIMALES ABANDONADOS Y ENCONDICIÓN DE CALLE DEL DISTRITO CAPITAL</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</si>
  <si>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</si>
  <si>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</si>
  <si>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7933-4-RH-17-15-PRESTAR SERVICIOS TÉCNICOS PARA APOYAR LA EJECUCIÓN DELAS ACTIVIDADES DE INSPECCIÓN, DIAGNOSTICO, COORDINACIÓN Y SEGUIMIENTODE LA ESTRATEGIA CAPTURAR- ESTERILIZAR Y SOLTAR CES DE ANIMALESABANDONADOS Y EN CONDICIÓN DE CALLE DEL DISTRITO CAPITAL</t>
  </si>
  <si>
    <t>7933-1-RH-7-1-BRINDAR APOYO EN LOS SERVICIOS PROFESIONALES PARADESARROLLAR Y EJECUTAR TÉCNICAMENTE LAS ACTIVIDADES DE SEGUIMIENTO YCONTROL CON RELACIÓN A LA CUSTODIA EN LA ATENCIÓN DE LOS ANIMALES BAJOEL CUIDADO DEL INSTITUTO DISTRITAL DE PROTECCIÓN Y BIENESTAR ANIMAL</t>
  </si>
  <si>
    <t>7933-1-RH-7-8-BRINDAR LOS SERVICIOS PROFESIONALES PARA GESTIONAR YDESARROLLAR ACTIVIDADES EN EL PROCESO DE LA IMPLEMENTACIÓN Y SEGUIMIENTOEN EL CUIDADO, ATENCIÓN MÉDICA DE LOS PROGRAMAS DE GESTIÓN INTEGRAL,BIENESTAR ANIMAL Y CUSTODIA EN EL DISTRITO CAPITAL.</t>
  </si>
  <si>
    <t>7933-1-RH-7-12-PRESTAR LOS SERVICIOS PROFESIONALES EN LA IMPLEMENTACIÓN, DESARROLLO Y SEGUIMIENTO DE LOS PROGRAMAS DE GESTIÓN INTEGRAL,CUSTODIA Y BIENESTAR ANIMAL EN EL DISTRITO CAPITAL</t>
  </si>
  <si>
    <t>7933-1-RH-7-13-BRINDAR LOS SERVICIOS PROFESIONALES EN LA GESTIÓN YEJECUCIÓN DEL PROGRAMA DE CUSTODIA EN EL DISTRITO CAPITAL.</t>
  </si>
  <si>
    <t>7933-1-RH-7-14-BRINDAR LOS SERVICIOS PROFESIONALES EN LA GESTIÓN YEJECUCIÓN DEL PROGRAMA DE CUSTODIA EN EL DISTRITO CAPITAL</t>
  </si>
  <si>
    <t>7933-1-RH-7-16-BRINDAR LOS SERVICIOS PROFESIONALES QUE SE REQUIERAN ENLA GESTIÓN, IMPLEMENTACIÓN, EJECUCIÓN Y SEGUIMIENTO TÉCNICO DEL EQUIPOMÉDICO QUE ATIENDE LOS ANIMALES ALBERGADOS EN LA UNIDAD DE CUIDADOANIMAL</t>
  </si>
  <si>
    <t>7933-5-RH-11-1-BRINDAR LOS SERVICIOS PROFESIONALES COMO MÉDICOVETERINARIO PARA ORIENTAR, ARTICULAR, DESARROLLAR E IMPLEMENTARTÉCNICAMENTE LAS ACTIVIDADES NECESARIAS PARA EL MANEO Y CONTROL DEANIMALES SINANTRÓPICOS EN EN DISTRITO CAPITAL</t>
  </si>
  <si>
    <t>7933-5-RH-11-2-PRESTAR LOS SERVICIOS PROFESIONALES EN LA EJECUCIÓN YOPERACIÓN DEL MANEJO CONTROL DE ANIMALES SINANTRÓPICOS EN EL DISTRITOCAPITAL</t>
  </si>
  <si>
    <t>7933-5-RH-11-3-PRESTAR LOS SERVICIOS PROFESIONALES EN LA EJECUCIÓN YOPERACIÓN DEL MANEJO CONTROL DE ANIMALES SINANTRÓPICOS EN EL DISTRITOCAPITAL.</t>
  </si>
  <si>
    <t>7933-1-RH-13-1-PRESTAR SERVICIOS PROFESIONALES COMO MÉDICO VETERINARIOPARA LA EJECUCIÓN Y SEGUIMIENTO TÉCNICO DEL PROGRAMA DE URGENCIASVETERINARIAS Y BRIGADAS MEDICAS EN EL DISTRITO CAPITAL</t>
  </si>
  <si>
    <t>7933-1-RH-13-4-BRINDAR APOYO EN LA CONDUCCIÓN DE VEHÍCULOSINSTITUCIONALES PARA LOS PROGRAMAS DE URGENCIAS VETERINARIAS Y BRIGADASMÉDICAS DEL INSTITUTO DISTRITAL DE PROTECCIÓN Y BIENESTAR ANIMAL</t>
  </si>
  <si>
    <t>7933-1-RH-13-10-BRINDAR APOYO EN LA CONDUCCIÓN DE VEHÍCULOSINSTITUCIONALES PARA LOS PROGRAMAS DE URGENCIAS VETERINARIAS Y BRIGADASMÉDICAS DEL INSTITUTO DISTRITAL DE PROTECCIÓN Y BIENESTAR ANIMAL</t>
  </si>
  <si>
    <t>7933-1-RH-4-4-OFRECER ASISTENCIA EN LAS TAREAS DIARIAS DE CUIDADO,ALIMENTACIÓN, MANEJO, BIENESTAR Y ASEO DE LOS ANIMALES ALOJADOS EN LAUNIDAD DE CUIDADO ANIMAL, ASÍ COMO PROPORCIONAR APOYO EN LAPLANIFICACIÓN DE DIETAS Y EL SEGUIMIENTO DEL PESO DE LOS MISMOS.</t>
  </si>
  <si>
    <t>7933-1-RH-3-9-OFRECER LOS SERVICIOS PROFESIONALES REQUERIDOS PARAEJECUTAR EL PROGRAMA DE COMPORTAMIENTO, INCLUYENDO LA REHABILITACIÓNCONDUCTUAL Y EL ENRIQUECIMIENTO AMBIENTAL DE LOS ANIMALES.</t>
  </si>
  <si>
    <t>7933-1-RH-3-10-BRINDAR APOYO EN LAS VARIADAS TAREAS DEL EQUIPO DECOMPORTAMIENTO Y ENRIQUECIMIENTO AMBIENTAL.</t>
  </si>
  <si>
    <t>7933-1-RH-4-8-OFRECER ASISTENCIA EN LAS TAREAS DIARIAS DE CUIDADO,ALIMENTACIÓN, MANEJO, BIENESTAR Y ASEO DE LOS ANIMALES ALOJADOS EN LAUNIDAD DE CUIDADO ANIMAL, ASÍ COMO PROPORCIONAR APOYO EN LAPLANIFICACIÓN DE DIETAS Y EL SEGUIMIENTO DEL PESO DE LOS MISMOS.</t>
  </si>
  <si>
    <t>7933-1-RH-4-9-OFRECER ASISTENCIA EN LAS TAREAS DIARIAS DE CUIDADO,ALIMENTACIÓN, MANEJO, BIENESTAR Y ASEO DE LOS ANIMALES ALOJADOS EN LAUNIDAD DE CUIDADO ANIMAL, ASÍ COMO PROPORCIONAR APOYO EN LAPLANIFICACIÓN DE DIETAS Y EL SEGUIMIENTO DEL PESO DE LOS MISMOS.</t>
  </si>
  <si>
    <t>7933-1-RH-4-12-OFRECER ASISTENCIA EN LAS TAREAS DIARIAS DE CUIDADO,ALIMENTACIÓN, MANEJO, BIENESTAR Y ASEO DE LOS ANIMALES ALOJADOS EN LAUNIDAD DE CUIDADO ANIMAL, ASÍ COMO PROPORCIONAR APOYO EN LAPLANIFICACIÓN DE DIETAS Y EL SEGUIMIENTO DEL PESO DE LOS MISMOS.</t>
  </si>
  <si>
    <t>7933-1-RH-4-14-OFRECER ASISTENCIA EN LAS TAREAS DIARIAS DE CUIDADO,ALIMENTACIÓN, MANEJO, BIENESTAR Y ASEO DE LOS ANIMALES ALOJADOS EN LAUNIDAD DE CUIDADO ANIMAL, ASÍ COMO PROPORCIONAR APOYO EN LAPLANIFICACIÓN DE DIETAS Y EL SEGUIMIENTO DEL PESO DE LOS MISMOS.</t>
  </si>
  <si>
    <t>7933-1-RH-4-22-OFRECER ASISTENCIA EN LAS TAREAS DIARIAS DE CUIDADO,ALIMENTACIÓN, MANEJO, BIENESTAR Y ASEO DE LOS ANIMALES ALOJADOS EN LAUNIDAD DE CUIDADO ANIMAL, ASÍ COMO PROPORCIONAR APOYO EN LAPLANIFICACIÓN DE DIETAS Y EL SEGUIMIENTO DEL PESO DE LOS MISMOS.</t>
  </si>
  <si>
    <t>7933-1-RH-4-16-OFRECER ASISTENCIA PARA LLEVAR A CABO LAS TAREAS DIARIASDE CUIDADO, BIENESTAR Y ASEO DE LOS ANIMALES ALOJADOS EN LA UNIDAD DECUIDADO ANIMAL.</t>
  </si>
  <si>
    <t>7933-1-RH-4-19-OFRECER ASISTENCIA EN LAS TAREAS DIARIAS DE CUIDADO,ALIMENTACIÓN, MANEJO, BIENESTAR Y ASEO DE LOS ANIMALES ALOJADOS EN LAUNIDAD DE CUIDADO ANIMAL, ASÍ COMO PROPORCIONAR APOYO EN LAPLANIFICACIÓN DE DIETAS Y EL SEGUIMIENTO DEL PESO DE LOS MISMOS.</t>
  </si>
  <si>
    <t>7933-1-RH-4-5-OFRECER ASISTENCIA EN LAS TAREAS DIARIAS DE CUIDADO,ALIMENTACIÓN, MANEJO, BIENESTAR Y ASEO DE LOS ANIMALES ALOJADOS EN LAUNIDAD DE CUIDADO ANIMAL, ASÍ COMO PROPORCIONAR APOYO EN LAPLANIFICACIÓN DE DIETAS Y EL SEGUIMIENTO DEL PESO DE LOS MISMOS</t>
  </si>
  <si>
    <t>7933-1-RH-4-25-OFRECER ASISTENCIA EN LAS TAREAS DIARIAS DE CUIDADO,ALIMENTACIÓN, MANEJO, BIENESTAR Y ASEO DE LOS ANIMALES ALOJADOS EN LAUNIDAD DE CUIDADO ANIMAL, ASÍ COMO PROPORCIONAR APOYO EN LAPLANIFICACIÓN DE DIETAS Y EL SEGUIMIENTO DEL PESO DE LOS MISMOS.</t>
  </si>
  <si>
    <t>7933-1-RH-4-27-OFRECER ASISTENCIA EN LAS TAREAS DIARIAS DE CUIDADO,ALIMENTACIÓN, MANEJO, BIENESTAR Y ASEO DE LOS ANIMALES ALOJADOS EN LAUNIDAD DE CUIDADO ANIMAL, ASÍ COMO PROPORCIONAR APOYO EN LAPLANIFICACIÓN DE DIETAS Y EL SEGUIMIENTO DEL PESO DE LOS MISMOS.</t>
  </si>
  <si>
    <t>7933-1-RH-1-11-PRESTAR LOS SERVICIOS PROFESIONALES PARA EL DESARROLLO DELOS PROCESOS PRECONTRACTUALES, CONTRACTUALES Y OTRAS ACTIVIDADES QUE SEADELANTEN EN LA SUBDIRECCIÓN DE ATENCIÓN A LA FAUNA</t>
  </si>
  <si>
    <t>7933-1-RH-20-1-OFRECER SERVICIOS PROFESIONALES PARA CREAR DIETAS Y DARSEGUIMIENTO A LOS ANIMALES QUE FORMAN PARTE DEL PROGRAMA DE NUTRICIÓNDEL IDPYBA EN EL DISTRITO CAPITAL</t>
  </si>
  <si>
    <t>7933-4-RH-21-14-PRESTAR LOS SERVICIOS DE APOYO TECNICO EN EL INSTITUTODISTRITAL DE PROTECCIÓN Y BIENESTAR ANIMAL-IDPYBA EN EL PUNTO FIJO DEESTERILIZACIONES DE LA UNIDAD DE CUIDADO ANIMAL</t>
  </si>
  <si>
    <t>7933-4-RH-21-3-PRESTAR SERVICIO PROFESIONAL MEDICO VETERINARIO PARA LAATENCION,VALORACION, SEGUIMIENTO Y MANEJO ANESTESICO, APOYO EN LAREALIZACION DE LOS PROCEDIMIENTOS QUIRURGICOS EN EL PUNTO FIJO DEESTERILIZACIONES DE LA UNIDAD DE CUIDADO ANIMAL</t>
  </si>
  <si>
    <t>7933-4-RH-21-4-PRESTAR SERVICIO PROFESIONAL MEDICO VETERINARIO EN ELINSTITUTO DISTRITAL DE PROTECCIÓN Y BIENESTAR ANIMAL-IDPYBA, PARAREALIZAR LOS PROCEDIMIENTOS QUIRURGICOS Y DE ANESTESIA REQUERIDOS ELPUNTO FIJO DE ESTERILIZACIONES DE LA UNIDAD DE CUIDADO ANIMAL</t>
  </si>
  <si>
    <t>7933-4-RH-21-12-PRESTAR SERVICIO PROFESIONAL MEDICO VETERINARIO EN ELINSTITUTO DISTRITAL DE PROTECCIÓN Y BIENESTAR ANIMAL-IDPYBA EN ELCONTROL POSTOPERATORIO DEL PROGRAMA DE ESTERILIZACIONES DE LA UNIDAD DECUIDADO ANIMAL</t>
  </si>
  <si>
    <t>7933-4-RH-21-13-PRESTAR SERVICIO PROFESIONAL MEDICO VETERINARIO EN ELINSTITUTO DISTRITAL DE PROTECCIÓN Y BIENESTAR ANIMAL-IDPYBA EN PUNTOFIJO DE ESTERILIZACIONES EN LA UNIDAD DE CUIDADO ANIMAL</t>
  </si>
  <si>
    <t>7933-1-BS-15-1-ADICIÓN AL CONTRATO CONTRATAR LA PRESTACIÓN DE SERVICIODE TRANSPORTE TERRESTRE AUTOMOTOR DE ACUERDO CON LAS NECESIDADES DELINSTITUTO DISTRITAL DE PROTECCIÓN Y BIENESTAR ANIMAL, PARA ELCUMPLIMIENTO DE SU MISIÓN Y EL DESARROLLO DE SUS FUNCIONES.</t>
  </si>
  <si>
    <t>7933-1-BS-15-2-ADICIÓN Y PRORROGA DE LA ORDEN DE COMPRA NO. 5332024 -CONTRATAR EL SERVICIO INTEGRAL DE ASEO Y CAFETERÍA PARA LAS SEDES BAJOCUSTODIA DEL INSTITUTO DISTRITAL DE PROTECCIÓN Y BIENESTAR ANIMAL</t>
  </si>
  <si>
    <t>7933-1-BS-15-4-CONSTRUCCIÓN E INSTALACIÓN DE LAS REDES DE GAS NATURALDOMICILIARIO</t>
  </si>
  <si>
    <t>7933-1-BS-15-6-CONTRATAR LA PRESTACIÓN DE SERVICIO DE TRANSPORTETERRESTRE AUTOMOTOR DE ACUERDO CON LAS NECESIDADES DEL INSTITUTODISTRITAL DE PROTECCIÓN Y BIENESTAR ANIMAL, PARA EL CUMPLIMIENTO DE SUMISIÓN Y EL DESARROLLO DE SUS FUNCIONES.</t>
  </si>
  <si>
    <t>7933-1-BS-15-5-CONTRATAR EL SERVICIO DE INVENTARIO FORESTAL YMANTENIMIENTO DE ÁRBOLES EN LAS INSTALACIONES DE LA UNIDAD DE CUIDADO</t>
  </si>
  <si>
    <t>7933-1-BS-15-9-PAGO SERVICIO DE GAS DE LA UNIDAD DE CUIDADO ANIMAL DE LASUBDIRECCIÓN DE ATENCIÓN A LA FAUNA</t>
  </si>
  <si>
    <t>7933-1-BS-15-10-PRESTACIÓN DEL SERVICIO DE CARACTERIZACIÓN DE LOSPARAMETROS DEL VERTIMIENTOS, LODOS Y AGUA POTABLE GENERADO EN LA UNIDADDE CUIDADO ANIMAL.</t>
  </si>
  <si>
    <t>7933-1-BS-15-13-PRESTAR EL SERVICIO DE DOSIMETRIA PERSONAL PARADETERMINAR LA CANTIDAD DE RADIACION IONISANTE ABSORBIDA POR LOSPROFESIONALES QUE ESTAN EXPUESTOS A RADIACIONES EN LA SALA DE RAYOS X DELA UNIDAD DE CUIDADO ANIMAL</t>
  </si>
  <si>
    <t>7933-1-BS-15-18-REALIZAR EL MANTENIMIENTO PREVENTIVO Y CORRECTIVO A TODOCOSTO DE LOS EQUIPOS EN GENERAL, EQUIPOS MEDICOS, SISTEMA DEAPROVECHAMIENTO DE AGUAS LLUVIA Y PLANTA DE TRATAMIENTO DE AGUAS PTAR,DE LA UNIDAD DE CUIDADO ANIMAL</t>
  </si>
  <si>
    <t>7933-4-BS-15-50-PRESTAR EL SERVICIO DE DOSIMETRIA PERSONAL PARADETERMINAR LA CANTIDAD DE RADIACION IONISANTE ABSORBIDA POR LOSPROFESIONALES QUE ESTAN EXPUESTOS A RADIACIONES EN LA SALA DE RAYOS X DELA UNIDAD DE CUIDADO ANIMAL</t>
  </si>
  <si>
    <t>7933-4-BS-15-45-CONTRATAR LA PRESTACIÓN DE SERVICIO DE TRANSPORTETERRESTRE AUTOMOTOR DE ACUERDO CON LAS NECESIDADES DEL INSTITUTODISTRITAL DE PROTECCIÓN Y BIENESTAR ANIMAL, PARA EL CUMPLIMIENTO DE SUMISIÓN Y EL DESARROLLO DE SUS FUNCIONES.</t>
  </si>
  <si>
    <t>7933-4-BS-15-48-PRESTACIÓN DEL SERVICIO DE CARACTERIZACIÓN DE LOSPARAMETROS DEL VERTIMIENTOS, LODOS Y AGUA POTABLE GENERADO EN LA UNIDADDE CUIDADO ANIMAL.</t>
  </si>
  <si>
    <t>7933-3-BS-15-38-CONTRATAR LA PRESTACIÓN DE SERVICIO DE TRANSPORTETERRESTRE AUTOMOTOR DE ACUERDO CON LAS NECESIDADES DEL INSTITUTODISTRITAL DE PROTECCIÓN Y BIENESTAR ANIMAL, PARA EL CUMPLIMIENTO DE SUMISIÓN Y EL DESARROLLO DE SUS FUNCIONES.</t>
  </si>
  <si>
    <t>7933-4-BS-15-43-ADICIÓN Y PRORROGA DE LA ORDEN DE COMPRA NO. 5332024 -CONTRATAR EL SERVICIO INTEGRAL DE ASEO Y CAFETERÍA PARA LAS SEDES BAJOCUSTODIA DEL INSTITUTO DISTRITAL DE PROTECCIÓN Y BIENESTAR ANIMAL</t>
  </si>
  <si>
    <t>7933-1-BS-15-22-SUMINISTRAR MATERIALES ELECTRICOS, HIDROSANITARIOS YFERRETERIA EN GENERAL PARA REALIZAR EL MANTENIMIENTO Y ADECUACIONES DELAS INSTALACIONES DE LA UNIDAD DE CUIDADO.</t>
  </si>
  <si>
    <t>7933-4-BS-15-49-PRESTAR EL SERVICIO DE DISPOSICIÓN FINAL DE RESIDUOS NOPELIGROSOS, RESULTANTE DE LAS ACTIVIDADES DESARROLLADAS POR LASUBDIRECCIÓN DE ATENCIÓN A LA FAUNA.</t>
  </si>
  <si>
    <t>7933-3-BS-15-58-ADICIÓN Y PRÓRROGA AL CONVENIO CAS-283-2024 AUNAR RESFUERZOS TÉCNICOS Y ADMINISTRATIVOS PARA LA ATENCIÓN MEDICA  MANEJO YCUIDADO DE ANIMALES DE GRANJA Y NO CONVENCIONALES  EN EL DISTRITOCAPITAL.</t>
  </si>
  <si>
    <t>7933-1-RH-21-1-PRESTACIÓN DE LOS SERVICIOS DE MANTENIMIENTO INTEGRAL QUESE REQUIERAN EN LA UNIDAD DE CUIDADO ANIMAL DEL INSTITUTO DISTRITAL DEPROTECCIÓN Y BIENESTAR ANIMAL</t>
  </si>
  <si>
    <t>7933-1-RH-1-1-PRESTAR LOS SERVICIOS DE SOPORTE TECNICO RESPECTO DE LAGESTION Y SITEMATIZACION DE LOS PROGRAMAS DE ATENCION EN BIENESTARANIMAL</t>
  </si>
  <si>
    <t>7933-3-RH-5-5-BRINDAR ASISTENCIA TÉCNICA PARA RESPALDAR LA GESTIÓNOPERATIVA Y ADMINISTRATIVA DE LAS ACTIVIDADES NECESARIAS EN EL ESCUADRÓNANTICRUELDAD.</t>
  </si>
  <si>
    <t>7933-1-RH-21-7-PRESTAR LOS SERVICIOS PROFESIONALES PARA LA FORMULACIÓN,IMPLEMENTACIÓN Y SEGUIMIENTO DEL PLAN INSTITUCIONAL DE GESTIÓN AMBIENTALPIGA PARA DAR CUMPLIMIENTO CON LA NORMATIVIDAD AMBIENTAL EN LAS SEDESDEL INSTITUTO DISTRITAL DE PROTECCIÓN Y BIENESTAR ANIMAL</t>
  </si>
  <si>
    <t>7933-3-RH-5-3-BRINDAR ASISTENCIA TÉCNICA PARA RESPALDAR LA GESTIÓNOPERATIVA Y ADMINISTRATIVA DE LAS ACTIVIDADES NECESARIAS EN EL ESCUADRÓNANTICRUELDAD.</t>
  </si>
  <si>
    <t>7933-1-RH-21-6-COLABORAR EN LA PROVISIÓN DE LOS SERVICIOS DEMANTENIMIENTO COMPLETO, VIGILANCIA Y SUPERVISIÓN DE LOS EQUIPOS,MOBILIARIO Y DISPOSITIVOS DE LA UNIDAD DE CUIDADO ANIMAL EN EL INSTITUTODISTRITAL DE PROTECCIÓN Y BIENESTAR ANIMAL.</t>
  </si>
  <si>
    <t>7933-3-RH-5-10-PRESTAR LOS SERVICIOS PROFESIONALES COMO MÉDICOVETERINARIO DE ANIMALES DE PRODUCCIÓN, PARA LLEVAR A CABO LAS LABORESOPERATIVAS Y ADMINISTRATIVAS ASOCIADAS CON LA ATENCIÓN DE CASOS PORPRESUNTO MALTRATO DE ANIMALES DE GRANJA Y NO CONVENCIONALES DENTRO DELDISTRITO CAPITAL</t>
  </si>
  <si>
    <t>7933-3-RH-5-25-PROPORCIONAR SERVICIOS PROFESIONALES COMO MÉDICOVETERINARIO PARA LLEVAR A CABO LAS ACTIVIDADES TÉCNICAS Y OPERATIVAS DELESCUADRÓN ANTICRUELDAD EN EL DISTRITO CAPITAL</t>
  </si>
  <si>
    <t>7933-4-RH-21-10-PRESTAR LOS SERVICIOS DE APOYO A LA GESTIONADMINISTRATIVA EN EL INSTITUTO DISTRITAL DE PROTECCIÓN Y BIENESTARANIMAL-IDPYBA EN EL PUNTO FIJO DE ESTERILIZACIONES DE LA UNIDAD DECUIDADO ANIMAL</t>
  </si>
  <si>
    <t>7933-3-RH-5-30-PROPORCIONAR SERVICIOS DE CONDUCCIÓN EN EL DISTRITOCAPITAL, UTILIZANDO EL VEHÍCULO DESIGNADO POR EL INSTITUTO DISTRITAL DEPROTECCIÓN Y BIENESTAR ANIMAL, PARA LA ATENCIÓN DE CASOS DE PRESUNTOMALTRATO ANIMAL, REQUERIDOS POR EL PROGRAMA DEL ESCUADRÓN ANTICRUELDAD.</t>
  </si>
  <si>
    <t>7933-3-RH-5-31-PRESTAR SERVICIOS PROFESIONALES PARA APOYAR EL COMPONENTESOCIAL DE LA SUBDIRECCIÓN DE ATENCIÓN A LA FAUNA Y GESTIONAR LASACTIVIDADES RELACIONADAS CON EL SISTEMA DISTRITAL DE CUIDADO</t>
  </si>
  <si>
    <t>7933-3-RH-5-33-PROPORCIONAR SERVICIOS PROFESIONALES COMO MÉDICOVETERINARIO PARA LLEVAR A CABO LAS ACTIVIDADES TÉCNICAS Y OPERATIVAS DELESCUADRÓN ANTICRUELDAD EN EL DISTRITO CAPITAL</t>
  </si>
  <si>
    <t>7933-3-BS-15-41-SUMINISTRAR ALIMENTOS PARA LOS ANIMALES  DE GRANJA Y NOCONVENCIONALES BAJO EL CUIDADO DEL INTITUTO DISTRITAL DE PROTECCION YBIENESTAR ANIMAL.</t>
  </si>
  <si>
    <t>AGOSTO</t>
  </si>
  <si>
    <t>7933-1-BS-15-20-SUMINISTRAR LOS INSUMOS PARA ALIMENTOS CONCENTRADOS YDIETAS MEDICADAS DE FELINOS BAJO EL CUIDADO DEL INSTITUTO DISTRITAL DEPROTECCION Y BIENESTAR ANIMAL.</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</si>
  <si>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</si>
  <si>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</si>
  <si>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</si>
  <si>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</si>
  <si>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</si>
  <si>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</si>
  <si>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</si>
  <si>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7933-1-RH-1-1</t>
  </si>
  <si>
    <t>SEPTIEMBRE</t>
  </si>
  <si>
    <t>PRESTAR LOS SERVICIOS DE SOPORTE TECNICO RESPECTO DE LA GESTION Y SITEMATIZACION DE LOS PROGRAMAS DE ATENCION EN BIENESTAR ANIMAL</t>
  </si>
  <si>
    <t>7933-1-BS-15-11</t>
  </si>
  <si>
    <t>PRESTACIÓN DEL SERVICIO DE LABORATORIO CLÍNICO VETERINARIO PARA EL PROCESAMIENTO DE LAS MUESTRAS QUE SE REQUIERAN PARA LA ATENCIÓN DE LA FAUNA DOMÉSTICA BAJO EL CUIDADO DEL INSTITUTO DISTRITAL DE PROTECCION Y BIENESTAR ANIMAL.</t>
  </si>
  <si>
    <t>7933-1-BS-15-21</t>
  </si>
  <si>
    <t>SUMINISTRAR LOS INSUMOS PARA LA ALIMENTACIÓN NATURAL PARA ANIMALES DOMESTICOS DE COMPAÑIA, BAJO EL CUIDADO DEL INTITUTO DISTRITAL DE PROTECCION Y BIENESBIENESTAR ANIMAL​</t>
  </si>
  <si>
    <t>7933-1-BS-15-24</t>
  </si>
  <si>
    <t>SUMINISTRO DE INSUMOS Y MEDICAMENTOS QUE PERMITAN LA OPERATIVIDAD MISIONAL DE LOS EQUIPOS PERTENECIENTES A LA SUBDIRECCIÓN DE ATENCIÓN A LA FAUNA, ASÍ COMO LOS EQUIPOS E INSUMOS DE DOTACION PARA LA CASA ECOLOGIA DE LOS ANIMALES (CEA) - IMPUTACIÓN CEA</t>
  </si>
  <si>
    <t>7933-1-BS-15-25</t>
  </si>
  <si>
    <t>SUMINISTRO DE INSUMOS Y MEDICAMENTOS QUE PERMITAN LA OPERATIVIDAD MISIONAL DE LOS EQUIPOS PERTENECIENTES A LA SUBDIRECCIÓN DE ATENCIÓN A LA FAUNA, ASÍ COMO LOS EQUIPOS E INSUMOS DE DOTACION PARA LA CASA ECOLOGIA DE LOS ANIMALES (CEA) - INSUMOS FELINOS</t>
  </si>
  <si>
    <t>7933-1-BS-15-26</t>
  </si>
  <si>
    <t>SUMINISTRO DE INSUMOS Y MEDICAMENTOS QUE PERMITAN LA OPERATIVIDAD MISIONAL DE LOS EQUIPOS PERTENECIENTES A LA SUBDIRECCIÓN DE ATENCIÓN A LA FAUNA, ASÍ COMO LOS EQUIPOS E INSUMOS DE DOTACION PARA LA CASA ECOLOGIA DE LOS ANIMALES (CEA) - LABORATORIALES</t>
  </si>
  <si>
    <t>7933-1-BS-15-61</t>
  </si>
  <si>
    <t>REALIZAR EL MANTENIMIENTO PREVENTIVO Y CORRECTIVO DEL SISTEMA DE TRATAMIENTO DE AGUAS RESIDUALES – PTAR DE LA UNIDAD DE CUIDADO ANIMAL.</t>
  </si>
  <si>
    <t>7933-2-BS-15-33</t>
  </si>
  <si>
    <t>SUMINISTRO DE INSUMOS Y MEDICAMENTOS QUE PERMITAN LA OPERATIVIDAD MISIONAL DE LOS EQUIPOS PERTENECIENTES A LA SUBDIRECCIÓN DE ATENCIÓN A LA FAUNA, ASÍ COMO LOS EQUIPOS E INSUMOS DE DOTACION PARA LA CASA ECOLOGIA DE LOS ANIMALES (CEA) - MEDICAMENTO BRIGADAS</t>
  </si>
  <si>
    <t>7933-2-BS-15-34</t>
  </si>
  <si>
    <t>SUMINISTRO DE INSUMOS Y MEDICAMENTOS QUE PERMITAN LA OPERATIVIDAD MISIONAL DE LOS EQUIPOS PERTENECIENTES A LA SUBDIRECCIÓN DE ATENCIÓN A LA FAUNA, ASÍ COMO LOS EQUIPOS E INSUMOS DE DOTACION PARA LA CASA ECOLOGIA DE LOS ANIMALES (CEA) - MEDICAMENTOS</t>
  </si>
  <si>
    <t>7933-3-BS-15-59</t>
  </si>
  <si>
    <t>AUNAR ESFUERZOS TÉCNICOS Y ADMINISTRATIVOS PARA LA ATENCIÓN MEDICA, MANEJO Y CUIDADO DE ANIMALES DE GRANJA Y NO CONVENCIONALES EN EL DISTRITO CAPITAL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</si>
  <si>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</si>
  <si>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7933-4-RH-21-10</t>
  </si>
  <si>
    <t>PRESTAR LOS SERVICIOS DE APOYO A LA GESTION ADMINISTRATIVA EN EL INSTITUTO DISTRITAL DE PROTECCIÓN Y BIENESTAR ANIMAL-IDPYBA EN EL PUNTO FIJO DE ESTERILIZACIONES DE LA UNIDAD DE CUIDADO ANIMAL</t>
  </si>
  <si>
    <t>7933-4-RH-21-15</t>
  </si>
  <si>
    <t>PRESTAR SERVICIO PROFESIONAL MEDICO VETERINARIO PARA REALIZAR PROCEDIMIENTOS DE ESTERILIZACION QUIRURGICA EN EL INSTITUTO DISTRITAL DE PROTECCIÓN Y BIENESTAR ANIMAL-IDPYBA</t>
  </si>
  <si>
    <t>7933-4-RH-21-16</t>
  </si>
  <si>
    <t>7933-4-RH-21-17</t>
  </si>
  <si>
    <t>PRESTAR SERVICIO PROFESIONAL MEDICO VETERINARIO ENCARGADO DE LOS PROCESOS DE ANESTECIA Y APOYO QUIRURGICO PARA ESTERILIZAR CANINOS Y FELINOS EN EL INSTITUTO DISTRITAL DE PROTECCIÓN Y BIENESTAR ANIMAL-IDPYBA</t>
  </si>
  <si>
    <t>7933-4-RH-21-18</t>
  </si>
  <si>
    <t>7933-4-RH-21-19</t>
  </si>
  <si>
    <t>PRESTAR SERVICIO PROFESIONAL MEDICO VETERINARIO PARA REALIZAR EL CONTROL POSTOPERATORIO DE ANIMALES INGRESADOS AL PROGRAMA DE ESTERILIZACIONES DEL INSTITUTO DISTRITAL DE PROTECCIÓN Y BIENESTAR ANIMAL-IDPYBA</t>
  </si>
  <si>
    <t>7933-4-RH-21-20</t>
  </si>
  <si>
    <t>PRESTAR SERVICIO PROFESIONAL MEDICO VETERINARIO PARA REALIZAR EL CONTROL PRE-OPERATORIO DE ANIMALES INGRESADOS AL PROGRAMA DE ESTERILIZACIONES DEL INSTITUTO DISTRITAL DE PROTECCIÓN Y BIENESTAR ANIMAL-IDPYBA</t>
  </si>
  <si>
    <t>7933-4-RH-21-21</t>
  </si>
  <si>
    <t>7933-4-RH-21-22</t>
  </si>
  <si>
    <t>7933-4-RH-21-23</t>
  </si>
  <si>
    <t>PRESTAR SERVICIO PROFESIONAL MEDICO VETERINARIO PARA EL PROGAMA DE ESTERILIZACIONES DISTRITAL EN EL INSTITUTO DISTRITAL DE PROTECCIÓN Y BIENESTAR ANIMAL-IDPYBA</t>
  </si>
  <si>
    <t>7933-4-RH-21-24</t>
  </si>
  <si>
    <t>PRESTAR SERVICIOS TECNICO DE APOYO A LA GESTION ADMINISTRATIVA EN EL PROGRAMA DE ESTERILIZACIONES DEL INSTITUTO DISTRITAL DE PROTECCIÓN Y BIENESTAR ANIMAL-IDPYBA</t>
  </si>
  <si>
    <t>7933-4-RH-21-25</t>
  </si>
  <si>
    <t>PRESTAR LOS SERVICIOS DE APOYO TECNICO EN EL PROGRAMA DE ESTERILIZACIONES DEL INSTITUTO DISTRITAL DE PROTECCIÓN Y BIENESTAR ANIMAL-IDPYBA</t>
  </si>
  <si>
    <t>7933-4-BS-15-44</t>
  </si>
  <si>
    <t>ADQUISICIÓN DE ELEMENTOS PARA ESTERILIZACIÓN DE ANIMALES DOMESTICOS EN EL DISTRITO CAPITAL</t>
  </si>
  <si>
    <t>7933-4-BS-15-55</t>
  </si>
  <si>
    <t>SUMINISTRO DE INSUMOS Y MEDICAMENTOS QUE PERMITAN LA OPERATIVIDAD MISIONAL DE LOS EQUIPOS PERTENECIENTES A LA SUBDIRECCIÓN DE ATENCIÓN A LA FAUNA, ASÍ COMO LOS EQUIPOS E INSUMOS DE DOTACION PARA LA CASA ECOLOGIA DE LOS ANIMALES (CEA) - IMPUTACIÓN CES</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</si>
  <si>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</si>
  <si>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</si>
  <si>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</si>
  <si>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</si>
  <si>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</si>
  <si>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</si>
  <si>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</si>
  <si>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La ejecución de giros se dará de conformidad con lo programado en el Plan Anual Mensualizado de Caja y conforme la cláusula de forma de pago de los contratos suscritos.</t>
  </si>
  <si>
    <t xml:space="preserve">TOTAL </t>
  </si>
  <si>
    <t>Fuente: Bogdata</t>
  </si>
  <si>
    <t>Didier Armando Ortiz Rodriguez</t>
  </si>
  <si>
    <t>Subdirector de Atención a la Fauna - E</t>
  </si>
  <si>
    <t>1 de julio</t>
  </si>
  <si>
    <t>31 de julio</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</si>
  <si>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</si>
  <si>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</si>
  <si>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</si>
  <si>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</si>
  <si>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</si>
  <si>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</si>
  <si>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</si>
  <si>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</si>
  <si>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</si>
  <si>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</si>
  <si>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</si>
  <si>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</si>
  <si>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</si>
  <si>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</si>
  <si>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</si>
  <si>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</si>
  <si>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</si>
  <si>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</si>
  <si>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</si>
  <si>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</si>
  <si>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</si>
  <si>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</si>
  <si>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</si>
  <si>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</si>
  <si>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</si>
  <si>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</si>
  <si>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</si>
  <si>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</si>
  <si>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</si>
  <si>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</si>
  <si>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</si>
  <si>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</si>
  <si>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</si>
  <si>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</si>
  <si>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</si>
  <si>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</si>
  <si>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</si>
  <si>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</si>
  <si>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</si>
  <si>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</si>
  <si>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</si>
  <si>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</si>
  <si>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</si>
  <si>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</si>
  <si>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</si>
  <si>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</si>
  <si>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</si>
  <si>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</si>
  <si>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</si>
  <si>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</si>
  <si>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 xml:space="preserve">Proteger la vida y trato hacia los animales, a través de acciones de protección y control poblacional digno. </t>
  </si>
  <si>
    <t>Número de animales atendidos en el Distrito Capital por los diferentes programas del instituto.</t>
  </si>
  <si>
    <t>Número</t>
  </si>
  <si>
    <t>Atender Animales  por Urgencias Veterinarias</t>
  </si>
  <si>
    <t xml:space="preserve">Base de solicitud de atención para caninos y felinos en estado de urgencias
Informe de gestión mensual 
Matriz de seguimiento de ingreso al programa de urgencias veterinarias
</t>
  </si>
  <si>
    <t>Referente Programa Urgencias Veterinarias</t>
  </si>
  <si>
    <t>Registrar el 100% de las solicitudes de atención canalizadas a través del grupo enlace, SDQS y atenciones por otros programas del instituto por mes.</t>
  </si>
  <si>
    <t>En el mes de julio se registraron el 100% de solicitudes que ingresaron al programa.</t>
  </si>
  <si>
    <t>Base de Datos de Ingreso de Atenciones</t>
  </si>
  <si>
    <t>En el mes de agosto se registraron el 100% de solicitudes que ingresaron al programa.</t>
  </si>
  <si>
    <t>En el mes de septiembre se registraron el 100% de solicitudes que ingresaron al programa.</t>
  </si>
  <si>
    <t>Realizar seguimiento permanente a la ejecución del programa de urgencias veterinarias a través de informes de gestión mensuales.</t>
  </si>
  <si>
    <t>En el mes de julio de 2024 se realizo seguimiento a la ejecución al programa de urgencias veterinarias.</t>
  </si>
  <si>
    <t>Informe de Gestión Mensual</t>
  </si>
  <si>
    <t>En el mes de agosto de 2024 se realizo seguimiento a la ejecución al programa de urgencias veterinarias.</t>
  </si>
  <si>
    <t>En el mes de septiembre de 2024 se realizo seguimiento a la ejecución al programa de urgencias veterinarias.</t>
  </si>
  <si>
    <t>Diligenciar matriz de ingreso y seguimiento de pacientes ingresados al programa de urgencias veterinarias</t>
  </si>
  <si>
    <t>En el mes de julio de 2024 se diligencio la matriz de ingreso y seguimiento a los pacientes ingresados al programa de urgencias veterinarias</t>
  </si>
  <si>
    <t>Matriz de seguimiento programa de urgencias veterinarias</t>
  </si>
  <si>
    <t>En el mes de agosto de 2024 se diligencio la matriz de ingreso y seguimiento a los pacientes ingresados al programa de urgencias veterinarias</t>
  </si>
  <si>
    <t>En el mes de septiembre de 2024 se diligencio la matriz de ingreso y seguimiento a los pacientes ingresados al programa de urgencias veterinarias</t>
  </si>
  <si>
    <t xml:space="preserve">Atender perros y gatos por urgencia veterinaria </t>
  </si>
  <si>
    <t>En el mes de julio de 2024 se realizó la atención de 92 animales (62 perros y 30 gatos) en situación de calle, en condición de urgencia vital  en el Distrito Capital.</t>
  </si>
  <si>
    <t>Matriz de seguimiento a pacientes del programa de urgencias veterinarias</t>
  </si>
  <si>
    <t>En el mes de agosto de 2024 se realizó la atención de 100 animales (69 perros y 31 gatos) en situación de calle, en condición de urgencia vital  en el Distrito Capital.</t>
  </si>
  <si>
    <t>En el mes de septiembre de 2024 se realizó la atención de 134 en situación de calle, en condición de urgencia vital  en el Distrito Capital.</t>
  </si>
  <si>
    <t>Atender animales  por Brigadas Médicas</t>
  </si>
  <si>
    <t>Base de datos de Animales Atendidos por brigadas médicas
Informe de gestión mensual 
Matriz de seguimiento de solicitudes de Plataforma Televet
Base de datos atendidos a trabes del Sistema distrital de cuidado</t>
  </si>
  <si>
    <t>Referente Programa de Brigadas Médicas</t>
  </si>
  <si>
    <t>Realizar el 100% de las intervenciones programadas.</t>
  </si>
  <si>
    <t>En el mes de julio de 2024 se realizó el 100% de las intervenciones programadas.</t>
  </si>
  <si>
    <t>Base de Datos de Intervenciones realizadas</t>
  </si>
  <si>
    <t>En el mes de agosto de 2024 se realizó el 100% de las intervenciones programadas.</t>
  </si>
  <si>
    <t>En el mes de septiembre de 2024 se realizó el 100% de las intervenciones programadas.</t>
  </si>
  <si>
    <t>Realizar seguimiento permanente a la ejecución del programa de brigadas veterinarias a través de informes de gestión mensuales.</t>
  </si>
  <si>
    <t>En el mes de julio de 2024 se el seguimiento a la ejecución del programa de Brigadas Médicas</t>
  </si>
  <si>
    <t>En el mes de agosto de 2024 se el seguimiento a la ejecución del programa de Brigadas Médicas</t>
  </si>
  <si>
    <t>En el mes de septiembre de 2024 se el seguimiento a la ejecución del programa de Brigadas Médicas</t>
  </si>
  <si>
    <t>Atender animales por brigadas medicas</t>
  </si>
  <si>
    <t>En el mes de Julio de 2024 se realizó la atención de 109 animales (73 caninos y 36 felinos) en el Distrito Capital.</t>
  </si>
  <si>
    <t>Base de datos Animales Atendidos e historias Clinicas</t>
  </si>
  <si>
    <t>En el mes de agosto de 2024 se realizó la atención de 139 animales (104 caninos y 35 felinos) en el Distrito Capital.</t>
  </si>
  <si>
    <t>En el mes de septiembre de 2024 se realizó la atención de 214 animales en el Distrito Capital.</t>
  </si>
  <si>
    <t>Realizar el 100% de las atenciones por Televet programadas</t>
  </si>
  <si>
    <t>En el mes de Julio de 2024  se realizó la atención de el 100% de las atenciones agendadas a traves de Televet ( 59 citas agendadas)</t>
  </si>
  <si>
    <t>Base de datos Atenciones TeleVet y PDF Agendamientos</t>
  </si>
  <si>
    <t>En el mes de agosto de 2024  se realizó la atención de el 100% de las atenciones agendadas a traves de Televet ( 52 citas agendadas)</t>
  </si>
  <si>
    <t>En el mes de septiembre de 2024  se realizó la atención de el 100% de las atenciones agendadas a traves de Televet ( 52 citas agendadas)</t>
  </si>
  <si>
    <t>Atender por brigadas medicas a perros y gatos programados a traves del Sistema Distrital de Cuidado</t>
  </si>
  <si>
    <t>Se realizó la atención de animales programados a traves del Sistema Distrital de Cuidado.</t>
  </si>
  <si>
    <t>Base de datos animales atendidos por brigadas a traves del sistema Distrital de Cuidado</t>
  </si>
  <si>
    <t>Atender integralmente  a caninos y felinos que sean remitidos por otras entidades en la Unidad de Cuidado Animal</t>
  </si>
  <si>
    <t>Base de datos de Ingreso de perros y gatos a la Unidad de Cuidado Animal
Informe de gestión Mensual</t>
  </si>
  <si>
    <t>Referente Unidad de Cuidado Animal</t>
  </si>
  <si>
    <t xml:space="preserve">Prestar Atención Integral a caninos y felinos que sean remitidos por otras entidades a la Unidad de Cuidado Animal (Únicos). </t>
  </si>
  <si>
    <t>En el mes de julio, se prestó atención integral a 26 animales ( 19 caninos y 31 felinos) que ingresaron a traves de entidades externas</t>
  </si>
  <si>
    <t>Base de datos de ingresos externos</t>
  </si>
  <si>
    <t>En el mes de agosto, se prestó atención integral a 33 animales ( 14 caninos y 19 felinos) que ingresaron a traves de entidades externas</t>
  </si>
  <si>
    <t>En el mes de septiembre, se prestó atención integral a 33 animales ( 14 caninos y 19 felinos) que ingresaron a traves de entidades externas</t>
  </si>
  <si>
    <t>Realizar seguimiento permanente de las atenciones a los animales alojados en la Unidad de Cuidado Animal</t>
  </si>
  <si>
    <t>Se efectuo el seguimiento constante de 322 animales con custodiados  en el mes de julio de 2024</t>
  </si>
  <si>
    <t>Se efectuo el seguimiento constante de 329 animales con custodiados  en el mes de agosto de 2024</t>
  </si>
  <si>
    <t>Se efectuo el seguimiento constante de 329 animales con custodiados  en el mes de septiembre de 2024</t>
  </si>
  <si>
    <t>Realizar el 100% de los examenes complementarios a perros y gatos alojados en la Unidad de Cuidado Animal</t>
  </si>
  <si>
    <t>En el mes de julio se realizó el 100% de los examenes complementarios a perros y gatos alojados en la Unidad de Cuidado Animal</t>
  </si>
  <si>
    <t>En el mes de agosto se realizó el 100% de los examenes complementarios a perros y gatos alojados en la Unidad de Cuidado Animal</t>
  </si>
  <si>
    <t>En el mes de septiembre se realizó el 100% de los examenes complementarios a perros y gatos alojados en la Unidad de Cuidado Animal</t>
  </si>
  <si>
    <t>Dar en adopción a caninos y felinos bajo custodia de la entidad.</t>
  </si>
  <si>
    <t>Base de datos territorializados Animales Adoptados
Base de datos territorializada de Hogares de Paso 
Cronograma de jornadas de adopcion</t>
  </si>
  <si>
    <t>Referente Programa de Adopciones y hogares de Paso</t>
  </si>
  <si>
    <t>Establecer el cronograma mensual de jornadas de adopciones de perros y gatos bajo custodia del Instituto</t>
  </si>
  <si>
    <t>Se realizo cronograma mensual para el mes de julio de 2024 de las jornadas de adopciones de la entidad.</t>
  </si>
  <si>
    <t>Cronograma mensual de actividad</t>
  </si>
  <si>
    <t>Se realizo cronograma mensual para el mes de agosto de 2024 de las jornadas de adopciones de la entidad.</t>
  </si>
  <si>
    <t>Se realizo cronograma mensual para el mes de septiembre de 2024 de las jornadas de adopciones de la entidad.</t>
  </si>
  <si>
    <t>Dar en adopcion perros y gatos bajo custodia del instituto</t>
  </si>
  <si>
    <t>En el mes de julio de 2024,  23 animales ( 17 perros y 6 gatos )  encontraron hogar a traves del programa de adopciones.</t>
  </si>
  <si>
    <t>Base de datos de seguimiento mensual adopciones</t>
  </si>
  <si>
    <t>En el mes de agosto de 2024:  27 animales ( 20 perros y 7 gatos )  encontraron hogar a traves del programa de adopciones.</t>
  </si>
  <si>
    <t>En el mes de septiembre de 2024:  51 animales ( 30 perros y 21 gatos )  encontraron hogar a traves del programa de adopciones.</t>
  </si>
  <si>
    <t>Gestionar y hacer segumiento a  los hogares de paso de animalea bajo la custodia del IDPYBA</t>
  </si>
  <si>
    <t>Se gestionaron y se realizó seguimiento a 82 hogares de paso para 49 perros y 33 gatos.</t>
  </si>
  <si>
    <t>Bases de datos de seguimiento mensual de Hogares de Paso</t>
  </si>
  <si>
    <t>Se gestionaron y se realizó seguimiento a 92 hogares de paso para 50 perros y 42 gatos.</t>
  </si>
  <si>
    <t>Número de animales atendidos bajo el cuidado de animalistas y proteccionistas en el Distrito Capital por Brigadas Médicas para perros y gatos.</t>
  </si>
  <si>
    <t>Atender animales bajo el cuidado de animalistas y proteccionistas en el Distrito Capital</t>
  </si>
  <si>
    <t>Base de datos de Animales Atendidos por brigadas médicas
Informe de gestión mensual 
Cronograma de jornadas</t>
  </si>
  <si>
    <t>Realizar  brigadas médicas a perros y gatos bajo el cuidado de Proteccionistas y rescatistas en Bogota DC</t>
  </si>
  <si>
    <t>No se reportaron actividades en este periodo, debido a retrazos en contratación, las cuales seran reportadas en los meses de septiembre , octubre y noviembre</t>
  </si>
  <si>
    <t>Atender perros y gatos bajo el cuidado de proteccionistas y rescatistas en Bogota DC</t>
  </si>
  <si>
    <t>Número de perros, gatos, animles de granja y especies no convencionales atendidos por denuncias  por presunto maltrato animal en el Distrito Capital.</t>
  </si>
  <si>
    <t>Atender animales por presunto maltrato</t>
  </si>
  <si>
    <t>Matriz seguimiento Escuadrón Anticrueldad</t>
  </si>
  <si>
    <t>Referente Programa Escuadrón Anticrueldad</t>
  </si>
  <si>
    <t>Realizar seguimiento y actualización permanente a las solicitudes</t>
  </si>
  <si>
    <t>En el mes de julio de 2024 se realizó seguimiento y actusalización permanente a las solicitudes que ingresaron</t>
  </si>
  <si>
    <t>Base de datos de Escuadrón Anticrueldad</t>
  </si>
  <si>
    <t>En el mes de agosto de 2024 se realizó seguimiento y actusalización permanente a las solicitudes que ingresaron</t>
  </si>
  <si>
    <t>En el mes de septiembre de 2024 se realizó seguimiento y actusalización permanente a las solicitudes que ingresaron</t>
  </si>
  <si>
    <t>Realizar atención por presunto maltrato a perros, gatos, animales de granja y especies no convencionales en el Distrito capital.</t>
  </si>
  <si>
    <t>Se realizo la atención  de 433 animales por presunto maltrato animal en el mes de julio 2024</t>
  </si>
  <si>
    <t>Se realizo la atención  de 231 animales por presunto maltrato animal en el mes de agosto 2024</t>
  </si>
  <si>
    <t>Se realizo la atención  de 1016animales por presunto maltrato animal en el mes de septiembre 2024</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</si>
  <si>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</si>
  <si>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Atender las solicitudes allegadas a través de los canales de atención ciudadana</t>
  </si>
  <si>
    <t>Se realizo la atención de el 100% de las solicitudes allegadas a traves de los canales de atención ciudadana</t>
  </si>
  <si>
    <t xml:space="preserve">Realizar el 100% visitas de condiciones de bienestar por presunto maltrato y clasificar de acuerdo al resultado. </t>
  </si>
  <si>
    <t>Porcentaje</t>
  </si>
  <si>
    <t>Diligenciar adecuadamente los formatos de las visitas de verificación de condiciones de bienestar</t>
  </si>
  <si>
    <t>En el mes de julio de 2024 se realizó el adecuado diligenciamiento de los formatos de las visitas de verificación de condiciones de bienestar.</t>
  </si>
  <si>
    <t>En el mes de agosto de 2024 se realizó el adecuado diligenciamiento de los formatos de las visitas de verificación de condiciones de bienestar.</t>
  </si>
  <si>
    <t>En el mes de septiembre de 2024 se realizó el adecuado diligenciamiento de los formatos de las visitas de verificación de condiciones de bienestar.</t>
  </si>
  <si>
    <t>Realizar los traslados que sean requeridos a las entidades que corresponda.</t>
  </si>
  <si>
    <t>En el mes de julio de 2024 se realizó el 100% de los traslados a entidades competentes.</t>
  </si>
  <si>
    <t>En el mes de agosto de 2024 se realizó el 100% de los traslados a entidades competentes.</t>
  </si>
  <si>
    <t>En el mes de septiembre de 2024 se realizó el 100% de los traslados a entidades competentes.</t>
  </si>
  <si>
    <t>Realizar los traslados a equipos internos de a entidad</t>
  </si>
  <si>
    <t>En el mes de julio de 2024 se realizaron los tralados correspondientes a los diferentes quipos de la entidad que se requirieron</t>
  </si>
  <si>
    <t>En el mes de agosto de 2024 se realizaron los tralados correspondientes a los diferentes quipos de la entidad que se requirieron</t>
  </si>
  <si>
    <t>En el mes de septiembre de 2024 se realizaron los tralados correspondientes a los diferentes quipos de la entidad que se requirieron</t>
  </si>
  <si>
    <t>Fortalecer la línea unica contra el maltrato Animal 018000115161</t>
  </si>
  <si>
    <t>Informe de gestión mensual
Solucitud y/o piezas de omunicación</t>
  </si>
  <si>
    <t>Realizar seguimiento permanente a la ejecución del  grupo enlace de emergencias veterinarias y maltrato nimal a través de informes de gestión mensuales.</t>
  </si>
  <si>
    <t xml:space="preserve">En el mes de julio de 2024 se realizp el seguimiento a la ejecucióm de el grupo de enlace de emergencias veterinarias y maltrato animal </t>
  </si>
  <si>
    <t>Base de datos Grupo enlace de urgencias veterinarias y maltrato animal</t>
  </si>
  <si>
    <t xml:space="preserve">En el mes de agosto de 2024 se realizp el seguimiento a la ejecucióm de el grupo de enlace de emergencias veterinarias y maltrato animal </t>
  </si>
  <si>
    <t xml:space="preserve">En el mes de septiembre de 2024 se realizp el seguimiento a la ejecucióm de el grupo de enlace de emergencias veterinarias y maltrato animal </t>
  </si>
  <si>
    <t>Publicación  mensual de piezas comunicativas para el fortalecimiento de la Línea Unica de maltrato Animal</t>
  </si>
  <si>
    <t>Número de Animales Esterilizados</t>
  </si>
  <si>
    <t>Realizar jornadas de esterilizaciones  en las 20 localidades de el Distrito Capital</t>
  </si>
  <si>
    <t>Cronograma de Jornadas</t>
  </si>
  <si>
    <t>Numero</t>
  </si>
  <si>
    <t>Referentes Programa de esterilizaciónes servicio tercerizado y Punto Fijo UCA</t>
  </si>
  <si>
    <t>Establecer el cronograma mensual de jornadas de esterilización en punto fijo y jornadas masivas a traves de UMQ (Unidades Móviles Quirugicas)</t>
  </si>
  <si>
    <t>Se estableció cronograma mensual del mes de julio de 2024, de jornadas en el Punto fijo de la Unidad de Cuidado Animal</t>
  </si>
  <si>
    <t>Cronograma mensual de jornadas Punto Fijo UCA</t>
  </si>
  <si>
    <t>Se estableció cronograma mensual del mes de agosto de 2024, de jornadas en el Punto fijo de la Unidad de Cuidado Animal</t>
  </si>
  <si>
    <t>Se estableció cronograma mensual del mes de septiembre de 2024, de jornadas en el Punto fijo de la Unidad de Cuidado Animal</t>
  </si>
  <si>
    <t>Esterilizar perros y gatos en el Distrito Capital</t>
  </si>
  <si>
    <t>Bases de datos seguimiento programa de esterilizaciones</t>
  </si>
  <si>
    <t>Realizar por parte del equipo técnico del instituto el seguimiento en campo a la ejecución de las  jornadas masivas a traves de UMQ (Unidades Móviles Quirugicas)</t>
  </si>
  <si>
    <t>Esterilizar caninos y felinos en el Distrito Capital.</t>
  </si>
  <si>
    <t>En el mes de Julio de 2024 se realizó la esterilización de 286 animales en el Punto fijo de la Unidad de Cuidado Animal</t>
  </si>
  <si>
    <t xml:space="preserve">Base de datos Animales Esterilizados en Punto Fijo Unidad de Cuidado Animal </t>
  </si>
  <si>
    <t>En el mes de agosto de 2024 se realizó la esterilización de 265 animales en el Punto fijo de la Unidad de Cuidado Animal</t>
  </si>
  <si>
    <t>En el mes de septiembre de 2024 se realizó la esterilización de 967 animales en el Punto fijo de la Unidad de Cuidado Animal</t>
  </si>
  <si>
    <t xml:space="preserve">Realizar el 100%  intervenciones  en puntos criticos de alta densidad poblacional de perros y gatos </t>
  </si>
  <si>
    <t>Base de datos Estrategia CES
Informe de Gestión mensual</t>
  </si>
  <si>
    <t>Referentes Estrategia CES</t>
  </si>
  <si>
    <t>Realizar seguimiento mensual a las actividades e intervenciones efectuadas por la Estrategia  CES</t>
  </si>
  <si>
    <t>En el mes de Julio de 2024 se realizó seguimientoa las actividades esfectuadas por la estrategia CES</t>
  </si>
  <si>
    <t>En el mes de agosto de 2024 se realizó seguimientoa las actividades esfectuadas por la estrategia CES</t>
  </si>
  <si>
    <t>En el mes de septiembre de 2024 se realizó seguimientoa las actividades esfectuadas por la estrategia CES</t>
  </si>
  <si>
    <t>Establecer el cronograma mensual de intervenciones de puntos de esterilización y puntos criticos de captura a traves de la estrategia CES</t>
  </si>
  <si>
    <t>En el mes de julio de 2024 se realizo cronograma de intervenciones de  esterilización y puntos criticos a traves de la estrategia CES</t>
  </si>
  <si>
    <t>Cronograma de Actividades Equipo CES</t>
  </si>
  <si>
    <t>En el mes de agosto de 2024 se realizo cronograma de intervenciones de  esterilización y puntos criticos a traves de la estrategia CES</t>
  </si>
  <si>
    <t>En el mes de septiembre de 2024 se realizo cronograma de intervenciones de  esterilización y puntos criticos a traves de la estrategia CES</t>
  </si>
  <si>
    <t>Sumatoria de avance en la implementación de dos (2) programas de atención a la fauna sinantropica en el Distrito Capital</t>
  </si>
  <si>
    <t>Sumatoria</t>
  </si>
  <si>
    <t>Brindar atención integral y especializada a palomas de plaza (Columba livia)</t>
  </si>
  <si>
    <t>Base de datos de Palomas atendidas</t>
  </si>
  <si>
    <t>Referente Programa Sinantrópicos</t>
  </si>
  <si>
    <t>Realizar brigadas médicas de atención y valoración a Palomas de Plaza (Columba livia).</t>
  </si>
  <si>
    <t>No se reportan actividades en este periodo</t>
  </si>
  <si>
    <t>Atender en clínica veterinaria a Palomas de Plaza (Columba livia) que requieran tratamiento especializado.</t>
  </si>
  <si>
    <t xml:space="preserve"> Realizar censos poblacionales  y georreferenciación de puntos críticos identificados de palomas de plaza (Columba livia).</t>
  </si>
  <si>
    <t>Base de datos georreferenciados
Historias Clinicas</t>
  </si>
  <si>
    <t>Realizar y georefenciar  poblaciones de palomas de plaza mensualmente en el distrito.</t>
  </si>
  <si>
    <t>En el mes de julio de 2024, se realizó la georreferenciación de ocho (8) censos en puntos criticos de sobrepoblación de Palomas de Plaza</t>
  </si>
  <si>
    <t>Base de datos Censos Poblacionales</t>
  </si>
  <si>
    <t>Esterilizar Palomas de Plaza (Columba livia)</t>
  </si>
  <si>
    <t>Base de Datos palomas esterilizadas
Historicas clinicas</t>
  </si>
  <si>
    <t>Realizar la esterilización de Palomas de Plaza (Columba livia)</t>
  </si>
  <si>
    <t>Realizar el 100% Visitas Técnicas en respuesta de los requerimientos relacionado con Palomas de Plaza (Columba livia).</t>
  </si>
  <si>
    <t>Base de datos visitas técnicas</t>
  </si>
  <si>
    <t>Efectuar visitas técnicas y realizar seguimiento a las solicitudes.</t>
  </si>
  <si>
    <t>En el mes de julio se efectuaron veinte (20) visitas técnicoas y seguimiento a solicitudes.</t>
  </si>
  <si>
    <t>Realizar sensibilizaciones y capacitaciones relacionadas con Palomas de Plaza y Abejas Comunes</t>
  </si>
  <si>
    <t>Base de datos sensibilizaciones
Base de datos de ingreso llamadas atendidas por Línea 123</t>
  </si>
  <si>
    <t>Realizar capacitaciónes y sensibilizaciones respecto al manejo de la fauna sinantropica en Bogotá</t>
  </si>
  <si>
    <t>En el mes de julio se realizaron cinco (5) sensibilizaciones respecto al manejo de la fauna sinantropica en Bogotá</t>
  </si>
  <si>
    <t>Base de datos sensibilizaciones</t>
  </si>
  <si>
    <t>Prestar asesoria personalizada  a casos que ingresan por la Línea 123 relacionadas con atención de Palomas de Plaza</t>
  </si>
  <si>
    <t>En el mes de julio se prestó asesoria personalizada a tres (3) casos que ingresaron a traves de la Línea 123 relacionadas con Palomas de Plaza</t>
  </si>
  <si>
    <t>Base de datos atenciones linea 123</t>
  </si>
  <si>
    <t>Asistir a mesas de técnicas relacionadas con el manejo de fauna sinantropica en Bogotá</t>
  </si>
  <si>
    <t>En el mes de julio de 2024 se asistió a las mesas tpcnicas convocadas</t>
  </si>
  <si>
    <t xml:space="preserve">Actas de reunión asistencia a mesas técnicas </t>
  </si>
  <si>
    <t xml:space="preserve">Atender integralmente enjambres de la especie Abejas comunes (Apis mellifera). </t>
  </si>
  <si>
    <t>Base de datos de atenciones enjambres de abeja común 
Informe de Gestión Mensual</t>
  </si>
  <si>
    <t>Realizar la recepción, rehabilitación y disposición de la especie  Abeja común (Apis mellifera) en el Distrito Capital</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</si>
  <si>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</si>
  <si>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</si>
  <si>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</si>
  <si>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</si>
  <si>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</si>
  <si>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</si>
  <si>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</si>
  <si>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</si>
  <si>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</si>
  <si>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</si>
  <si>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</si>
  <si>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</si>
  <si>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</si>
  <si>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</si>
  <si>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</si>
  <si>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Meta Plan de Desarrollo (151)
Atender 70.000 animales en los programas de atención integral de la fauna doméstica y en condición de presunto maltrato del Distrito Capital.</t>
  </si>
  <si>
    <t xml:space="preserve">IDPYBA   </t>
  </si>
  <si>
    <t>Eficacia</t>
  </si>
  <si>
    <t xml:space="preserve">Meta 1. Atender 41.800 caninos y felinos en condición de vulnerabilidad en el distrito Capital a través de brigadas médicas, urgencias veterinarias, custodia y adopciones en el Distrito Capital 
</t>
  </si>
  <si>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</si>
  <si>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PLAN DE DESARROLLO
Con corte al 3o  de septiembre de 2024 la meta presenta un avance acumulado de 2.728 animales atendidos en el cuatrienio y se avanzó en lo siguiente: 
· A través del escuadrón anticrueldad se han atendido por presunto maltrato 1.680 animales. 
· A través de brigadas médicas se atendieron 492 animales 
· Por Urgencias Veterinarias se atendieron 326 animales 
· Ingresaron 129 animales  a la Unidad de Cuidado Animal por situación de abandono o remitidos por entidades como bomberos, policía y la secretaria Distrital de Salud para la prestación del servicio de custodia. 
· 101 animales  encontraron hogar para toda la vida a través del Programa de Adopciones</t>
  </si>
  <si>
    <t xml:space="preserve">No Aplica
</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</si>
  <si>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</si>
  <si>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</si>
  <si>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</si>
  <si>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Meta Plan de Desarrollo (152)
Esterilizar 320.000 perros y gatos en el Distrito, a través de alianzas y una gestión eficiente.</t>
  </si>
  <si>
    <t>IDPYBA : 151,500 Animales
Secretaria de gobierno: 168,500 animales</t>
  </si>
  <si>
    <t xml:space="preserve">Número de animales esterilizados en el Distrito Capital </t>
  </si>
  <si>
    <t xml:space="preserve">Meta 4: 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 </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</si>
  <si>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</si>
  <si>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A corte del 30 de septiembre  de 2024 , la meta presenta un avance de  1,518  animales esterilizados  en Punto Fijo ubicado en la Unidad de Cuidado Animal</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</si>
  <si>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</si>
  <si>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Debido a las dificultades que se reprogramaran las esterilizaciones faltantes para realizarlas en los meses de octubre, noviembre y diciembre de 2024, a tarves de la adjudicación del servicio tercerizado y el punto fijo en la unidad de cuidado animal.</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</si>
  <si>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</si>
  <si>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IDPYBA</t>
  </si>
  <si>
    <t>Número de Programas desarrollados</t>
  </si>
  <si>
    <t xml:space="preserve">Meta 5: Implementar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</si>
  <si>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</si>
  <si>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A la fecha de corte la meta presenta un avance acumulado del 0,043% en el cuatrienio en donde se ha realizado lo siguiente:
•	Georreferenciación de diez censos poblacionales de Palomas de plaza en puntos de alta concentración.
•	Diez y seis (16) visitas técnicas para la atención de solicitudes ciudadanas relacionadas con Palomas de Plaza.
- Atención de 38 palomas de plaza a traves de brigadas médicas en puntos de alta concentración</t>
  </si>
  <si>
    <t>1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</si>
</sst>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 numFmtId="182" formatCode="#,##0.000"/>
  </numFmts>
  <fonts count="99"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s>
  <fills count="8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theme="1"/>
      </top>
      <bottom style="thin">
        <color auto="1"/>
      </bottom>
      <diagonal/>
    </border>
    <border>
      <left style="medium">
        <color indexed="64"/>
      </left>
      <right style="medium">
        <color indexed="64"/>
      </right>
      <top style="thin">
        <color indexed="64"/>
      </top>
      <bottom style="medium">
        <color theme="1"/>
      </bottom>
      <diagonal/>
    </border>
  </borders>
  <cellStyleXfs count="323">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056">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10" fontId="47"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0" fontId="39" fillId="65" borderId="30"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0" fontId="39" fillId="65" borderId="36"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0" fontId="39" fillId="65" borderId="47"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0" fontId="39" fillId="61" borderId="30"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0" fontId="39" fillId="61" borderId="49"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0" fontId="39" fillId="61" borderId="47"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0" fontId="39" fillId="64" borderId="30" xfId="2" applyNumberFormat="1" applyFont="1" applyFill="1" applyBorder="1" applyAlignment="1">
      <alignment horizontal="center" vertical="center" wrapText="1"/>
    </xf>
    <xf numFmtId="175" fontId="39" fillId="64" borderId="33"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0" fontId="39" fillId="64" borderId="36" xfId="2" applyNumberFormat="1" applyFont="1" applyFill="1" applyBorder="1" applyAlignment="1">
      <alignment horizontal="center" vertical="center" wrapText="1"/>
    </xf>
    <xf numFmtId="175" fontId="39" fillId="64" borderId="37"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0" fontId="39" fillId="64" borderId="47" xfId="2" applyNumberFormat="1" applyFont="1" applyFill="1" applyBorder="1" applyAlignment="1">
      <alignment horizontal="center" vertical="center" wrapText="1"/>
    </xf>
    <xf numFmtId="175" fontId="39" fillId="64" borderId="48"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0" fontId="39" fillId="68" borderId="30"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10" fontId="39" fillId="68" borderId="36"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0" fontId="39" fillId="68" borderId="50"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0" fontId="39" fillId="70" borderId="30" xfId="2" applyNumberFormat="1" applyFont="1" applyFill="1" applyBorder="1" applyAlignment="1">
      <alignment horizontal="center"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8"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0" fontId="39" fillId="71" borderId="1" xfId="0" applyFont="1" applyFill="1" applyBorder="1" applyAlignment="1">
      <alignment vertical="center"/>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8"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1" xfId="0" applyFont="1" applyFill="1" applyBorder="1" applyAlignment="1">
      <alignment vertical="center"/>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3" xfId="0" applyFont="1" applyFill="1" applyBorder="1" applyAlignment="1">
      <alignment vertical="center"/>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vertical="center"/>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3" xfId="0" applyFont="1" applyFill="1" applyBorder="1" applyAlignment="1">
      <alignment vertical="center"/>
    </xf>
    <xf numFmtId="0" fontId="39" fillId="81" borderId="80" xfId="0" applyFont="1" applyFill="1" applyBorder="1" applyAlignment="1">
      <alignment vertical="center"/>
    </xf>
    <xf numFmtId="0" fontId="39" fillId="71" borderId="31"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3" xfId="0" applyFont="1" applyFill="1" applyBorder="1" applyAlignment="1">
      <alignment vertical="center"/>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3" borderId="33" xfId="26" applyFont="1" applyFill="1" applyBorder="1" applyAlignment="1">
      <alignment horizontal="center" vertical="center" wrapText="1"/>
    </xf>
    <xf numFmtId="9" fontId="94" fillId="73" borderId="37" xfId="26" applyFont="1" applyFill="1" applyBorder="1" applyAlignment="1">
      <alignment horizontal="center" vertical="center" wrapText="1"/>
    </xf>
    <xf numFmtId="9" fontId="94" fillId="73" borderId="48"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7" borderId="33" xfId="26" applyFont="1" applyFill="1" applyBorder="1" applyAlignment="1">
      <alignment horizontal="center" vertical="center" wrapText="1"/>
    </xf>
    <xf numFmtId="9" fontId="94" fillId="77" borderId="52" xfId="26" applyFont="1" applyFill="1" applyBorder="1" applyAlignment="1">
      <alignment horizontal="center" vertical="center" wrapText="1"/>
    </xf>
    <xf numFmtId="9" fontId="94" fillId="79" borderId="33" xfId="26" applyFont="1" applyFill="1" applyBorder="1" applyAlignment="1">
      <alignment horizontal="center" vertical="center" wrapText="1"/>
    </xf>
    <xf numFmtId="9" fontId="94" fillId="79" borderId="48"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81" borderId="80"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8" fillId="20" borderId="62" xfId="26" applyNumberFormat="1" applyFont="1" applyFill="1" applyBorder="1" applyAlignment="1">
      <alignment vertical="center" wrapText="1"/>
    </xf>
    <xf numFmtId="10" fontId="39" fillId="65" borderId="89" xfId="2" applyNumberFormat="1" applyFont="1" applyFill="1" applyBorder="1" applyAlignment="1">
      <alignment horizontal="center" vertical="center" wrapText="1"/>
    </xf>
    <xf numFmtId="175" fontId="39" fillId="65" borderId="91" xfId="26" applyNumberFormat="1" applyFont="1" applyFill="1" applyBorder="1" applyAlignment="1">
      <alignment horizontal="center" vertical="center" wrapText="1"/>
    </xf>
    <xf numFmtId="10" fontId="39" fillId="65" borderId="92" xfId="2"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0" fontId="39" fillId="65" borderId="94" xfId="2"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0" fontId="39" fillId="61" borderId="89" xfId="2"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0" fontId="39" fillId="61" borderId="92" xfId="2"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0" fontId="39" fillId="61" borderId="94" xfId="2"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89" xfId="2"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2"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4"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0" fontId="39" fillId="68" borderId="89" xfId="2" applyNumberFormat="1" applyFont="1" applyFill="1" applyBorder="1" applyAlignment="1">
      <alignment horizontal="center" vertical="center" wrapText="1"/>
    </xf>
    <xf numFmtId="175" fontId="39" fillId="68" borderId="91" xfId="26" applyNumberFormat="1" applyFont="1" applyFill="1" applyBorder="1" applyAlignment="1">
      <alignment horizontal="center" vertical="center" wrapText="1"/>
    </xf>
    <xf numFmtId="10" fontId="39" fillId="68" borderId="92" xfId="2" applyNumberFormat="1" applyFont="1" applyFill="1" applyBorder="1" applyAlignment="1">
      <alignment horizontal="center" vertical="center" wrapText="1"/>
    </xf>
    <xf numFmtId="175" fontId="39" fillId="68" borderId="93" xfId="26" applyNumberFormat="1" applyFont="1" applyFill="1" applyBorder="1" applyAlignment="1">
      <alignment horizontal="center" vertical="center" wrapText="1"/>
    </xf>
    <xf numFmtId="10" fontId="39" fillId="68" borderId="94" xfId="2" applyNumberFormat="1" applyFont="1" applyFill="1" applyBorder="1" applyAlignment="1">
      <alignment horizontal="center" vertical="center" wrapText="1"/>
    </xf>
    <xf numFmtId="175" fontId="39" fillId="68" borderId="96" xfId="26" applyNumberFormat="1" applyFont="1" applyFill="1" applyBorder="1" applyAlignment="1">
      <alignment horizontal="center" vertical="center" wrapText="1"/>
    </xf>
    <xf numFmtId="175" fontId="78" fillId="69" borderId="91" xfId="26" applyNumberFormat="1" applyFont="1" applyFill="1" applyBorder="1" applyAlignment="1">
      <alignment vertical="center" wrapText="1"/>
    </xf>
    <xf numFmtId="175" fontId="78" fillId="69" borderId="93" xfId="26" applyNumberFormat="1" applyFont="1" applyFill="1" applyBorder="1" applyAlignment="1">
      <alignment vertical="center" wrapText="1"/>
    </xf>
    <xf numFmtId="175" fontId="78" fillId="69" borderId="96" xfId="26" applyNumberFormat="1" applyFont="1" applyFill="1" applyBorder="1" applyAlignment="1">
      <alignment vertical="center" wrapText="1"/>
    </xf>
    <xf numFmtId="175" fontId="39" fillId="67" borderId="91" xfId="26" applyNumberFormat="1" applyFont="1" applyFill="1" applyBorder="1" applyAlignment="1">
      <alignment horizontal="center" vertical="center" wrapText="1"/>
    </xf>
    <xf numFmtId="175" fontId="39" fillId="67" borderId="93" xfId="26" applyNumberFormat="1" applyFont="1" applyFill="1" applyBorder="1" applyAlignment="1">
      <alignment horizontal="center" vertical="center" wrapText="1"/>
    </xf>
    <xf numFmtId="175" fontId="39" fillId="67" borderId="96" xfId="26" applyNumberFormat="1" applyFont="1" applyFill="1" applyBorder="1" applyAlignment="1">
      <alignment horizontal="center" vertical="center" wrapText="1"/>
    </xf>
    <xf numFmtId="175" fontId="39" fillId="70" borderId="100"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2" xfId="0" applyFont="1" applyFill="1" applyBorder="1" applyAlignment="1">
      <alignment horizontal="center" vertical="center" wrapText="1"/>
    </xf>
    <xf numFmtId="0" fontId="94" fillId="23" borderId="112" xfId="0" applyFont="1" applyFill="1" applyBorder="1" applyAlignment="1">
      <alignment horizontal="center" vertical="center" wrapText="1"/>
    </xf>
    <xf numFmtId="0" fontId="94" fillId="25" borderId="112" xfId="0" applyFont="1" applyFill="1" applyBorder="1" applyAlignment="1">
      <alignment horizontal="center" vertical="center" wrapText="1"/>
    </xf>
    <xf numFmtId="0" fontId="94" fillId="24" borderId="113"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2" xfId="0" applyFont="1" applyFill="1" applyBorder="1" applyAlignment="1">
      <alignment horizontal="center" vertical="center" wrapText="1"/>
    </xf>
    <xf numFmtId="0" fontId="94"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0" fontId="94"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4" fillId="16" borderId="135" xfId="0" applyFont="1" applyFill="1" applyBorder="1" applyAlignment="1">
      <alignment horizontal="center" vertical="center" wrapText="1"/>
    </xf>
    <xf numFmtId="0" fontId="94" fillId="16" borderId="142" xfId="0" applyFont="1" applyFill="1" applyBorder="1" applyAlignment="1">
      <alignment horizontal="center" vertical="center" wrapText="1"/>
    </xf>
    <xf numFmtId="10" fontId="39" fillId="70" borderId="117" xfId="2" applyNumberFormat="1" applyFont="1" applyFill="1" applyBorder="1" applyAlignment="1">
      <alignment horizontal="center" vertical="center" wrapText="1"/>
    </xf>
    <xf numFmtId="175" fontId="39" fillId="70" borderId="119" xfId="26" applyNumberFormat="1"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4" fillId="16" borderId="152" xfId="0" applyFont="1" applyFill="1" applyBorder="1" applyAlignment="1">
      <alignment horizontal="center" vertical="center" wrapText="1"/>
    </xf>
    <xf numFmtId="0" fontId="94"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4"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175" fontId="39" fillId="64" borderId="31" xfId="2" applyNumberFormat="1" applyFont="1" applyFill="1" applyBorder="1" applyAlignment="1">
      <alignment horizontal="center" vertical="center" wrapText="1"/>
    </xf>
    <xf numFmtId="175" fontId="39" fillId="64" borderId="1" xfId="2" applyNumberFormat="1" applyFont="1" applyFill="1" applyBorder="1" applyAlignment="1">
      <alignment horizontal="center" vertical="center" wrapText="1"/>
    </xf>
    <xf numFmtId="175" fontId="39" fillId="64" borderId="43" xfId="2" applyNumberFormat="1" applyFont="1" applyFill="1" applyBorder="1" applyAlignment="1">
      <alignment horizontal="center" vertical="center" wrapText="1"/>
    </xf>
    <xf numFmtId="175" fontId="39" fillId="70" borderId="122" xfId="2" applyNumberFormat="1" applyFont="1" applyFill="1" applyBorder="1" applyAlignment="1">
      <alignment horizontal="center" vertical="center" wrapText="1"/>
    </xf>
    <xf numFmtId="175" fontId="39" fillId="70" borderId="123" xfId="26" applyNumberFormat="1" applyFont="1" applyFill="1" applyBorder="1" applyAlignment="1">
      <alignment horizontal="center" vertical="center" wrapText="1"/>
    </xf>
    <xf numFmtId="0" fontId="39" fillId="20" borderId="68" xfId="0" applyFont="1" applyFill="1" applyBorder="1" applyAlignment="1">
      <alignment vertical="center"/>
    </xf>
    <xf numFmtId="0" fontId="39" fillId="20" borderId="69" xfId="0" applyFont="1" applyFill="1" applyBorder="1" applyAlignment="1">
      <alignment vertical="center"/>
    </xf>
    <xf numFmtId="0" fontId="39" fillId="20" borderId="79" xfId="0" applyFont="1" applyFill="1" applyBorder="1" applyAlignment="1">
      <alignment vertical="center"/>
    </xf>
    <xf numFmtId="0" fontId="39" fillId="72" borderId="117" xfId="0" applyFont="1" applyFill="1" applyBorder="1" applyAlignment="1">
      <alignment vertical="center"/>
    </xf>
    <xf numFmtId="0" fontId="39" fillId="72" borderId="161" xfId="0" applyFont="1" applyFill="1" applyBorder="1" applyAlignment="1">
      <alignment vertical="center"/>
    </xf>
    <xf numFmtId="0" fontId="39" fillId="72" borderId="120" xfId="0" applyFont="1" applyFill="1" applyBorder="1" applyAlignment="1">
      <alignment vertical="center"/>
    </xf>
    <xf numFmtId="0" fontId="39" fillId="72" borderId="125" xfId="0" applyFont="1" applyFill="1" applyBorder="1" applyAlignment="1">
      <alignment vertical="center"/>
    </xf>
    <xf numFmtId="0" fontId="39" fillId="73" borderId="124" xfId="0" applyFont="1" applyFill="1" applyBorder="1" applyAlignment="1">
      <alignment vertical="center"/>
    </xf>
    <xf numFmtId="0" fontId="39" fillId="73" borderId="120" xfId="0" applyFont="1" applyFill="1" applyBorder="1" applyAlignment="1">
      <alignment vertical="center"/>
    </xf>
    <xf numFmtId="0" fontId="39" fillId="73" borderId="125" xfId="0" applyFont="1" applyFill="1" applyBorder="1" applyAlignment="1">
      <alignment vertical="center"/>
    </xf>
    <xf numFmtId="0" fontId="39" fillId="74" borderId="124" xfId="0" applyFont="1" applyFill="1" applyBorder="1" applyAlignment="1">
      <alignment vertical="center"/>
    </xf>
    <xf numFmtId="0" fontId="39" fillId="74" borderId="100" xfId="0" applyFont="1" applyFill="1" applyBorder="1" applyAlignment="1">
      <alignment vertical="center"/>
    </xf>
    <xf numFmtId="0" fontId="39" fillId="74" borderId="164" xfId="0" applyFont="1" applyFill="1" applyBorder="1" applyAlignment="1">
      <alignment vertical="center"/>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4"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12" fillId="0" borderId="87" xfId="0" applyFont="1" applyBorder="1" applyAlignment="1">
      <alignment vertical="top" wrapText="1"/>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78"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24" fillId="20" borderId="183" xfId="1" applyNumberFormat="1" applyFont="1" applyFill="1" applyBorder="1" applyAlignment="1" applyProtection="1">
      <alignment horizontal="right" vertical="center" wrapText="1"/>
      <protection hidden="1"/>
    </xf>
    <xf numFmtId="172" fontId="41" fillId="4" borderId="191" xfId="5" applyNumberFormat="1" applyFont="1" applyFill="1" applyBorder="1" applyAlignment="1" applyProtection="1">
      <alignment horizontal="right" vertical="center" wrapText="1"/>
      <protection hidden="1"/>
    </xf>
    <xf numFmtId="172" fontId="41" fillId="4" borderId="192"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3" xfId="1" applyNumberFormat="1" applyFont="1" applyFill="1" applyBorder="1" applyAlignment="1" applyProtection="1">
      <alignment horizontal="right" vertical="center" wrapText="1"/>
      <protection hidden="1"/>
    </xf>
    <xf numFmtId="9" fontId="41" fillId="12" borderId="193"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4" xfId="0" applyFont="1" applyFill="1" applyBorder="1" applyAlignment="1">
      <alignment horizontal="center" vertical="center" wrapText="1"/>
    </xf>
    <xf numFmtId="0" fontId="50" fillId="10" borderId="195" xfId="0" applyFont="1" applyFill="1" applyBorder="1" applyAlignment="1">
      <alignment horizontal="center" vertical="center" wrapText="1"/>
    </xf>
    <xf numFmtId="0" fontId="49" fillId="18" borderId="137" xfId="0" applyFont="1" applyFill="1" applyBorder="1" applyAlignment="1">
      <alignment horizontal="center" vertical="center" wrapText="1"/>
    </xf>
    <xf numFmtId="0" fontId="50" fillId="10" borderId="196" xfId="0" applyFont="1" applyFill="1" applyBorder="1" applyAlignment="1">
      <alignment horizontal="center" vertical="center" wrapText="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6"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49"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5"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2"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5" xfId="2" applyFont="1" applyFill="1" applyBorder="1" applyAlignment="1">
      <alignment horizontal="center" vertical="center" wrapText="1"/>
    </xf>
    <xf numFmtId="9" fontId="94" fillId="16" borderId="155" xfId="2" applyFont="1" applyFill="1" applyBorder="1" applyAlignment="1">
      <alignment horizontal="center" vertical="center" wrapText="1"/>
    </xf>
    <xf numFmtId="9" fontId="94" fillId="16" borderId="157" xfId="2" applyFont="1" applyFill="1" applyBorder="1" applyAlignment="1">
      <alignment horizontal="center" vertical="center" wrapText="1"/>
    </xf>
    <xf numFmtId="9" fontId="94"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168" fontId="24" fillId="62" borderId="124" xfId="6" applyNumberFormat="1" applyFont="1" applyFill="1" applyBorder="1" applyAlignment="1" applyProtection="1">
      <alignment vertical="center" wrapText="1"/>
      <protection hidden="1"/>
    </xf>
    <xf numFmtId="168" fontId="24" fillId="62" borderId="120" xfId="6" applyNumberFormat="1" applyFont="1" applyFill="1" applyBorder="1" applyAlignment="1" applyProtection="1">
      <alignment vertical="center" wrapText="1"/>
      <protection hidden="1"/>
    </xf>
    <xf numFmtId="168" fontId="28" fillId="62" borderId="120" xfId="6" applyNumberFormat="1" applyFont="1" applyFill="1" applyBorder="1" applyAlignment="1" applyProtection="1">
      <alignment vertical="center" wrapText="1"/>
      <protection hidden="1"/>
    </xf>
    <xf numFmtId="168" fontId="24" fillId="62" borderId="125"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168" fontId="24" fillId="59" borderId="120" xfId="6" applyNumberFormat="1" applyFont="1" applyFill="1" applyBorder="1" applyAlignment="1" applyProtection="1">
      <alignment vertical="center" wrapText="1"/>
      <protection hidden="1"/>
    </xf>
    <xf numFmtId="168" fontId="28" fillId="59" borderId="120" xfId="6" applyNumberFormat="1" applyFont="1" applyFill="1" applyBorder="1" applyAlignment="1" applyProtection="1">
      <alignment vertical="center" wrapText="1"/>
      <protection hidden="1"/>
    </xf>
    <xf numFmtId="168" fontId="24" fillId="59" borderId="125" xfId="6" applyNumberFormat="1" applyFont="1" applyFill="1" applyBorder="1" applyAlignment="1" applyProtection="1">
      <alignment vertical="center" wrapText="1"/>
      <protection hidden="1"/>
    </xf>
    <xf numFmtId="176" fontId="24" fillId="60" borderId="124" xfId="6" applyNumberFormat="1" applyFont="1" applyFill="1" applyBorder="1" applyAlignment="1" applyProtection="1">
      <alignment vertical="center" wrapText="1"/>
      <protection hidden="1"/>
    </xf>
    <xf numFmtId="9" fontId="24" fillId="0" borderId="184" xfId="2" applyFont="1" applyFill="1" applyBorder="1" applyAlignment="1" applyProtection="1">
      <alignment horizontal="center" vertical="center" wrapText="1"/>
      <protection hidden="1"/>
    </xf>
    <xf numFmtId="181" fontId="41" fillId="12" borderId="193" xfId="2" applyNumberFormat="1" applyFont="1" applyFill="1" applyBorder="1" applyAlignment="1" applyProtection="1">
      <alignment horizontal="center" vertical="center" wrapText="1"/>
      <protection hidden="1"/>
    </xf>
    <xf numFmtId="175" fontId="98" fillId="20" borderId="166"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81" borderId="171" xfId="2" applyNumberFormat="1" applyFont="1" applyFill="1" applyBorder="1" applyAlignment="1">
      <alignment horizontal="center" vertical="center"/>
    </xf>
    <xf numFmtId="175" fontId="98" fillId="81" borderId="174"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70" borderId="31" xfId="2" applyNumberFormat="1" applyFont="1" applyFill="1" applyBorder="1" applyAlignment="1">
      <alignment horizontal="center" vertical="center" wrapText="1"/>
    </xf>
    <xf numFmtId="175" fontId="98" fillId="70" borderId="6" xfId="2" applyNumberFormat="1" applyFont="1" applyFill="1" applyBorder="1" applyAlignment="1">
      <alignment horizontal="center" vertical="center" wrapText="1"/>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74" borderId="31" xfId="2" applyNumberFormat="1" applyFont="1" applyFill="1" applyBorder="1" applyAlignment="1">
      <alignment horizontal="center" vertical="center"/>
    </xf>
    <xf numFmtId="175" fontId="98" fillId="74"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43" xfId="2" applyNumberFormat="1" applyFont="1" applyFill="1" applyBorder="1" applyAlignment="1">
      <alignment horizontal="center" vertical="center"/>
    </xf>
    <xf numFmtId="175" fontId="98" fillId="77" borderId="31" xfId="2" applyNumberFormat="1" applyFont="1" applyFill="1" applyBorder="1" applyAlignment="1">
      <alignment horizontal="center" vertical="center"/>
    </xf>
    <xf numFmtId="175" fontId="98" fillId="77" borderId="6" xfId="2" applyNumberFormat="1" applyFont="1" applyFill="1" applyBorder="1" applyAlignment="1">
      <alignment horizontal="center" vertical="center"/>
    </xf>
    <xf numFmtId="175" fontId="98" fillId="79" borderId="31" xfId="2" applyNumberFormat="1" applyFont="1" applyFill="1" applyBorder="1" applyAlignment="1">
      <alignment horizontal="center" vertical="center"/>
    </xf>
    <xf numFmtId="175" fontId="98" fillId="79" borderId="4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81" borderId="83" xfId="2" applyNumberFormat="1" applyFont="1" applyFill="1" applyBorder="1" applyAlignment="1">
      <alignment horizontal="center" vertical="center"/>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0" fontId="39" fillId="72" borderId="49" xfId="0" applyFont="1" applyFill="1" applyBorder="1" applyAlignment="1">
      <alignment horizontal="center" vertical="center" wrapText="1"/>
    </xf>
    <xf numFmtId="0" fontId="39" fillId="72" borderId="62"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3"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3" borderId="37"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4" borderId="48"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47" xfId="0" applyFont="1" applyFill="1" applyBorder="1" applyAlignment="1">
      <alignment horizontal="center" vertical="center" wrapText="1"/>
    </xf>
    <xf numFmtId="0" fontId="39" fillId="77" borderId="30" xfId="0" applyFont="1" applyFill="1" applyBorder="1" applyAlignment="1">
      <alignment horizontal="center" vertical="center" wrapText="1"/>
    </xf>
    <xf numFmtId="0" fontId="39" fillId="77" borderId="50" xfId="0" applyFont="1" applyFill="1" applyBorder="1" applyAlignment="1">
      <alignment horizontal="center" vertical="center" wrapText="1"/>
    </xf>
    <xf numFmtId="0" fontId="39" fillId="76" borderId="33" xfId="0" applyFont="1" applyFill="1" applyBorder="1" applyAlignment="1">
      <alignment horizontal="center" vertical="center"/>
    </xf>
    <xf numFmtId="0" fontId="39" fillId="77"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6" borderId="48" xfId="0" applyFont="1" applyFill="1" applyBorder="1" applyAlignment="1">
      <alignment horizontal="center" vertical="center" wrapText="1"/>
    </xf>
    <xf numFmtId="0" fontId="39" fillId="77" borderId="52" xfId="0" applyFont="1" applyFill="1" applyBorder="1" applyAlignment="1">
      <alignment horizontal="center" vertical="center" wrapText="1"/>
    </xf>
    <xf numFmtId="0" fontId="39" fillId="80" borderId="84" xfId="0" applyFont="1" applyFill="1" applyBorder="1" applyAlignment="1">
      <alignment horizontal="center" vertical="center" wrapText="1"/>
    </xf>
    <xf numFmtId="0" fontId="39" fillId="71" borderId="38" xfId="0" applyFont="1" applyFill="1" applyBorder="1" applyAlignment="1">
      <alignment horizontal="center" vertical="center" wrapText="1"/>
    </xf>
    <xf numFmtId="0" fontId="39" fillId="71" borderId="5" xfId="0" applyFont="1" applyFill="1" applyBorder="1" applyAlignment="1">
      <alignment horizontal="center" vertical="center" wrapText="1"/>
    </xf>
    <xf numFmtId="0" fontId="39" fillId="71" borderId="44" xfId="0" applyFont="1" applyFill="1" applyBorder="1" applyAlignment="1">
      <alignment horizontal="center" vertical="center" wrapText="1"/>
    </xf>
    <xf numFmtId="0" fontId="39" fillId="79" borderId="38" xfId="0" applyFont="1" applyFill="1" applyBorder="1" applyAlignment="1">
      <alignment horizontal="center" vertical="center" wrapText="1"/>
    </xf>
    <xf numFmtId="0" fontId="39" fillId="79" borderId="44" xfId="0" applyFont="1" applyFill="1" applyBorder="1" applyAlignment="1">
      <alignment horizontal="center" vertical="center"/>
    </xf>
    <xf numFmtId="0" fontId="39" fillId="81" borderId="84" xfId="0" applyFont="1" applyFill="1" applyBorder="1" applyAlignment="1">
      <alignment horizontal="center" vertical="center"/>
    </xf>
    <xf numFmtId="0" fontId="39" fillId="79" borderId="32" xfId="0" applyFont="1" applyFill="1" applyBorder="1" applyAlignment="1">
      <alignment horizontal="center" vertical="center"/>
    </xf>
    <xf numFmtId="0" fontId="39" fillId="79" borderId="46" xfId="0" applyFont="1" applyFill="1" applyBorder="1" applyAlignment="1">
      <alignment horizontal="center" vertical="center"/>
    </xf>
    <xf numFmtId="0" fontId="39" fillId="80" borderId="85" xfId="0" applyFont="1" applyFill="1" applyBorder="1" applyAlignment="1">
      <alignment horizontal="center" vertical="center"/>
    </xf>
    <xf numFmtId="0" fontId="39" fillId="81" borderId="85" xfId="0" applyFont="1" applyFill="1" applyBorder="1" applyAlignment="1">
      <alignment horizontal="center" vertical="center"/>
    </xf>
    <xf numFmtId="0" fontId="39" fillId="71" borderId="32" xfId="0" applyFont="1" applyFill="1" applyBorder="1" applyAlignment="1">
      <alignment horizontal="center" vertical="center"/>
    </xf>
    <xf numFmtId="0" fontId="39" fillId="71" borderId="4" xfId="0" applyFont="1" applyFill="1" applyBorder="1" applyAlignment="1">
      <alignment horizontal="center" vertical="center"/>
    </xf>
    <xf numFmtId="0" fontId="39" fillId="71" borderId="46" xfId="0" applyFont="1" applyFill="1" applyBorder="1" applyAlignment="1">
      <alignment horizontal="center" vertical="center"/>
    </xf>
    <xf numFmtId="0" fontId="39" fillId="81"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0" fontId="47" fillId="2" borderId="18" xfId="0" applyNumberFormat="1" applyFont="1" applyFill="1" applyBorder="1" applyAlignment="1">
      <alignment horizontal="justify" vertical="center" wrapText="1"/>
    </xf>
    <xf numFmtId="10" fontId="46" fillId="2" borderId="20" xfId="0" applyNumberFormat="1" applyFont="1" applyFill="1" applyBorder="1" applyAlignment="1">
      <alignment horizontal="left" vertical="center" wrapText="1"/>
    </xf>
    <xf numFmtId="10" fontId="47" fillId="2" borderId="18" xfId="0" applyNumberFormat="1" applyFont="1" applyFill="1" applyBorder="1" applyAlignment="1">
      <alignment horizontal="left" vertical="center" wrapText="1"/>
    </xf>
    <xf numFmtId="10" fontId="47" fillId="2" borderId="18" xfId="0" applyNumberFormat="1" applyFont="1" applyFill="1" applyBorder="1" applyAlignment="1">
      <alignment horizontal="center" vertical="center" wrapText="1"/>
    </xf>
    <xf numFmtId="168" fontId="24" fillId="58" borderId="38" xfId="6" applyNumberFormat="1" applyFont="1" applyFill="1" applyBorder="1" applyAlignment="1" applyProtection="1">
      <alignment vertical="center" wrapText="1"/>
      <protection hidden="1"/>
    </xf>
    <xf numFmtId="168" fontId="24" fillId="58" borderId="5" xfId="6" applyNumberFormat="1" applyFont="1" applyFill="1" applyBorder="1" applyAlignment="1" applyProtection="1">
      <alignment vertical="center" wrapText="1"/>
      <protection hidden="1"/>
    </xf>
    <xf numFmtId="168" fontId="24" fillId="58" borderId="44" xfId="6" applyNumberFormat="1" applyFont="1" applyFill="1" applyBorder="1" applyAlignment="1" applyProtection="1">
      <alignment vertical="center" wrapText="1"/>
      <protection hidden="1"/>
    </xf>
    <xf numFmtId="168" fontId="24" fillId="61" borderId="124" xfId="6" applyNumberFormat="1" applyFont="1" applyFill="1" applyBorder="1" applyAlignment="1" applyProtection="1">
      <alignment vertical="center" wrapText="1"/>
      <protection hidden="1"/>
    </xf>
    <xf numFmtId="182" fontId="10" fillId="2" borderId="18" xfId="1" applyNumberFormat="1" applyFont="1" applyFill="1" applyBorder="1" applyAlignment="1" applyProtection="1">
      <alignment horizontal="center" vertical="center"/>
      <protection hidden="1"/>
    </xf>
    <xf numFmtId="0" fontId="39" fillId="72" borderId="34" xfId="0" applyFont="1" applyFill="1" applyBorder="1" applyAlignment="1">
      <alignment horizontal="center" vertical="center" wrapText="1"/>
    </xf>
    <xf numFmtId="0" fontId="39" fillId="72" borderId="64" xfId="0" applyFont="1" applyFill="1" applyBorder="1" applyAlignment="1">
      <alignment horizontal="center" vertical="center" wrapText="1"/>
    </xf>
    <xf numFmtId="0" fontId="39" fillId="72" borderId="65" xfId="0" applyFont="1" applyFill="1" applyBorder="1" applyAlignment="1">
      <alignment horizontal="center" vertical="center" wrapText="1"/>
    </xf>
    <xf numFmtId="0" fontId="39" fillId="73" borderId="63" xfId="0" applyFont="1" applyFill="1" applyBorder="1" applyAlignment="1">
      <alignment horizontal="center" vertical="center" wrapText="1"/>
    </xf>
    <xf numFmtId="0" fontId="39" fillId="73" borderId="64" xfId="0" applyFont="1" applyFill="1" applyBorder="1" applyAlignment="1">
      <alignment horizontal="center" vertical="center" wrapText="1"/>
    </xf>
    <xf numFmtId="0" fontId="39" fillId="73" borderId="65" xfId="0" applyFont="1" applyFill="1" applyBorder="1" applyAlignment="1">
      <alignment horizontal="center" vertical="center" wrapText="1"/>
    </xf>
    <xf numFmtId="0" fontId="39" fillId="74" borderId="63" xfId="0" applyFont="1" applyFill="1" applyBorder="1" applyAlignment="1">
      <alignment horizontal="center" vertical="center" wrapText="1"/>
    </xf>
    <xf numFmtId="0" fontId="39" fillId="74" borderId="65" xfId="0" applyFont="1" applyFill="1" applyBorder="1" applyAlignment="1">
      <alignment horizontal="center" vertical="center" wrapText="1"/>
    </xf>
    <xf numFmtId="0" fontId="39" fillId="20" borderId="86" xfId="0" applyFont="1" applyFill="1" applyBorder="1" applyAlignment="1">
      <alignment horizontal="center" vertical="center" wrapText="1"/>
    </xf>
    <xf numFmtId="0" fontId="39" fillId="76" borderId="63" xfId="0" applyFont="1" applyFill="1" applyBorder="1" applyAlignment="1">
      <alignment horizontal="center" vertical="center" wrapText="1"/>
    </xf>
    <xf numFmtId="0" fontId="39" fillId="76" borderId="65" xfId="0" applyFont="1" applyFill="1" applyBorder="1" applyAlignment="1">
      <alignment horizontal="center" vertical="center" wrapText="1"/>
    </xf>
    <xf numFmtId="0" fontId="39" fillId="77" borderId="63" xfId="0" applyFont="1" applyFill="1" applyBorder="1" applyAlignment="1">
      <alignment horizontal="center" vertical="center" wrapText="1"/>
    </xf>
    <xf numFmtId="0" fontId="39" fillId="77" borderId="82" xfId="0" applyFont="1" applyFill="1" applyBorder="1" applyAlignment="1">
      <alignment horizontal="center" vertical="center" wrapText="1"/>
    </xf>
    <xf numFmtId="0" fontId="39" fillId="79" borderId="77" xfId="0" applyFont="1" applyFill="1" applyBorder="1" applyAlignment="1">
      <alignment horizontal="center" vertical="center" wrapText="1"/>
    </xf>
    <xf numFmtId="0" fontId="39" fillId="79" borderId="78" xfId="0" applyFont="1" applyFill="1" applyBorder="1" applyAlignment="1">
      <alignment horizontal="center" vertical="center"/>
    </xf>
    <xf numFmtId="0" fontId="39" fillId="80" borderId="215" xfId="0" applyFont="1" applyFill="1" applyBorder="1" applyAlignment="1">
      <alignment horizontal="center" vertical="center" wrapText="1"/>
    </xf>
    <xf numFmtId="0" fontId="39" fillId="81" borderId="215" xfId="0" applyFont="1" applyFill="1" applyBorder="1" applyAlignment="1">
      <alignment horizontal="center" vertical="center"/>
    </xf>
    <xf numFmtId="0" fontId="39" fillId="71" borderId="77" xfId="0" applyFont="1" applyFill="1" applyBorder="1" applyAlignment="1">
      <alignment horizontal="center" vertical="center" wrapText="1"/>
    </xf>
    <xf numFmtId="0" fontId="39" fillId="71" borderId="10" xfId="0" applyFont="1" applyFill="1" applyBorder="1" applyAlignment="1">
      <alignment horizontal="center" vertical="center" wrapText="1"/>
    </xf>
    <xf numFmtId="0" fontId="39" fillId="71" borderId="78" xfId="0" applyFont="1" applyFill="1" applyBorder="1" applyAlignment="1">
      <alignment horizontal="center" vertical="center" wrapText="1"/>
    </xf>
    <xf numFmtId="175" fontId="39" fillId="79" borderId="135" xfId="2" applyNumberFormat="1" applyFont="1" applyFill="1" applyBorder="1" applyAlignment="1">
      <alignment horizontal="center" vertical="center"/>
    </xf>
    <xf numFmtId="175" fontId="39" fillId="81" borderId="216" xfId="2" applyNumberFormat="1" applyFont="1" applyFill="1" applyBorder="1" applyAlignment="1">
      <alignment horizontal="center" vertical="center"/>
    </xf>
    <xf numFmtId="175" fontId="39" fillId="68" borderId="40" xfId="26" applyNumberFormat="1" applyFont="1" applyFill="1" applyBorder="1" applyAlignment="1">
      <alignment horizontal="center" vertical="center" wrapText="1"/>
    </xf>
    <xf numFmtId="175" fontId="39" fillId="68" borderId="204" xfId="26" applyNumberFormat="1" applyFont="1" applyFill="1" applyBorder="1" applyAlignment="1">
      <alignment horizontal="center" vertical="center" wrapText="1"/>
    </xf>
    <xf numFmtId="175" fontId="39" fillId="68" borderId="217" xfId="26" applyNumberFormat="1" applyFont="1" applyFill="1" applyBorder="1" applyAlignment="1">
      <alignment horizontal="center" vertical="center" wrapText="1"/>
    </xf>
    <xf numFmtId="175" fontId="39" fillId="70" borderId="218" xfId="26" applyNumberFormat="1" applyFont="1" applyFill="1" applyBorder="1" applyAlignment="1">
      <alignment horizontal="center" vertical="center" wrapText="1"/>
    </xf>
    <xf numFmtId="175" fontId="39" fillId="70" borderId="219" xfId="26" applyNumberFormat="1" applyFont="1" applyFill="1" applyBorder="1" applyAlignment="1">
      <alignment horizontal="center" vertical="center" wrapText="1"/>
    </xf>
    <xf numFmtId="0" fontId="39" fillId="72" borderId="205" xfId="0" applyFont="1" applyFill="1" applyBorder="1" applyAlignment="1">
      <alignment horizontal="center" vertical="center" wrapText="1"/>
    </xf>
    <xf numFmtId="0" fontId="39" fillId="72" borderId="214" xfId="0" applyFont="1" applyFill="1" applyBorder="1" applyAlignment="1">
      <alignment horizontal="center" vertical="center" wrapText="1"/>
    </xf>
    <xf numFmtId="0" fontId="39" fillId="73" borderId="204" xfId="0" applyFont="1" applyFill="1" applyBorder="1" applyAlignment="1">
      <alignment horizontal="center" vertical="center" wrapText="1"/>
    </xf>
    <xf numFmtId="0" fontId="39" fillId="73" borderId="214" xfId="0" applyFont="1" applyFill="1" applyBorder="1" applyAlignment="1">
      <alignment horizontal="center" vertical="center" wrapText="1"/>
    </xf>
    <xf numFmtId="0" fontId="39" fillId="73" borderId="206" xfId="0" applyFont="1" applyFill="1" applyBorder="1" applyAlignment="1">
      <alignment horizontal="center" vertical="center" wrapText="1"/>
    </xf>
    <xf numFmtId="0" fontId="39" fillId="74" borderId="204" xfId="0" applyFont="1" applyFill="1" applyBorder="1" applyAlignment="1">
      <alignment horizontal="center" vertical="center" wrapText="1"/>
    </xf>
    <xf numFmtId="0" fontId="39" fillId="74" borderId="206" xfId="0" applyFont="1" applyFill="1" applyBorder="1" applyAlignment="1">
      <alignment horizontal="center" vertical="center" wrapText="1"/>
    </xf>
    <xf numFmtId="0" fontId="39" fillId="20" borderId="213" xfId="0" applyFont="1" applyFill="1" applyBorder="1" applyAlignment="1">
      <alignment horizontal="center" vertical="center" wrapText="1"/>
    </xf>
    <xf numFmtId="0" fontId="39" fillId="76" borderId="204" xfId="0" applyFont="1" applyFill="1" applyBorder="1" applyAlignment="1">
      <alignment horizontal="center" vertical="center"/>
    </xf>
    <xf numFmtId="0" fontId="39" fillId="76" borderId="206" xfId="0" applyFont="1" applyFill="1" applyBorder="1" applyAlignment="1">
      <alignment horizontal="center" vertical="center" wrapText="1"/>
    </xf>
    <xf numFmtId="0" fontId="39" fillId="77" borderId="204" xfId="0" applyFont="1" applyFill="1" applyBorder="1" applyAlignment="1">
      <alignment horizontal="center" vertical="center"/>
    </xf>
    <xf numFmtId="0" fontId="39" fillId="77" borderId="217" xfId="0" applyFont="1" applyFill="1" applyBorder="1" applyAlignment="1">
      <alignment horizontal="center" vertical="center" wrapText="1"/>
    </xf>
    <xf numFmtId="0" fontId="39" fillId="79" borderId="204" xfId="0" applyFont="1" applyFill="1" applyBorder="1" applyAlignment="1">
      <alignment horizontal="center" vertical="center"/>
    </xf>
    <xf numFmtId="0" fontId="39" fillId="79" borderId="206" xfId="0" applyFont="1" applyFill="1" applyBorder="1" applyAlignment="1">
      <alignment horizontal="center" vertical="center"/>
    </xf>
    <xf numFmtId="0" fontId="39" fillId="80" borderId="213" xfId="0" applyFont="1" applyFill="1" applyBorder="1" applyAlignment="1">
      <alignment horizontal="center" vertical="center"/>
    </xf>
    <xf numFmtId="0" fontId="39" fillId="81" borderId="213" xfId="0" applyFont="1" applyFill="1" applyBorder="1" applyAlignment="1">
      <alignment horizontal="center" vertical="center"/>
    </xf>
    <xf numFmtId="0" fontId="39" fillId="71" borderId="204" xfId="0" applyFont="1" applyFill="1" applyBorder="1" applyAlignment="1">
      <alignment horizontal="center" vertical="center"/>
    </xf>
    <xf numFmtId="0" fontId="39" fillId="71" borderId="214" xfId="0" applyFont="1" applyFill="1" applyBorder="1" applyAlignment="1">
      <alignment horizontal="center" vertical="center"/>
    </xf>
    <xf numFmtId="0" fontId="39" fillId="71" borderId="206" xfId="0" applyFont="1" applyFill="1" applyBorder="1" applyAlignment="1">
      <alignment horizontal="center" vertical="center"/>
    </xf>
    <xf numFmtId="175" fontId="98" fillId="61" borderId="38" xfId="2" applyNumberFormat="1" applyFont="1" applyFill="1" applyBorder="1" applyAlignment="1">
      <alignment horizontal="center" vertical="center" wrapText="1"/>
    </xf>
    <xf numFmtId="175" fontId="98" fillId="61" borderId="14" xfId="2" applyNumberFormat="1" applyFont="1" applyFill="1" applyBorder="1" applyAlignment="1">
      <alignment horizontal="center" vertical="center" wrapText="1"/>
    </xf>
    <xf numFmtId="175" fontId="98" fillId="61" borderId="44" xfId="2" applyNumberFormat="1" applyFont="1" applyFill="1" applyBorder="1" applyAlignment="1">
      <alignment horizontal="center" vertical="center" wrapText="1"/>
    </xf>
    <xf numFmtId="175" fontId="98" fillId="67" borderId="31" xfId="2" applyNumberFormat="1" applyFont="1" applyFill="1" applyBorder="1" applyAlignment="1">
      <alignment horizontal="center" vertical="center" wrapText="1"/>
    </xf>
    <xf numFmtId="175" fontId="98" fillId="67" borderId="1" xfId="2" applyNumberFormat="1" applyFont="1" applyFill="1" applyBorder="1" applyAlignment="1">
      <alignment horizontal="center" vertical="center" wrapText="1"/>
    </xf>
    <xf numFmtId="175" fontId="98" fillId="67" borderId="43" xfId="2" applyNumberFormat="1" applyFont="1" applyFill="1" applyBorder="1" applyAlignment="1">
      <alignment horizontal="center" vertical="center" wrapText="1"/>
    </xf>
    <xf numFmtId="175" fontId="98" fillId="70" borderId="118" xfId="2" applyNumberFormat="1" applyFont="1" applyFill="1" applyBorder="1" applyAlignment="1">
      <alignment horizontal="center" vertical="center" wrapText="1"/>
    </xf>
    <xf numFmtId="175" fontId="98" fillId="70" borderId="144" xfId="2" applyNumberFormat="1" applyFont="1" applyFill="1" applyBorder="1" applyAlignment="1">
      <alignment horizontal="center" vertical="center" wrapText="1"/>
    </xf>
    <xf numFmtId="175" fontId="98" fillId="20" borderId="167" xfId="2" applyNumberFormat="1" applyFont="1" applyFill="1" applyBorder="1" applyAlignment="1">
      <alignment horizontal="center" vertical="center"/>
    </xf>
    <xf numFmtId="175" fontId="98" fillId="80" borderId="80" xfId="2" applyNumberFormat="1" applyFont="1" applyFill="1" applyBorder="1" applyAlignment="1">
      <alignment horizontal="center" vertical="center"/>
    </xf>
    <xf numFmtId="175" fontId="98" fillId="81" borderId="80" xfId="2" applyNumberFormat="1" applyFont="1" applyFill="1" applyBorder="1" applyAlignment="1">
      <alignment horizontal="center" vertical="center"/>
    </xf>
    <xf numFmtId="175" fontId="98" fillId="79" borderId="118" xfId="2" applyNumberFormat="1" applyFont="1" applyFill="1" applyBorder="1" applyAlignment="1">
      <alignment horizontal="center" vertical="center"/>
    </xf>
    <xf numFmtId="175" fontId="98" fillId="81" borderId="173" xfId="2" applyNumberFormat="1" applyFont="1" applyFill="1" applyBorder="1" applyAlignment="1">
      <alignment horizontal="center" vertical="center"/>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3" fillId="2" borderId="0" xfId="0" applyFont="1" applyFill="1" applyAlignment="1" applyProtection="1">
      <alignment vertical="center"/>
    </xf>
    <xf numFmtId="0" fontId="14" fillId="2" borderId="0" xfId="0" applyFont="1" applyFill="1" applyAlignment="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horizontal="left" vertical="center"/>
    </xf>
    <xf numFmtId="0" fontId="2" fillId="2" borderId="0" xfId="0" applyFont="1" applyFill="1" applyAlignment="1" applyProtection="1">
      <alignment vertical="center"/>
    </xf>
    <xf numFmtId="0" fontId="9" fillId="2" borderId="0" xfId="0" applyFont="1" applyFill="1" applyAlignment="1" applyProtection="1">
      <alignment horizontal="center" vertical="center"/>
    </xf>
    <xf numFmtId="0" fontId="0" fillId="0" borderId="0" xfId="0" applyAlignment="1" applyProtection="1">
      <alignment vertical="center"/>
    </xf>
    <xf numFmtId="167" fontId="42" fillId="2" borderId="0" xfId="0" applyNumberFormat="1" applyFont="1" applyFill="1" applyAlignment="1" applyProtection="1">
      <alignment horizontal="center" vertical="center"/>
    </xf>
    <xf numFmtId="167" fontId="9" fillId="2" borderId="0" xfId="0" applyNumberFormat="1" applyFont="1" applyFill="1" applyAlignment="1" applyProtection="1">
      <alignment horizontal="center" vertical="center"/>
    </xf>
    <xf numFmtId="0" fontId="29" fillId="2" borderId="0" xfId="0" applyFont="1" applyFill="1" applyAlignment="1" applyProtection="1">
      <alignment vertical="center"/>
    </xf>
    <xf numFmtId="9" fontId="29" fillId="2" borderId="0" xfId="2" applyFont="1" applyFill="1" applyBorder="1" applyAlignment="1" applyProtection="1">
      <alignment vertical="center"/>
    </xf>
    <xf numFmtId="0" fontId="27" fillId="2" borderId="0" xfId="0" applyFont="1" applyFill="1" applyAlignment="1" applyProtection="1">
      <alignment vertical="center"/>
    </xf>
    <xf numFmtId="0" fontId="23" fillId="7" borderId="1" xfId="0" applyFont="1" applyFill="1" applyBorder="1" applyAlignment="1" applyProtection="1">
      <alignment horizontal="center" vertical="center" wrapText="1"/>
    </xf>
    <xf numFmtId="167" fontId="24" fillId="2" borderId="1" xfId="1" applyNumberFormat="1" applyFont="1" applyFill="1" applyBorder="1" applyAlignment="1" applyProtection="1">
      <alignment vertical="center" wrapText="1"/>
    </xf>
    <xf numFmtId="10" fontId="24" fillId="8" borderId="1" xfId="2" applyNumberFormat="1" applyFont="1" applyFill="1" applyBorder="1" applyAlignment="1" applyProtection="1">
      <alignment horizontal="center" vertical="center" wrapText="1"/>
    </xf>
    <xf numFmtId="0" fontId="0" fillId="0" borderId="1" xfId="0" applyBorder="1" applyAlignment="1" applyProtection="1">
      <alignment vertical="top"/>
    </xf>
    <xf numFmtId="3" fontId="0" fillId="0" borderId="1" xfId="0" applyNumberFormat="1" applyBorder="1" applyAlignment="1" applyProtection="1">
      <alignment horizontal="right" vertical="top"/>
    </xf>
    <xf numFmtId="0" fontId="24" fillId="0" borderId="1" xfId="0" applyFont="1" applyBorder="1" applyAlignment="1" applyProtection="1">
      <alignment horizontal="center" vertical="center" wrapText="1"/>
    </xf>
    <xf numFmtId="0" fontId="27" fillId="0" borderId="0" xfId="0" applyFont="1" applyAlignment="1" applyProtection="1">
      <alignment vertical="center"/>
    </xf>
    <xf numFmtId="0" fontId="3" fillId="0" borderId="0" xfId="0" applyFont="1" applyAlignment="1" applyProtection="1">
      <alignment vertical="center"/>
    </xf>
    <xf numFmtId="0" fontId="54" fillId="0" borderId="1" xfId="0" applyFont="1" applyBorder="1" applyAlignment="1" applyProtection="1">
      <alignment horizontal="center" vertical="center"/>
    </xf>
    <xf numFmtId="167" fontId="23" fillId="7" borderId="1" xfId="0" applyNumberFormat="1" applyFont="1" applyFill="1" applyBorder="1" applyAlignment="1" applyProtection="1">
      <alignment horizontal="center" vertical="center" wrapText="1"/>
    </xf>
    <xf numFmtId="167" fontId="23" fillId="7" borderId="1" xfId="1" applyNumberFormat="1" applyFont="1" applyFill="1" applyBorder="1" applyAlignment="1" applyProtection="1">
      <alignment vertical="center" wrapText="1"/>
    </xf>
    <xf numFmtId="0" fontId="23" fillId="0" borderId="1" xfId="0" applyFont="1" applyBorder="1" applyAlignment="1" applyProtection="1">
      <alignment horizontal="center" vertical="center" wrapText="1"/>
    </xf>
    <xf numFmtId="0" fontId="97" fillId="0" borderId="209" xfId="0" applyFont="1" applyBorder="1" applyAlignment="1" applyProtection="1">
      <alignment horizontal="left"/>
    </xf>
    <xf numFmtId="164" fontId="97" fillId="0" borderId="209" xfId="1" applyFont="1" applyBorder="1" applyAlignment="1" applyProtection="1">
      <alignment horizontal="left"/>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5" xfId="0" applyFont="1" applyBorder="1" applyAlignment="1" applyProtection="1">
      <alignment horizontal="center" vertical="center"/>
    </xf>
    <xf numFmtId="43" fontId="23" fillId="7" borderId="1" xfId="3" applyFont="1" applyFill="1" applyBorder="1" applyAlignment="1" applyProtection="1">
      <alignment horizontal="center" vertical="center" wrapText="1"/>
    </xf>
    <xf numFmtId="180" fontId="24" fillId="0" borderId="1" xfId="0" applyNumberFormat="1" applyFont="1" applyBorder="1" applyAlignment="1" applyProtection="1">
      <alignment horizontal="center" vertical="center" wrapText="1"/>
    </xf>
    <xf numFmtId="10" fontId="24" fillId="0" borderId="1" xfId="2" applyNumberFormat="1" applyFont="1" applyFill="1" applyBorder="1" applyAlignment="1" applyProtection="1">
      <alignment horizontal="center" vertical="center"/>
    </xf>
    <xf numFmtId="167" fontId="24" fillId="0" borderId="1" xfId="0" applyNumberFormat="1" applyFont="1" applyBorder="1" applyAlignment="1" applyProtection="1">
      <alignment vertical="center"/>
    </xf>
    <xf numFmtId="0" fontId="23" fillId="8" borderId="1" xfId="0" applyFont="1" applyFill="1" applyBorder="1" applyAlignment="1" applyProtection="1">
      <alignment horizontal="center" vertical="center" wrapText="1"/>
    </xf>
    <xf numFmtId="174" fontId="23" fillId="8" borderId="1" xfId="1" applyNumberFormat="1" applyFont="1" applyFill="1" applyBorder="1" applyAlignment="1" applyProtection="1">
      <alignment horizontal="center" vertical="center" wrapText="1"/>
    </xf>
    <xf numFmtId="10" fontId="23" fillId="8" borderId="1" xfId="2" applyNumberFormat="1" applyFont="1" applyFill="1" applyBorder="1" applyAlignment="1" applyProtection="1">
      <alignment horizontal="center" vertical="center" wrapText="1"/>
    </xf>
    <xf numFmtId="167" fontId="23" fillId="8" borderId="1" xfId="1" applyNumberFormat="1" applyFont="1" applyFill="1" applyBorder="1" applyAlignment="1" applyProtection="1">
      <alignment vertical="center" wrapText="1"/>
    </xf>
    <xf numFmtId="0" fontId="31" fillId="2" borderId="0" xfId="0" applyFont="1" applyFill="1" applyAlignment="1" applyProtection="1">
      <alignment vertical="center"/>
    </xf>
    <xf numFmtId="167" fontId="3" fillId="2" borderId="0" xfId="0" applyNumberFormat="1" applyFont="1" applyFill="1" applyAlignment="1" applyProtection="1">
      <alignment vertical="center"/>
    </xf>
    <xf numFmtId="10" fontId="3" fillId="2" borderId="0" xfId="2" applyNumberFormat="1" applyFont="1" applyFill="1" applyAlignment="1" applyProtection="1">
      <alignment vertical="center"/>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72" fontId="32" fillId="58" borderId="204" xfId="5" applyNumberFormat="1" applyFont="1" applyFill="1" applyBorder="1" applyAlignment="1" applyProtection="1">
      <alignment vertical="center" wrapText="1"/>
      <protection hidden="1"/>
    </xf>
    <xf numFmtId="172" fontId="32" fillId="58" borderId="214" xfId="5" applyNumberFormat="1" applyFont="1" applyFill="1" applyBorder="1" applyAlignment="1" applyProtection="1">
      <alignment vertical="center" wrapText="1"/>
      <protection hidden="1"/>
    </xf>
    <xf numFmtId="172" fontId="32" fillId="58" borderId="206" xfId="5" applyNumberFormat="1" applyFont="1" applyFill="1" applyBorder="1" applyAlignment="1" applyProtection="1">
      <alignment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2"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vertical="center" wrapText="1"/>
      <protection hidden="1"/>
    </xf>
    <xf numFmtId="168" fontId="23" fillId="61"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68" fontId="23" fillId="60" borderId="200" xfId="6" applyNumberFormat="1" applyFont="1" applyFill="1" applyBorder="1" applyAlignment="1" applyProtection="1">
      <alignment vertical="center" wrapText="1"/>
      <protection hidden="1"/>
    </xf>
    <xf numFmtId="168" fontId="23" fillId="60" borderId="201" xfId="6" applyNumberFormat="1" applyFont="1" applyFill="1" applyBorder="1" applyAlignment="1" applyProtection="1">
      <alignment vertical="center" wrapText="1"/>
      <protection hidden="1"/>
    </xf>
    <xf numFmtId="168" fontId="23" fillId="60" borderId="202" xfId="6" applyNumberFormat="1" applyFont="1" applyFill="1" applyBorder="1" applyAlignment="1" applyProtection="1">
      <alignmen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3" xfId="6" applyNumberFormat="1" applyFont="1" applyFill="1" applyBorder="1" applyAlignment="1" applyProtection="1">
      <alignment vertical="center" wrapText="1"/>
      <protection hidden="1"/>
    </xf>
    <xf numFmtId="176" fontId="23" fillId="60" borderId="121" xfId="6" applyNumberFormat="1" applyFont="1" applyFill="1" applyBorder="1" applyAlignment="1" applyProtection="1">
      <alignment vertical="center" wrapText="1"/>
      <protection hidden="1"/>
    </xf>
    <xf numFmtId="176" fontId="23" fillId="60" borderId="162" xfId="6" applyNumberFormat="1" applyFont="1" applyFill="1" applyBorder="1" applyAlignment="1" applyProtection="1">
      <alignment vertical="center" wrapText="1"/>
      <protection hidden="1"/>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22" fillId="19" borderId="4" xfId="0" applyFont="1" applyFill="1" applyBorder="1" applyAlignment="1" applyProtection="1">
      <alignment horizontal="center" vertical="center" wrapText="1"/>
    </xf>
    <xf numFmtId="0" fontId="22" fillId="19" borderId="10" xfId="0" applyFont="1" applyFill="1" applyBorder="1" applyAlignment="1" applyProtection="1">
      <alignment horizontal="center" vertical="center" wrapText="1"/>
    </xf>
    <xf numFmtId="0" fontId="22" fillId="19" borderId="5" xfId="0" applyFont="1" applyFill="1" applyBorder="1" applyAlignment="1" applyProtection="1">
      <alignment horizontal="center" vertical="center" wrapText="1"/>
    </xf>
    <xf numFmtId="43" fontId="23" fillId="7" borderId="4" xfId="3" applyFont="1" applyFill="1" applyBorder="1" applyAlignment="1" applyProtection="1">
      <alignment horizontal="center" vertical="center" wrapText="1"/>
    </xf>
    <xf numFmtId="43" fontId="23" fillId="7" borderId="10" xfId="3" applyFont="1" applyFill="1" applyBorder="1" applyAlignment="1" applyProtection="1">
      <alignment horizontal="center" vertical="center" wrapText="1"/>
    </xf>
    <xf numFmtId="43" fontId="23" fillId="7" borderId="5" xfId="3" applyFont="1" applyFill="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8" borderId="4" xfId="0" applyFont="1" applyFill="1" applyBorder="1" applyAlignment="1" applyProtection="1">
      <alignment horizontal="center" vertical="center"/>
    </xf>
    <xf numFmtId="0" fontId="24" fillId="8" borderId="10" xfId="0" applyFont="1" applyFill="1" applyBorder="1" applyAlignment="1" applyProtection="1">
      <alignment horizontal="center" vertical="center"/>
    </xf>
    <xf numFmtId="0" fontId="24" fillId="8" borderId="5" xfId="0" applyFont="1" applyFill="1" applyBorder="1" applyAlignment="1" applyProtection="1">
      <alignment horizontal="center" vertical="center"/>
    </xf>
    <xf numFmtId="164" fontId="23" fillId="16" borderId="1" xfId="1" applyFont="1" applyFill="1" applyBorder="1" applyAlignment="1" applyProtection="1">
      <alignment horizontal="center" vertical="center" wrapText="1"/>
    </xf>
    <xf numFmtId="0" fontId="97" fillId="0" borderId="210" xfId="0" applyFont="1" applyBorder="1" applyAlignment="1" applyProtection="1"/>
    <xf numFmtId="0" fontId="97" fillId="0" borderId="211" xfId="0" applyFont="1" applyBorder="1" applyAlignment="1" applyProtection="1"/>
    <xf numFmtId="0" fontId="97" fillId="0" borderId="212" xfId="0" applyFont="1" applyBorder="1" applyAlignment="1" applyProtection="1"/>
    <xf numFmtId="0" fontId="44" fillId="7" borderId="4" xfId="0" applyFont="1" applyFill="1" applyBorder="1" applyAlignment="1" applyProtection="1">
      <alignment horizontal="center" vertical="center" wrapText="1"/>
    </xf>
    <xf numFmtId="0" fontId="44" fillId="7" borderId="10" xfId="0" applyFont="1" applyFill="1" applyBorder="1" applyAlignment="1" applyProtection="1">
      <alignment horizontal="center" vertical="center" wrapText="1"/>
    </xf>
    <xf numFmtId="0" fontId="44" fillId="7" borderId="5" xfId="0" applyFont="1" applyFill="1" applyBorder="1" applyAlignment="1" applyProtection="1">
      <alignment horizontal="center" vertical="center" wrapText="1"/>
    </xf>
    <xf numFmtId="167" fontId="24" fillId="0" borderId="4" xfId="1" applyNumberFormat="1" applyFont="1" applyBorder="1" applyAlignment="1" applyProtection="1">
      <alignment horizontal="center" vertical="center" wrapText="1"/>
    </xf>
    <xf numFmtId="167" fontId="24" fillId="0" borderId="5" xfId="1" applyNumberFormat="1" applyFont="1" applyBorder="1" applyAlignment="1" applyProtection="1">
      <alignment horizontal="center" vertical="center" wrapText="1"/>
    </xf>
    <xf numFmtId="0" fontId="23" fillId="8" borderId="1" xfId="0" applyFont="1" applyFill="1" applyBorder="1" applyAlignment="1" applyProtection="1">
      <alignment horizontal="center" vertical="center" wrapText="1"/>
    </xf>
    <xf numFmtId="167" fontId="24" fillId="8" borderId="4" xfId="2" applyNumberFormat="1" applyFont="1" applyFill="1" applyBorder="1" applyAlignment="1" applyProtection="1">
      <alignment horizontal="center" vertical="center" wrapText="1"/>
    </xf>
    <xf numFmtId="10" fontId="24" fillId="8" borderId="5" xfId="2" applyNumberFormat="1" applyFont="1" applyFill="1" applyBorder="1" applyAlignment="1" applyProtection="1">
      <alignment horizontal="center" vertical="center" wrapText="1"/>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3" fillId="0" borderId="18" xfId="0" applyFont="1" applyBorder="1" applyAlignment="1" applyProtection="1">
      <alignment horizontal="left" vertical="center" wrapText="1"/>
    </xf>
    <xf numFmtId="0" fontId="7" fillId="2" borderId="19" xfId="0" applyFont="1" applyFill="1" applyBorder="1" applyAlignment="1" applyProtection="1">
      <alignment horizontal="left" vertical="center"/>
    </xf>
    <xf numFmtId="0" fontId="7" fillId="2" borderId="20" xfId="0" applyFont="1" applyFill="1" applyBorder="1" applyAlignment="1" applyProtection="1">
      <alignment horizontal="left" vertical="center"/>
    </xf>
    <xf numFmtId="0" fontId="3" fillId="2" borderId="6"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25" fillId="2" borderId="10"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2" fillId="19" borderId="1"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0" fontId="23" fillId="7" borderId="10" xfId="0" applyFont="1" applyFill="1" applyBorder="1" applyAlignment="1" applyProtection="1">
      <alignment horizontal="center" vertical="center" wrapText="1"/>
    </xf>
    <xf numFmtId="0" fontId="23" fillId="7" borderId="5" xfId="0" applyFont="1" applyFill="1" applyBorder="1" applyAlignment="1" applyProtection="1">
      <alignment horizontal="center" vertical="center" wrapText="1"/>
    </xf>
    <xf numFmtId="0" fontId="7" fillId="2" borderId="21"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7" fillId="2" borderId="23" xfId="0" applyFont="1" applyFill="1" applyBorder="1" applyAlignment="1" applyProtection="1">
      <alignment horizontal="left" vertical="center"/>
    </xf>
    <xf numFmtId="0" fontId="7" fillId="2" borderId="24" xfId="0" applyFont="1" applyFill="1" applyBorder="1" applyAlignment="1" applyProtection="1">
      <alignment horizontal="left" vertical="center"/>
    </xf>
    <xf numFmtId="0" fontId="3" fillId="0" borderId="19"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97" fillId="0" borderId="210" xfId="0" applyFont="1" applyBorder="1" applyAlignment="1" applyProtection="1">
      <alignment vertical="top"/>
    </xf>
    <xf numFmtId="0" fontId="97" fillId="0" borderId="211" xfId="0" applyFont="1" applyBorder="1" applyAlignment="1" applyProtection="1">
      <alignment vertical="top"/>
    </xf>
    <xf numFmtId="0" fontId="97" fillId="0" borderId="212" xfId="0" applyFont="1" applyBorder="1" applyAlignment="1" applyProtection="1">
      <alignment vertical="top"/>
    </xf>
    <xf numFmtId="0" fontId="23" fillId="0" borderId="1" xfId="0" applyFont="1" applyBorder="1" applyAlignment="1" applyProtection="1">
      <alignment horizontal="center" vertical="center"/>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175" fontId="39" fillId="26" borderId="102"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98" fillId="79" borderId="138" xfId="2" applyNumberFormat="1" applyFont="1" applyFill="1" applyBorder="1" applyAlignment="1">
      <alignment horizontal="center" vertical="center"/>
    </xf>
    <xf numFmtId="175" fontId="98" fillId="79" borderId="169" xfId="2" applyNumberFormat="1" applyFont="1" applyFill="1" applyBorder="1" applyAlignment="1">
      <alignment horizontal="center" vertical="center"/>
    </xf>
    <xf numFmtId="175" fontId="98" fillId="71" borderId="168" xfId="2" applyNumberFormat="1" applyFont="1" applyFill="1" applyBorder="1" applyAlignment="1">
      <alignment horizontal="center" vertical="center"/>
    </xf>
    <xf numFmtId="175" fontId="98" fillId="71" borderId="126" xfId="2" applyNumberFormat="1" applyFont="1" applyFill="1" applyBorder="1" applyAlignment="1">
      <alignment horizontal="center" vertical="center"/>
    </xf>
    <xf numFmtId="175" fontId="98" fillId="71" borderId="169" xfId="2" applyNumberFormat="1" applyFont="1" applyFill="1" applyBorder="1" applyAlignment="1">
      <alignment horizontal="center" vertical="center"/>
    </xf>
    <xf numFmtId="175" fontId="98" fillId="79" borderId="41" xfId="2" applyNumberFormat="1" applyFont="1" applyFill="1" applyBorder="1" applyAlignment="1">
      <alignment horizontal="center" vertical="center"/>
    </xf>
    <xf numFmtId="175" fontId="98"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98" fillId="71" borderId="41" xfId="2" applyNumberFormat="1" applyFont="1" applyFill="1" applyBorder="1" applyAlignment="1">
      <alignment horizontal="center" vertical="center"/>
    </xf>
    <xf numFmtId="175" fontId="98" fillId="71" borderId="42" xfId="2" applyNumberFormat="1" applyFont="1" applyFill="1" applyBorder="1" applyAlignment="1">
      <alignment horizontal="center" vertical="center"/>
    </xf>
    <xf numFmtId="175" fontId="98" fillId="71" borderId="69"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0" fontId="39" fillId="73"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2" borderId="137"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98" fillId="77" borderId="168" xfId="2" applyNumberFormat="1" applyFont="1" applyFill="1" applyBorder="1" applyAlignment="1">
      <alignment horizontal="center" vertical="center"/>
    </xf>
    <xf numFmtId="175" fontId="98" fillId="77" borderId="126" xfId="2" applyNumberFormat="1" applyFont="1" applyFill="1" applyBorder="1" applyAlignment="1">
      <alignment horizontal="center" vertical="center"/>
    </xf>
    <xf numFmtId="175" fontId="98" fillId="76" borderId="168" xfId="2" applyNumberFormat="1" applyFont="1" applyFill="1" applyBorder="1" applyAlignment="1">
      <alignment horizontal="center" vertical="center"/>
    </xf>
    <xf numFmtId="175" fontId="98" fillId="76" borderId="169" xfId="2" applyNumberFormat="1" applyFont="1" applyFill="1" applyBorder="1" applyAlignment="1">
      <alignment horizontal="center" vertical="center"/>
    </xf>
    <xf numFmtId="175" fontId="98" fillId="77" borderId="141" xfId="2" applyNumberFormat="1"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42" xfId="0" applyFont="1" applyFill="1" applyBorder="1" applyAlignment="1">
      <alignment horizontal="center" vertical="center"/>
    </xf>
    <xf numFmtId="0" fontId="98" fillId="73" borderId="69" xfId="0" applyFont="1" applyFill="1" applyBorder="1" applyAlignment="1">
      <alignment horizontal="center" vertical="center"/>
    </xf>
    <xf numFmtId="0" fontId="39" fillId="74" borderId="45" xfId="0" applyFont="1" applyFill="1" applyBorder="1" applyAlignment="1">
      <alignment horizontal="center" vertical="center"/>
    </xf>
    <xf numFmtId="175" fontId="98" fillId="74" borderId="41" xfId="0" applyNumberFormat="1" applyFont="1" applyFill="1" applyBorder="1" applyAlignment="1">
      <alignment horizontal="center" vertical="center"/>
    </xf>
    <xf numFmtId="0" fontId="98" fillId="74" borderId="69" xfId="0"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98" fillId="72" borderId="42" xfId="0" applyNumberFormat="1" applyFont="1" applyFill="1" applyBorder="1" applyAlignment="1">
      <alignment horizontal="center" vertical="center"/>
    </xf>
    <xf numFmtId="0" fontId="39" fillId="74" borderId="69" xfId="0"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175" fontId="39" fillId="72" borderId="39" xfId="0" applyNumberFormat="1" applyFont="1" applyFill="1" applyBorder="1" applyAlignment="1">
      <alignment horizontal="center" vertical="center"/>
    </xf>
    <xf numFmtId="175" fontId="39" fillId="72" borderId="11" xfId="0" applyNumberFormat="1"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2" borderId="41" xfId="0" applyNumberFormat="1"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9" fontId="98" fillId="70" borderId="33" xfId="2" applyFont="1" applyFill="1" applyBorder="1" applyAlignment="1">
      <alignment horizontal="center" vertical="center" wrapText="1"/>
    </xf>
    <xf numFmtId="9" fontId="98" fillId="70" borderId="52" xfId="2"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75" fontId="98" fillId="68" borderId="41" xfId="26" applyNumberFormat="1" applyFont="1" applyFill="1" applyBorder="1" applyAlignment="1">
      <alignment horizontal="center" vertical="center" wrapText="1"/>
    </xf>
    <xf numFmtId="0" fontId="98" fillId="68" borderId="42" xfId="0" applyFont="1" applyFill="1" applyBorder="1" applyAlignment="1">
      <alignment horizontal="center" vertical="center" wrapText="1"/>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94" fillId="2" borderId="7" xfId="0" applyFont="1" applyFill="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1"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 borderId="6" xfId="0" applyFont="1" applyFill="1" applyBorder="1" applyAlignment="1">
      <alignment horizontal="center" vertical="center"/>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0" borderId="1" xfId="0" applyFont="1" applyBorder="1" applyAlignment="1">
      <alignment horizontal="center" vertical="center" wrapText="1"/>
    </xf>
    <xf numFmtId="0" fontId="94" fillId="0" borderId="6" xfId="0" applyFont="1" applyBorder="1" applyAlignment="1">
      <alignment horizontal="center" vertical="center"/>
    </xf>
    <xf numFmtId="0" fontId="94" fillId="17" borderId="135"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119"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2" borderId="6" xfId="0" applyFont="1" applyFill="1" applyBorder="1" applyAlignment="1">
      <alignment horizontal="center" vertical="center" wrapText="1"/>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7" xfId="0" applyFont="1" applyFill="1" applyBorder="1" applyAlignment="1">
      <alignment horizontal="center" vertical="center"/>
    </xf>
    <xf numFmtId="0" fontId="94" fillId="16" borderId="120"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3" borderId="121"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175" fontId="98" fillId="65" borderId="41" xfId="26" applyNumberFormat="1" applyFont="1" applyFill="1" applyBorder="1" applyAlignment="1">
      <alignment horizontal="center" vertical="center" wrapText="1"/>
    </xf>
    <xf numFmtId="0" fontId="98" fillId="65" borderId="42" xfId="0" applyFont="1" applyFill="1" applyBorder="1" applyAlignment="1">
      <alignment horizontal="center" vertical="center" wrapText="1"/>
    </xf>
    <xf numFmtId="0" fontId="98" fillId="65" borderId="69" xfId="0" applyFont="1" applyFill="1" applyBorder="1" applyAlignment="1">
      <alignment horizontal="center"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98" fillId="61" borderId="41" xfId="26" applyNumberFormat="1" applyFont="1" applyFill="1" applyBorder="1" applyAlignment="1">
      <alignment horizontal="center" vertical="center" wrapText="1"/>
    </xf>
    <xf numFmtId="175" fontId="98" fillId="61" borderId="42" xfId="26" applyNumberFormat="1" applyFont="1" applyFill="1" applyBorder="1" applyAlignment="1">
      <alignment horizontal="center" vertical="center" wrapText="1"/>
    </xf>
    <xf numFmtId="0" fontId="98" fillId="61" borderId="69" xfId="0" applyFont="1" applyFill="1" applyBorder="1" applyAlignment="1">
      <alignment horizontal="center" vertical="center" wrapText="1"/>
    </xf>
    <xf numFmtId="175" fontId="98" fillId="67" borderId="41" xfId="26" applyNumberFormat="1" applyFont="1" applyFill="1" applyBorder="1" applyAlignment="1">
      <alignment horizontal="center" vertical="center" wrapText="1"/>
    </xf>
    <xf numFmtId="0" fontId="98" fillId="67" borderId="42" xfId="0" applyFont="1" applyFill="1" applyBorder="1" applyAlignment="1">
      <alignment horizontal="center" vertical="center" wrapText="1"/>
    </xf>
    <xf numFmtId="0" fontId="98" fillId="67" borderId="69" xfId="0"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175" fontId="39" fillId="26" borderId="11" xfId="26" applyNumberFormat="1"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0" fontId="39" fillId="0" borderId="139" xfId="0" applyFont="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9"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0" fontId="39" fillId="0" borderId="140" xfId="0" applyFont="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39" fillId="70" borderId="43" xfId="0"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94" fillId="70" borderId="30" xfId="0" applyFont="1" applyFill="1" applyBorder="1" applyAlignment="1">
      <alignment horizontal="center" vertical="center" wrapText="1"/>
    </xf>
    <xf numFmtId="0" fontId="94" fillId="70" borderId="47" xfId="0" applyFont="1" applyFill="1" applyBorder="1" applyAlignment="1">
      <alignment horizontal="center" vertical="center" wrapText="1"/>
    </xf>
    <xf numFmtId="0" fontId="94" fillId="70" borderId="31" xfId="0" applyFont="1" applyFill="1" applyBorder="1" applyAlignment="1">
      <alignment horizontal="center" vertical="center" wrapText="1"/>
    </xf>
    <xf numFmtId="0" fontId="94" fillId="70" borderId="43"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40" xfId="2" applyFont="1" applyFill="1" applyBorder="1" applyAlignment="1">
      <alignment horizontal="center" vertical="center" wrapText="1"/>
    </xf>
    <xf numFmtId="9" fontId="39" fillId="26" borderId="156"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98" fillId="70" borderId="40" xfId="2" applyFont="1" applyFill="1" applyBorder="1" applyAlignment="1">
      <alignment horizontal="center" vertical="center" wrapText="1"/>
    </xf>
    <xf numFmtId="9" fontId="98" fillId="70" borderId="16" xfId="2" applyFont="1" applyFill="1" applyBorder="1" applyAlignment="1">
      <alignment horizontal="center" vertical="center" wrapText="1"/>
    </xf>
    <xf numFmtId="9" fontId="98" fillId="70" borderId="138" xfId="2" applyFont="1" applyFill="1" applyBorder="1" applyAlignment="1">
      <alignment horizontal="center" vertical="center" wrapText="1"/>
    </xf>
    <xf numFmtId="9" fontId="98"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7" borderId="11" xfId="2" applyNumberFormat="1" applyFont="1" applyFill="1" applyBorder="1" applyAlignment="1">
      <alignment horizontal="center" vertical="center"/>
    </xf>
    <xf numFmtId="0" fontId="10" fillId="2" borderId="208"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7" xfId="0" applyFont="1" applyFill="1" applyBorder="1" applyAlignment="1" applyProtection="1">
      <alignment horizontal="center" vertical="center"/>
      <protection hidden="1"/>
    </xf>
    <xf numFmtId="0" fontId="94" fillId="75" borderId="30" xfId="0" applyFont="1" applyFill="1" applyBorder="1" applyAlignment="1">
      <alignment horizontal="center" vertical="center" wrapText="1"/>
    </xf>
    <xf numFmtId="0" fontId="94" fillId="75" borderId="36" xfId="0" applyFont="1" applyFill="1" applyBorder="1" applyAlignment="1">
      <alignment horizontal="center" vertical="center" wrapText="1"/>
    </xf>
    <xf numFmtId="0" fontId="94" fillId="75" borderId="47" xfId="0" applyFont="1" applyFill="1" applyBorder="1" applyAlignment="1">
      <alignment horizontal="center" vertical="center" wrapText="1"/>
    </xf>
    <xf numFmtId="0" fontId="94" fillId="75" borderId="31" xfId="0" applyFont="1" applyFill="1" applyBorder="1" applyAlignment="1">
      <alignment horizontal="center" vertical="center" wrapText="1"/>
    </xf>
    <xf numFmtId="0" fontId="94" fillId="75" borderId="1" xfId="0" applyFont="1" applyFill="1" applyBorder="1" applyAlignment="1">
      <alignment horizontal="center" vertical="center" wrapText="1"/>
    </xf>
    <xf numFmtId="0" fontId="94" fillId="75" borderId="43"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8" borderId="31" xfId="0" applyFont="1" applyFill="1" applyBorder="1" applyAlignment="1">
      <alignment horizontal="center" vertical="center" wrapText="1"/>
    </xf>
    <xf numFmtId="0" fontId="94" fillId="78" borderId="1" xfId="0" applyFont="1" applyFill="1" applyBorder="1" applyAlignment="1">
      <alignment horizontal="center" vertical="center" wrapText="1"/>
    </xf>
    <xf numFmtId="0" fontId="94" fillId="78" borderId="43" xfId="0" applyFont="1" applyFill="1" applyBorder="1" applyAlignment="1">
      <alignment horizontal="center" vertical="center" wrapText="1"/>
    </xf>
    <xf numFmtId="1" fontId="94" fillId="78" borderId="31" xfId="2" applyNumberFormat="1" applyFont="1" applyFill="1" applyBorder="1" applyAlignment="1">
      <alignment horizontal="center" vertical="center" wrapText="1"/>
    </xf>
    <xf numFmtId="1" fontId="94" fillId="78" borderId="1" xfId="2" applyNumberFormat="1" applyFont="1" applyFill="1" applyBorder="1" applyAlignment="1">
      <alignment horizontal="center" vertical="center" wrapText="1"/>
    </xf>
    <xf numFmtId="1" fontId="94"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1" fontId="94" fillId="75" borderId="31" xfId="2" applyNumberFormat="1" applyFont="1" applyFill="1" applyBorder="1" applyAlignment="1">
      <alignment horizontal="center" vertical="center" wrapText="1"/>
    </xf>
    <xf numFmtId="1" fontId="94" fillId="75" borderId="1" xfId="2" applyNumberFormat="1" applyFont="1" applyFill="1" applyBorder="1" applyAlignment="1">
      <alignment horizontal="center" vertical="center" wrapText="1"/>
    </xf>
    <xf numFmtId="1" fontId="94" fillId="75" borderId="43" xfId="2" applyNumberFormat="1" applyFont="1" applyFill="1" applyBorder="1" applyAlignment="1">
      <alignment horizontal="center" vertical="center" wrapText="1"/>
    </xf>
    <xf numFmtId="9" fontId="94" fillId="75" borderId="33" xfId="2" applyFont="1" applyFill="1" applyBorder="1" applyAlignment="1">
      <alignment horizontal="center" vertical="center" wrapText="1"/>
    </xf>
    <xf numFmtId="9" fontId="94" fillId="75" borderId="37" xfId="2" applyFont="1" applyFill="1" applyBorder="1" applyAlignment="1">
      <alignment horizontal="center" vertical="center" wrapText="1"/>
    </xf>
    <xf numFmtId="9" fontId="94"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4" fillId="78" borderId="33" xfId="2" applyFont="1" applyFill="1" applyBorder="1" applyAlignment="1">
      <alignment horizontal="center" vertical="center" wrapText="1"/>
    </xf>
    <xf numFmtId="9" fontId="94" fillId="78" borderId="37" xfId="2" applyFont="1" applyFill="1" applyBorder="1" applyAlignment="1">
      <alignment horizontal="center" vertical="center" wrapText="1"/>
    </xf>
    <xf numFmtId="9" fontId="94"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70" borderId="39" xfId="0" applyFont="1" applyFill="1" applyBorder="1" applyAlignment="1">
      <alignment horizontal="center" vertical="center" wrapText="1"/>
    </xf>
    <xf numFmtId="0" fontId="94" fillId="70"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70" borderId="39" xfId="2" applyNumberFormat="1" applyFont="1" applyFill="1" applyBorder="1" applyAlignment="1">
      <alignment horizontal="center" vertical="center" wrapText="1"/>
    </xf>
    <xf numFmtId="1" fontId="94" fillId="70"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70" borderId="41" xfId="2" applyFont="1" applyFill="1" applyBorder="1" applyAlignment="1">
      <alignment horizontal="center" vertical="center" wrapText="1"/>
    </xf>
    <xf numFmtId="9" fontId="94"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0" fontId="12" fillId="0" borderId="151"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1" xfId="0" applyNumberFormat="1" applyFont="1" applyBorder="1" applyAlignment="1">
      <alignment horizontal="left" vertical="center" wrapText="1"/>
    </xf>
    <xf numFmtId="10" fontId="12" fillId="0" borderId="103"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8" xfId="0" applyFont="1" applyBorder="1" applyAlignment="1">
      <alignment horizontal="left" vertical="center"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cellXfs>
  <cellStyles count="323">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2" xfId="24" xr:uid="{00000000-0005-0000-0000-000003000000}"/>
    <cellStyle name="Millares [0] 2 2" xfId="84" xr:uid="{D3BA8C41-3651-4215-877F-C650E4894143}"/>
    <cellStyle name="Millares [0] 2 2 2" xfId="159" xr:uid="{F9DDB78C-5968-4B48-9497-4EC468DE4DCA}"/>
    <cellStyle name="Millares [0] 2 2 3" xfId="188" xr:uid="{D7616388-23D0-450E-9C29-FD9ED8C8AC0D}"/>
    <cellStyle name="Millares [0] 2 2 4" xfId="218" xr:uid="{94DF439C-1393-4526-BFCF-5E359424BB3D}"/>
    <cellStyle name="Millares [0] 2 2 5" xfId="247" xr:uid="{485B7D9E-FF2D-487C-B744-694DD9E395EC}"/>
    <cellStyle name="Millares [0] 2 2 6" xfId="279" xr:uid="{8E18C7F8-1AE6-4481-AA45-D479BB7D760B}"/>
    <cellStyle name="Millares [0] 2 2 7" xfId="309" xr:uid="{91542B5E-29A7-424F-96BC-A47AA571F673}"/>
    <cellStyle name="Millares [0] 2 3" xfId="154" xr:uid="{4C5F33CC-3840-4336-97D0-DEF682CE7F35}"/>
    <cellStyle name="Millares [0] 2 4" xfId="183" xr:uid="{6662D229-2A3D-4271-85F7-F7EC514103F6}"/>
    <cellStyle name="Millares [0] 2 5" xfId="213" xr:uid="{A6D9E3AF-B623-40FA-B992-1DD73EF2CF70}"/>
    <cellStyle name="Millares [0] 2 6" xfId="242" xr:uid="{1C4818F1-F12A-4429-8CB1-2AA5A129070A}"/>
    <cellStyle name="Millares [0] 2 7" xfId="274" xr:uid="{025D70A8-48BD-4C2F-9FBD-97C2919FD52D}"/>
    <cellStyle name="Millares [0] 2 8" xfId="304" xr:uid="{CDD17009-3632-4D70-93B0-74E722496BA1}"/>
    <cellStyle name="Millares [0] 2 9" xfId="78" xr:uid="{8416FEA9-9E9D-48F8-98E2-E20F14664331}"/>
    <cellStyle name="Millares [0] 3" xfId="83" xr:uid="{31FD4FA1-55A3-4A4C-A11E-E8D8B3BDD666}"/>
    <cellStyle name="Millares [0] 3 2" xfId="158" xr:uid="{B98EC3FE-2C36-4A6E-A185-053D12B971A9}"/>
    <cellStyle name="Millares [0] 3 3" xfId="187" xr:uid="{E8D7F266-B583-437D-8264-F834974AD1E6}"/>
    <cellStyle name="Millares [0] 3 4" xfId="217" xr:uid="{0B6B718C-1260-47E8-84A0-6E0337A9DD90}"/>
    <cellStyle name="Millares [0] 3 5" xfId="246" xr:uid="{90D8E505-7CF3-42DD-93E5-07BFCD7C054F}"/>
    <cellStyle name="Millares [0] 3 6" xfId="278" xr:uid="{F578FD72-CF0F-488A-B4A8-5FFA229A3F11}"/>
    <cellStyle name="Millares [0] 3 7" xfId="308" xr:uid="{4371D44C-BB54-4A13-AF83-51EFF040EAC0}"/>
    <cellStyle name="Millares [0] 4" xfId="148" xr:uid="{8E8BF474-0E98-439C-BDB3-858DF0318103}"/>
    <cellStyle name="Millares [0] 5" xfId="177" xr:uid="{B51B3CE5-1303-4CC3-9C73-1FF011D6DA8C}"/>
    <cellStyle name="Millares [0] 6" xfId="207" xr:uid="{D4856F21-32F5-4A04-84E9-183ED7CF0572}"/>
    <cellStyle name="Millares [0] 7" xfId="236" xr:uid="{1A734EEB-9FDA-4730-A257-35498585CDD9}"/>
    <cellStyle name="Millares [0] 8" xfId="268" xr:uid="{17D837D9-2224-4B97-B355-7C52A8BC9AF7}"/>
    <cellStyle name="Millares [0] 9" xfId="298" xr:uid="{6A72ED73-DC16-47FD-8CD8-9C7E9CE05A9C}"/>
    <cellStyle name="Millares 10" xfId="95" xr:uid="{BC99F5A7-A2EC-43C6-A1D5-BE5A69002C1D}"/>
    <cellStyle name="Millares 10 2" xfId="169" xr:uid="{D11802A1-B2DF-4274-B45D-5E1296216F3E}"/>
    <cellStyle name="Millares 10 3" xfId="198" xr:uid="{52A848A9-2F30-4EB9-825A-E4CB6F6D2CB7}"/>
    <cellStyle name="Millares 10 4" xfId="228" xr:uid="{FDD8F874-9FB2-493B-8FA3-358F2D9A59A8}"/>
    <cellStyle name="Millares 10 5" xfId="257" xr:uid="{3911D158-3E72-4570-B755-7036D662CA8F}"/>
    <cellStyle name="Millares 10 6" xfId="289" xr:uid="{007F5ED7-00B8-472B-83A9-124CDE3A3EF9}"/>
    <cellStyle name="Millares 10 7" xfId="319" xr:uid="{45427591-143C-4001-9AB8-FF02DB0B11A2}"/>
    <cellStyle name="Millares 11" xfId="143" xr:uid="{A41128DE-C619-47B6-A976-5933BC505EBE}"/>
    <cellStyle name="Millares 12" xfId="144" xr:uid="{E36950F4-C1FA-487F-9CF8-55B722B8E2B7}"/>
    <cellStyle name="Millares 13" xfId="173" xr:uid="{9B290F5D-B6A5-4C51-8C14-D7427A93DE2C}"/>
    <cellStyle name="Millares 14" xfId="201" xr:uid="{B65E74D3-37AF-47F6-8CCF-D399365FD5E0}"/>
    <cellStyle name="Millares 15" xfId="203" xr:uid="{92A8A4C4-50CE-4307-AF9C-2663EF9A87DA}"/>
    <cellStyle name="Millares 16" xfId="232" xr:uid="{4DDC08CF-1BB9-4158-841C-740EAC5F4091}"/>
    <cellStyle name="Millares 17" xfId="260" xr:uid="{7BCB20EE-6789-4E73-B968-6AF02B84648A}"/>
    <cellStyle name="Millares 18" xfId="264" xr:uid="{9CC0455B-3B87-45A8-99DF-5A53BE900F39}"/>
    <cellStyle name="Millares 19" xfId="292" xr:uid="{DE4805BD-B2DB-4EA1-8292-AA705A724B8E}"/>
    <cellStyle name="Millares 2" xfId="5" xr:uid="{00000000-0005-0000-0000-000004000000}"/>
    <cellStyle name="Millares 2 2" xfId="14" xr:uid="{00000000-0005-0000-0000-000005000000}"/>
    <cellStyle name="Millares 2 2 10" xfId="70" xr:uid="{F4B04EA2-14CE-4A1C-BFB7-CA2D7CF93409}"/>
    <cellStyle name="Millares 2 2 2" xfId="22" xr:uid="{00000000-0005-0000-0000-000006000000}"/>
    <cellStyle name="Millares 2 2 2 2" xfId="86" xr:uid="{7F79F5D5-EFCA-464D-8107-3C9CF5FFCF07}"/>
    <cellStyle name="Millares 2 2 2 2 2" xfId="161" xr:uid="{378431EF-9823-4B7A-8441-D89EACF91C3B}"/>
    <cellStyle name="Millares 2 2 2 2 3" xfId="190" xr:uid="{581D8DAE-D1E1-4267-A9AF-6ACA86C51046}"/>
    <cellStyle name="Millares 2 2 2 2 4" xfId="220" xr:uid="{1613C344-5AB9-443A-BD09-41923E7E21A3}"/>
    <cellStyle name="Millares 2 2 2 2 5" xfId="249" xr:uid="{6482FB31-B713-47D7-AF37-1B4A01DF3DE7}"/>
    <cellStyle name="Millares 2 2 2 2 6" xfId="281" xr:uid="{661CA56E-E317-403E-BA69-EF4290B94A10}"/>
    <cellStyle name="Millares 2 2 2 2 7" xfId="311" xr:uid="{8A3118D3-F668-407A-B7A9-50AB7AEBE50D}"/>
    <cellStyle name="Millares 2 2 2 3" xfId="152" xr:uid="{69F59BF2-4305-4BCB-90B7-00BCEC82274C}"/>
    <cellStyle name="Millares 2 2 2 4" xfId="181" xr:uid="{A49248B1-7755-4CA8-AFB5-E0D5704B4223}"/>
    <cellStyle name="Millares 2 2 2 5" xfId="211" xr:uid="{4BDCCA2C-EA16-44F0-A694-4F0E131C3BAE}"/>
    <cellStyle name="Millares 2 2 2 6" xfId="240" xr:uid="{12F83196-8321-42F9-9838-D809904B3B72}"/>
    <cellStyle name="Millares 2 2 2 7" xfId="272" xr:uid="{49C29242-A3C4-4291-AAA1-8D48025EB379}"/>
    <cellStyle name="Millares 2 2 2 8" xfId="302" xr:uid="{E08021EE-FE01-4830-A34B-F35980E302A6}"/>
    <cellStyle name="Millares 2 2 2 9" xfId="76" xr:uid="{CE975F6C-F102-4D1F-9770-39C169AEB245}"/>
    <cellStyle name="Millares 2 2 3" xfId="85" xr:uid="{63ED1E19-E45F-49B1-9254-21E0371909D6}"/>
    <cellStyle name="Millares 2 2 3 2" xfId="160" xr:uid="{1B959E4D-FBCE-473D-B536-0953799C7D92}"/>
    <cellStyle name="Millares 2 2 3 3" xfId="189" xr:uid="{78588C65-E8E7-4C64-BDEA-95D00AD083A8}"/>
    <cellStyle name="Millares 2 2 3 4" xfId="219" xr:uid="{DD5B3B29-CFA1-4751-BAE3-4EB9905E9402}"/>
    <cellStyle name="Millares 2 2 3 5" xfId="248" xr:uid="{4D85B91C-E9E1-4DB5-9B71-B995E1DC31A2}"/>
    <cellStyle name="Millares 2 2 3 6" xfId="280" xr:uid="{2A1BB8A4-77DA-4C68-A91A-FDB2EE6DF32E}"/>
    <cellStyle name="Millares 2 2 3 7" xfId="310" xr:uid="{D018115B-83C5-416F-8383-97550A4CD2D6}"/>
    <cellStyle name="Millares 2 2 4" xfId="146" xr:uid="{B88A9C71-1FF1-4D88-9A4E-89B0987E0537}"/>
    <cellStyle name="Millares 2 2 5" xfId="175" xr:uid="{593B2FD5-58AE-440F-85B6-DBD7BF0C37BA}"/>
    <cellStyle name="Millares 2 2 6" xfId="205" xr:uid="{0ABE6F36-7908-450D-AD24-BC5FA6A6512D}"/>
    <cellStyle name="Millares 2 2 7" xfId="234" xr:uid="{34CCD540-1D72-4AF8-B466-7BA758F97F0F}"/>
    <cellStyle name="Millares 2 2 8" xfId="266" xr:uid="{75738BF2-A33F-46D0-A75F-97857B015714}"/>
    <cellStyle name="Millares 2 2 9" xfId="296" xr:uid="{B4C54AC2-DBF6-4442-BD10-FCF6E7BD790D}"/>
    <cellStyle name="Millares 2 3" xfId="263" xr:uid="{171E8E84-73C8-419B-9CEC-ABCB0D54CD9F}"/>
    <cellStyle name="Millares 20" xfId="294" xr:uid="{91CE788A-8185-4740-9797-BD2AE5641A40}"/>
    <cellStyle name="Millares 21" xfId="68" xr:uid="{08880D87-62ED-42DB-B560-3A81AFD4D2BD}"/>
    <cellStyle name="Millares 22" xfId="100" xr:uid="{2060B580-7876-4D0D-8ED7-264F798B8E32}"/>
    <cellStyle name="Millares 3" xfId="13" xr:uid="{00000000-0005-0000-0000-000007000000}"/>
    <cellStyle name="Millares 3 10" xfId="69" xr:uid="{7865EE65-7CBE-4CD7-9B6F-CB090C03FE50}"/>
    <cellStyle name="Millares 3 2" xfId="21" xr:uid="{00000000-0005-0000-0000-000008000000}"/>
    <cellStyle name="Millares 3 2 2" xfId="88" xr:uid="{76D38947-105F-4C11-ADEB-465DC0CD6B15}"/>
    <cellStyle name="Millares 3 2 2 2" xfId="163" xr:uid="{73012D58-6617-4220-86B3-2DE70883091F}"/>
    <cellStyle name="Millares 3 2 2 3" xfId="192" xr:uid="{317A4CF6-CF33-4655-9492-E7DC9F5F3860}"/>
    <cellStyle name="Millares 3 2 2 4" xfId="222" xr:uid="{0D460A8B-8DC1-4FB4-88B7-51C5A8474BE4}"/>
    <cellStyle name="Millares 3 2 2 5" xfId="251" xr:uid="{BB2DD0C7-D93C-4283-97EF-02D56E4AF2C0}"/>
    <cellStyle name="Millares 3 2 2 6" xfId="283" xr:uid="{1F1802D2-9FDF-43C1-807F-44494CBBC67A}"/>
    <cellStyle name="Millares 3 2 2 7" xfId="313" xr:uid="{8CBEDC59-6DD0-494E-A45B-D2E93324E167}"/>
    <cellStyle name="Millares 3 2 3" xfId="151" xr:uid="{E67DEBFB-074D-4A98-A100-3DA4180AFE77}"/>
    <cellStyle name="Millares 3 2 4" xfId="180" xr:uid="{EAEA5D1B-2B90-4873-80AB-97E66F99121B}"/>
    <cellStyle name="Millares 3 2 5" xfId="210" xr:uid="{9AECFED4-9BE0-465F-AE98-56C249402238}"/>
    <cellStyle name="Millares 3 2 6" xfId="239" xr:uid="{DC415499-B317-49E8-AF7F-6137387B0902}"/>
    <cellStyle name="Millares 3 2 7" xfId="271" xr:uid="{08B0B86E-1D7D-4481-9A2C-38C8FD53F86F}"/>
    <cellStyle name="Millares 3 2 8" xfId="301" xr:uid="{46570F20-5036-4657-9A08-04F44553E37E}"/>
    <cellStyle name="Millares 3 2 9" xfId="75" xr:uid="{0FD66374-3E4F-4BB6-8D89-91AA016368FF}"/>
    <cellStyle name="Millares 3 3" xfId="87" xr:uid="{A2EF18A3-EA99-43CD-B23C-411494C0D5EC}"/>
    <cellStyle name="Millares 3 3 2" xfId="162" xr:uid="{57FE1A9F-B262-481A-8A0F-0F397656CE7B}"/>
    <cellStyle name="Millares 3 3 3" xfId="191" xr:uid="{4EB4FD68-A1F4-4778-9437-E1FA059E61AF}"/>
    <cellStyle name="Millares 3 3 4" xfId="221" xr:uid="{F52D738A-61CD-452A-8EDD-A42A4B7A1799}"/>
    <cellStyle name="Millares 3 3 5" xfId="250" xr:uid="{7DCB329F-7A2C-48C0-9813-EB05737BFFF3}"/>
    <cellStyle name="Millares 3 3 6" xfId="282" xr:uid="{2076DEBF-A23A-4521-8BC7-4BE91B7261EC}"/>
    <cellStyle name="Millares 3 3 7" xfId="312" xr:uid="{5F7CBDCC-2294-4EFE-81CF-016ACD7BCA8C}"/>
    <cellStyle name="Millares 3 4" xfId="145" xr:uid="{62743BB1-E0C2-4EAC-8CCE-477181DB304C}"/>
    <cellStyle name="Millares 3 5" xfId="174" xr:uid="{590D87C5-759D-485A-B5C3-DABD50015BF3}"/>
    <cellStyle name="Millares 3 6" xfId="204" xr:uid="{09634393-28C6-4B56-B5C8-15ECB58B15A4}"/>
    <cellStyle name="Millares 3 7" xfId="233" xr:uid="{98D128D6-CBD8-417C-AEC7-C561F9570E37}"/>
    <cellStyle name="Millares 3 8" xfId="265" xr:uid="{B45CB4B5-0200-4E90-AE24-95F01F462983}"/>
    <cellStyle name="Millares 3 9" xfId="295" xr:uid="{C2159CAF-4B0E-4C7D-BA11-23A2B234A569}"/>
    <cellStyle name="Millares 4" xfId="16" xr:uid="{00000000-0005-0000-0000-000009000000}"/>
    <cellStyle name="Millares 4 10" xfId="71" xr:uid="{6C57B3BC-D463-43E5-A772-50F7514F7067}"/>
    <cellStyle name="Millares 4 2" xfId="23" xr:uid="{00000000-0005-0000-0000-00000A000000}"/>
    <cellStyle name="Millares 4 2 2" xfId="90" xr:uid="{1AE44959-4DEE-4D49-BEE4-367DC0D8FA55}"/>
    <cellStyle name="Millares 4 2 2 2" xfId="165" xr:uid="{45548736-928B-46F8-85C7-6FE424776A40}"/>
    <cellStyle name="Millares 4 2 2 3" xfId="194" xr:uid="{34771A5A-7A13-4B5D-9A9B-7BC8654A9172}"/>
    <cellStyle name="Millares 4 2 2 4" xfId="224" xr:uid="{44DE5EA7-61F6-497C-9ABF-7D057954FD15}"/>
    <cellStyle name="Millares 4 2 2 5" xfId="253" xr:uid="{E33A4A10-1DCD-43E2-8611-D9BB0725AA5A}"/>
    <cellStyle name="Millares 4 2 2 6" xfId="285" xr:uid="{D9689BB8-D210-4864-8CA3-AC7D6273446E}"/>
    <cellStyle name="Millares 4 2 2 7" xfId="315" xr:uid="{44A5B7B0-53F4-4AFF-AFA8-F913B7EF1DD5}"/>
    <cellStyle name="Millares 4 2 3" xfId="153" xr:uid="{41D3D72B-77BC-483D-BA7D-91B8D552DA36}"/>
    <cellStyle name="Millares 4 2 4" xfId="182" xr:uid="{A075741B-FD71-4159-898C-F4A53ABDBD06}"/>
    <cellStyle name="Millares 4 2 5" xfId="212" xr:uid="{5584B6E6-F8B8-4139-8FB9-2D94EC03EF53}"/>
    <cellStyle name="Millares 4 2 6" xfId="241" xr:uid="{9FF69707-BA29-4024-8F76-6756225141AB}"/>
    <cellStyle name="Millares 4 2 7" xfId="273" xr:uid="{8A0C6A6D-568A-44D0-AE3B-77E2FAE0EBC8}"/>
    <cellStyle name="Millares 4 2 8" xfId="303" xr:uid="{F756B6EC-9A03-4ABB-A550-D62C2585DEA0}"/>
    <cellStyle name="Millares 4 2 9" xfId="77" xr:uid="{51DADEFF-00F0-4169-9928-00C69BEA7821}"/>
    <cellStyle name="Millares 4 3" xfId="89" xr:uid="{25E34FA1-20F1-45EB-94D2-5352A67BAF5F}"/>
    <cellStyle name="Millares 4 3 2" xfId="164" xr:uid="{E42597C8-9052-44D0-AD76-6839D4AA7C16}"/>
    <cellStyle name="Millares 4 3 3" xfId="193" xr:uid="{EFDA1227-935C-489A-8E36-FA1BDF1EDD25}"/>
    <cellStyle name="Millares 4 3 4" xfId="223" xr:uid="{AF327156-C5E8-48A5-AF72-1797CFB5B1AC}"/>
    <cellStyle name="Millares 4 3 5" xfId="252" xr:uid="{4A688D4C-8C72-4C47-914F-117ADBF88F9A}"/>
    <cellStyle name="Millares 4 3 6" xfId="284" xr:uid="{4A557E68-848C-43FC-A7EC-B82B2FE824BA}"/>
    <cellStyle name="Millares 4 3 7" xfId="314" xr:uid="{07245D04-4CF9-41D3-904E-8798E1FAE363}"/>
    <cellStyle name="Millares 4 4" xfId="147" xr:uid="{1023C84A-5CC6-4453-B6A1-A88F58805F7E}"/>
    <cellStyle name="Millares 4 5" xfId="176" xr:uid="{EEF0C625-98F2-492E-81E9-4A76CFC402DB}"/>
    <cellStyle name="Millares 4 6" xfId="206" xr:uid="{B57D52BC-1570-47D1-AF87-4B5B488A0361}"/>
    <cellStyle name="Millares 4 7" xfId="235" xr:uid="{7BD026D6-493A-4011-9C3E-F1D8F6982B36}"/>
    <cellStyle name="Millares 4 8" xfId="267" xr:uid="{6171B13B-44C1-432F-ABEB-8D4C127F2801}"/>
    <cellStyle name="Millares 4 9" xfId="297" xr:uid="{3E5051DB-EBF1-42DE-BAF1-53F93E183A3E}"/>
    <cellStyle name="Millares 5" xfId="20" xr:uid="{00000000-0005-0000-0000-00000B000000}"/>
    <cellStyle name="Millares 5 2" xfId="91" xr:uid="{B46C0AD1-40D9-41EA-85F2-7B9B07A5246F}"/>
    <cellStyle name="Millares 5 2 2" xfId="166" xr:uid="{E448C44C-24CD-49B2-A9EE-E2A07273DF44}"/>
    <cellStyle name="Millares 5 2 3" xfId="195" xr:uid="{B9421557-672C-4D69-9887-89C0A065FF9C}"/>
    <cellStyle name="Millares 5 2 4" xfId="225" xr:uid="{A4B8110F-B9DD-4D70-96CF-7260BECCDE7C}"/>
    <cellStyle name="Millares 5 2 5" xfId="254" xr:uid="{298C16C7-7DF9-4A9D-B5B1-EC818A6E26CD}"/>
    <cellStyle name="Millares 5 2 6" xfId="286" xr:uid="{89D7AD80-8091-4669-A377-30F56E1AE0C7}"/>
    <cellStyle name="Millares 5 2 7" xfId="316" xr:uid="{E31954F5-21AA-4E14-9A82-CA913E069799}"/>
    <cellStyle name="Millares 5 3" xfId="150" xr:uid="{56DF8E86-6B37-4ADC-9213-07C3F84B9DB2}"/>
    <cellStyle name="Millares 5 4" xfId="179" xr:uid="{AA1C319F-1D84-433B-A092-E9D427EB93F8}"/>
    <cellStyle name="Millares 5 5" xfId="209" xr:uid="{09983ED4-7929-4061-96FE-5EFA887B28C8}"/>
    <cellStyle name="Millares 5 6" xfId="238" xr:uid="{C1EF5F36-1B95-461B-A736-27048AB16403}"/>
    <cellStyle name="Millares 5 7" xfId="270" xr:uid="{4380A997-2AC3-4BCE-BBD3-43F0F46288D0}"/>
    <cellStyle name="Millares 5 8" xfId="300" xr:uid="{AE3E4B7F-D2C9-4877-98E8-38311D4B8FA8}"/>
    <cellStyle name="Millares 5 9" xfId="74" xr:uid="{8ADF6BD0-BADF-4A68-8B7A-D91C19AFBB27}"/>
    <cellStyle name="Millares 6" xfId="19" xr:uid="{00000000-0005-0000-0000-00000C000000}"/>
    <cellStyle name="Millares 6 2" xfId="92" xr:uid="{DB45E47F-5818-46DF-B9E4-98D9A5CF0B80}"/>
    <cellStyle name="Millares 6 2 2" xfId="167" xr:uid="{4DCBEC48-884B-40F5-9033-672026FA0618}"/>
    <cellStyle name="Millares 6 2 3" xfId="196" xr:uid="{5EE0177B-EF93-405C-B66D-470BDF3C70A6}"/>
    <cellStyle name="Millares 6 2 4" xfId="226" xr:uid="{528975BB-A1B1-420F-901D-2ABF61F4C26A}"/>
    <cellStyle name="Millares 6 2 5" xfId="255" xr:uid="{CEEB7329-B08B-49DA-9F75-894AD179BA25}"/>
    <cellStyle name="Millares 6 2 6" xfId="287" xr:uid="{638D6CF5-40DC-49ED-A24C-D1467F94FB42}"/>
    <cellStyle name="Millares 6 2 7" xfId="317" xr:uid="{652A5D07-DA7B-4FCB-85E7-BB4BBE76EB1A}"/>
    <cellStyle name="Millares 6 3" xfId="149" xr:uid="{3FC92C98-1E15-4988-9718-B93C32A0363A}"/>
    <cellStyle name="Millares 6 4" xfId="178" xr:uid="{54410034-8E98-4971-8FEC-476CE596DF45}"/>
    <cellStyle name="Millares 6 5" xfId="208" xr:uid="{A89FC5F4-89D2-4F51-B771-76DA54B98F9B}"/>
    <cellStyle name="Millares 6 6" xfId="237" xr:uid="{866465B0-8B90-4424-968A-C42B5FC1388C}"/>
    <cellStyle name="Millares 6 7" xfId="269" xr:uid="{0A73DC09-0C11-47FC-935F-5AE73F013C3A}"/>
    <cellStyle name="Millares 6 8" xfId="299" xr:uid="{F4CFE3C3-430B-4659-B7A1-A4EEF5C4E436}"/>
    <cellStyle name="Millares 6 9" xfId="73" xr:uid="{4CA63DAD-F5B5-480E-8A96-3339D62060A2}"/>
    <cellStyle name="Millares 7" xfId="82" xr:uid="{5C2AEB80-0478-4EB2-9661-420D54C95299}"/>
    <cellStyle name="Millares 7 2" xfId="157" xr:uid="{BA991AC9-8FE8-4858-8CF4-8628D7F35CCD}"/>
    <cellStyle name="Millares 7 3" xfId="186" xr:uid="{F11B588F-F840-4E52-93CC-88C9A1BC0DCC}"/>
    <cellStyle name="Millares 7 4" xfId="216" xr:uid="{A49219CF-517E-4479-8D5E-C9C873BBA7C6}"/>
    <cellStyle name="Millares 7 5" xfId="245" xr:uid="{59DE0A84-4961-4FEA-A22D-271DDE8473CD}"/>
    <cellStyle name="Millares 7 6" xfId="277" xr:uid="{43A34FFD-E243-4CAB-BB1E-42D3E4DAC198}"/>
    <cellStyle name="Millares 7 7" xfId="307" xr:uid="{12393481-E949-4645-A1C8-F4D826DEEB83}"/>
    <cellStyle name="Millares 8" xfId="96" xr:uid="{7753199D-70D5-4278-A961-8A0DACB807E4}"/>
    <cellStyle name="Millares 8 2" xfId="170" xr:uid="{6C4B3AA7-71A2-49D0-9963-214BA722503E}"/>
    <cellStyle name="Millares 8 3" xfId="199" xr:uid="{FC5A14C8-422C-4CB8-A5DC-48C602A4E3E7}"/>
    <cellStyle name="Millares 8 4" xfId="229" xr:uid="{4C1D17B9-9BBA-45B3-BA4D-D88554CCF427}"/>
    <cellStyle name="Millares 8 5" xfId="258" xr:uid="{3C26CEEA-7F62-4866-A18D-C52188828A11}"/>
    <cellStyle name="Millares 8 6" xfId="290" xr:uid="{ED95ABF5-D86B-49CC-8CF8-40A45004CE59}"/>
    <cellStyle name="Millares 8 7" xfId="320" xr:uid="{7854EDC9-9CAD-4369-B3A8-2369E9E78947}"/>
    <cellStyle name="Millares 9" xfId="97" xr:uid="{2936613E-FDBC-4D4F-8F99-E2823B0EB04C}"/>
    <cellStyle name="Millares 9 2" xfId="171" xr:uid="{75B92912-D927-4706-82FF-2E4345B67DC8}"/>
    <cellStyle name="Millares 9 3" xfId="200" xr:uid="{5D3CE1C9-F0CA-45FC-A1BB-1F8D4214EF16}"/>
    <cellStyle name="Millares 9 4" xfId="230" xr:uid="{0FBCB79D-DE25-4400-999B-C3AC24191C82}"/>
    <cellStyle name="Millares 9 5" xfId="259" xr:uid="{FAD830D9-F2A5-45FB-BF35-2FA7EFDB4109}"/>
    <cellStyle name="Millares 9 6" xfId="291" xr:uid="{4700AF63-3D83-40FF-8E87-C2662D2F95BB}"/>
    <cellStyle name="Millares 9 7" xfId="321" xr:uid="{F33B80F3-1733-4CCC-9717-3499A89A7EA4}"/>
    <cellStyle name="Moneda" xfId="1" builtinId="4"/>
    <cellStyle name="Moneda [0] 10" xfId="80" xr:uid="{C7AC1A97-3F65-46D9-86D0-107759083737}"/>
    <cellStyle name="Moneda [0] 2" xfId="25" xr:uid="{00000000-0005-0000-0000-00000E000000}"/>
    <cellStyle name="Moneda [0] 2 10" xfId="79" xr:uid="{646EAEAE-176E-4743-8AF0-5C16DB6672CD}"/>
    <cellStyle name="Moneda [0] 2 2" xfId="94" xr:uid="{896D5D9D-9F8A-4FA6-91E6-8561629F1B59}"/>
    <cellStyle name="Moneda [0] 2 2 2" xfId="168" xr:uid="{86270079-60DC-45A2-9735-5FE3BEED50D5}"/>
    <cellStyle name="Moneda [0] 2 2 3" xfId="197" xr:uid="{779BB85A-FD5B-4B80-AF15-7FF3CC8463AC}"/>
    <cellStyle name="Moneda [0] 2 2 4" xfId="227" xr:uid="{724BB563-1EEF-4E35-98F8-8517B757F7D2}"/>
    <cellStyle name="Moneda [0] 2 2 5" xfId="256" xr:uid="{C84F4D56-87C6-456A-B868-9B5F60F0F333}"/>
    <cellStyle name="Moneda [0] 2 2 6" xfId="288" xr:uid="{D0A303B5-0B53-49EE-9D85-3E4DD8ADC17A}"/>
    <cellStyle name="Moneda [0] 2 2 7" xfId="318" xr:uid="{3F4AB964-DC95-40DF-96B5-C65539133D01}"/>
    <cellStyle name="Moneda [0] 2 3" xfId="140" xr:uid="{6970F7B1-A3BD-4D60-8161-D2F59F0CB6DD}"/>
    <cellStyle name="Moneda [0] 2 3 2" xfId="172" xr:uid="{AF092D69-80B1-4F1F-8854-B3AE36F402BF}"/>
    <cellStyle name="Moneda [0] 2 3 3" xfId="202" xr:uid="{3950D222-9971-41BD-A226-33AC1474BEC3}"/>
    <cellStyle name="Moneda [0] 2 3 4" xfId="231" xr:uid="{208D8F1D-691D-4417-AC87-296FF337A495}"/>
    <cellStyle name="Moneda [0] 2 3 5" xfId="261" xr:uid="{3C9517C8-F404-4435-8C6C-23BF089140BE}"/>
    <cellStyle name="Moneda [0] 2 3 6" xfId="293" xr:uid="{2EF06320-9FC7-413A-A514-1160826F631E}"/>
    <cellStyle name="Moneda [0] 2 3 7" xfId="322" xr:uid="{8AA4615D-E57C-4E4F-8A3C-AF86D232C746}"/>
    <cellStyle name="Moneda [0] 2 4" xfId="155" xr:uid="{C4D51B8F-A7A1-477D-8BFB-4BAD5377B7A8}"/>
    <cellStyle name="Moneda [0] 2 5" xfId="184" xr:uid="{B5D5876C-82F6-4FD2-B5DE-FBB63DF8CE76}"/>
    <cellStyle name="Moneda [0] 2 6" xfId="214" xr:uid="{E25535AE-476A-4003-8D08-13936DAB219C}"/>
    <cellStyle name="Moneda [0] 2 7" xfId="243" xr:uid="{EF77ED8E-5FAC-4D05-A578-310203A007A1}"/>
    <cellStyle name="Moneda [0] 2 8" xfId="275" xr:uid="{BE0EAB5A-E8AB-45EF-A784-481CF816DAA1}"/>
    <cellStyle name="Moneda [0] 2 9" xfId="305" xr:uid="{B0A5EBCC-2ED7-4672-BC29-17CC7A4FA943}"/>
    <cellStyle name="Moneda [0] 3" xfId="93" xr:uid="{62E0C04B-642F-4A49-B756-969DDEF0B167}"/>
    <cellStyle name="Moneda [0] 4" xfId="156" xr:uid="{1660E5F9-A8AE-4195-92F3-4566A527FA4D}"/>
    <cellStyle name="Moneda [0] 5" xfId="185" xr:uid="{3882815C-1992-4E2E-AD20-0B1D56EB11B9}"/>
    <cellStyle name="Moneda [0] 6" xfId="215" xr:uid="{ADEA819B-D640-42DA-A04C-210D4BA3ECA2}"/>
    <cellStyle name="Moneda [0] 7" xfId="244" xr:uid="{49CBB574-9DA3-472F-825A-8B6A9A29DED4}"/>
    <cellStyle name="Moneda [0] 8" xfId="276" xr:uid="{38705426-1238-42F7-97EF-115E036E37B4}"/>
    <cellStyle name="Moneda [0] 9" xfId="306" xr:uid="{F77B73B9-8391-4B9F-B524-51BECEDD5B92}"/>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zoomScale="70" zoomScaleNormal="70" workbookViewId="0">
      <selection activeCell="D9" sqref="D9:I9"/>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118"/>
      <c r="B1" s="1118"/>
      <c r="C1" s="1118"/>
      <c r="D1" s="1125" t="s">
        <v>0</v>
      </c>
      <c r="E1" s="1125"/>
      <c r="F1" s="1125"/>
      <c r="G1" s="1125"/>
      <c r="H1" s="1125"/>
      <c r="I1" s="1125"/>
      <c r="J1" s="1125"/>
      <c r="K1" s="1125"/>
      <c r="L1" s="1125"/>
      <c r="M1" s="1125"/>
      <c r="N1" s="1125"/>
      <c r="O1" s="1125"/>
      <c r="P1" s="1125"/>
      <c r="Q1" s="1125"/>
      <c r="R1" s="1125"/>
      <c r="S1" s="1125"/>
      <c r="T1" s="1119"/>
      <c r="U1" s="1120"/>
    </row>
    <row r="2" spans="1:21" ht="35.25" customHeight="1" x14ac:dyDescent="0.25">
      <c r="A2" s="1118"/>
      <c r="B2" s="1118"/>
      <c r="C2" s="1118"/>
      <c r="D2" s="1125" t="s">
        <v>1</v>
      </c>
      <c r="E2" s="1125"/>
      <c r="F2" s="1125"/>
      <c r="G2" s="1125"/>
      <c r="H2" s="1125"/>
      <c r="I2" s="1125"/>
      <c r="J2" s="1125"/>
      <c r="K2" s="1125"/>
      <c r="L2" s="1125"/>
      <c r="M2" s="1125"/>
      <c r="N2" s="1125"/>
      <c r="O2" s="1125"/>
      <c r="P2" s="1125"/>
      <c r="Q2" s="1125"/>
      <c r="R2" s="1125"/>
      <c r="S2" s="1125"/>
      <c r="T2" s="1121"/>
      <c r="U2" s="1122"/>
    </row>
    <row r="3" spans="1:21" ht="35.25" customHeight="1" x14ac:dyDescent="0.25">
      <c r="A3" s="1118"/>
      <c r="B3" s="1118"/>
      <c r="C3" s="1118"/>
      <c r="D3" s="1126" t="s">
        <v>2</v>
      </c>
      <c r="E3" s="1127"/>
      <c r="F3" s="1127"/>
      <c r="G3" s="1127"/>
      <c r="H3" s="1127"/>
      <c r="I3" s="1127"/>
      <c r="J3" s="1127"/>
      <c r="K3" s="1125" t="s">
        <v>3</v>
      </c>
      <c r="L3" s="1125"/>
      <c r="M3" s="1125"/>
      <c r="N3" s="1125"/>
      <c r="O3" s="1125"/>
      <c r="P3" s="1125"/>
      <c r="Q3" s="1125"/>
      <c r="R3" s="1125"/>
      <c r="S3" s="1125"/>
      <c r="T3" s="1123"/>
      <c r="U3" s="1124"/>
    </row>
    <row r="5" spans="1:21" x14ac:dyDescent="0.25">
      <c r="B5"/>
    </row>
    <row r="6" spans="1:21" ht="26.25" x14ac:dyDescent="0.4">
      <c r="I6" s="13" t="s">
        <v>4</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1"/>
      <c r="D9" s="1115" t="s">
        <v>5</v>
      </c>
      <c r="E9" s="1115"/>
      <c r="F9" s="1115"/>
      <c r="G9" s="1115"/>
      <c r="H9" s="1115"/>
      <c r="I9" s="1115"/>
      <c r="J9" s="81"/>
      <c r="K9" s="82"/>
      <c r="M9" s="1116" t="s">
        <v>6</v>
      </c>
      <c r="N9" s="1116"/>
      <c r="O9" s="1116"/>
      <c r="P9" s="1116"/>
      <c r="Q9" s="1116"/>
      <c r="R9" s="1116"/>
      <c r="S9" s="1116"/>
      <c r="T9" s="1116"/>
      <c r="U9" s="1116"/>
    </row>
    <row r="10" spans="1:21" x14ac:dyDescent="0.25">
      <c r="B10" s="8"/>
      <c r="C10" s="81"/>
      <c r="D10" s="81"/>
      <c r="E10" s="81"/>
      <c r="F10" s="81"/>
      <c r="G10" s="81"/>
      <c r="H10" s="81"/>
      <c r="I10" s="81"/>
      <c r="J10" s="81"/>
      <c r="K10" s="81"/>
      <c r="M10" s="11"/>
      <c r="N10" s="11"/>
      <c r="O10" s="11"/>
      <c r="P10" s="11"/>
      <c r="Q10" s="11"/>
      <c r="R10" s="11"/>
      <c r="S10" s="11"/>
      <c r="T10" s="11"/>
      <c r="U10" s="11"/>
    </row>
    <row r="11" spans="1:21" s="7" customFormat="1" ht="18" x14ac:dyDescent="0.25">
      <c r="B11" s="9"/>
      <c r="C11" s="83"/>
      <c r="D11" s="83"/>
      <c r="E11" s="83"/>
      <c r="F11" s="83"/>
      <c r="G11" s="83"/>
      <c r="H11" s="83"/>
      <c r="I11" s="83"/>
      <c r="J11" s="83"/>
      <c r="K11" s="83"/>
      <c r="M11" s="12"/>
      <c r="N11" s="1114" t="s">
        <v>7</v>
      </c>
      <c r="O11" s="1114"/>
      <c r="P11" s="1114"/>
      <c r="Q11" s="1114"/>
      <c r="R11" s="1114"/>
      <c r="S11" s="1114"/>
      <c r="T11" s="1114"/>
      <c r="U11" s="1114"/>
    </row>
    <row r="12" spans="1:21" s="7" customFormat="1" ht="30" customHeight="1" x14ac:dyDescent="0.25">
      <c r="B12" s="9"/>
      <c r="C12" s="83"/>
      <c r="D12" s="83"/>
      <c r="E12" s="83"/>
      <c r="F12" s="83"/>
      <c r="G12" s="83"/>
      <c r="H12" s="83"/>
      <c r="I12" s="83"/>
      <c r="J12" s="83"/>
      <c r="K12" s="83"/>
      <c r="M12" s="12"/>
      <c r="N12" s="1114"/>
      <c r="O12" s="1114"/>
      <c r="P12" s="1114"/>
      <c r="Q12" s="1114"/>
      <c r="R12" s="1114"/>
      <c r="S12" s="1114"/>
      <c r="T12" s="1114"/>
      <c r="U12" s="1114"/>
    </row>
    <row r="13" spans="1:21" s="7" customFormat="1" ht="20.25" x14ac:dyDescent="0.3">
      <c r="B13" s="9"/>
      <c r="C13" s="83"/>
      <c r="D13" s="83"/>
      <c r="E13" s="83"/>
      <c r="F13" s="83"/>
      <c r="G13" s="83"/>
      <c r="H13" s="83"/>
      <c r="I13" s="83"/>
      <c r="J13" s="83"/>
      <c r="K13" s="83"/>
      <c r="M13" s="12"/>
      <c r="N13" s="31"/>
      <c r="O13" s="31"/>
      <c r="P13" s="31"/>
      <c r="Q13" s="31"/>
      <c r="R13" s="31"/>
      <c r="S13" s="31"/>
      <c r="T13" s="31"/>
      <c r="U13" s="31"/>
    </row>
    <row r="14" spans="1:21" s="7" customFormat="1" ht="20.25" x14ac:dyDescent="0.3">
      <c r="B14" s="9"/>
      <c r="C14" s="83"/>
      <c r="D14" s="83"/>
      <c r="E14" s="83"/>
      <c r="F14" s="83"/>
      <c r="G14" s="83"/>
      <c r="H14" s="83"/>
      <c r="I14" s="83"/>
      <c r="J14" s="83"/>
      <c r="K14" s="83"/>
      <c r="M14" s="12"/>
      <c r="N14" s="32" t="s">
        <v>8</v>
      </c>
      <c r="O14" s="31"/>
      <c r="P14" s="31"/>
      <c r="Q14" s="31"/>
      <c r="R14" s="31"/>
      <c r="S14" s="31"/>
      <c r="T14" s="31"/>
      <c r="U14" s="31"/>
    </row>
    <row r="15" spans="1:21" s="7" customFormat="1" ht="20.25" x14ac:dyDescent="0.3">
      <c r="B15" s="9"/>
      <c r="C15" s="83"/>
      <c r="D15" s="83"/>
      <c r="E15" s="83"/>
      <c r="F15" s="83"/>
      <c r="G15" s="83"/>
      <c r="H15" s="83"/>
      <c r="I15" s="83"/>
      <c r="J15" s="83"/>
      <c r="K15" s="83"/>
      <c r="M15" s="12"/>
      <c r="N15" s="32" t="s">
        <v>9</v>
      </c>
      <c r="O15" s="31"/>
      <c r="P15" s="31"/>
      <c r="Q15" s="31"/>
      <c r="R15" s="31"/>
      <c r="S15" s="31"/>
      <c r="T15" s="31"/>
      <c r="U15" s="31"/>
    </row>
    <row r="16" spans="1:21" s="7" customFormat="1" ht="20.25" x14ac:dyDescent="0.3">
      <c r="B16" s="9"/>
      <c r="C16" s="83"/>
      <c r="D16" s="83"/>
      <c r="E16" s="83"/>
      <c r="F16" s="83"/>
      <c r="G16" s="83"/>
      <c r="H16" s="83"/>
      <c r="I16" s="83"/>
      <c r="J16" s="83"/>
      <c r="K16" s="83"/>
      <c r="M16" s="12"/>
      <c r="N16" s="32" t="s">
        <v>10</v>
      </c>
      <c r="O16" s="31"/>
      <c r="P16" s="31"/>
      <c r="Q16" s="31"/>
      <c r="R16" s="31"/>
      <c r="S16" s="31"/>
      <c r="T16" s="31"/>
      <c r="U16" s="31"/>
    </row>
    <row r="17" spans="2:21" ht="21" x14ac:dyDescent="0.35">
      <c r="B17" s="8"/>
      <c r="C17" s="81"/>
      <c r="D17" s="81"/>
      <c r="E17" s="81"/>
      <c r="F17" s="81"/>
      <c r="G17" s="81"/>
      <c r="H17" s="81"/>
      <c r="I17" s="81"/>
      <c r="J17" s="81"/>
      <c r="K17" s="81"/>
      <c r="M17" s="11"/>
      <c r="N17" s="32" t="s">
        <v>11</v>
      </c>
      <c r="O17" s="31"/>
      <c r="P17" s="31"/>
      <c r="Q17" s="31"/>
      <c r="R17" s="31"/>
      <c r="S17" s="33"/>
      <c r="T17" s="33"/>
      <c r="U17" s="33"/>
    </row>
    <row r="18" spans="2:21" ht="21" x14ac:dyDescent="0.35">
      <c r="B18" s="8"/>
      <c r="C18" s="81"/>
      <c r="D18" s="81"/>
      <c r="E18" s="81"/>
      <c r="F18" s="81"/>
      <c r="G18" s="81"/>
      <c r="H18" s="81"/>
      <c r="I18" s="81"/>
      <c r="J18" s="81"/>
      <c r="K18" s="81"/>
      <c r="M18" s="11"/>
      <c r="N18" s="32"/>
      <c r="O18" s="33"/>
      <c r="P18" s="33"/>
      <c r="Q18" s="33"/>
      <c r="R18" s="33"/>
      <c r="S18" s="33"/>
      <c r="T18" s="33"/>
      <c r="U18" s="33"/>
    </row>
    <row r="19" spans="2:21" ht="26.25" customHeight="1" x14ac:dyDescent="0.4">
      <c r="B19" s="10"/>
      <c r="C19" s="81"/>
      <c r="D19" s="81"/>
      <c r="E19" s="81"/>
      <c r="F19" s="81"/>
      <c r="G19" s="81"/>
      <c r="H19" s="81"/>
      <c r="I19" s="81"/>
      <c r="J19" s="81"/>
      <c r="K19" s="81"/>
      <c r="M19" s="11"/>
      <c r="N19" s="11"/>
      <c r="O19" s="11"/>
      <c r="P19" s="11"/>
      <c r="Q19" s="11"/>
      <c r="R19" s="11"/>
      <c r="S19" s="11"/>
      <c r="T19" s="11"/>
      <c r="U19" s="11"/>
    </row>
    <row r="20" spans="2:21" ht="15" customHeight="1" x14ac:dyDescent="0.25">
      <c r="B20" s="8"/>
      <c r="C20" s="84"/>
      <c r="D20" s="84"/>
      <c r="E20" s="84"/>
      <c r="F20" s="84"/>
      <c r="G20" s="84"/>
      <c r="H20" s="81"/>
      <c r="I20" s="81"/>
      <c r="J20" s="81"/>
      <c r="K20" s="81"/>
      <c r="M20" s="11"/>
      <c r="N20" s="11"/>
      <c r="O20" s="11"/>
      <c r="P20" s="11"/>
      <c r="Q20" s="11"/>
      <c r="R20" s="11"/>
      <c r="S20" s="11"/>
      <c r="T20" s="11"/>
      <c r="U20" s="11"/>
    </row>
    <row r="21" spans="2:21" ht="15" customHeight="1" x14ac:dyDescent="0.25">
      <c r="B21" s="8"/>
      <c r="C21" s="84"/>
      <c r="D21" s="84"/>
      <c r="E21" s="84"/>
      <c r="F21" s="84"/>
      <c r="G21" s="84"/>
      <c r="H21" s="81"/>
      <c r="I21" s="81"/>
      <c r="J21" s="81"/>
      <c r="K21" s="81"/>
      <c r="M21" s="11"/>
      <c r="N21" s="11"/>
      <c r="O21" s="11"/>
      <c r="P21" s="11"/>
      <c r="Q21" s="11"/>
      <c r="R21" s="11"/>
      <c r="S21" s="11"/>
      <c r="T21" s="11"/>
      <c r="U21" s="11"/>
    </row>
    <row r="22" spans="2:21" ht="15" customHeight="1" x14ac:dyDescent="0.25">
      <c r="B22" s="8"/>
      <c r="C22" s="85"/>
      <c r="D22" s="81"/>
      <c r="E22" s="81"/>
      <c r="F22" s="81"/>
      <c r="G22" s="81"/>
      <c r="H22" s="81"/>
      <c r="I22" s="81"/>
      <c r="J22" s="81"/>
      <c r="K22" s="81"/>
      <c r="M22" s="11"/>
      <c r="N22" s="11"/>
      <c r="O22" s="11"/>
      <c r="P22" s="11"/>
      <c r="Q22" s="11"/>
      <c r="R22" s="11"/>
      <c r="S22" s="11"/>
      <c r="T22" s="11"/>
      <c r="U22" s="11"/>
    </row>
    <row r="23" spans="2:21" x14ac:dyDescent="0.25">
      <c r="B23" s="8"/>
      <c r="C23" s="81"/>
      <c r="D23" s="81"/>
      <c r="E23" s="81"/>
      <c r="F23" s="81"/>
      <c r="G23" s="81"/>
      <c r="H23" s="81"/>
      <c r="I23" s="81"/>
      <c r="J23" s="81"/>
      <c r="K23" s="81"/>
      <c r="M23" s="11"/>
      <c r="N23" s="1117" t="s">
        <v>12</v>
      </c>
      <c r="O23" s="1117"/>
      <c r="P23" s="1117"/>
      <c r="Q23" s="1117"/>
      <c r="R23" s="1117"/>
      <c r="S23" s="1117"/>
      <c r="T23" s="1117"/>
      <c r="U23" s="11"/>
    </row>
    <row r="24" spans="2:21" x14ac:dyDescent="0.25">
      <c r="B24" s="8"/>
      <c r="C24" s="81"/>
      <c r="D24" s="81"/>
      <c r="E24" s="81"/>
      <c r="F24" s="81"/>
      <c r="G24" s="81"/>
      <c r="H24" s="81"/>
      <c r="I24" s="81"/>
      <c r="J24" s="81"/>
      <c r="K24" s="81"/>
      <c r="M24" s="11"/>
      <c r="N24" s="1117"/>
      <c r="O24" s="1117"/>
      <c r="P24" s="1117"/>
      <c r="Q24" s="1117"/>
      <c r="R24" s="1117"/>
      <c r="S24" s="1117"/>
      <c r="T24" s="1117"/>
      <c r="U24" s="11"/>
    </row>
    <row r="25" spans="2:21" x14ac:dyDescent="0.25">
      <c r="B25" s="8"/>
      <c r="C25" s="81"/>
      <c r="D25" s="81"/>
      <c r="E25" s="81"/>
      <c r="F25" s="81"/>
      <c r="G25" s="81"/>
      <c r="H25" s="81"/>
      <c r="I25" s="81"/>
      <c r="J25" s="81"/>
      <c r="K25" s="81"/>
      <c r="M25" s="11"/>
      <c r="N25" s="1117"/>
      <c r="O25" s="1117"/>
      <c r="P25" s="1117"/>
      <c r="Q25" s="1117"/>
      <c r="R25" s="1117"/>
      <c r="S25" s="1117"/>
      <c r="T25" s="1117"/>
      <c r="U25" s="11"/>
    </row>
    <row r="26" spans="2:21" x14ac:dyDescent="0.25">
      <c r="B26" s="8"/>
      <c r="C26" s="81"/>
      <c r="D26" s="81"/>
      <c r="E26" s="81"/>
      <c r="F26" s="81"/>
      <c r="G26" s="81"/>
      <c r="H26" s="81"/>
      <c r="I26" s="81"/>
      <c r="J26" s="81"/>
      <c r="K26" s="81"/>
      <c r="M26" s="11"/>
      <c r="N26" s="1117"/>
      <c r="O26" s="1117"/>
      <c r="P26" s="1117"/>
      <c r="Q26" s="1117"/>
      <c r="R26" s="1117"/>
      <c r="S26" s="1117"/>
      <c r="T26" s="1117"/>
      <c r="U26" s="11"/>
    </row>
    <row r="27" spans="2:21" x14ac:dyDescent="0.25">
      <c r="B27" s="8"/>
      <c r="C27" s="81"/>
      <c r="D27" s="81"/>
      <c r="E27" s="81"/>
      <c r="F27" s="81"/>
      <c r="G27" s="81"/>
      <c r="H27" s="81"/>
      <c r="I27" s="81"/>
      <c r="J27" s="81"/>
      <c r="K27" s="81"/>
      <c r="M27" s="11"/>
      <c r="N27" s="11"/>
      <c r="O27" s="11"/>
      <c r="P27" s="11"/>
      <c r="Q27" s="11"/>
      <c r="R27" s="11"/>
      <c r="S27" s="11"/>
      <c r="T27" s="11"/>
      <c r="U27" s="11"/>
    </row>
    <row r="28" spans="2:21" x14ac:dyDescent="0.25">
      <c r="B28" s="8"/>
      <c r="C28" s="81"/>
      <c r="D28" s="81"/>
      <c r="E28" s="81"/>
      <c r="F28" s="81"/>
      <c r="G28" s="81"/>
      <c r="H28" s="81"/>
      <c r="I28" s="81"/>
      <c r="J28" s="81"/>
      <c r="K28" s="81"/>
    </row>
    <row r="29" spans="2:21" x14ac:dyDescent="0.25">
      <c r="B29" s="8"/>
      <c r="C29" s="81"/>
      <c r="D29" s="81"/>
      <c r="E29" s="81"/>
      <c r="F29" s="81"/>
      <c r="G29" s="81"/>
      <c r="H29" s="81"/>
      <c r="I29" s="81"/>
      <c r="J29" s="81"/>
      <c r="K29" s="81"/>
    </row>
    <row r="30" spans="2:21" x14ac:dyDescent="0.25">
      <c r="B30" s="8"/>
      <c r="C30" s="81"/>
      <c r="D30" s="81"/>
      <c r="E30" s="81"/>
      <c r="F30" s="81"/>
      <c r="G30" s="81"/>
      <c r="H30" s="81"/>
      <c r="I30" s="81"/>
      <c r="J30" s="81"/>
      <c r="K30" s="81"/>
    </row>
    <row r="31" spans="2:21" x14ac:dyDescent="0.25">
      <c r="B31" s="8"/>
      <c r="C31" s="81"/>
      <c r="D31" s="81"/>
      <c r="E31" s="81"/>
      <c r="F31" s="81"/>
      <c r="G31" s="81"/>
      <c r="H31" s="81"/>
      <c r="I31" s="81"/>
      <c r="J31" s="81"/>
      <c r="K31" s="81"/>
    </row>
    <row r="32" spans="2:21" x14ac:dyDescent="0.25">
      <c r="B32" s="8"/>
      <c r="C32" s="81"/>
      <c r="D32" s="81"/>
      <c r="E32" s="81"/>
      <c r="F32" s="81"/>
      <c r="G32" s="81"/>
      <c r="H32" s="81"/>
      <c r="I32" s="81"/>
      <c r="J32" s="81"/>
      <c r="K32" s="81"/>
    </row>
    <row r="33" spans="2:11" x14ac:dyDescent="0.25">
      <c r="B33" s="8"/>
      <c r="C33" s="81"/>
      <c r="D33" s="81"/>
      <c r="E33" s="81"/>
      <c r="F33" s="81"/>
      <c r="G33" s="81"/>
      <c r="H33" s="81"/>
      <c r="I33" s="81"/>
      <c r="J33" s="81"/>
      <c r="K33" s="81"/>
    </row>
    <row r="34" spans="2:11" x14ac:dyDescent="0.25">
      <c r="B34" s="8"/>
      <c r="C34" s="81"/>
      <c r="D34" s="81"/>
      <c r="E34" s="81"/>
      <c r="F34" s="81"/>
      <c r="G34" s="81"/>
      <c r="H34" s="81"/>
      <c r="I34" s="81"/>
      <c r="J34" s="81"/>
      <c r="K34" s="81"/>
    </row>
  </sheetData>
  <sheetProtection algorithmName="SHA-512" hashValue="2j0eu16s41wk8qh1hqsEW1duqtrC+6TOTFPRV/vnUoCleN66kpPixWkh9NSQL5Xg2tDGpZ+g8iAEiqnOfVkfHQ==" saltValue="UhbHeVnLyq1f6lKwV8fDIA=="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zoomScale="80" zoomScaleNormal="80" workbookViewId="0">
      <selection activeCell="C8" sqref="C8:F8"/>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34" customWidth="1"/>
    <col min="7" max="7" width="31.140625" style="36" customWidth="1"/>
    <col min="8" max="8" width="24.85546875" style="36" customWidth="1"/>
    <col min="9" max="9" width="21.7109375" style="54"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3" customFormat="1" ht="36" customHeight="1" x14ac:dyDescent="0.25">
      <c r="A1" s="1273"/>
      <c r="B1" s="1269" t="s">
        <v>13</v>
      </c>
      <c r="C1" s="1269"/>
      <c r="D1" s="1269"/>
      <c r="E1" s="1269"/>
      <c r="F1" s="1270"/>
      <c r="I1" s="52"/>
    </row>
    <row r="2" spans="1:11" s="53" customFormat="1" ht="36" customHeight="1" x14ac:dyDescent="0.25">
      <c r="A2" s="1274"/>
      <c r="B2" s="1269" t="s">
        <v>1</v>
      </c>
      <c r="C2" s="1269"/>
      <c r="D2" s="1269"/>
      <c r="E2" s="1269"/>
      <c r="F2" s="1271"/>
      <c r="I2" s="52"/>
    </row>
    <row r="3" spans="1:11" s="53" customFormat="1" ht="36" customHeight="1" x14ac:dyDescent="0.25">
      <c r="A3" s="1275"/>
      <c r="B3" s="1269" t="s">
        <v>2</v>
      </c>
      <c r="C3" s="1269"/>
      <c r="D3" s="1276" t="s">
        <v>3</v>
      </c>
      <c r="E3" s="1277"/>
      <c r="F3" s="1272"/>
      <c r="I3" s="52"/>
    </row>
    <row r="4" spans="1:11" s="53" customFormat="1" ht="41.25" customHeight="1" x14ac:dyDescent="0.25">
      <c r="F4" s="133"/>
      <c r="I4" s="52"/>
    </row>
    <row r="5" spans="1:11" s="53" customFormat="1" ht="17.25" customHeight="1" x14ac:dyDescent="0.25">
      <c r="A5" s="1133" t="s">
        <v>14</v>
      </c>
      <c r="B5" s="1134"/>
      <c r="C5" s="1138" t="s">
        <v>15</v>
      </c>
      <c r="D5" s="1139"/>
      <c r="E5" s="1139"/>
      <c r="F5" s="1140"/>
      <c r="G5" s="36"/>
      <c r="H5" s="36"/>
      <c r="I5" s="54"/>
      <c r="J5" s="36"/>
      <c r="K5" s="36"/>
    </row>
    <row r="6" spans="1:11" s="53" customFormat="1" ht="18" customHeight="1" x14ac:dyDescent="0.25">
      <c r="A6" s="1133" t="s">
        <v>16</v>
      </c>
      <c r="B6" s="1134"/>
      <c r="C6" s="1135" t="s">
        <v>17</v>
      </c>
      <c r="D6" s="1135"/>
      <c r="E6" s="1135"/>
      <c r="F6" s="1135"/>
      <c r="G6" s="36"/>
      <c r="H6" s="36"/>
      <c r="I6" s="54"/>
      <c r="J6" s="36"/>
      <c r="K6" s="36"/>
    </row>
    <row r="7" spans="1:11" s="53" customFormat="1" ht="15" x14ac:dyDescent="0.25">
      <c r="A7" s="1136" t="s">
        <v>18</v>
      </c>
      <c r="B7" s="1137"/>
      <c r="C7" s="1141" t="s">
        <v>19</v>
      </c>
      <c r="D7" s="1142"/>
      <c r="E7" s="1142"/>
      <c r="F7" s="1143"/>
      <c r="G7" s="36"/>
      <c r="H7" s="36"/>
      <c r="I7" s="54"/>
      <c r="J7" s="36"/>
      <c r="K7" s="36"/>
    </row>
    <row r="8" spans="1:11" s="53" customFormat="1" ht="104.25" customHeight="1" x14ac:dyDescent="0.25">
      <c r="A8" s="1136" t="s">
        <v>20</v>
      </c>
      <c r="B8" s="1137"/>
      <c r="C8" s="1135" t="s">
        <v>21</v>
      </c>
      <c r="D8" s="1135"/>
      <c r="E8" s="1135"/>
      <c r="F8" s="1135"/>
      <c r="G8" s="36"/>
      <c r="H8" s="36"/>
      <c r="I8" s="54"/>
      <c r="J8" s="36"/>
      <c r="K8" s="36"/>
    </row>
    <row r="9" spans="1:11" s="53" customFormat="1" ht="39" customHeight="1" x14ac:dyDescent="0.25">
      <c r="A9" s="1133" t="s">
        <v>22</v>
      </c>
      <c r="B9" s="1134"/>
      <c r="C9" s="1135" t="s">
        <v>23</v>
      </c>
      <c r="D9" s="1135"/>
      <c r="E9" s="1135"/>
      <c r="F9" s="1135"/>
      <c r="G9" s="36"/>
      <c r="H9" s="36"/>
      <c r="I9" s="54"/>
      <c r="J9" s="36"/>
    </row>
    <row r="10" spans="1:11" s="53" customFormat="1" ht="33" customHeight="1" x14ac:dyDescent="0.25">
      <c r="A10" s="1136" t="s">
        <v>24</v>
      </c>
      <c r="B10" s="1137"/>
      <c r="C10" s="1135" t="s">
        <v>25</v>
      </c>
      <c r="D10" s="1135"/>
      <c r="E10" s="1135"/>
      <c r="F10" s="1135"/>
      <c r="G10" s="36"/>
      <c r="H10" s="36"/>
      <c r="I10" s="54"/>
      <c r="J10" s="36"/>
      <c r="K10" s="36"/>
    </row>
    <row r="11" spans="1:11" s="53" customFormat="1" ht="39" customHeight="1" x14ac:dyDescent="0.25">
      <c r="A11" s="1136" t="s">
        <v>26</v>
      </c>
      <c r="B11" s="1137"/>
      <c r="C11" s="1135" t="s">
        <v>27</v>
      </c>
      <c r="D11" s="1135"/>
      <c r="E11" s="1135"/>
      <c r="F11" s="1135"/>
      <c r="G11" s="36"/>
      <c r="H11" s="36"/>
      <c r="I11" s="54"/>
      <c r="J11" s="36"/>
      <c r="K11" s="36"/>
    </row>
    <row r="12" spans="1:11" s="53" customFormat="1" ht="20.25" customHeight="1" x14ac:dyDescent="0.25">
      <c r="A12" s="1133" t="s">
        <v>28</v>
      </c>
      <c r="B12" s="1134"/>
      <c r="C12" s="1135" t="s">
        <v>29</v>
      </c>
      <c r="D12" s="1135"/>
      <c r="E12" s="1135"/>
      <c r="F12" s="1135"/>
      <c r="G12" s="36"/>
      <c r="H12" s="36"/>
      <c r="I12" s="54"/>
      <c r="J12" s="36"/>
      <c r="K12" s="36"/>
    </row>
    <row r="13" spans="1:11" s="53" customFormat="1" ht="24.75" customHeight="1" x14ac:dyDescent="0.25">
      <c r="A13" s="1128" t="s">
        <v>30</v>
      </c>
      <c r="B13" s="1129"/>
      <c r="C13" s="80" t="s">
        <v>31</v>
      </c>
      <c r="D13" s="1132" t="s">
        <v>32</v>
      </c>
      <c r="E13" s="1132"/>
      <c r="F13" s="1132">
        <v>2024</v>
      </c>
      <c r="G13" s="36"/>
      <c r="H13" s="36"/>
      <c r="I13" s="54"/>
      <c r="J13" s="36"/>
      <c r="K13" s="36"/>
    </row>
    <row r="14" spans="1:11" s="53" customFormat="1" x14ac:dyDescent="0.25">
      <c r="A14" s="1130"/>
      <c r="B14" s="1131"/>
      <c r="C14" s="80" t="s">
        <v>33</v>
      </c>
      <c r="D14" s="1132" t="s">
        <v>34</v>
      </c>
      <c r="E14" s="1132"/>
      <c r="F14" s="1132"/>
      <c r="G14" s="36"/>
      <c r="H14" s="36"/>
      <c r="I14" s="54"/>
      <c r="J14" s="36"/>
      <c r="K14" s="36"/>
    </row>
    <row r="15" spans="1:11" ht="15" x14ac:dyDescent="0.25">
      <c r="B15" s="68"/>
    </row>
    <row r="16" spans="1:11" ht="15" x14ac:dyDescent="0.25">
      <c r="B16" s="3"/>
    </row>
    <row r="17" spans="1:13" ht="15" x14ac:dyDescent="0.25">
      <c r="B17" s="3"/>
    </row>
    <row r="18" spans="1:13" ht="16.5" thickBot="1" x14ac:dyDescent="0.3">
      <c r="A18" s="25" t="s">
        <v>35</v>
      </c>
      <c r="C18" s="30"/>
      <c r="D18" s="26"/>
      <c r="E18" s="30"/>
      <c r="F18" s="135"/>
      <c r="G18" s="30"/>
      <c r="H18" s="30"/>
      <c r="I18" s="27"/>
      <c r="J18" s="30"/>
      <c r="K18" s="69" t="s">
        <v>36</v>
      </c>
    </row>
    <row r="19" spans="1:13" s="47" customFormat="1" ht="48" customHeight="1" thickBot="1" x14ac:dyDescent="0.3">
      <c r="A19" s="94" t="s">
        <v>37</v>
      </c>
      <c r="B19" s="94" t="s">
        <v>38</v>
      </c>
      <c r="C19" s="94" t="s">
        <v>39</v>
      </c>
      <c r="D19" s="94" t="s">
        <v>40</v>
      </c>
      <c r="E19" s="94" t="s">
        <v>41</v>
      </c>
      <c r="F19" s="836" t="s">
        <v>42</v>
      </c>
      <c r="G19" s="887" t="s">
        <v>43</v>
      </c>
      <c r="H19" s="837" t="s">
        <v>44</v>
      </c>
      <c r="I19" s="840" t="s">
        <v>45</v>
      </c>
      <c r="J19" s="872" t="s">
        <v>46</v>
      </c>
      <c r="K19" s="839" t="s">
        <v>47</v>
      </c>
      <c r="L19" s="838" t="s">
        <v>48</v>
      </c>
      <c r="M19" s="840" t="s">
        <v>49</v>
      </c>
    </row>
    <row r="20" spans="1:13" ht="18.75" customHeight="1" x14ac:dyDescent="0.25">
      <c r="A20" s="1147" t="s">
        <v>50</v>
      </c>
      <c r="B20" s="1204">
        <v>1</v>
      </c>
      <c r="C20" s="1207" t="s">
        <v>51</v>
      </c>
      <c r="D20" s="1210" t="s">
        <v>52</v>
      </c>
      <c r="E20" s="115">
        <v>2024</v>
      </c>
      <c r="F20" s="853">
        <v>5400</v>
      </c>
      <c r="G20" s="1213">
        <f>SUM(F20:F24)</f>
        <v>41800</v>
      </c>
      <c r="H20" s="911">
        <v>1016</v>
      </c>
      <c r="I20" s="1216">
        <f>SUM(H20:H24)</f>
        <v>1016</v>
      </c>
      <c r="J20" s="906">
        <v>3644178877</v>
      </c>
      <c r="K20" s="1144">
        <f>+J20+J21+J22+J23+J24</f>
        <v>26518326568</v>
      </c>
      <c r="L20" s="116">
        <v>1744730568</v>
      </c>
      <c r="M20" s="1183">
        <f>+L20+L21+L22+L23+L24</f>
        <v>1744730568</v>
      </c>
    </row>
    <row r="21" spans="1:13" ht="18.75" customHeight="1" x14ac:dyDescent="0.25">
      <c r="A21" s="1148"/>
      <c r="B21" s="1205"/>
      <c r="C21" s="1208"/>
      <c r="D21" s="1211"/>
      <c r="E21" s="117">
        <v>2025</v>
      </c>
      <c r="F21" s="854">
        <v>11600</v>
      </c>
      <c r="G21" s="1214"/>
      <c r="H21" s="912"/>
      <c r="I21" s="1217"/>
      <c r="J21" s="873">
        <v>7224846367</v>
      </c>
      <c r="K21" s="1145"/>
      <c r="L21" s="118">
        <v>0</v>
      </c>
      <c r="M21" s="1184"/>
    </row>
    <row r="22" spans="1:13" ht="18.75" customHeight="1" x14ac:dyDescent="0.25">
      <c r="A22" s="1148"/>
      <c r="B22" s="1205"/>
      <c r="C22" s="1208"/>
      <c r="D22" s="1211"/>
      <c r="E22" s="117">
        <v>2026</v>
      </c>
      <c r="F22" s="854">
        <v>12400</v>
      </c>
      <c r="G22" s="1214"/>
      <c r="H22" s="913"/>
      <c r="I22" s="1217"/>
      <c r="J22" s="873">
        <v>7753053774</v>
      </c>
      <c r="K22" s="1145"/>
      <c r="L22" s="118">
        <v>0</v>
      </c>
      <c r="M22" s="1184"/>
    </row>
    <row r="23" spans="1:13" ht="18.75" customHeight="1" x14ac:dyDescent="0.25">
      <c r="A23" s="1148"/>
      <c r="B23" s="1205"/>
      <c r="C23" s="1208"/>
      <c r="D23" s="1211"/>
      <c r="E23" s="117">
        <v>2027</v>
      </c>
      <c r="F23" s="854">
        <v>12400</v>
      </c>
      <c r="G23" s="1214"/>
      <c r="H23" s="912"/>
      <c r="I23" s="1217"/>
      <c r="J23" s="873">
        <v>7896247550</v>
      </c>
      <c r="K23" s="1145"/>
      <c r="L23" s="118">
        <v>0</v>
      </c>
      <c r="M23" s="1184"/>
    </row>
    <row r="24" spans="1:13" ht="18.75" customHeight="1" thickBot="1" x14ac:dyDescent="0.3">
      <c r="A24" s="1148"/>
      <c r="B24" s="1206"/>
      <c r="C24" s="1209"/>
      <c r="D24" s="1212"/>
      <c r="E24" s="119"/>
      <c r="F24" s="855"/>
      <c r="G24" s="1215"/>
      <c r="H24" s="914"/>
      <c r="I24" s="1218"/>
      <c r="J24" s="874"/>
      <c r="K24" s="1146"/>
      <c r="L24" s="120"/>
      <c r="M24" s="1185"/>
    </row>
    <row r="25" spans="1:13" ht="18.75" customHeight="1" x14ac:dyDescent="0.25">
      <c r="A25" s="1148"/>
      <c r="B25" s="1174">
        <v>2</v>
      </c>
      <c r="C25" s="1153" t="s">
        <v>53</v>
      </c>
      <c r="D25" s="1177" t="s">
        <v>52</v>
      </c>
      <c r="E25" s="109">
        <v>2024</v>
      </c>
      <c r="F25" s="856">
        <v>600</v>
      </c>
      <c r="G25" s="1180">
        <f>SUM(F25:F29)</f>
        <v>5000</v>
      </c>
      <c r="H25" s="1006">
        <v>32</v>
      </c>
      <c r="I25" s="1219">
        <f>SUM(H25:H29)</f>
        <v>32</v>
      </c>
      <c r="J25" s="907">
        <v>303330157</v>
      </c>
      <c r="K25" s="1156">
        <f>+J25+J26+J27+J28+J29</f>
        <v>768057352</v>
      </c>
      <c r="L25" s="110">
        <v>203678137</v>
      </c>
      <c r="M25" s="1225">
        <f>+L25+L26+L27+L28+L29</f>
        <v>203678137</v>
      </c>
    </row>
    <row r="26" spans="1:13" ht="18.75" customHeight="1" x14ac:dyDescent="0.25">
      <c r="A26" s="1148"/>
      <c r="B26" s="1175"/>
      <c r="C26" s="1154"/>
      <c r="D26" s="1178"/>
      <c r="E26" s="111">
        <v>2025</v>
      </c>
      <c r="F26" s="857">
        <v>1400</v>
      </c>
      <c r="G26" s="1181"/>
      <c r="H26" s="841"/>
      <c r="I26" s="1220"/>
      <c r="J26" s="875">
        <v>147344535</v>
      </c>
      <c r="K26" s="1157"/>
      <c r="L26" s="112">
        <v>0</v>
      </c>
      <c r="M26" s="1226"/>
    </row>
    <row r="27" spans="1:13" ht="18.75" customHeight="1" x14ac:dyDescent="0.25">
      <c r="A27" s="1148"/>
      <c r="B27" s="1175"/>
      <c r="C27" s="1154"/>
      <c r="D27" s="1178"/>
      <c r="E27" s="111">
        <v>2026</v>
      </c>
      <c r="F27" s="857">
        <v>1500</v>
      </c>
      <c r="G27" s="1181"/>
      <c r="H27" s="842"/>
      <c r="I27" s="1220"/>
      <c r="J27" s="875">
        <v>157901821</v>
      </c>
      <c r="K27" s="1157"/>
      <c r="L27" s="112">
        <v>0</v>
      </c>
      <c r="M27" s="1226"/>
    </row>
    <row r="28" spans="1:13" ht="18.75" customHeight="1" x14ac:dyDescent="0.25">
      <c r="A28" s="1148"/>
      <c r="B28" s="1175"/>
      <c r="C28" s="1154"/>
      <c r="D28" s="1178"/>
      <c r="E28" s="111">
        <v>2027</v>
      </c>
      <c r="F28" s="857">
        <v>1500</v>
      </c>
      <c r="G28" s="1181"/>
      <c r="H28" s="841"/>
      <c r="I28" s="1220"/>
      <c r="J28" s="875">
        <v>159480839</v>
      </c>
      <c r="K28" s="1157"/>
      <c r="L28" s="112">
        <v>0</v>
      </c>
      <c r="M28" s="1226"/>
    </row>
    <row r="29" spans="1:13" ht="18.75" customHeight="1" thickBot="1" x14ac:dyDescent="0.3">
      <c r="A29" s="1148"/>
      <c r="B29" s="1176"/>
      <c r="C29" s="1155"/>
      <c r="D29" s="1179"/>
      <c r="E29" s="113"/>
      <c r="F29" s="858"/>
      <c r="G29" s="1182"/>
      <c r="H29" s="843"/>
      <c r="I29" s="1221"/>
      <c r="J29" s="876"/>
      <c r="K29" s="1158"/>
      <c r="L29" s="114"/>
      <c r="M29" s="1227"/>
    </row>
    <row r="30" spans="1:13" ht="18.75" customHeight="1" x14ac:dyDescent="0.25">
      <c r="A30" s="1148"/>
      <c r="B30" s="1159">
        <v>3</v>
      </c>
      <c r="C30" s="1150" t="s">
        <v>54</v>
      </c>
      <c r="D30" s="1162" t="s">
        <v>52</v>
      </c>
      <c r="E30" s="121">
        <v>2024</v>
      </c>
      <c r="F30" s="859">
        <v>4000</v>
      </c>
      <c r="G30" s="1165">
        <f>SUM(F30:F34)</f>
        <v>23200</v>
      </c>
      <c r="H30" s="915">
        <v>1680</v>
      </c>
      <c r="I30" s="1168">
        <f>SUM(H30:H34)</f>
        <v>1680</v>
      </c>
      <c r="J30" s="908">
        <v>1255900101</v>
      </c>
      <c r="K30" s="1171">
        <f>+J30+J31+J32+J33+J34</f>
        <v>3929699175</v>
      </c>
      <c r="L30" s="122">
        <v>887767246</v>
      </c>
      <c r="M30" s="1228">
        <f>+L30+L31+L32+L33+L34</f>
        <v>887767246</v>
      </c>
    </row>
    <row r="31" spans="1:13" ht="18.75" customHeight="1" x14ac:dyDescent="0.25">
      <c r="A31" s="1148"/>
      <c r="B31" s="1160"/>
      <c r="C31" s="1151"/>
      <c r="D31" s="1163"/>
      <c r="E31" s="105">
        <v>2025</v>
      </c>
      <c r="F31" s="860">
        <v>7000</v>
      </c>
      <c r="G31" s="1166"/>
      <c r="H31" s="916"/>
      <c r="I31" s="1169"/>
      <c r="J31" s="877">
        <v>956085731</v>
      </c>
      <c r="K31" s="1172"/>
      <c r="L31" s="106">
        <v>0</v>
      </c>
      <c r="M31" s="1229"/>
    </row>
    <row r="32" spans="1:13" ht="18.75" customHeight="1" x14ac:dyDescent="0.25">
      <c r="A32" s="1148"/>
      <c r="B32" s="1160"/>
      <c r="C32" s="1151"/>
      <c r="D32" s="1163"/>
      <c r="E32" s="105">
        <v>2026</v>
      </c>
      <c r="F32" s="860">
        <v>6100</v>
      </c>
      <c r="G32" s="1166"/>
      <c r="H32" s="917"/>
      <c r="I32" s="1169"/>
      <c r="J32" s="877">
        <v>939880886</v>
      </c>
      <c r="K32" s="1172"/>
      <c r="L32" s="106">
        <v>0</v>
      </c>
      <c r="M32" s="1229"/>
    </row>
    <row r="33" spans="1:13" ht="18.75" customHeight="1" x14ac:dyDescent="0.25">
      <c r="A33" s="1148"/>
      <c r="B33" s="1160"/>
      <c r="C33" s="1151"/>
      <c r="D33" s="1163"/>
      <c r="E33" s="105">
        <v>2027</v>
      </c>
      <c r="F33" s="860">
        <v>6100</v>
      </c>
      <c r="G33" s="1166"/>
      <c r="H33" s="916"/>
      <c r="I33" s="1169"/>
      <c r="J33" s="877">
        <v>777832457</v>
      </c>
      <c r="K33" s="1172"/>
      <c r="L33" s="106">
        <v>0</v>
      </c>
      <c r="M33" s="1229"/>
    </row>
    <row r="34" spans="1:13" ht="18.75" customHeight="1" thickBot="1" x14ac:dyDescent="0.3">
      <c r="A34" s="1148"/>
      <c r="B34" s="1161"/>
      <c r="C34" s="1152"/>
      <c r="D34" s="1164"/>
      <c r="E34" s="123"/>
      <c r="F34" s="861"/>
      <c r="G34" s="1167"/>
      <c r="H34" s="918"/>
      <c r="I34" s="1170"/>
      <c r="J34" s="878"/>
      <c r="K34" s="1173"/>
      <c r="L34" s="124"/>
      <c r="M34" s="1230"/>
    </row>
    <row r="35" spans="1:13" ht="18.75" customHeight="1" x14ac:dyDescent="0.25">
      <c r="A35" s="1148"/>
      <c r="B35" s="1186">
        <v>4</v>
      </c>
      <c r="C35" s="1189" t="s">
        <v>55</v>
      </c>
      <c r="D35" s="1192" t="s">
        <v>52</v>
      </c>
      <c r="E35" s="125">
        <v>2024</v>
      </c>
      <c r="F35" s="862">
        <v>24720</v>
      </c>
      <c r="G35" s="1195">
        <f>SUM(F35:F39)</f>
        <v>174241</v>
      </c>
      <c r="H35" s="1003">
        <v>1518</v>
      </c>
      <c r="I35" s="1222">
        <f>SUM(H35:H39)</f>
        <v>1518</v>
      </c>
      <c r="J35" s="909">
        <v>4836214729</v>
      </c>
      <c r="K35" s="1198">
        <f>+J35+J36+J37+J38+J39</f>
        <v>50403966829</v>
      </c>
      <c r="L35" s="126">
        <v>600097289</v>
      </c>
      <c r="M35" s="1201">
        <f>+L35+L36+L37+L38+L39</f>
        <v>600097289</v>
      </c>
    </row>
    <row r="36" spans="1:13" ht="18.75" customHeight="1" x14ac:dyDescent="0.25">
      <c r="A36" s="1148"/>
      <c r="B36" s="1187"/>
      <c r="C36" s="1190"/>
      <c r="D36" s="1193"/>
      <c r="E36" s="103">
        <v>2025</v>
      </c>
      <c r="F36" s="863">
        <v>52744</v>
      </c>
      <c r="G36" s="1196"/>
      <c r="H36" s="1004"/>
      <c r="I36" s="1223"/>
      <c r="J36" s="879">
        <v>14386561099</v>
      </c>
      <c r="K36" s="1199"/>
      <c r="L36" s="104">
        <v>0</v>
      </c>
      <c r="M36" s="1202"/>
    </row>
    <row r="37" spans="1:13" ht="18.75" customHeight="1" x14ac:dyDescent="0.25">
      <c r="A37" s="1148"/>
      <c r="B37" s="1187"/>
      <c r="C37" s="1190"/>
      <c r="D37" s="1193"/>
      <c r="E37" s="103">
        <v>2026</v>
      </c>
      <c r="F37" s="863">
        <v>50693</v>
      </c>
      <c r="G37" s="1196"/>
      <c r="H37" s="1004"/>
      <c r="I37" s="1223"/>
      <c r="J37" s="879">
        <v>15209757389</v>
      </c>
      <c r="K37" s="1199"/>
      <c r="L37" s="104">
        <v>0</v>
      </c>
      <c r="M37" s="1202"/>
    </row>
    <row r="38" spans="1:13" ht="18.75" customHeight="1" x14ac:dyDescent="0.25">
      <c r="A38" s="1148"/>
      <c r="B38" s="1187"/>
      <c r="C38" s="1190"/>
      <c r="D38" s="1193"/>
      <c r="E38" s="103">
        <v>2027</v>
      </c>
      <c r="F38" s="863">
        <v>46084</v>
      </c>
      <c r="G38" s="1196"/>
      <c r="H38" s="1004"/>
      <c r="I38" s="1223"/>
      <c r="J38" s="879">
        <v>15971433612</v>
      </c>
      <c r="K38" s="1199"/>
      <c r="L38" s="104">
        <v>0</v>
      </c>
      <c r="M38" s="1202"/>
    </row>
    <row r="39" spans="1:13" ht="18.75" customHeight="1" thickBot="1" x14ac:dyDescent="0.3">
      <c r="A39" s="1149"/>
      <c r="B39" s="1188"/>
      <c r="C39" s="1191"/>
      <c r="D39" s="1194"/>
      <c r="E39" s="127"/>
      <c r="F39" s="864"/>
      <c r="G39" s="1197"/>
      <c r="H39" s="1005"/>
      <c r="I39" s="1224"/>
      <c r="J39" s="880"/>
      <c r="K39" s="1200"/>
      <c r="L39" s="128"/>
      <c r="M39" s="1203"/>
    </row>
    <row r="40" spans="1:13" ht="18.75" customHeight="1" x14ac:dyDescent="0.25">
      <c r="A40" s="1251" t="s">
        <v>56</v>
      </c>
      <c r="B40" s="1254">
        <v>5</v>
      </c>
      <c r="C40" s="1263" t="s">
        <v>57</v>
      </c>
      <c r="D40" s="1257" t="s">
        <v>52</v>
      </c>
      <c r="E40" s="129">
        <v>2024</v>
      </c>
      <c r="F40" s="865">
        <v>0.2</v>
      </c>
      <c r="G40" s="1260">
        <f>SUM(F40:F44)</f>
        <v>2</v>
      </c>
      <c r="H40" s="919">
        <v>4.2999999999999997E-2</v>
      </c>
      <c r="I40" s="1266">
        <f>SUM(H40:H44)</f>
        <v>4.2999999999999997E-2</v>
      </c>
      <c r="J40" s="910">
        <v>140968422</v>
      </c>
      <c r="K40" s="1245">
        <f>+J40+J41+J42+J43+J44</f>
        <v>1309684201</v>
      </c>
      <c r="L40" s="130">
        <v>20662175</v>
      </c>
      <c r="M40" s="1248">
        <f>+L40+L41+L42+L43+L44</f>
        <v>20662175</v>
      </c>
    </row>
    <row r="41" spans="1:13" ht="18.75" customHeight="1" x14ac:dyDescent="0.25">
      <c r="A41" s="1252"/>
      <c r="B41" s="1255"/>
      <c r="C41" s="1264"/>
      <c r="D41" s="1258"/>
      <c r="E41" s="107">
        <v>2025</v>
      </c>
      <c r="F41" s="866">
        <v>0.6</v>
      </c>
      <c r="G41" s="1261"/>
      <c r="H41" s="844"/>
      <c r="I41" s="1267"/>
      <c r="J41" s="881">
        <v>392905257</v>
      </c>
      <c r="K41" s="1246"/>
      <c r="L41" s="108">
        <v>0</v>
      </c>
      <c r="M41" s="1249"/>
    </row>
    <row r="42" spans="1:13" ht="18.75" customHeight="1" x14ac:dyDescent="0.25">
      <c r="A42" s="1252"/>
      <c r="B42" s="1255"/>
      <c r="C42" s="1264"/>
      <c r="D42" s="1258"/>
      <c r="E42" s="107">
        <v>2026</v>
      </c>
      <c r="F42" s="866">
        <v>0.6</v>
      </c>
      <c r="G42" s="1261"/>
      <c r="H42" s="844"/>
      <c r="I42" s="1267"/>
      <c r="J42" s="881">
        <v>513873683</v>
      </c>
      <c r="K42" s="1246"/>
      <c r="L42" s="108">
        <v>0</v>
      </c>
      <c r="M42" s="1249"/>
    </row>
    <row r="43" spans="1:13" ht="18.75" customHeight="1" x14ac:dyDescent="0.25">
      <c r="A43" s="1252"/>
      <c r="B43" s="1255"/>
      <c r="C43" s="1264"/>
      <c r="D43" s="1258"/>
      <c r="E43" s="107">
        <v>2027</v>
      </c>
      <c r="F43" s="866">
        <v>0.6</v>
      </c>
      <c r="G43" s="1261"/>
      <c r="H43" s="844"/>
      <c r="I43" s="1267"/>
      <c r="J43" s="881">
        <v>261936839</v>
      </c>
      <c r="K43" s="1246"/>
      <c r="L43" s="108">
        <v>0</v>
      </c>
      <c r="M43" s="1249"/>
    </row>
    <row r="44" spans="1:13" ht="14.25" hidden="1" customHeight="1" thickBot="1" x14ac:dyDescent="0.3">
      <c r="A44" s="1253"/>
      <c r="B44" s="1256"/>
      <c r="C44" s="1265"/>
      <c r="D44" s="1259"/>
      <c r="E44" s="131"/>
      <c r="F44" s="867"/>
      <c r="G44" s="1262"/>
      <c r="H44" s="845"/>
      <c r="I44" s="1268"/>
      <c r="J44" s="882"/>
      <c r="K44" s="1247"/>
      <c r="L44" s="132"/>
      <c r="M44" s="1250"/>
    </row>
    <row r="45" spans="1:13" ht="14.25" hidden="1" customHeight="1" x14ac:dyDescent="0.25">
      <c r="A45" s="1235"/>
      <c r="B45" s="1237"/>
      <c r="C45" s="1239"/>
      <c r="D45" s="1241"/>
      <c r="E45" s="102">
        <v>2024</v>
      </c>
      <c r="F45" s="868"/>
      <c r="G45" s="1243">
        <f>SUM(F45:F49)</f>
        <v>0</v>
      </c>
      <c r="H45" s="846"/>
      <c r="I45" s="1244">
        <f>SUM(H45:H49)</f>
        <v>0</v>
      </c>
      <c r="J45" s="883"/>
      <c r="K45" s="1231">
        <f>+J45+J46+J47+J48+J49</f>
        <v>0</v>
      </c>
      <c r="L45" s="95"/>
      <c r="M45" s="1234">
        <f>+L45+L46+L47+L48+L49</f>
        <v>0</v>
      </c>
    </row>
    <row r="46" spans="1:13" ht="14.25" hidden="1" customHeight="1" x14ac:dyDescent="0.25">
      <c r="A46" s="1236"/>
      <c r="B46" s="1238"/>
      <c r="C46" s="1240"/>
      <c r="D46" s="1242"/>
      <c r="E46" s="96">
        <v>2025</v>
      </c>
      <c r="F46" s="869"/>
      <c r="G46" s="1243"/>
      <c r="H46" s="847"/>
      <c r="I46" s="1244"/>
      <c r="J46" s="884"/>
      <c r="K46" s="1232"/>
      <c r="L46" s="29"/>
      <c r="M46" s="1234"/>
    </row>
    <row r="47" spans="1:13" ht="14.25" hidden="1" customHeight="1" x14ac:dyDescent="0.25">
      <c r="A47" s="1236"/>
      <c r="B47" s="1238"/>
      <c r="C47" s="1240"/>
      <c r="D47" s="1242"/>
      <c r="E47" s="96">
        <v>2026</v>
      </c>
      <c r="F47" s="869"/>
      <c r="G47" s="1243"/>
      <c r="H47" s="847"/>
      <c r="I47" s="1244"/>
      <c r="J47" s="884"/>
      <c r="K47" s="1232"/>
      <c r="L47" s="29"/>
      <c r="M47" s="1234"/>
    </row>
    <row r="48" spans="1:13" ht="14.25" hidden="1" customHeight="1" x14ac:dyDescent="0.25">
      <c r="A48" s="1236"/>
      <c r="B48" s="1238"/>
      <c r="C48" s="1240"/>
      <c r="D48" s="1242"/>
      <c r="E48" s="96">
        <v>2027</v>
      </c>
      <c r="F48" s="869"/>
      <c r="G48" s="1243"/>
      <c r="H48" s="847"/>
      <c r="I48" s="1244"/>
      <c r="J48" s="884"/>
      <c r="K48" s="1232"/>
      <c r="L48" s="29"/>
      <c r="M48" s="1234"/>
    </row>
    <row r="49" spans="1:13" ht="14.25" hidden="1" customHeight="1" x14ac:dyDescent="0.25">
      <c r="A49" s="1236"/>
      <c r="B49" s="1238"/>
      <c r="C49" s="1240"/>
      <c r="D49" s="1242"/>
      <c r="E49" s="100"/>
      <c r="F49" s="870"/>
      <c r="G49" s="1243"/>
      <c r="H49" s="848"/>
      <c r="I49" s="1244"/>
      <c r="J49" s="885"/>
      <c r="K49" s="1233"/>
      <c r="L49" s="101"/>
      <c r="M49" s="1234"/>
    </row>
    <row r="50" spans="1:13" ht="51.75" customHeight="1" thickBot="1" x14ac:dyDescent="0.3">
      <c r="A50" s="97" t="s">
        <v>58</v>
      </c>
      <c r="B50" s="97"/>
      <c r="C50" s="98"/>
      <c r="D50" s="97"/>
      <c r="E50" s="99"/>
      <c r="F50" s="871"/>
      <c r="G50" s="888"/>
      <c r="H50" s="849"/>
      <c r="I50" s="889"/>
      <c r="J50" s="886" t="s">
        <v>59</v>
      </c>
      <c r="K50" s="851">
        <f>SUM(K20:K49)</f>
        <v>82929734125</v>
      </c>
      <c r="L50" s="850" t="s">
        <v>60</v>
      </c>
      <c r="M50" s="852">
        <f>SUM(M20:M49)</f>
        <v>3456935415</v>
      </c>
    </row>
    <row r="51" spans="1:13" s="66" customFormat="1" ht="27" customHeight="1" x14ac:dyDescent="0.25">
      <c r="F51" s="136"/>
      <c r="I51" s="55"/>
    </row>
    <row r="52" spans="1:13" x14ac:dyDescent="0.25">
      <c r="E52" s="67"/>
      <c r="F52" s="137"/>
      <c r="J52" s="67"/>
    </row>
    <row r="53" spans="1:13" ht="31.5" x14ac:dyDescent="0.25">
      <c r="E53" s="67"/>
      <c r="F53" s="137"/>
      <c r="G53" s="67"/>
      <c r="H53" s="67"/>
      <c r="I53" s="56"/>
      <c r="J53" s="40" t="s">
        <v>61</v>
      </c>
      <c r="K53" s="40" t="s">
        <v>62</v>
      </c>
      <c r="L53" s="40" t="s">
        <v>63</v>
      </c>
    </row>
    <row r="54" spans="1:13" x14ac:dyDescent="0.25">
      <c r="E54" s="67"/>
      <c r="F54" s="137"/>
      <c r="J54" s="65">
        <v>2024</v>
      </c>
      <c r="K54" s="86">
        <f>+SUMIF($E$20:$E$49,J54,$J$20:$J$49)</f>
        <v>10180592286</v>
      </c>
      <c r="L54" s="86">
        <f>+SUMIF($E$20:$E$49,J54,$L$20:$L$49)</f>
        <v>3456935415</v>
      </c>
    </row>
    <row r="55" spans="1:13" x14ac:dyDescent="0.25">
      <c r="J55" s="65">
        <v>2025</v>
      </c>
      <c r="K55" s="86">
        <f>+SUMIF($E$20:$E$49,J55,$J$20:$J$49)</f>
        <v>23107742989</v>
      </c>
      <c r="L55" s="86">
        <f>+SUMIF($E$20:$E$49,J55,$L$20:$L$49)</f>
        <v>0</v>
      </c>
    </row>
    <row r="56" spans="1:13" x14ac:dyDescent="0.25">
      <c r="J56" s="65">
        <v>2026</v>
      </c>
      <c r="K56" s="86">
        <f>+SUMIF($E$20:$E$49,J56,$J$20:$J$49)</f>
        <v>24574467553</v>
      </c>
      <c r="L56" s="86">
        <f>+SUMIF($E$20:$E$49,J56,$L$20:$L$49)</f>
        <v>0</v>
      </c>
      <c r="M56" s="71"/>
    </row>
    <row r="57" spans="1:13" x14ac:dyDescent="0.25">
      <c r="J57" s="65">
        <v>2027</v>
      </c>
      <c r="K57" s="86">
        <f>+SUMIF($E$20:$E$49,J57,$J$20:$J$49)</f>
        <v>25066931297</v>
      </c>
      <c r="L57" s="86">
        <f>+SUMIF($E$20:$E$49,J57,$L$20:$L$49)</f>
        <v>0</v>
      </c>
      <c r="M57" s="71"/>
    </row>
    <row r="58" spans="1:13" hidden="1" x14ac:dyDescent="0.25">
      <c r="J58" s="65"/>
      <c r="K58" s="70">
        <f>+SUMIF($E$20:$E$49,J58,$J$20:$J$49)</f>
        <v>0</v>
      </c>
      <c r="L58" s="70">
        <f>+SUMIF($E$20:$E$49,J58,$L$20:$L$49)</f>
        <v>0</v>
      </c>
      <c r="M58" s="72"/>
    </row>
    <row r="59" spans="1:13" ht="31.5" x14ac:dyDescent="0.25">
      <c r="J59" s="40" t="s">
        <v>64</v>
      </c>
      <c r="K59" s="28">
        <f>SUM(K54:K58)</f>
        <v>82929734125</v>
      </c>
      <c r="L59" s="28">
        <f>SUM(L54:L58)</f>
        <v>3456935415</v>
      </c>
    </row>
    <row r="60" spans="1:13" x14ac:dyDescent="0.25">
      <c r="F60" s="138"/>
      <c r="K60" s="73"/>
      <c r="L60" s="73"/>
    </row>
    <row r="61" spans="1:13" x14ac:dyDescent="0.25">
      <c r="J61" s="74"/>
      <c r="K61" s="73"/>
      <c r="L61" s="73"/>
    </row>
    <row r="62" spans="1:13" x14ac:dyDescent="0.25">
      <c r="J62" s="74"/>
      <c r="K62" s="73"/>
      <c r="L62" s="73"/>
    </row>
    <row r="63" spans="1:13" x14ac:dyDescent="0.25">
      <c r="J63" s="74"/>
      <c r="K63" s="73"/>
      <c r="L63" s="73"/>
    </row>
    <row r="64" spans="1:13" x14ac:dyDescent="0.25">
      <c r="J64" s="74"/>
      <c r="K64" s="73"/>
      <c r="L64" s="73"/>
    </row>
    <row r="65" spans="10:12" x14ac:dyDescent="0.25">
      <c r="J65" s="74"/>
      <c r="K65" s="73"/>
      <c r="L65" s="73"/>
    </row>
    <row r="66" spans="10:12" x14ac:dyDescent="0.25">
      <c r="J66" s="74"/>
      <c r="K66" s="73"/>
      <c r="L66" s="73"/>
    </row>
    <row r="67" spans="10:12" x14ac:dyDescent="0.25">
      <c r="K67" s="73"/>
      <c r="L67" s="73"/>
    </row>
  </sheetData>
  <sheetProtection algorithmName="SHA-512" hashValue="b2Ao/ILesOuwf5KJP4YMMrXeGE0eGvi17BouKKkmK3S+yAeSrXIZxyT9vvljDG8n2ZfYbq8GclmTy6jMyp+cow==" saltValue="Tt5N/CfjBi7WJyyS+8nBEg==" spinCount="100000" sheet="1" objects="1" scenarios="1"/>
  <mergeCells count="71">
    <mergeCell ref="B1:E1"/>
    <mergeCell ref="B2:E2"/>
    <mergeCell ref="F1:F3"/>
    <mergeCell ref="A1:A3"/>
    <mergeCell ref="B3:C3"/>
    <mergeCell ref="D3:E3"/>
    <mergeCell ref="K40:K44"/>
    <mergeCell ref="M40:M44"/>
    <mergeCell ref="A40:A44"/>
    <mergeCell ref="B40:B44"/>
    <mergeCell ref="D40:D44"/>
    <mergeCell ref="G40:G44"/>
    <mergeCell ref="C40:C44"/>
    <mergeCell ref="I40:I44"/>
    <mergeCell ref="K45:K49"/>
    <mergeCell ref="M45:M49"/>
    <mergeCell ref="A45:A49"/>
    <mergeCell ref="B45:B49"/>
    <mergeCell ref="C45:C49"/>
    <mergeCell ref="D45:D49"/>
    <mergeCell ref="G45:G49"/>
    <mergeCell ref="I45:I4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20:K24"/>
    <mergeCell ref="A20:A39"/>
    <mergeCell ref="C30:C34"/>
    <mergeCell ref="C25:C29"/>
    <mergeCell ref="K25:K29"/>
    <mergeCell ref="B30:B34"/>
    <mergeCell ref="D30:D34"/>
    <mergeCell ref="G30:G34"/>
    <mergeCell ref="I30:I34"/>
    <mergeCell ref="K30:K34"/>
    <mergeCell ref="B25:B29"/>
    <mergeCell ref="D25:D29"/>
    <mergeCell ref="G25:G29"/>
    <mergeCell ref="A5:B5"/>
    <mergeCell ref="C5:F5"/>
    <mergeCell ref="A6:B6"/>
    <mergeCell ref="C6:F6"/>
    <mergeCell ref="A8:B8"/>
    <mergeCell ref="C8:F8"/>
    <mergeCell ref="A7:B7"/>
    <mergeCell ref="C7:F7"/>
    <mergeCell ref="A13:B14"/>
    <mergeCell ref="D13:E13"/>
    <mergeCell ref="F13:F14"/>
    <mergeCell ref="D14:E14"/>
    <mergeCell ref="A9:B9"/>
    <mergeCell ref="C9:F9"/>
    <mergeCell ref="A10:B10"/>
    <mergeCell ref="C10:F10"/>
    <mergeCell ref="A12:B12"/>
    <mergeCell ref="C12:F12"/>
    <mergeCell ref="A11:B11"/>
    <mergeCell ref="C11:F11"/>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A11" sqref="A11:B11"/>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40"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3" customFormat="1" ht="36" customHeight="1" x14ac:dyDescent="0.25">
      <c r="A1" s="1273"/>
      <c r="B1" s="1269" t="s">
        <v>13</v>
      </c>
      <c r="C1" s="1269"/>
      <c r="D1" s="1269"/>
      <c r="E1" s="1269"/>
      <c r="F1" s="1270"/>
      <c r="I1" s="52"/>
      <c r="J1" s="52"/>
      <c r="K1" s="52"/>
    </row>
    <row r="2" spans="1:50" s="53" customFormat="1" ht="36" customHeight="1" x14ac:dyDescent="0.25">
      <c r="A2" s="1274"/>
      <c r="B2" s="1269" t="s">
        <v>1</v>
      </c>
      <c r="C2" s="1269"/>
      <c r="D2" s="1269"/>
      <c r="E2" s="1269"/>
      <c r="F2" s="1271"/>
      <c r="I2" s="52"/>
      <c r="J2" s="52"/>
      <c r="K2" s="52"/>
    </row>
    <row r="3" spans="1:50" s="53" customFormat="1" ht="36" customHeight="1" x14ac:dyDescent="0.25">
      <c r="A3" s="1275"/>
      <c r="B3" s="1269" t="s">
        <v>2</v>
      </c>
      <c r="C3" s="1269"/>
      <c r="D3" s="1276" t="s">
        <v>3</v>
      </c>
      <c r="E3" s="1277"/>
      <c r="F3" s="1272"/>
      <c r="I3" s="52"/>
      <c r="J3" s="52"/>
      <c r="K3" s="52"/>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3" customFormat="1" ht="17.25" customHeight="1" x14ac:dyDescent="0.25">
      <c r="A8" s="1133" t="s">
        <v>14</v>
      </c>
      <c r="B8" s="1134"/>
      <c r="C8" s="1138" t="s">
        <v>15</v>
      </c>
      <c r="D8" s="1139"/>
      <c r="E8" s="1139"/>
      <c r="F8" s="1140"/>
      <c r="G8" s="36"/>
      <c r="H8" s="36"/>
      <c r="I8" s="54"/>
      <c r="J8" s="54"/>
      <c r="K8" s="54"/>
      <c r="L8" s="36"/>
      <c r="M8" s="36"/>
    </row>
    <row r="9" spans="1:50" s="53" customFormat="1" ht="18" customHeight="1" x14ac:dyDescent="0.25">
      <c r="A9" s="1133" t="s">
        <v>16</v>
      </c>
      <c r="B9" s="1134"/>
      <c r="C9" s="1135" t="s">
        <v>17</v>
      </c>
      <c r="D9" s="1135"/>
      <c r="E9" s="1135"/>
      <c r="F9" s="1135"/>
      <c r="G9" s="36"/>
      <c r="H9" s="36"/>
      <c r="I9" s="54"/>
      <c r="J9" s="54"/>
      <c r="K9" s="54"/>
      <c r="L9" s="36"/>
      <c r="M9" s="36"/>
    </row>
    <row r="10" spans="1:50" s="53" customFormat="1" ht="15" customHeight="1" x14ac:dyDescent="0.25">
      <c r="A10" s="1136" t="s">
        <v>18</v>
      </c>
      <c r="B10" s="1137"/>
      <c r="C10" s="1141" t="s">
        <v>19</v>
      </c>
      <c r="D10" s="1142"/>
      <c r="E10" s="1142"/>
      <c r="F10" s="1143"/>
      <c r="G10" s="36"/>
      <c r="H10" s="36"/>
      <c r="I10" s="54"/>
      <c r="J10" s="54"/>
      <c r="K10" s="54"/>
      <c r="L10" s="36"/>
      <c r="M10" s="36"/>
    </row>
    <row r="11" spans="1:50" s="53" customFormat="1" ht="117" customHeight="1" x14ac:dyDescent="0.25">
      <c r="A11" s="1136" t="s">
        <v>20</v>
      </c>
      <c r="B11" s="1137"/>
      <c r="C11" s="1291" t="s">
        <v>21</v>
      </c>
      <c r="D11" s="1291"/>
      <c r="E11" s="1291"/>
      <c r="F11" s="1291"/>
      <c r="G11" s="36"/>
      <c r="H11" s="36"/>
      <c r="I11" s="54"/>
      <c r="J11" s="54"/>
      <c r="K11" s="54"/>
      <c r="L11" s="36"/>
      <c r="M11" s="36"/>
    </row>
    <row r="12" spans="1:50" s="53" customFormat="1" ht="41.25" customHeight="1" x14ac:dyDescent="0.25">
      <c r="A12" s="1133" t="s">
        <v>22</v>
      </c>
      <c r="B12" s="1134"/>
      <c r="C12" s="1135" t="s">
        <v>23</v>
      </c>
      <c r="D12" s="1135"/>
      <c r="E12" s="1135"/>
      <c r="F12" s="1135"/>
      <c r="G12" s="36"/>
      <c r="H12" s="36"/>
      <c r="I12" s="54"/>
      <c r="J12" s="54"/>
      <c r="K12" s="54"/>
      <c r="L12" s="36"/>
    </row>
    <row r="13" spans="1:50" s="53" customFormat="1" ht="33" customHeight="1" x14ac:dyDescent="0.25">
      <c r="A13" s="1136" t="s">
        <v>24</v>
      </c>
      <c r="B13" s="1137"/>
      <c r="C13" s="1135" t="s">
        <v>25</v>
      </c>
      <c r="D13" s="1135"/>
      <c r="E13" s="1135"/>
      <c r="F13" s="1135"/>
      <c r="G13" s="36"/>
      <c r="H13" s="36"/>
      <c r="I13" s="54"/>
      <c r="J13" s="54"/>
      <c r="K13" s="54"/>
      <c r="L13" s="36"/>
      <c r="M13" s="36"/>
    </row>
    <row r="14" spans="1:50" s="53" customFormat="1" ht="20.25" customHeight="1" x14ac:dyDescent="0.25">
      <c r="A14" s="1136" t="s">
        <v>26</v>
      </c>
      <c r="B14" s="1137"/>
      <c r="C14" s="1135" t="s">
        <v>27</v>
      </c>
      <c r="D14" s="1135"/>
      <c r="E14" s="1135"/>
      <c r="F14" s="1135"/>
      <c r="G14" s="36"/>
      <c r="H14" s="36"/>
      <c r="I14" s="54"/>
      <c r="J14" s="54"/>
      <c r="K14" s="54"/>
      <c r="L14" s="36"/>
      <c r="M14" s="36"/>
    </row>
    <row r="15" spans="1:50" s="53" customFormat="1" ht="20.25" customHeight="1" x14ac:dyDescent="0.25">
      <c r="A15" s="1133" t="s">
        <v>28</v>
      </c>
      <c r="B15" s="1134"/>
      <c r="C15" s="1135" t="s">
        <v>65</v>
      </c>
      <c r="D15" s="1135"/>
      <c r="E15" s="1135"/>
      <c r="F15" s="1135"/>
      <c r="G15" s="36"/>
      <c r="H15" s="36"/>
      <c r="I15" s="54"/>
      <c r="J15" s="54"/>
      <c r="K15" s="54"/>
      <c r="L15" s="36"/>
      <c r="M15" s="36"/>
    </row>
    <row r="16" spans="1:50" s="53" customFormat="1" ht="24.75" customHeight="1" x14ac:dyDescent="0.25">
      <c r="A16" s="1128" t="s">
        <v>30</v>
      </c>
      <c r="B16" s="1129"/>
      <c r="C16" s="80" t="s">
        <v>31</v>
      </c>
      <c r="D16" s="1132" t="s">
        <v>66</v>
      </c>
      <c r="E16" s="1132"/>
      <c r="F16" s="1132">
        <v>2024</v>
      </c>
      <c r="G16" s="36"/>
      <c r="H16" s="36"/>
      <c r="I16" s="54"/>
      <c r="J16" s="54"/>
      <c r="K16" s="54"/>
      <c r="L16" s="36"/>
      <c r="M16" s="36"/>
    </row>
    <row r="17" spans="1:17" s="53" customFormat="1" ht="14.25" customHeight="1" x14ac:dyDescent="0.25">
      <c r="A17" s="1130"/>
      <c r="B17" s="1131"/>
      <c r="C17" s="80" t="s">
        <v>33</v>
      </c>
      <c r="D17" s="1132" t="s">
        <v>67</v>
      </c>
      <c r="E17" s="1132"/>
      <c r="F17" s="1132"/>
      <c r="G17" s="36"/>
      <c r="H17" s="36"/>
      <c r="I17" s="54"/>
      <c r="J17" s="54"/>
      <c r="K17" s="54"/>
      <c r="L17" s="36"/>
      <c r="M17" s="36"/>
    </row>
    <row r="18" spans="1:17" ht="15" x14ac:dyDescent="0.2">
      <c r="B18" s="3"/>
      <c r="C18" s="15"/>
      <c r="I18" s="15"/>
      <c r="J18" s="15"/>
      <c r="K18" s="15"/>
    </row>
    <row r="19" spans="1:17" ht="21" customHeight="1" thickBot="1" x14ac:dyDescent="0.3">
      <c r="A19" s="1128" t="s">
        <v>68</v>
      </c>
      <c r="B19" s="1129"/>
      <c r="C19" s="20"/>
      <c r="D19" s="21"/>
      <c r="E19" s="21"/>
      <c r="F19" s="20"/>
      <c r="H19" s="22" t="s">
        <v>36</v>
      </c>
      <c r="I19" s="20"/>
      <c r="J19" s="20"/>
      <c r="K19" s="20"/>
      <c r="L19" s="21"/>
      <c r="M19" s="21"/>
    </row>
    <row r="20" spans="1:17" s="23" customFormat="1" ht="21" customHeight="1" x14ac:dyDescent="0.25">
      <c r="A20" s="57"/>
      <c r="B20" s="824"/>
      <c r="C20" s="1288" t="s">
        <v>69</v>
      </c>
      <c r="D20" s="1289"/>
      <c r="E20" s="1290"/>
      <c r="F20" s="1285" t="s">
        <v>70</v>
      </c>
      <c r="G20" s="1286"/>
      <c r="H20" s="1287"/>
      <c r="I20" s="1288" t="s">
        <v>71</v>
      </c>
      <c r="J20" s="1289"/>
      <c r="K20" s="1289"/>
      <c r="L20" s="1289"/>
      <c r="M20" s="1290"/>
      <c r="N20" s="1283"/>
      <c r="O20" s="1283"/>
      <c r="P20" s="1283"/>
      <c r="Q20" s="1284"/>
    </row>
    <row r="21" spans="1:17" s="24" customFormat="1" ht="151.5" customHeight="1" x14ac:dyDescent="0.25">
      <c r="A21" s="57" t="s">
        <v>72</v>
      </c>
      <c r="B21" s="825" t="s">
        <v>39</v>
      </c>
      <c r="C21" s="828" t="s">
        <v>73</v>
      </c>
      <c r="D21" s="44" t="s">
        <v>74</v>
      </c>
      <c r="E21" s="829" t="s">
        <v>75</v>
      </c>
      <c r="F21" s="819" t="s">
        <v>76</v>
      </c>
      <c r="G21" s="89" t="s">
        <v>77</v>
      </c>
      <c r="H21" s="820" t="s">
        <v>75</v>
      </c>
      <c r="I21" s="828" t="s">
        <v>73</v>
      </c>
      <c r="J21" s="44" t="s">
        <v>78</v>
      </c>
      <c r="K21" s="44" t="s">
        <v>79</v>
      </c>
      <c r="L21" s="44" t="s">
        <v>74</v>
      </c>
      <c r="M21" s="829" t="s">
        <v>75</v>
      </c>
      <c r="N21" s="833" t="s">
        <v>80</v>
      </c>
      <c r="O21" s="45" t="s">
        <v>81</v>
      </c>
      <c r="P21" s="45" t="s">
        <v>82</v>
      </c>
      <c r="Q21" s="46" t="s">
        <v>83</v>
      </c>
    </row>
    <row r="22" spans="1:17" s="38" customFormat="1" ht="119.25" customHeight="1" x14ac:dyDescent="0.25">
      <c r="A22" s="39">
        <v>1</v>
      </c>
      <c r="B22" s="826" t="s">
        <v>51</v>
      </c>
      <c r="C22" s="830">
        <v>3644178877</v>
      </c>
      <c r="D22" s="830">
        <v>1744730568</v>
      </c>
      <c r="E22" s="920">
        <f>D22/C22</f>
        <v>0.47877193378507144</v>
      </c>
      <c r="F22" s="821">
        <v>5400</v>
      </c>
      <c r="G22" s="50">
        <f>+'1.PROGRAMACION CUATRIENIO'!H20</f>
        <v>1016</v>
      </c>
      <c r="H22" s="822">
        <f>G22/F22</f>
        <v>0.18814814814814815</v>
      </c>
      <c r="I22" s="834">
        <v>0</v>
      </c>
      <c r="J22" s="64">
        <v>0</v>
      </c>
      <c r="K22" s="64">
        <v>0</v>
      </c>
      <c r="L22" s="64">
        <v>0</v>
      </c>
      <c r="M22" s="822" t="e">
        <f>L22/K22</f>
        <v>#DIV/0!</v>
      </c>
      <c r="N22" s="1000" t="s">
        <v>84</v>
      </c>
      <c r="O22" s="999" t="s">
        <v>85</v>
      </c>
      <c r="P22" s="999" t="s">
        <v>86</v>
      </c>
      <c r="Q22" s="1001" t="s">
        <v>87</v>
      </c>
    </row>
    <row r="23" spans="1:17" s="36" customFormat="1" ht="78.75" x14ac:dyDescent="0.25">
      <c r="A23" s="39">
        <v>2</v>
      </c>
      <c r="B23" s="826" t="s">
        <v>53</v>
      </c>
      <c r="C23" s="830">
        <v>303330157</v>
      </c>
      <c r="D23" s="830">
        <v>203678137</v>
      </c>
      <c r="E23" s="920">
        <f t="shared" ref="E23:E26" si="0">D23/C23</f>
        <v>0.67147341700020946</v>
      </c>
      <c r="F23" s="821">
        <v>600</v>
      </c>
      <c r="G23" s="50">
        <f>+'1.PROGRAMACION CUATRIENIO'!H25</f>
        <v>32</v>
      </c>
      <c r="H23" s="822">
        <f t="shared" ref="H23:H25" si="1">G23/F23</f>
        <v>5.3333333333333337E-2</v>
      </c>
      <c r="I23" s="834">
        <v>0</v>
      </c>
      <c r="J23" s="64">
        <v>0</v>
      </c>
      <c r="K23" s="64">
        <f t="shared" ref="K23:K26" si="2">I23-J23</f>
        <v>0</v>
      </c>
      <c r="L23" s="64">
        <v>0</v>
      </c>
      <c r="M23" s="822" t="e">
        <f t="shared" ref="M23:M26" si="3">L23/K23</f>
        <v>#DIV/0!</v>
      </c>
      <c r="N23" s="1000" t="s">
        <v>88</v>
      </c>
      <c r="O23" s="999" t="s">
        <v>85</v>
      </c>
      <c r="P23" s="999" t="s">
        <v>86</v>
      </c>
      <c r="Q23" s="1001" t="s">
        <v>89</v>
      </c>
    </row>
    <row r="24" spans="1:17" s="36" customFormat="1" ht="63" x14ac:dyDescent="0.25">
      <c r="A24" s="34">
        <v>3</v>
      </c>
      <c r="B24" s="827" t="s">
        <v>54</v>
      </c>
      <c r="C24" s="830">
        <v>1255900101</v>
      </c>
      <c r="D24" s="830">
        <v>887767246</v>
      </c>
      <c r="E24" s="920">
        <f t="shared" si="0"/>
        <v>0.70687727892777674</v>
      </c>
      <c r="F24" s="821">
        <v>4000</v>
      </c>
      <c r="G24" s="50">
        <f>+'1.PROGRAMACION CUATRIENIO'!H30</f>
        <v>1680</v>
      </c>
      <c r="H24" s="822">
        <f t="shared" si="1"/>
        <v>0.42</v>
      </c>
      <c r="I24" s="834">
        <v>0</v>
      </c>
      <c r="J24" s="64">
        <v>0</v>
      </c>
      <c r="K24" s="64">
        <f t="shared" si="2"/>
        <v>0</v>
      </c>
      <c r="L24" s="64">
        <v>0</v>
      </c>
      <c r="M24" s="822" t="e">
        <f t="shared" si="3"/>
        <v>#DIV/0!</v>
      </c>
      <c r="N24" s="1000" t="s">
        <v>90</v>
      </c>
      <c r="O24" s="1002" t="s">
        <v>91</v>
      </c>
      <c r="P24" s="1002" t="s">
        <v>91</v>
      </c>
      <c r="Q24" s="1001" t="s">
        <v>89</v>
      </c>
    </row>
    <row r="25" spans="1:17" s="36" customFormat="1" ht="94.5" x14ac:dyDescent="0.25">
      <c r="A25" s="34">
        <v>4</v>
      </c>
      <c r="B25" s="827" t="s">
        <v>55</v>
      </c>
      <c r="C25" s="830">
        <v>4836214729</v>
      </c>
      <c r="D25" s="830">
        <v>600097289</v>
      </c>
      <c r="E25" s="920">
        <f t="shared" si="0"/>
        <v>0.12408408696197079</v>
      </c>
      <c r="F25" s="821">
        <v>24720</v>
      </c>
      <c r="G25" s="50">
        <f>+'1.PROGRAMACION CUATRIENIO'!H35</f>
        <v>1518</v>
      </c>
      <c r="H25" s="822">
        <f t="shared" si="1"/>
        <v>6.1407766990291261E-2</v>
      </c>
      <c r="I25" s="834">
        <v>0</v>
      </c>
      <c r="J25" s="64">
        <v>0</v>
      </c>
      <c r="K25" s="64">
        <f t="shared" si="2"/>
        <v>0</v>
      </c>
      <c r="L25" s="64">
        <v>0</v>
      </c>
      <c r="M25" s="822" t="e">
        <f t="shared" si="3"/>
        <v>#DIV/0!</v>
      </c>
      <c r="N25" s="1000" t="s">
        <v>92</v>
      </c>
      <c r="O25" s="999" t="s">
        <v>93</v>
      </c>
      <c r="P25" s="999" t="s">
        <v>86</v>
      </c>
      <c r="Q25" s="1001" t="s">
        <v>94</v>
      </c>
    </row>
    <row r="26" spans="1:17" s="36" customFormat="1" ht="153" customHeight="1" x14ac:dyDescent="0.25">
      <c r="A26" s="39">
        <v>5</v>
      </c>
      <c r="B26" s="826" t="s">
        <v>57</v>
      </c>
      <c r="C26" s="830">
        <v>140968422</v>
      </c>
      <c r="D26" s="830">
        <v>20662175</v>
      </c>
      <c r="E26" s="920">
        <f t="shared" si="0"/>
        <v>0.14657307435845454</v>
      </c>
      <c r="F26" s="823">
        <v>0.2</v>
      </c>
      <c r="G26" s="1007">
        <f>+'1.PROGRAMACION CUATRIENIO'!H40</f>
        <v>4.2999999999999997E-2</v>
      </c>
      <c r="H26" s="822">
        <f>G26/F26</f>
        <v>0.21499999999999997</v>
      </c>
      <c r="I26" s="834">
        <v>0</v>
      </c>
      <c r="J26" s="64">
        <v>0</v>
      </c>
      <c r="K26" s="64">
        <f t="shared" si="2"/>
        <v>0</v>
      </c>
      <c r="L26" s="64">
        <v>0</v>
      </c>
      <c r="M26" s="822" t="e">
        <f t="shared" si="3"/>
        <v>#DIV/0!</v>
      </c>
      <c r="N26" s="1000" t="s">
        <v>95</v>
      </c>
      <c r="O26" s="1002" t="s">
        <v>91</v>
      </c>
      <c r="P26" s="1002" t="s">
        <v>91</v>
      </c>
      <c r="Q26" s="1001" t="s">
        <v>96</v>
      </c>
    </row>
    <row r="27" spans="1:17" ht="41.25" customHeight="1" thickBot="1" x14ac:dyDescent="0.25">
      <c r="A27" s="1281" t="s">
        <v>97</v>
      </c>
      <c r="B27" s="1282"/>
      <c r="C27" s="831">
        <f>SUM(C22:C26)</f>
        <v>10180592286</v>
      </c>
      <c r="D27" s="832">
        <f>SUM(D22:D26)</f>
        <v>3456935415</v>
      </c>
      <c r="E27" s="921">
        <f>+D27/C27</f>
        <v>0.33956132589199733</v>
      </c>
      <c r="F27" s="1278"/>
      <c r="G27" s="1279"/>
      <c r="H27" s="1280"/>
      <c r="I27" s="831">
        <f>SUM(I22:I26)</f>
        <v>0</v>
      </c>
      <c r="J27" s="832">
        <f>SUM(J22:J26)</f>
        <v>0</v>
      </c>
      <c r="K27" s="832">
        <f>SUM(K22:K26)</f>
        <v>0</v>
      </c>
      <c r="L27" s="832">
        <f>SUM(L22:L26)</f>
        <v>0</v>
      </c>
      <c r="M27" s="835" t="e">
        <f t="shared" ref="M27" si="4">+L27/I27</f>
        <v>#DIV/0!</v>
      </c>
      <c r="N27" s="42"/>
      <c r="O27" s="41"/>
      <c r="P27" s="41"/>
      <c r="Q27" s="43"/>
    </row>
    <row r="28" spans="1:17" x14ac:dyDescent="0.2">
      <c r="C28" s="37" t="e">
        <f>SUM(#REF!)</f>
        <v>#REF!</v>
      </c>
      <c r="D28" s="37"/>
      <c r="I28" s="37" t="e">
        <f>SUM(#REF!)</f>
        <v>#REF!</v>
      </c>
      <c r="J28" s="37"/>
      <c r="K28" s="37"/>
      <c r="L28" s="37"/>
    </row>
    <row r="30" spans="1:17" x14ac:dyDescent="0.2">
      <c r="I30" s="60"/>
      <c r="J30" s="60"/>
      <c r="K30" s="60"/>
      <c r="L30" s="62"/>
    </row>
    <row r="31" spans="1:17" x14ac:dyDescent="0.2">
      <c r="C31" s="15"/>
      <c r="D31" s="15"/>
      <c r="E31" s="15"/>
      <c r="F31" s="19"/>
      <c r="G31" s="63"/>
      <c r="H31" s="19"/>
      <c r="I31" s="15"/>
      <c r="J31" s="15"/>
      <c r="K31" s="15"/>
      <c r="L31" s="15"/>
      <c r="M31" s="15"/>
    </row>
    <row r="32" spans="1:17" ht="15" x14ac:dyDescent="0.2">
      <c r="C32" s="15"/>
      <c r="D32" s="15"/>
      <c r="E32" s="15"/>
      <c r="F32" s="75"/>
      <c r="G32" s="76"/>
      <c r="H32" s="19"/>
      <c r="I32" s="15"/>
      <c r="J32" s="15"/>
      <c r="K32" s="15"/>
      <c r="L32" s="15"/>
      <c r="M32" s="15"/>
    </row>
    <row r="33" spans="3:13" ht="15" x14ac:dyDescent="0.2">
      <c r="C33" s="15"/>
      <c r="D33" s="15"/>
      <c r="E33" s="15"/>
      <c r="F33" s="75"/>
      <c r="G33" s="76"/>
      <c r="H33" s="19"/>
      <c r="I33" s="15"/>
      <c r="J33" s="15"/>
      <c r="K33" s="15"/>
      <c r="L33" s="15"/>
      <c r="M33" s="15"/>
    </row>
    <row r="34" spans="3:13" ht="15" x14ac:dyDescent="0.2">
      <c r="C34" s="15"/>
      <c r="D34" s="15"/>
      <c r="E34" s="15"/>
      <c r="F34" s="75"/>
      <c r="G34" s="76"/>
      <c r="H34" s="19"/>
      <c r="I34" s="15"/>
      <c r="J34" s="15"/>
      <c r="K34" s="15"/>
      <c r="L34" s="15"/>
      <c r="M34" s="15"/>
    </row>
    <row r="35" spans="3:13" ht="15" x14ac:dyDescent="0.2">
      <c r="C35" s="15"/>
      <c r="D35" s="15"/>
      <c r="E35" s="15"/>
      <c r="F35" s="75"/>
      <c r="G35" s="76"/>
      <c r="H35" s="19"/>
      <c r="I35" s="15"/>
      <c r="J35" s="15"/>
      <c r="K35" s="15"/>
      <c r="L35" s="15"/>
      <c r="M35" s="15"/>
    </row>
    <row r="36" spans="3:13" ht="15" x14ac:dyDescent="0.2">
      <c r="C36" s="15"/>
      <c r="D36" s="15"/>
      <c r="E36" s="15"/>
      <c r="F36" s="75"/>
      <c r="G36" s="76"/>
      <c r="H36" s="19"/>
      <c r="I36" s="15"/>
      <c r="J36" s="15"/>
      <c r="K36" s="15"/>
      <c r="L36" s="15"/>
      <c r="M36" s="15"/>
    </row>
    <row r="37" spans="3:13" ht="15" x14ac:dyDescent="0.2">
      <c r="C37" s="15"/>
      <c r="D37" s="15"/>
      <c r="E37" s="15"/>
      <c r="F37" s="75"/>
      <c r="G37" s="76"/>
      <c r="H37" s="19"/>
      <c r="I37" s="15"/>
      <c r="J37" s="15"/>
      <c r="K37" s="15"/>
      <c r="L37" s="15"/>
      <c r="M37" s="15"/>
    </row>
    <row r="38" spans="3:13" ht="15" x14ac:dyDescent="0.2">
      <c r="C38" s="15"/>
      <c r="D38" s="15"/>
      <c r="E38" s="15"/>
      <c r="F38" s="75"/>
      <c r="G38" s="76"/>
      <c r="H38" s="19"/>
      <c r="I38" s="15"/>
      <c r="J38" s="15"/>
      <c r="K38" s="15"/>
      <c r="L38" s="15"/>
      <c r="M38" s="15"/>
    </row>
    <row r="40" spans="3:13" x14ac:dyDescent="0.2">
      <c r="I40" s="77"/>
      <c r="J40" s="77"/>
      <c r="K40" s="77"/>
      <c r="L40" s="77"/>
    </row>
    <row r="41" spans="3:13" x14ac:dyDescent="0.2">
      <c r="I41" s="77"/>
      <c r="J41" s="77"/>
      <c r="K41" s="77"/>
      <c r="L41" s="77"/>
    </row>
    <row r="42" spans="3:13" x14ac:dyDescent="0.2">
      <c r="I42" s="77"/>
      <c r="J42" s="77"/>
      <c r="K42" s="77"/>
      <c r="L42" s="77"/>
    </row>
    <row r="43" spans="3:13" x14ac:dyDescent="0.2">
      <c r="I43" s="77"/>
      <c r="J43" s="77"/>
      <c r="K43" s="77"/>
      <c r="L43" s="77"/>
    </row>
    <row r="44" spans="3:13" x14ac:dyDescent="0.2">
      <c r="I44" s="77"/>
      <c r="J44" s="77"/>
      <c r="K44" s="77"/>
      <c r="L44" s="77"/>
    </row>
    <row r="45" spans="3:13" x14ac:dyDescent="0.2">
      <c r="I45" s="77"/>
      <c r="J45" s="77"/>
      <c r="K45" s="77"/>
      <c r="L45" s="77"/>
    </row>
    <row r="46" spans="3:13" x14ac:dyDescent="0.2">
      <c r="I46" s="77"/>
      <c r="J46" s="77"/>
      <c r="K46" s="77"/>
      <c r="L46" s="77"/>
    </row>
    <row r="47" spans="3:13" x14ac:dyDescent="0.2">
      <c r="I47" s="77"/>
      <c r="J47" s="77"/>
      <c r="K47" s="77"/>
    </row>
    <row r="48" spans="3:13" x14ac:dyDescent="0.2">
      <c r="I48" s="77"/>
      <c r="J48" s="77"/>
      <c r="K48" s="77"/>
    </row>
    <row r="49" spans="9:11" x14ac:dyDescent="0.2">
      <c r="I49" s="77"/>
      <c r="J49" s="77"/>
      <c r="K49" s="77"/>
    </row>
    <row r="50" spans="9:11" x14ac:dyDescent="0.2">
      <c r="I50" s="77"/>
      <c r="J50" s="77"/>
      <c r="K50" s="77"/>
    </row>
    <row r="51" spans="9:11" x14ac:dyDescent="0.2">
      <c r="I51" s="77"/>
      <c r="J51" s="77"/>
      <c r="K51" s="77"/>
    </row>
  </sheetData>
  <sheetProtection algorithmName="SHA-512" hashValue="0fVCzdA+GSxKOcvhXRizOGRUlPMO8DT7ZepyAcoOwLKI6kN0v26Kufg95a71zfse47qg1+YYDOJuKm+wiSebIg==" saltValue="2KVibFDZw5ipsM4btG6PgQ=="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1"/>
  <sheetViews>
    <sheetView zoomScale="60" zoomScaleNormal="60" workbookViewId="0">
      <selection activeCell="C13" sqref="C13:F13"/>
    </sheetView>
  </sheetViews>
  <sheetFormatPr baseColWidth="10" defaultColWidth="11.42578125" defaultRowHeight="14.25" x14ac:dyDescent="0.25"/>
  <cols>
    <col min="1" max="1" width="27" style="1074" customWidth="1"/>
    <col min="2" max="2" width="28.28515625" style="1074" customWidth="1"/>
    <col min="3" max="3" width="26.28515625" style="1074" customWidth="1"/>
    <col min="4" max="4" width="24.7109375" style="1074" bestFit="1" customWidth="1"/>
    <col min="5" max="5" width="28.7109375" style="1074" customWidth="1"/>
    <col min="6" max="6" width="29.5703125" style="1074" bestFit="1" customWidth="1"/>
    <col min="7" max="7" width="19.28515625" style="1074" customWidth="1"/>
    <col min="8" max="8" width="37.7109375" style="1074" customWidth="1"/>
    <col min="9" max="9" width="20.42578125" style="1074" customWidth="1"/>
    <col min="10" max="10" width="28.140625" style="1074" customWidth="1"/>
    <col min="11" max="11" width="25.7109375" style="1074" customWidth="1"/>
    <col min="12" max="12" width="30.28515625" style="1074" customWidth="1"/>
    <col min="13" max="14" width="20.140625" style="1074" customWidth="1"/>
    <col min="15" max="15" width="20.42578125" style="1074" bestFit="1" customWidth="1"/>
    <col min="16" max="16" width="20" style="1074" customWidth="1"/>
    <col min="17" max="17" width="22.5703125" style="1074" customWidth="1"/>
    <col min="18" max="18" width="24.42578125" style="1074" customWidth="1"/>
    <col min="19" max="16384" width="11.42578125" style="1074"/>
  </cols>
  <sheetData>
    <row r="1" spans="1:21" ht="41.25" customHeight="1" x14ac:dyDescent="0.25">
      <c r="A1" s="1321"/>
      <c r="B1" s="1324" t="s">
        <v>13</v>
      </c>
      <c r="C1" s="1325"/>
      <c r="D1" s="1325"/>
      <c r="E1" s="1325"/>
      <c r="F1" s="1325"/>
      <c r="G1" s="1326"/>
      <c r="H1" s="1321"/>
    </row>
    <row r="2" spans="1:21" ht="41.25" customHeight="1" x14ac:dyDescent="0.25">
      <c r="A2" s="1322"/>
      <c r="B2" s="1324" t="s">
        <v>1</v>
      </c>
      <c r="C2" s="1325"/>
      <c r="D2" s="1325"/>
      <c r="E2" s="1325"/>
      <c r="F2" s="1325"/>
      <c r="G2" s="1326"/>
      <c r="H2" s="1322"/>
    </row>
    <row r="3" spans="1:21" ht="41.25" customHeight="1" x14ac:dyDescent="0.25">
      <c r="A3" s="1323"/>
      <c r="B3" s="1324" t="s">
        <v>2</v>
      </c>
      <c r="C3" s="1325"/>
      <c r="D3" s="1326"/>
      <c r="E3" s="1324" t="s">
        <v>3</v>
      </c>
      <c r="F3" s="1325"/>
      <c r="G3" s="1326"/>
      <c r="H3" s="1323"/>
    </row>
    <row r="4" spans="1:21" ht="15" x14ac:dyDescent="0.25">
      <c r="A4" s="1075"/>
      <c r="B4" s="1075"/>
    </row>
    <row r="5" spans="1:21" ht="15" x14ac:dyDescent="0.25">
      <c r="A5" s="1075"/>
      <c r="B5" s="1075"/>
    </row>
    <row r="7" spans="1:21" ht="24" customHeight="1" x14ac:dyDescent="0.25"/>
    <row r="8" spans="1:21" ht="17.25" customHeight="1" x14ac:dyDescent="0.25">
      <c r="A8" s="1319" t="s">
        <v>14</v>
      </c>
      <c r="B8" s="1320"/>
      <c r="C8" s="1138" t="s">
        <v>15</v>
      </c>
      <c r="D8" s="1139"/>
      <c r="E8" s="1139"/>
      <c r="F8" s="1140"/>
      <c r="G8" s="1076"/>
      <c r="H8" s="1076"/>
      <c r="I8" s="1076"/>
      <c r="J8" s="1076"/>
      <c r="K8" s="1076"/>
      <c r="L8" s="1076"/>
      <c r="M8" s="1076"/>
      <c r="N8" s="1076"/>
      <c r="O8" s="1076"/>
      <c r="P8" s="1076"/>
      <c r="Q8" s="1077"/>
      <c r="R8" s="1077"/>
      <c r="S8" s="1077"/>
      <c r="T8" s="1076"/>
      <c r="U8" s="1076"/>
    </row>
    <row r="9" spans="1:21" ht="18" customHeight="1" x14ac:dyDescent="0.25">
      <c r="A9" s="1319" t="s">
        <v>16</v>
      </c>
      <c r="B9" s="1320"/>
      <c r="C9" s="1318" t="s">
        <v>17</v>
      </c>
      <c r="D9" s="1318"/>
      <c r="E9" s="1318"/>
      <c r="F9" s="1318"/>
      <c r="G9" s="1076"/>
      <c r="H9" s="1076"/>
      <c r="I9" s="1076"/>
      <c r="J9" s="1076"/>
      <c r="K9" s="1076"/>
      <c r="L9" s="1076"/>
      <c r="M9" s="1076"/>
      <c r="N9" s="1076"/>
      <c r="O9" s="1076"/>
      <c r="P9" s="1076"/>
      <c r="Q9" s="1077"/>
      <c r="R9" s="1077"/>
      <c r="S9" s="1077"/>
      <c r="T9" s="1076"/>
      <c r="U9" s="1076"/>
    </row>
    <row r="10" spans="1:21" ht="15" x14ac:dyDescent="0.25">
      <c r="A10" s="1316" t="s">
        <v>18</v>
      </c>
      <c r="B10" s="1317"/>
      <c r="C10" s="1335" t="s">
        <v>19</v>
      </c>
      <c r="D10" s="1336"/>
      <c r="E10" s="1336"/>
      <c r="F10" s="1337"/>
      <c r="G10" s="1076"/>
      <c r="H10" s="1076"/>
      <c r="I10" s="1076"/>
      <c r="J10" s="1076"/>
      <c r="K10" s="1076"/>
      <c r="L10" s="1076"/>
      <c r="M10" s="1076"/>
      <c r="N10" s="1076"/>
      <c r="O10" s="1076"/>
      <c r="P10" s="1076"/>
      <c r="Q10" s="1077"/>
      <c r="R10" s="1077"/>
      <c r="S10" s="1077"/>
      <c r="T10" s="1076"/>
      <c r="U10" s="1076"/>
    </row>
    <row r="11" spans="1:21" ht="125.25" customHeight="1" x14ac:dyDescent="0.25">
      <c r="A11" s="1316" t="s">
        <v>20</v>
      </c>
      <c r="B11" s="1317"/>
      <c r="C11" s="1318" t="s">
        <v>21</v>
      </c>
      <c r="D11" s="1318"/>
      <c r="E11" s="1318"/>
      <c r="F11" s="1318"/>
      <c r="G11" s="1076"/>
      <c r="H11" s="1076"/>
      <c r="I11" s="1076"/>
      <c r="J11" s="1076"/>
      <c r="K11" s="1076"/>
      <c r="L11" s="1076"/>
      <c r="M11" s="1076"/>
      <c r="N11" s="1076"/>
      <c r="O11" s="1076"/>
      <c r="P11" s="1076"/>
      <c r="Q11" s="1077"/>
      <c r="R11" s="1077"/>
      <c r="S11" s="1077"/>
      <c r="T11" s="1076"/>
      <c r="U11" s="1076"/>
    </row>
    <row r="12" spans="1:21" ht="53.25" customHeight="1" x14ac:dyDescent="0.25">
      <c r="A12" s="1319" t="s">
        <v>22</v>
      </c>
      <c r="B12" s="1320"/>
      <c r="C12" s="1318" t="s">
        <v>23</v>
      </c>
      <c r="D12" s="1318"/>
      <c r="E12" s="1318"/>
      <c r="F12" s="1318"/>
      <c r="G12" s="1076"/>
      <c r="H12" s="1076"/>
      <c r="I12" s="1076"/>
      <c r="J12" s="1076"/>
      <c r="K12" s="1076"/>
      <c r="L12" s="1076"/>
      <c r="M12" s="1076"/>
      <c r="N12" s="1076"/>
      <c r="O12" s="1076"/>
      <c r="P12" s="1076"/>
      <c r="Q12" s="1077"/>
      <c r="R12" s="1077"/>
      <c r="S12" s="1077"/>
      <c r="T12" s="1076"/>
    </row>
    <row r="13" spans="1:21" ht="33" customHeight="1" x14ac:dyDescent="0.25">
      <c r="A13" s="1316" t="s">
        <v>24</v>
      </c>
      <c r="B13" s="1317"/>
      <c r="C13" s="1318" t="s">
        <v>25</v>
      </c>
      <c r="D13" s="1318"/>
      <c r="E13" s="1318"/>
      <c r="F13" s="1318"/>
      <c r="G13" s="1076"/>
      <c r="H13" s="1076"/>
      <c r="I13" s="1076"/>
      <c r="J13" s="1076"/>
      <c r="K13" s="1076"/>
      <c r="L13" s="1076"/>
      <c r="M13" s="1076"/>
      <c r="N13" s="1076"/>
      <c r="O13" s="1076"/>
      <c r="P13" s="1076"/>
      <c r="Q13" s="1077"/>
      <c r="R13" s="1077"/>
      <c r="S13" s="1077"/>
      <c r="T13" s="1076"/>
      <c r="U13" s="1076"/>
    </row>
    <row r="14" spans="1:21" ht="44.25" customHeight="1" x14ac:dyDescent="0.25">
      <c r="A14" s="1316" t="s">
        <v>26</v>
      </c>
      <c r="B14" s="1317"/>
      <c r="C14" s="1318" t="s">
        <v>27</v>
      </c>
      <c r="D14" s="1318"/>
      <c r="E14" s="1318"/>
      <c r="F14" s="1318"/>
      <c r="G14" s="1076"/>
      <c r="H14" s="1076"/>
      <c r="I14" s="1076"/>
      <c r="J14" s="1076"/>
      <c r="K14" s="1076"/>
      <c r="L14" s="1076"/>
      <c r="M14" s="1076"/>
      <c r="N14" s="1076"/>
      <c r="O14" s="1076"/>
      <c r="P14" s="1076"/>
      <c r="Q14" s="1077"/>
      <c r="R14" s="1077"/>
      <c r="S14" s="1077"/>
      <c r="T14" s="1076"/>
      <c r="U14" s="1076"/>
    </row>
    <row r="15" spans="1:21" ht="33" customHeight="1" x14ac:dyDescent="0.25">
      <c r="A15" s="1319" t="s">
        <v>28</v>
      </c>
      <c r="B15" s="1320"/>
      <c r="C15" s="1318" t="s">
        <v>29</v>
      </c>
      <c r="D15" s="1318"/>
      <c r="E15" s="1318"/>
      <c r="F15" s="1318"/>
      <c r="G15" s="1076"/>
      <c r="H15" s="1076"/>
      <c r="I15" s="1076"/>
      <c r="J15" s="1076"/>
      <c r="K15" s="1076"/>
      <c r="L15" s="1076"/>
      <c r="M15" s="1076"/>
      <c r="N15" s="1076"/>
      <c r="O15" s="1076"/>
      <c r="P15" s="1076"/>
      <c r="Q15" s="1077"/>
      <c r="R15" s="1077"/>
      <c r="S15" s="1077"/>
      <c r="T15" s="1076"/>
      <c r="U15" s="1076"/>
    </row>
    <row r="16" spans="1:21" ht="24.75" customHeight="1" x14ac:dyDescent="0.25">
      <c r="A16" s="1331" t="s">
        <v>30</v>
      </c>
      <c r="B16" s="1332"/>
      <c r="C16" s="80" t="s">
        <v>31</v>
      </c>
      <c r="D16" s="1132" t="s">
        <v>694</v>
      </c>
      <c r="E16" s="1132"/>
      <c r="F16" s="1132">
        <v>2024</v>
      </c>
      <c r="G16" s="1076"/>
      <c r="H16" s="1076"/>
      <c r="I16" s="1076"/>
      <c r="J16" s="1076"/>
      <c r="K16" s="1076"/>
      <c r="L16" s="1076"/>
      <c r="M16" s="1076"/>
      <c r="N16" s="1076"/>
      <c r="O16" s="1076"/>
      <c r="P16" s="1076"/>
      <c r="Q16" s="1077"/>
      <c r="R16" s="1077"/>
      <c r="S16" s="1077"/>
      <c r="T16" s="1076"/>
      <c r="U16" s="1076"/>
    </row>
    <row r="17" spans="1:21" ht="14.25" customHeight="1" x14ac:dyDescent="0.25">
      <c r="A17" s="1333"/>
      <c r="B17" s="1334"/>
      <c r="C17" s="80" t="s">
        <v>33</v>
      </c>
      <c r="D17" s="1132" t="s">
        <v>34</v>
      </c>
      <c r="E17" s="1132"/>
      <c r="F17" s="1132"/>
      <c r="G17" s="1076"/>
      <c r="H17" s="1076"/>
      <c r="I17" s="1076"/>
      <c r="J17" s="1076"/>
      <c r="K17" s="1076"/>
      <c r="L17" s="1076"/>
      <c r="M17" s="1076"/>
      <c r="N17" s="1076"/>
      <c r="O17" s="1076"/>
      <c r="P17" s="1076"/>
      <c r="Q17" s="1077"/>
      <c r="R17" s="1077"/>
      <c r="S17" s="1077"/>
      <c r="T17" s="1076"/>
      <c r="U17" s="1076"/>
    </row>
    <row r="18" spans="1:21" ht="15.75" x14ac:dyDescent="0.25">
      <c r="A18" s="1078"/>
      <c r="B18" s="1078"/>
      <c r="C18" s="1079"/>
      <c r="E18" s="1080"/>
    </row>
    <row r="19" spans="1:21" ht="15.75" x14ac:dyDescent="0.25">
      <c r="A19" s="1078"/>
      <c r="B19" s="1078"/>
      <c r="C19" s="1081" t="e">
        <f>+C23-D23-E23-#REF!-F23</f>
        <v>#REF!</v>
      </c>
      <c r="E19" s="1082"/>
    </row>
    <row r="20" spans="1:21" s="1085" customFormat="1" ht="15.75" x14ac:dyDescent="0.25">
      <c r="A20" s="1083" t="s">
        <v>98</v>
      </c>
      <c r="B20" s="1083"/>
      <c r="C20" s="1083"/>
      <c r="D20" s="1074"/>
      <c r="E20" s="1083"/>
      <c r="F20" s="1083"/>
      <c r="G20" s="1084"/>
      <c r="H20" s="1083"/>
    </row>
    <row r="21" spans="1:21" s="1085" customFormat="1" ht="35.25" customHeight="1" x14ac:dyDescent="0.25">
      <c r="A21" s="1327" t="s">
        <v>99</v>
      </c>
      <c r="B21" s="1327"/>
      <c r="C21" s="1327"/>
      <c r="D21" s="1327"/>
      <c r="E21" s="1327"/>
      <c r="F21" s="1327"/>
      <c r="G21" s="1327"/>
      <c r="H21" s="1327"/>
    </row>
    <row r="22" spans="1:21" s="1085" customFormat="1" ht="43.5" customHeight="1" x14ac:dyDescent="0.25">
      <c r="A22" s="1086" t="s">
        <v>100</v>
      </c>
      <c r="B22" s="1086" t="s">
        <v>101</v>
      </c>
      <c r="C22" s="1086" t="s">
        <v>102</v>
      </c>
      <c r="D22" s="1086" t="s">
        <v>103</v>
      </c>
      <c r="E22" s="1086" t="s">
        <v>104</v>
      </c>
      <c r="F22" s="1086" t="s">
        <v>105</v>
      </c>
      <c r="G22" s="1328" t="s">
        <v>106</v>
      </c>
      <c r="H22" s="1330"/>
    </row>
    <row r="23" spans="1:21" s="1085" customFormat="1" ht="29.25" customHeight="1" x14ac:dyDescent="0.25">
      <c r="A23" s="1087">
        <v>10180592286</v>
      </c>
      <c r="B23" s="92">
        <v>0</v>
      </c>
      <c r="C23" s="92">
        <f>+A23+B23</f>
        <v>10180592286</v>
      </c>
      <c r="D23" s="92">
        <f>+'2. RESUMEN EJECUTIVO'!D27</f>
        <v>3456935415</v>
      </c>
      <c r="E23" s="92">
        <f>+C253</f>
        <v>6147593904</v>
      </c>
      <c r="F23" s="93">
        <f>+C23-D23-E23</f>
        <v>576062967</v>
      </c>
      <c r="G23" s="1311" t="str">
        <f>+C262</f>
        <v>SEPTIEMBRE</v>
      </c>
      <c r="H23" s="1312"/>
    </row>
    <row r="24" spans="1:21" s="1085" customFormat="1" ht="21.75" customHeight="1" x14ac:dyDescent="0.25">
      <c r="A24" s="1313" t="s">
        <v>107</v>
      </c>
      <c r="B24" s="1313"/>
      <c r="C24" s="1088"/>
      <c r="D24" s="1088">
        <f>+D23/C23</f>
        <v>0.33956132589199733</v>
      </c>
      <c r="E24" s="1088">
        <f>E23/C23</f>
        <v>0.60385424848551883</v>
      </c>
      <c r="F24" s="1088">
        <f>+F23/C23</f>
        <v>5.6584425622483864E-2</v>
      </c>
      <c r="G24" s="1314" t="e">
        <f>+G23/C23</f>
        <v>#VALUE!</v>
      </c>
      <c r="H24" s="1315"/>
    </row>
    <row r="25" spans="1:21" s="1085" customFormat="1" ht="34.5" customHeight="1" x14ac:dyDescent="0.25">
      <c r="A25" s="1327" t="s">
        <v>108</v>
      </c>
      <c r="B25" s="1327"/>
      <c r="C25" s="1327"/>
      <c r="D25" s="1327"/>
      <c r="E25" s="1327"/>
      <c r="F25" s="1327"/>
      <c r="G25" s="1327"/>
      <c r="H25" s="1327"/>
    </row>
    <row r="26" spans="1:21" s="1085" customFormat="1" ht="43.5" customHeight="1" x14ac:dyDescent="0.25">
      <c r="A26" s="1086" t="s">
        <v>109</v>
      </c>
      <c r="B26" s="1086" t="s">
        <v>110</v>
      </c>
      <c r="C26" s="1086" t="s">
        <v>111</v>
      </c>
      <c r="D26" s="1086" t="s">
        <v>112</v>
      </c>
      <c r="E26" s="1328" t="s">
        <v>113</v>
      </c>
      <c r="F26" s="1329"/>
      <c r="G26" s="1329"/>
      <c r="H26" s="1330"/>
    </row>
    <row r="27" spans="1:21" s="1085" customFormat="1" ht="27" customHeight="1" x14ac:dyDescent="0.25">
      <c r="A27" s="1089" t="s">
        <v>114</v>
      </c>
      <c r="B27" s="1089">
        <v>1103</v>
      </c>
      <c r="C27" s="1090">
        <v>1022365</v>
      </c>
      <c r="D27" s="1091" t="s">
        <v>115</v>
      </c>
      <c r="E27" s="1298" t="s">
        <v>116</v>
      </c>
      <c r="F27" s="1299"/>
      <c r="G27" s="1299"/>
      <c r="H27" s="1300"/>
    </row>
    <row r="28" spans="1:21" s="1085" customFormat="1" ht="43.5" customHeight="1" x14ac:dyDescent="0.25">
      <c r="A28" s="1089" t="s">
        <v>117</v>
      </c>
      <c r="B28" s="1089">
        <v>1011</v>
      </c>
      <c r="C28" s="1090">
        <v>1399915</v>
      </c>
      <c r="D28" s="1091" t="s">
        <v>115</v>
      </c>
      <c r="E28" s="1298" t="s">
        <v>116</v>
      </c>
      <c r="F28" s="1299"/>
      <c r="G28" s="1299"/>
      <c r="H28" s="1300"/>
    </row>
    <row r="29" spans="1:21" s="1085" customFormat="1" ht="43.5" customHeight="1" x14ac:dyDescent="0.25">
      <c r="A29" s="1089" t="s">
        <v>118</v>
      </c>
      <c r="B29" s="1089">
        <v>1024</v>
      </c>
      <c r="C29" s="1090">
        <v>1497819</v>
      </c>
      <c r="D29" s="1091" t="s">
        <v>115</v>
      </c>
      <c r="E29" s="1298" t="s">
        <v>116</v>
      </c>
      <c r="F29" s="1299"/>
      <c r="G29" s="1299"/>
      <c r="H29" s="1300"/>
    </row>
    <row r="30" spans="1:21" s="1085" customFormat="1" ht="43.5" customHeight="1" x14ac:dyDescent="0.25">
      <c r="A30" s="1089" t="s">
        <v>119</v>
      </c>
      <c r="B30" s="1089">
        <v>1013</v>
      </c>
      <c r="C30" s="1090">
        <v>1399915</v>
      </c>
      <c r="D30" s="1091" t="s">
        <v>115</v>
      </c>
      <c r="E30" s="1298" t="s">
        <v>116</v>
      </c>
      <c r="F30" s="1299"/>
      <c r="G30" s="1299"/>
      <c r="H30" s="1300"/>
    </row>
    <row r="31" spans="1:21" s="1085" customFormat="1" ht="43.5" customHeight="1" x14ac:dyDescent="0.25">
      <c r="A31" s="1089" t="s">
        <v>120</v>
      </c>
      <c r="B31" s="1089">
        <v>1014</v>
      </c>
      <c r="C31" s="1090">
        <v>1752707</v>
      </c>
      <c r="D31" s="1091" t="s">
        <v>115</v>
      </c>
      <c r="E31" s="1298" t="s">
        <v>116</v>
      </c>
      <c r="F31" s="1299"/>
      <c r="G31" s="1299"/>
      <c r="H31" s="1300"/>
    </row>
    <row r="32" spans="1:21" s="1085" customFormat="1" ht="43.5" customHeight="1" x14ac:dyDescent="0.25">
      <c r="A32" s="1089" t="s">
        <v>121</v>
      </c>
      <c r="B32" s="1089">
        <v>1015</v>
      </c>
      <c r="C32" s="1090">
        <v>1752707</v>
      </c>
      <c r="D32" s="1091" t="s">
        <v>115</v>
      </c>
      <c r="E32" s="1298" t="s">
        <v>116</v>
      </c>
      <c r="F32" s="1299"/>
      <c r="G32" s="1299"/>
      <c r="H32" s="1300"/>
    </row>
    <row r="33" spans="1:8" s="1085" customFormat="1" ht="43.5" customHeight="1" x14ac:dyDescent="0.25">
      <c r="A33" s="1089" t="s">
        <v>122</v>
      </c>
      <c r="B33" s="1089">
        <v>1016</v>
      </c>
      <c r="C33" s="1090">
        <v>1300323</v>
      </c>
      <c r="D33" s="1091" t="s">
        <v>115</v>
      </c>
      <c r="E33" s="1298" t="s">
        <v>116</v>
      </c>
      <c r="F33" s="1299"/>
      <c r="G33" s="1299"/>
      <c r="H33" s="1300"/>
    </row>
    <row r="34" spans="1:8" s="1085" customFormat="1" ht="43.5" customHeight="1" x14ac:dyDescent="0.25">
      <c r="A34" s="1089" t="s">
        <v>123</v>
      </c>
      <c r="B34" s="1089">
        <v>1017</v>
      </c>
      <c r="C34" s="1090">
        <v>1497819</v>
      </c>
      <c r="D34" s="1091" t="s">
        <v>115</v>
      </c>
      <c r="E34" s="1298" t="s">
        <v>116</v>
      </c>
      <c r="F34" s="1299"/>
      <c r="G34" s="1299"/>
      <c r="H34" s="1300"/>
    </row>
    <row r="35" spans="1:8" s="1085" customFormat="1" ht="43.5" customHeight="1" x14ac:dyDescent="0.25">
      <c r="A35" s="1089" t="s">
        <v>124</v>
      </c>
      <c r="B35" s="1089">
        <v>1018</v>
      </c>
      <c r="C35" s="1090">
        <v>1300323</v>
      </c>
      <c r="D35" s="1091" t="s">
        <v>115</v>
      </c>
      <c r="E35" s="1298" t="s">
        <v>116</v>
      </c>
      <c r="F35" s="1299"/>
      <c r="G35" s="1299"/>
      <c r="H35" s="1300"/>
    </row>
    <row r="36" spans="1:8" s="1085" customFormat="1" ht="43.5" customHeight="1" x14ac:dyDescent="0.25">
      <c r="A36" s="1089" t="s">
        <v>125</v>
      </c>
      <c r="B36" s="1089">
        <v>1020</v>
      </c>
      <c r="C36" s="1090">
        <v>1752707</v>
      </c>
      <c r="D36" s="1091" t="s">
        <v>115</v>
      </c>
      <c r="E36" s="1298" t="s">
        <v>116</v>
      </c>
      <c r="F36" s="1299"/>
      <c r="G36" s="1299"/>
      <c r="H36" s="1300"/>
    </row>
    <row r="37" spans="1:8" s="1085" customFormat="1" ht="43.5" customHeight="1" x14ac:dyDescent="0.25">
      <c r="A37" s="1089" t="s">
        <v>126</v>
      </c>
      <c r="B37" s="1089">
        <v>1021</v>
      </c>
      <c r="C37" s="1090">
        <v>1752707</v>
      </c>
      <c r="D37" s="1091" t="s">
        <v>115</v>
      </c>
      <c r="E37" s="1298" t="s">
        <v>116</v>
      </c>
      <c r="F37" s="1299"/>
      <c r="G37" s="1299"/>
      <c r="H37" s="1300"/>
    </row>
    <row r="38" spans="1:8" s="1085" customFormat="1" ht="43.5" customHeight="1" x14ac:dyDescent="0.25">
      <c r="A38" s="1089" t="s">
        <v>127</v>
      </c>
      <c r="B38" s="1089">
        <v>1022</v>
      </c>
      <c r="C38" s="1090">
        <v>5039032</v>
      </c>
      <c r="D38" s="1091" t="s">
        <v>115</v>
      </c>
      <c r="E38" s="1298" t="s">
        <v>116</v>
      </c>
      <c r="F38" s="1299"/>
      <c r="G38" s="1299"/>
      <c r="H38" s="1300"/>
    </row>
    <row r="39" spans="1:8" s="1085" customFormat="1" ht="43.5" customHeight="1" x14ac:dyDescent="0.25">
      <c r="A39" s="1089" t="s">
        <v>128</v>
      </c>
      <c r="B39" s="1089">
        <v>1023</v>
      </c>
      <c r="C39" s="1090">
        <v>2537627</v>
      </c>
      <c r="D39" s="1091" t="s">
        <v>115</v>
      </c>
      <c r="E39" s="1298" t="s">
        <v>116</v>
      </c>
      <c r="F39" s="1299"/>
      <c r="G39" s="1299"/>
      <c r="H39" s="1300"/>
    </row>
    <row r="40" spans="1:8" s="1085" customFormat="1" ht="43.5" customHeight="1" x14ac:dyDescent="0.25">
      <c r="A40" s="1089" t="s">
        <v>129</v>
      </c>
      <c r="B40" s="1089">
        <v>1025</v>
      </c>
      <c r="C40" s="1090">
        <v>1752707</v>
      </c>
      <c r="D40" s="1091" t="s">
        <v>115</v>
      </c>
      <c r="E40" s="1298" t="s">
        <v>116</v>
      </c>
      <c r="F40" s="1299"/>
      <c r="G40" s="1299"/>
      <c r="H40" s="1300"/>
    </row>
    <row r="41" spans="1:8" s="1085" customFormat="1" ht="43.5" customHeight="1" x14ac:dyDescent="0.25">
      <c r="A41" s="1089" t="s">
        <v>130</v>
      </c>
      <c r="B41" s="1089">
        <v>1027</v>
      </c>
      <c r="C41" s="1090">
        <v>1022365</v>
      </c>
      <c r="D41" s="1091" t="s">
        <v>115</v>
      </c>
      <c r="E41" s="1298" t="s">
        <v>116</v>
      </c>
      <c r="F41" s="1299"/>
      <c r="G41" s="1299"/>
      <c r="H41" s="1300"/>
    </row>
    <row r="42" spans="1:8" s="1085" customFormat="1" ht="43.5" customHeight="1" x14ac:dyDescent="0.25">
      <c r="A42" s="1089" t="s">
        <v>131</v>
      </c>
      <c r="B42" s="1089">
        <v>1029</v>
      </c>
      <c r="C42" s="1090">
        <v>1125333</v>
      </c>
      <c r="D42" s="1091" t="s">
        <v>115</v>
      </c>
      <c r="E42" s="1298" t="s">
        <v>116</v>
      </c>
      <c r="F42" s="1299"/>
      <c r="G42" s="1299"/>
      <c r="H42" s="1300"/>
    </row>
    <row r="43" spans="1:8" s="1085" customFormat="1" ht="43.5" customHeight="1" x14ac:dyDescent="0.25">
      <c r="A43" s="1089" t="s">
        <v>132</v>
      </c>
      <c r="B43" s="1089">
        <v>1030</v>
      </c>
      <c r="C43" s="1090">
        <v>1940395</v>
      </c>
      <c r="D43" s="1091" t="s">
        <v>115</v>
      </c>
      <c r="E43" s="1298" t="s">
        <v>116</v>
      </c>
      <c r="F43" s="1299"/>
      <c r="G43" s="1299"/>
      <c r="H43" s="1300"/>
    </row>
    <row r="44" spans="1:8" s="1085" customFormat="1" ht="43.5" customHeight="1" x14ac:dyDescent="0.25">
      <c r="A44" s="1089" t="s">
        <v>133</v>
      </c>
      <c r="B44" s="1089">
        <v>1031</v>
      </c>
      <c r="C44" s="1090">
        <v>1022365</v>
      </c>
      <c r="D44" s="1091" t="s">
        <v>115</v>
      </c>
      <c r="E44" s="1298" t="s">
        <v>116</v>
      </c>
      <c r="F44" s="1299"/>
      <c r="G44" s="1299"/>
      <c r="H44" s="1300"/>
    </row>
    <row r="45" spans="1:8" s="1085" customFormat="1" ht="43.5" customHeight="1" x14ac:dyDescent="0.25">
      <c r="A45" s="1089" t="s">
        <v>134</v>
      </c>
      <c r="B45" s="1089">
        <v>1033</v>
      </c>
      <c r="C45" s="1090">
        <v>1125333</v>
      </c>
      <c r="D45" s="1091" t="s">
        <v>115</v>
      </c>
      <c r="E45" s="1298" t="s">
        <v>116</v>
      </c>
      <c r="F45" s="1299"/>
      <c r="G45" s="1299"/>
      <c r="H45" s="1300"/>
    </row>
    <row r="46" spans="1:8" s="1085" customFormat="1" ht="43.5" customHeight="1" x14ac:dyDescent="0.25">
      <c r="A46" s="1089" t="s">
        <v>135</v>
      </c>
      <c r="B46" s="1089">
        <v>1034</v>
      </c>
      <c r="C46" s="1090">
        <v>1022365</v>
      </c>
      <c r="D46" s="1091" t="s">
        <v>115</v>
      </c>
      <c r="E46" s="1298" t="s">
        <v>116</v>
      </c>
      <c r="F46" s="1299"/>
      <c r="G46" s="1299"/>
      <c r="H46" s="1300"/>
    </row>
    <row r="47" spans="1:8" s="1085" customFormat="1" ht="43.5" customHeight="1" x14ac:dyDescent="0.25">
      <c r="A47" s="1089" t="s">
        <v>136</v>
      </c>
      <c r="B47" s="1089">
        <v>1035</v>
      </c>
      <c r="C47" s="1090">
        <v>1125333</v>
      </c>
      <c r="D47" s="1091" t="s">
        <v>115</v>
      </c>
      <c r="E47" s="1298" t="s">
        <v>116</v>
      </c>
      <c r="F47" s="1299"/>
      <c r="G47" s="1299"/>
      <c r="H47" s="1300"/>
    </row>
    <row r="48" spans="1:8" s="1085" customFormat="1" ht="43.5" customHeight="1" x14ac:dyDescent="0.25">
      <c r="A48" s="1089" t="s">
        <v>137</v>
      </c>
      <c r="B48" s="1089">
        <v>1038</v>
      </c>
      <c r="C48" s="1090">
        <v>3432267</v>
      </c>
      <c r="D48" s="1091" t="s">
        <v>115</v>
      </c>
      <c r="E48" s="1298" t="s">
        <v>116</v>
      </c>
      <c r="F48" s="1299"/>
      <c r="G48" s="1299"/>
      <c r="H48" s="1300"/>
    </row>
    <row r="49" spans="1:8" s="1085" customFormat="1" ht="43.5" customHeight="1" x14ac:dyDescent="0.25">
      <c r="A49" s="1089" t="s">
        <v>138</v>
      </c>
      <c r="B49" s="1089">
        <v>1041</v>
      </c>
      <c r="C49" s="1090">
        <v>2203965</v>
      </c>
      <c r="D49" s="1091" t="s">
        <v>115</v>
      </c>
      <c r="E49" s="1298" t="s">
        <v>116</v>
      </c>
      <c r="F49" s="1299"/>
      <c r="G49" s="1299"/>
      <c r="H49" s="1300"/>
    </row>
    <row r="50" spans="1:8" s="1085" customFormat="1" ht="43.5" customHeight="1" x14ac:dyDescent="0.25">
      <c r="A50" s="1089" t="s">
        <v>139</v>
      </c>
      <c r="B50" s="1089">
        <v>1044</v>
      </c>
      <c r="C50" s="1090">
        <v>2479250</v>
      </c>
      <c r="D50" s="1091" t="s">
        <v>115</v>
      </c>
      <c r="E50" s="1298" t="s">
        <v>116</v>
      </c>
      <c r="F50" s="1299"/>
      <c r="G50" s="1299"/>
      <c r="H50" s="1300"/>
    </row>
    <row r="51" spans="1:8" s="1085" customFormat="1" ht="43.5" customHeight="1" x14ac:dyDescent="0.25">
      <c r="A51" s="1089" t="s">
        <v>140</v>
      </c>
      <c r="B51" s="1089">
        <v>1045</v>
      </c>
      <c r="C51" s="1090">
        <v>1399915</v>
      </c>
      <c r="D51" s="1091" t="s">
        <v>115</v>
      </c>
      <c r="E51" s="1298" t="s">
        <v>116</v>
      </c>
      <c r="F51" s="1299"/>
      <c r="G51" s="1299"/>
      <c r="H51" s="1300"/>
    </row>
    <row r="52" spans="1:8" s="1085" customFormat="1" ht="43.5" customHeight="1" x14ac:dyDescent="0.25">
      <c r="A52" s="1089" t="s">
        <v>141</v>
      </c>
      <c r="B52" s="1089">
        <v>1046</v>
      </c>
      <c r="C52" s="1090">
        <v>1399915</v>
      </c>
      <c r="D52" s="1091" t="s">
        <v>115</v>
      </c>
      <c r="E52" s="1298" t="s">
        <v>116</v>
      </c>
      <c r="F52" s="1299"/>
      <c r="G52" s="1299"/>
      <c r="H52" s="1300"/>
    </row>
    <row r="53" spans="1:8" s="1085" customFormat="1" ht="43.5" customHeight="1" x14ac:dyDescent="0.25">
      <c r="A53" s="1089" t="s">
        <v>142</v>
      </c>
      <c r="B53" s="1089">
        <v>1047</v>
      </c>
      <c r="C53" s="1090">
        <v>1399915</v>
      </c>
      <c r="D53" s="1091" t="s">
        <v>115</v>
      </c>
      <c r="E53" s="1298" t="s">
        <v>116</v>
      </c>
      <c r="F53" s="1299"/>
      <c r="G53" s="1299"/>
      <c r="H53" s="1300"/>
    </row>
    <row r="54" spans="1:8" s="1085" customFormat="1" ht="43.5" customHeight="1" x14ac:dyDescent="0.25">
      <c r="A54" s="1089" t="s">
        <v>143</v>
      </c>
      <c r="B54" s="1089">
        <v>1048</v>
      </c>
      <c r="C54" s="1090">
        <v>1399915</v>
      </c>
      <c r="D54" s="1091" t="s">
        <v>115</v>
      </c>
      <c r="E54" s="1298" t="s">
        <v>116</v>
      </c>
      <c r="F54" s="1299"/>
      <c r="G54" s="1299"/>
      <c r="H54" s="1300"/>
    </row>
    <row r="55" spans="1:8" s="1085" customFormat="1" ht="43.5" customHeight="1" x14ac:dyDescent="0.25">
      <c r="A55" s="1089" t="s">
        <v>144</v>
      </c>
      <c r="B55" s="1089">
        <v>1050</v>
      </c>
      <c r="C55" s="1090">
        <v>1399915</v>
      </c>
      <c r="D55" s="1091" t="s">
        <v>115</v>
      </c>
      <c r="E55" s="1298" t="s">
        <v>116</v>
      </c>
      <c r="F55" s="1299"/>
      <c r="G55" s="1299"/>
      <c r="H55" s="1300"/>
    </row>
    <row r="56" spans="1:8" s="1085" customFormat="1" ht="43.5" customHeight="1" x14ac:dyDescent="0.25">
      <c r="A56" s="1089" t="s">
        <v>145</v>
      </c>
      <c r="B56" s="1089">
        <v>1051</v>
      </c>
      <c r="C56" s="1090">
        <v>1399915</v>
      </c>
      <c r="D56" s="1091" t="s">
        <v>115</v>
      </c>
      <c r="E56" s="1298" t="s">
        <v>116</v>
      </c>
      <c r="F56" s="1299"/>
      <c r="G56" s="1299"/>
      <c r="H56" s="1300"/>
    </row>
    <row r="57" spans="1:8" s="1085" customFormat="1" ht="43.5" customHeight="1" x14ac:dyDescent="0.25">
      <c r="A57" s="1089" t="s">
        <v>146</v>
      </c>
      <c r="B57" s="1089">
        <v>1052</v>
      </c>
      <c r="C57" s="1090">
        <v>1399915</v>
      </c>
      <c r="D57" s="1091" t="s">
        <v>115</v>
      </c>
      <c r="E57" s="1298" t="s">
        <v>116</v>
      </c>
      <c r="F57" s="1299"/>
      <c r="G57" s="1299"/>
      <c r="H57" s="1300"/>
    </row>
    <row r="58" spans="1:8" s="1085" customFormat="1" ht="43.5" customHeight="1" x14ac:dyDescent="0.25">
      <c r="A58" s="1089" t="s">
        <v>147</v>
      </c>
      <c r="B58" s="1089">
        <v>1053</v>
      </c>
      <c r="C58" s="1090">
        <v>1399915</v>
      </c>
      <c r="D58" s="1091" t="s">
        <v>115</v>
      </c>
      <c r="E58" s="1298" t="s">
        <v>116</v>
      </c>
      <c r="F58" s="1299"/>
      <c r="G58" s="1299"/>
      <c r="H58" s="1300"/>
    </row>
    <row r="59" spans="1:8" s="1092" customFormat="1" ht="25.5" customHeight="1" x14ac:dyDescent="0.25">
      <c r="A59" s="1089" t="s">
        <v>148</v>
      </c>
      <c r="B59" s="1089">
        <v>1060</v>
      </c>
      <c r="C59" s="1090">
        <v>2537627</v>
      </c>
      <c r="D59" s="1091" t="s">
        <v>115</v>
      </c>
      <c r="E59" s="1298" t="s">
        <v>116</v>
      </c>
      <c r="F59" s="1299"/>
      <c r="G59" s="1299"/>
      <c r="H59" s="1300"/>
    </row>
    <row r="60" spans="1:8" s="1092" customFormat="1" ht="25.5" customHeight="1" x14ac:dyDescent="0.25">
      <c r="A60" s="1089" t="s">
        <v>149</v>
      </c>
      <c r="B60" s="1089">
        <v>1061</v>
      </c>
      <c r="C60" s="1090">
        <v>1955829</v>
      </c>
      <c r="D60" s="1091" t="s">
        <v>115</v>
      </c>
      <c r="E60" s="1298" t="s">
        <v>116</v>
      </c>
      <c r="F60" s="1299"/>
      <c r="G60" s="1299"/>
      <c r="H60" s="1300"/>
    </row>
    <row r="61" spans="1:8" s="1092" customFormat="1" ht="25.5" customHeight="1" x14ac:dyDescent="0.25">
      <c r="A61" s="1089" t="s">
        <v>150</v>
      </c>
      <c r="B61" s="1089">
        <v>1062</v>
      </c>
      <c r="C61" s="1090">
        <v>1955829</v>
      </c>
      <c r="D61" s="1091" t="s">
        <v>115</v>
      </c>
      <c r="E61" s="1298" t="s">
        <v>116</v>
      </c>
      <c r="F61" s="1299"/>
      <c r="G61" s="1299"/>
      <c r="H61" s="1300"/>
    </row>
    <row r="62" spans="1:8" s="1092" customFormat="1" ht="25.5" customHeight="1" x14ac:dyDescent="0.25">
      <c r="A62" s="1089" t="s">
        <v>151</v>
      </c>
      <c r="B62" s="1089">
        <v>1063</v>
      </c>
      <c r="C62" s="1090">
        <v>1955829</v>
      </c>
      <c r="D62" s="1091" t="s">
        <v>115</v>
      </c>
      <c r="E62" s="1298" t="s">
        <v>116</v>
      </c>
      <c r="F62" s="1299"/>
      <c r="G62" s="1299"/>
      <c r="H62" s="1300"/>
    </row>
    <row r="63" spans="1:8" s="1092" customFormat="1" ht="25.5" customHeight="1" x14ac:dyDescent="0.25">
      <c r="A63" s="1089" t="s">
        <v>152</v>
      </c>
      <c r="B63" s="1089">
        <v>1064</v>
      </c>
      <c r="C63" s="1090">
        <v>2537627</v>
      </c>
      <c r="D63" s="1091" t="s">
        <v>115</v>
      </c>
      <c r="E63" s="1298" t="s">
        <v>116</v>
      </c>
      <c r="F63" s="1299"/>
      <c r="G63" s="1299"/>
      <c r="H63" s="1300"/>
    </row>
    <row r="64" spans="1:8" s="1092" customFormat="1" ht="25.5" customHeight="1" x14ac:dyDescent="0.25">
      <c r="A64" s="1089" t="s">
        <v>153</v>
      </c>
      <c r="B64" s="1089">
        <v>1065</v>
      </c>
      <c r="C64" s="1090">
        <v>1955829</v>
      </c>
      <c r="D64" s="1091" t="s">
        <v>115</v>
      </c>
      <c r="E64" s="1298" t="s">
        <v>116</v>
      </c>
      <c r="F64" s="1299"/>
      <c r="G64" s="1299"/>
      <c r="H64" s="1300"/>
    </row>
    <row r="65" spans="1:8" s="1092" customFormat="1" ht="25.5" customHeight="1" x14ac:dyDescent="0.25">
      <c r="A65" s="1089" t="s">
        <v>154</v>
      </c>
      <c r="B65" s="1089">
        <v>1067</v>
      </c>
      <c r="C65" s="1090">
        <v>2537627</v>
      </c>
      <c r="D65" s="1091" t="s">
        <v>115</v>
      </c>
      <c r="E65" s="1298" t="s">
        <v>116</v>
      </c>
      <c r="F65" s="1299"/>
      <c r="G65" s="1299"/>
      <c r="H65" s="1300"/>
    </row>
    <row r="66" spans="1:8" s="1092" customFormat="1" ht="25.5" customHeight="1" x14ac:dyDescent="0.25">
      <c r="A66" s="1089" t="s">
        <v>155</v>
      </c>
      <c r="B66" s="1089">
        <v>1068</v>
      </c>
      <c r="C66" s="1090">
        <v>2537627</v>
      </c>
      <c r="D66" s="1091" t="s">
        <v>115</v>
      </c>
      <c r="E66" s="1298" t="s">
        <v>116</v>
      </c>
      <c r="F66" s="1299"/>
      <c r="G66" s="1299"/>
      <c r="H66" s="1300"/>
    </row>
    <row r="67" spans="1:8" s="1092" customFormat="1" ht="25.5" customHeight="1" x14ac:dyDescent="0.25">
      <c r="A67" s="1089" t="s">
        <v>156</v>
      </c>
      <c r="B67" s="1089">
        <v>1069</v>
      </c>
      <c r="C67" s="1090">
        <v>1955829</v>
      </c>
      <c r="D67" s="1091" t="s">
        <v>115</v>
      </c>
      <c r="E67" s="1298" t="s">
        <v>116</v>
      </c>
      <c r="F67" s="1299"/>
      <c r="G67" s="1299"/>
      <c r="H67" s="1300"/>
    </row>
    <row r="68" spans="1:8" s="1092" customFormat="1" ht="25.5" customHeight="1" x14ac:dyDescent="0.25">
      <c r="A68" s="1089" t="s">
        <v>157</v>
      </c>
      <c r="B68" s="1089">
        <v>1073</v>
      </c>
      <c r="C68" s="1090">
        <v>1955829</v>
      </c>
      <c r="D68" s="1091" t="s">
        <v>115</v>
      </c>
      <c r="E68" s="1298" t="s">
        <v>116</v>
      </c>
      <c r="F68" s="1299"/>
      <c r="G68" s="1299"/>
      <c r="H68" s="1300"/>
    </row>
    <row r="69" spans="1:8" s="1092" customFormat="1" ht="25.5" customHeight="1" x14ac:dyDescent="0.25">
      <c r="A69" s="1089" t="s">
        <v>158</v>
      </c>
      <c r="B69" s="1089">
        <v>1075</v>
      </c>
      <c r="C69" s="1090">
        <v>3370936</v>
      </c>
      <c r="D69" s="1091" t="s">
        <v>115</v>
      </c>
      <c r="E69" s="1298" t="s">
        <v>116</v>
      </c>
      <c r="F69" s="1299"/>
      <c r="G69" s="1299"/>
      <c r="H69" s="1300"/>
    </row>
    <row r="70" spans="1:8" s="1092" customFormat="1" ht="25.5" customHeight="1" x14ac:dyDescent="0.25">
      <c r="A70" s="1089" t="s">
        <v>159</v>
      </c>
      <c r="B70" s="1089">
        <v>1076</v>
      </c>
      <c r="C70" s="1090">
        <v>1752707</v>
      </c>
      <c r="D70" s="1091" t="s">
        <v>115</v>
      </c>
      <c r="E70" s="1298" t="s">
        <v>116</v>
      </c>
      <c r="F70" s="1299"/>
      <c r="G70" s="1299"/>
      <c r="H70" s="1300"/>
    </row>
    <row r="71" spans="1:8" s="1092" customFormat="1" ht="25.5" customHeight="1" x14ac:dyDescent="0.25">
      <c r="A71" s="1089" t="s">
        <v>160</v>
      </c>
      <c r="B71" s="1089">
        <v>1080</v>
      </c>
      <c r="C71" s="1090">
        <v>2203965</v>
      </c>
      <c r="D71" s="1091" t="s">
        <v>115</v>
      </c>
      <c r="E71" s="1298" t="s">
        <v>116</v>
      </c>
      <c r="F71" s="1299"/>
      <c r="G71" s="1299"/>
      <c r="H71" s="1300"/>
    </row>
    <row r="72" spans="1:8" s="1092" customFormat="1" ht="25.5" customHeight="1" x14ac:dyDescent="0.25">
      <c r="A72" s="1089" t="s">
        <v>161</v>
      </c>
      <c r="B72" s="1089">
        <v>1082</v>
      </c>
      <c r="C72" s="1090">
        <v>1955829</v>
      </c>
      <c r="D72" s="1091" t="s">
        <v>115</v>
      </c>
      <c r="E72" s="1298" t="s">
        <v>116</v>
      </c>
      <c r="F72" s="1299"/>
      <c r="G72" s="1299"/>
      <c r="H72" s="1300"/>
    </row>
    <row r="73" spans="1:8" s="1092" customFormat="1" ht="25.5" customHeight="1" x14ac:dyDescent="0.25">
      <c r="A73" s="1089" t="s">
        <v>162</v>
      </c>
      <c r="B73" s="1089">
        <v>1083</v>
      </c>
      <c r="C73" s="1090">
        <v>1955829</v>
      </c>
      <c r="D73" s="1091" t="s">
        <v>115</v>
      </c>
      <c r="E73" s="1298" t="s">
        <v>116</v>
      </c>
      <c r="F73" s="1299"/>
      <c r="G73" s="1299"/>
      <c r="H73" s="1300"/>
    </row>
    <row r="74" spans="1:8" s="1092" customFormat="1" ht="25.5" customHeight="1" x14ac:dyDescent="0.25">
      <c r="A74" s="1089" t="s">
        <v>163</v>
      </c>
      <c r="B74" s="1089">
        <v>1085</v>
      </c>
      <c r="C74" s="1090">
        <v>3538048</v>
      </c>
      <c r="D74" s="1091" t="s">
        <v>115</v>
      </c>
      <c r="E74" s="1298" t="s">
        <v>116</v>
      </c>
      <c r="F74" s="1299"/>
      <c r="G74" s="1299"/>
      <c r="H74" s="1300"/>
    </row>
    <row r="75" spans="1:8" s="1092" customFormat="1" ht="25.5" customHeight="1" x14ac:dyDescent="0.25">
      <c r="A75" s="1089" t="s">
        <v>164</v>
      </c>
      <c r="B75" s="1089">
        <v>1086</v>
      </c>
      <c r="C75" s="1090">
        <v>1955829</v>
      </c>
      <c r="D75" s="1091" t="s">
        <v>115</v>
      </c>
      <c r="E75" s="1298" t="s">
        <v>116</v>
      </c>
      <c r="F75" s="1299"/>
      <c r="G75" s="1299"/>
      <c r="H75" s="1300"/>
    </row>
    <row r="76" spans="1:8" s="1092" customFormat="1" ht="25.5" customHeight="1" x14ac:dyDescent="0.25">
      <c r="A76" s="1089" t="s">
        <v>165</v>
      </c>
      <c r="B76" s="1089">
        <v>1087</v>
      </c>
      <c r="C76" s="1090">
        <v>1399915</v>
      </c>
      <c r="D76" s="1091" t="s">
        <v>115</v>
      </c>
      <c r="E76" s="1298" t="s">
        <v>116</v>
      </c>
      <c r="F76" s="1299"/>
      <c r="G76" s="1299"/>
      <c r="H76" s="1300"/>
    </row>
    <row r="77" spans="1:8" s="1092" customFormat="1" ht="25.5" customHeight="1" x14ac:dyDescent="0.25">
      <c r="A77" s="1089" t="s">
        <v>166</v>
      </c>
      <c r="B77" s="1089">
        <v>1088</v>
      </c>
      <c r="C77" s="1090">
        <v>1955829</v>
      </c>
      <c r="D77" s="1091" t="s">
        <v>115</v>
      </c>
      <c r="E77" s="1298" t="s">
        <v>116</v>
      </c>
      <c r="F77" s="1299"/>
      <c r="G77" s="1299"/>
      <c r="H77" s="1300"/>
    </row>
    <row r="78" spans="1:8" s="1092" customFormat="1" ht="25.5" customHeight="1" x14ac:dyDescent="0.25">
      <c r="A78" s="1089" t="s">
        <v>167</v>
      </c>
      <c r="B78" s="1089">
        <v>1089</v>
      </c>
      <c r="C78" s="1090">
        <v>1955829</v>
      </c>
      <c r="D78" s="1091" t="s">
        <v>115</v>
      </c>
      <c r="E78" s="1298" t="s">
        <v>116</v>
      </c>
      <c r="F78" s="1299"/>
      <c r="G78" s="1299"/>
      <c r="H78" s="1300"/>
    </row>
    <row r="79" spans="1:8" s="1092" customFormat="1" ht="25.5" customHeight="1" x14ac:dyDescent="0.25">
      <c r="A79" s="1089" t="s">
        <v>168</v>
      </c>
      <c r="B79" s="1089">
        <v>1092</v>
      </c>
      <c r="C79" s="1090">
        <v>1955829</v>
      </c>
      <c r="D79" s="1091" t="s">
        <v>115</v>
      </c>
      <c r="E79" s="1298" t="s">
        <v>116</v>
      </c>
      <c r="F79" s="1299"/>
      <c r="G79" s="1299"/>
      <c r="H79" s="1300"/>
    </row>
    <row r="80" spans="1:8" s="1092" customFormat="1" ht="25.5" customHeight="1" x14ac:dyDescent="0.25">
      <c r="A80" s="1089" t="s">
        <v>169</v>
      </c>
      <c r="B80" s="1089">
        <v>1118</v>
      </c>
      <c r="C80" s="1090">
        <v>1022365</v>
      </c>
      <c r="D80" s="1091" t="s">
        <v>115</v>
      </c>
      <c r="E80" s="1298" t="s">
        <v>116</v>
      </c>
      <c r="F80" s="1299"/>
      <c r="G80" s="1299"/>
      <c r="H80" s="1300"/>
    </row>
    <row r="81" spans="1:8" s="1092" customFormat="1" ht="25.5" customHeight="1" x14ac:dyDescent="0.25">
      <c r="A81" s="1089" t="s">
        <v>170</v>
      </c>
      <c r="B81" s="1089">
        <v>1094</v>
      </c>
      <c r="C81" s="1090">
        <v>1497819</v>
      </c>
      <c r="D81" s="1091" t="s">
        <v>115</v>
      </c>
      <c r="E81" s="1298" t="s">
        <v>116</v>
      </c>
      <c r="F81" s="1299"/>
      <c r="G81" s="1299"/>
      <c r="H81" s="1300"/>
    </row>
    <row r="82" spans="1:8" s="1092" customFormat="1" ht="25.5" customHeight="1" x14ac:dyDescent="0.25">
      <c r="A82" s="1089" t="s">
        <v>171</v>
      </c>
      <c r="B82" s="1089">
        <v>1095</v>
      </c>
      <c r="C82" s="1090">
        <v>1955829</v>
      </c>
      <c r="D82" s="1091" t="s">
        <v>115</v>
      </c>
      <c r="E82" s="1298" t="s">
        <v>116</v>
      </c>
      <c r="F82" s="1299"/>
      <c r="G82" s="1299"/>
      <c r="H82" s="1300"/>
    </row>
    <row r="83" spans="1:8" s="1092" customFormat="1" ht="25.5" customHeight="1" x14ac:dyDescent="0.25">
      <c r="A83" s="1089" t="s">
        <v>172</v>
      </c>
      <c r="B83" s="1089">
        <v>1096</v>
      </c>
      <c r="C83" s="1090">
        <v>1955829</v>
      </c>
      <c r="D83" s="1091" t="s">
        <v>115</v>
      </c>
      <c r="E83" s="1298" t="s">
        <v>116</v>
      </c>
      <c r="F83" s="1299"/>
      <c r="G83" s="1299"/>
      <c r="H83" s="1300"/>
    </row>
    <row r="84" spans="1:8" s="1092" customFormat="1" ht="25.5" customHeight="1" x14ac:dyDescent="0.25">
      <c r="A84" s="1089" t="s">
        <v>173</v>
      </c>
      <c r="B84" s="1089">
        <v>1097</v>
      </c>
      <c r="C84" s="1090">
        <v>2537627</v>
      </c>
      <c r="D84" s="1091" t="s">
        <v>115</v>
      </c>
      <c r="E84" s="1298" t="s">
        <v>116</v>
      </c>
      <c r="F84" s="1299"/>
      <c r="G84" s="1299"/>
      <c r="H84" s="1300"/>
    </row>
    <row r="85" spans="1:8" s="1092" customFormat="1" ht="25.5" customHeight="1" x14ac:dyDescent="0.25">
      <c r="A85" s="1089" t="s">
        <v>174</v>
      </c>
      <c r="B85" s="1089">
        <v>1098</v>
      </c>
      <c r="C85" s="1090">
        <v>1955829</v>
      </c>
      <c r="D85" s="1091" t="s">
        <v>115</v>
      </c>
      <c r="E85" s="1298" t="s">
        <v>116</v>
      </c>
      <c r="F85" s="1299"/>
      <c r="G85" s="1299"/>
      <c r="H85" s="1300"/>
    </row>
    <row r="86" spans="1:8" s="1092" customFormat="1" ht="25.5" customHeight="1" x14ac:dyDescent="0.25">
      <c r="A86" s="1089" t="s">
        <v>175</v>
      </c>
      <c r="B86" s="1089">
        <v>1099</v>
      </c>
      <c r="C86" s="1090">
        <v>1399915</v>
      </c>
      <c r="D86" s="1091" t="s">
        <v>115</v>
      </c>
      <c r="E86" s="1298" t="s">
        <v>116</v>
      </c>
      <c r="F86" s="1299"/>
      <c r="G86" s="1299"/>
      <c r="H86" s="1300"/>
    </row>
    <row r="87" spans="1:8" s="1092" customFormat="1" ht="25.5" customHeight="1" x14ac:dyDescent="0.25">
      <c r="A87" s="1089" t="s">
        <v>176</v>
      </c>
      <c r="B87" s="1089">
        <v>1102</v>
      </c>
      <c r="C87" s="1090">
        <v>1022365</v>
      </c>
      <c r="D87" s="1091" t="s">
        <v>115</v>
      </c>
      <c r="E87" s="1298" t="s">
        <v>116</v>
      </c>
      <c r="F87" s="1299"/>
      <c r="G87" s="1299"/>
      <c r="H87" s="1300"/>
    </row>
    <row r="88" spans="1:8" s="1092" customFormat="1" ht="25.5" customHeight="1" x14ac:dyDescent="0.25">
      <c r="A88" s="1089" t="s">
        <v>177</v>
      </c>
      <c r="B88" s="1089">
        <v>1106</v>
      </c>
      <c r="C88" s="1090">
        <v>1022365</v>
      </c>
      <c r="D88" s="1091" t="s">
        <v>115</v>
      </c>
      <c r="E88" s="1298" t="s">
        <v>116</v>
      </c>
      <c r="F88" s="1299"/>
      <c r="G88" s="1299"/>
      <c r="H88" s="1300"/>
    </row>
    <row r="89" spans="1:8" s="1092" customFormat="1" ht="25.5" customHeight="1" x14ac:dyDescent="0.25">
      <c r="A89" s="1089" t="s">
        <v>178</v>
      </c>
      <c r="B89" s="1089">
        <v>1107</v>
      </c>
      <c r="C89" s="1090">
        <v>1022365</v>
      </c>
      <c r="D89" s="1091" t="s">
        <v>115</v>
      </c>
      <c r="E89" s="1298" t="s">
        <v>116</v>
      </c>
      <c r="F89" s="1299"/>
      <c r="G89" s="1299"/>
      <c r="H89" s="1300"/>
    </row>
    <row r="90" spans="1:8" s="1092" customFormat="1" ht="25.5" customHeight="1" x14ac:dyDescent="0.25">
      <c r="A90" s="1089" t="s">
        <v>179</v>
      </c>
      <c r="B90" s="1089">
        <v>1110</v>
      </c>
      <c r="C90" s="1090">
        <v>1022365</v>
      </c>
      <c r="D90" s="1091" t="s">
        <v>115</v>
      </c>
      <c r="E90" s="1298" t="s">
        <v>116</v>
      </c>
      <c r="F90" s="1299"/>
      <c r="G90" s="1299"/>
      <c r="H90" s="1300"/>
    </row>
    <row r="91" spans="1:8" s="1092" customFormat="1" ht="25.5" customHeight="1" x14ac:dyDescent="0.25">
      <c r="A91" s="1089" t="s">
        <v>180</v>
      </c>
      <c r="B91" s="1089">
        <v>1111</v>
      </c>
      <c r="C91" s="1090">
        <v>1022365</v>
      </c>
      <c r="D91" s="1091" t="s">
        <v>115</v>
      </c>
      <c r="E91" s="1298" t="s">
        <v>116</v>
      </c>
      <c r="F91" s="1299"/>
      <c r="G91" s="1299"/>
      <c r="H91" s="1300"/>
    </row>
    <row r="92" spans="1:8" s="1092" customFormat="1" ht="25.5" customHeight="1" x14ac:dyDescent="0.25">
      <c r="A92" s="1089" t="s">
        <v>181</v>
      </c>
      <c r="B92" s="1089">
        <v>1113</v>
      </c>
      <c r="C92" s="1090">
        <v>1022365</v>
      </c>
      <c r="D92" s="1091" t="s">
        <v>115</v>
      </c>
      <c r="E92" s="1298" t="s">
        <v>116</v>
      </c>
      <c r="F92" s="1299"/>
      <c r="G92" s="1299"/>
      <c r="H92" s="1300"/>
    </row>
    <row r="93" spans="1:8" s="1092" customFormat="1" ht="25.5" customHeight="1" x14ac:dyDescent="0.25">
      <c r="A93" s="1089" t="s">
        <v>182</v>
      </c>
      <c r="B93" s="1089">
        <v>1115</v>
      </c>
      <c r="C93" s="1090">
        <v>1022365</v>
      </c>
      <c r="D93" s="1091" t="s">
        <v>115</v>
      </c>
      <c r="E93" s="1298" t="s">
        <v>116</v>
      </c>
      <c r="F93" s="1299"/>
      <c r="G93" s="1299"/>
      <c r="H93" s="1300"/>
    </row>
    <row r="94" spans="1:8" s="1092" customFormat="1" ht="25.5" customHeight="1" x14ac:dyDescent="0.25">
      <c r="A94" s="1089" t="s">
        <v>183</v>
      </c>
      <c r="B94" s="1089">
        <v>1117</v>
      </c>
      <c r="C94" s="1090">
        <v>1022365</v>
      </c>
      <c r="D94" s="1091" t="s">
        <v>115</v>
      </c>
      <c r="E94" s="1298" t="s">
        <v>116</v>
      </c>
      <c r="F94" s="1299"/>
      <c r="G94" s="1299"/>
      <c r="H94" s="1300"/>
    </row>
    <row r="95" spans="1:8" s="1092" customFormat="1" ht="25.5" customHeight="1" x14ac:dyDescent="0.25">
      <c r="A95" s="1089" t="s">
        <v>184</v>
      </c>
      <c r="B95" s="1089">
        <v>1120</v>
      </c>
      <c r="C95" s="1090">
        <v>1022365</v>
      </c>
      <c r="D95" s="1091" t="s">
        <v>115</v>
      </c>
      <c r="E95" s="1298" t="s">
        <v>116</v>
      </c>
      <c r="F95" s="1299"/>
      <c r="G95" s="1299"/>
      <c r="H95" s="1300"/>
    </row>
    <row r="96" spans="1:8" s="1092" customFormat="1" ht="25.5" customHeight="1" x14ac:dyDescent="0.25">
      <c r="A96" s="1089" t="s">
        <v>185</v>
      </c>
      <c r="B96" s="1089">
        <v>1123</v>
      </c>
      <c r="C96" s="1090">
        <v>2300322</v>
      </c>
      <c r="D96" s="1091" t="s">
        <v>115</v>
      </c>
      <c r="E96" s="1298" t="s">
        <v>116</v>
      </c>
      <c r="F96" s="1299"/>
      <c r="G96" s="1299"/>
      <c r="H96" s="1300"/>
    </row>
    <row r="97" spans="1:8" s="1092" customFormat="1" ht="25.5" customHeight="1" x14ac:dyDescent="0.25">
      <c r="A97" s="1089" t="s">
        <v>186</v>
      </c>
      <c r="B97" s="1089">
        <v>1121</v>
      </c>
      <c r="C97" s="1090">
        <v>1022365</v>
      </c>
      <c r="D97" s="1091" t="s">
        <v>115</v>
      </c>
      <c r="E97" s="1298" t="s">
        <v>116</v>
      </c>
      <c r="F97" s="1299"/>
      <c r="G97" s="1299"/>
      <c r="H97" s="1300"/>
    </row>
    <row r="98" spans="1:8" s="1092" customFormat="1" ht="25.5" customHeight="1" x14ac:dyDescent="0.25">
      <c r="A98" s="1089" t="s">
        <v>187</v>
      </c>
      <c r="B98" s="1089">
        <v>1124</v>
      </c>
      <c r="C98" s="1090">
        <v>2300322</v>
      </c>
      <c r="D98" s="1091" t="s">
        <v>115</v>
      </c>
      <c r="E98" s="1298" t="s">
        <v>116</v>
      </c>
      <c r="F98" s="1299"/>
      <c r="G98" s="1299"/>
      <c r="H98" s="1300"/>
    </row>
    <row r="99" spans="1:8" s="1092" customFormat="1" ht="25.5" customHeight="1" x14ac:dyDescent="0.25">
      <c r="A99" s="1089" t="s">
        <v>188</v>
      </c>
      <c r="B99" s="1089">
        <v>1126</v>
      </c>
      <c r="C99" s="1090">
        <v>1022365</v>
      </c>
      <c r="D99" s="1091" t="s">
        <v>115</v>
      </c>
      <c r="E99" s="1298" t="s">
        <v>116</v>
      </c>
      <c r="F99" s="1299"/>
      <c r="G99" s="1299"/>
      <c r="H99" s="1300"/>
    </row>
    <row r="100" spans="1:8" s="1092" customFormat="1" ht="25.5" customHeight="1" x14ac:dyDescent="0.25">
      <c r="A100" s="1089" t="s">
        <v>189</v>
      </c>
      <c r="B100" s="1089">
        <v>1172</v>
      </c>
      <c r="C100" s="1090">
        <v>2537627</v>
      </c>
      <c r="D100" s="1091" t="s">
        <v>115</v>
      </c>
      <c r="E100" s="1298" t="s">
        <v>116</v>
      </c>
      <c r="F100" s="1299"/>
      <c r="G100" s="1299"/>
      <c r="H100" s="1300"/>
    </row>
    <row r="101" spans="1:8" s="1092" customFormat="1" ht="25.5" customHeight="1" x14ac:dyDescent="0.25">
      <c r="A101" s="1089" t="s">
        <v>190</v>
      </c>
      <c r="B101" s="1089">
        <v>1173</v>
      </c>
      <c r="C101" s="1090">
        <v>5477771</v>
      </c>
      <c r="D101" s="1091" t="s">
        <v>115</v>
      </c>
      <c r="E101" s="1298" t="s">
        <v>116</v>
      </c>
      <c r="F101" s="1299"/>
      <c r="G101" s="1299"/>
      <c r="H101" s="1300"/>
    </row>
    <row r="102" spans="1:8" s="1092" customFormat="1" ht="25.5" customHeight="1" x14ac:dyDescent="0.25">
      <c r="A102" s="1089" t="s">
        <v>191</v>
      </c>
      <c r="B102" s="1089">
        <v>1174</v>
      </c>
      <c r="C102" s="1090">
        <v>2859050</v>
      </c>
      <c r="D102" s="1091" t="s">
        <v>115</v>
      </c>
      <c r="E102" s="1298" t="s">
        <v>116</v>
      </c>
      <c r="F102" s="1299"/>
      <c r="G102" s="1299"/>
      <c r="H102" s="1300"/>
    </row>
    <row r="103" spans="1:8" s="1092" customFormat="1" ht="25.5" customHeight="1" x14ac:dyDescent="0.25">
      <c r="A103" s="1089" t="s">
        <v>192</v>
      </c>
      <c r="B103" s="1089">
        <v>1175</v>
      </c>
      <c r="C103" s="1090">
        <v>3891403</v>
      </c>
      <c r="D103" s="1091" t="s">
        <v>115</v>
      </c>
      <c r="E103" s="1298" t="s">
        <v>116</v>
      </c>
      <c r="F103" s="1299"/>
      <c r="G103" s="1299"/>
      <c r="H103" s="1300"/>
    </row>
    <row r="104" spans="1:8" s="1092" customFormat="1" ht="25.5" customHeight="1" x14ac:dyDescent="0.25">
      <c r="A104" s="1089" t="s">
        <v>193</v>
      </c>
      <c r="B104" s="1089">
        <v>1176</v>
      </c>
      <c r="C104" s="1090">
        <v>3891403</v>
      </c>
      <c r="D104" s="1091" t="s">
        <v>115</v>
      </c>
      <c r="E104" s="1298" t="s">
        <v>116</v>
      </c>
      <c r="F104" s="1299"/>
      <c r="G104" s="1299"/>
      <c r="H104" s="1300"/>
    </row>
    <row r="105" spans="1:8" s="1092" customFormat="1" ht="25.5" customHeight="1" x14ac:dyDescent="0.25">
      <c r="A105" s="1089" t="s">
        <v>194</v>
      </c>
      <c r="B105" s="1089">
        <v>1177</v>
      </c>
      <c r="C105" s="1090">
        <v>1399915</v>
      </c>
      <c r="D105" s="1091" t="s">
        <v>115</v>
      </c>
      <c r="E105" s="1298" t="s">
        <v>116</v>
      </c>
      <c r="F105" s="1299"/>
      <c r="G105" s="1299"/>
      <c r="H105" s="1300"/>
    </row>
    <row r="106" spans="1:8" s="1092" customFormat="1" ht="25.5" customHeight="1" x14ac:dyDescent="0.25">
      <c r="A106" s="1089" t="s">
        <v>195</v>
      </c>
      <c r="B106" s="1089">
        <v>1178</v>
      </c>
      <c r="C106" s="1090">
        <v>2870725</v>
      </c>
      <c r="D106" s="1091" t="s">
        <v>115</v>
      </c>
      <c r="E106" s="1298" t="s">
        <v>116</v>
      </c>
      <c r="F106" s="1299"/>
      <c r="G106" s="1299"/>
      <c r="H106" s="1300"/>
    </row>
    <row r="107" spans="1:8" s="1092" customFormat="1" ht="25.5" customHeight="1" x14ac:dyDescent="0.25">
      <c r="A107" s="1089" t="s">
        <v>196</v>
      </c>
      <c r="B107" s="1089">
        <v>1179</v>
      </c>
      <c r="C107" s="1090">
        <v>3538048</v>
      </c>
      <c r="D107" s="1091" t="s">
        <v>115</v>
      </c>
      <c r="E107" s="1298" t="s">
        <v>116</v>
      </c>
      <c r="F107" s="1299"/>
      <c r="G107" s="1299"/>
      <c r="H107" s="1300"/>
    </row>
    <row r="108" spans="1:8" s="1092" customFormat="1" ht="25.5" customHeight="1" x14ac:dyDescent="0.25">
      <c r="A108" s="1089" t="s">
        <v>197</v>
      </c>
      <c r="B108" s="1089">
        <v>1180</v>
      </c>
      <c r="C108" s="1090">
        <v>1022365</v>
      </c>
      <c r="D108" s="1091" t="s">
        <v>115</v>
      </c>
      <c r="E108" s="1298" t="s">
        <v>116</v>
      </c>
      <c r="F108" s="1299"/>
      <c r="G108" s="1299"/>
      <c r="H108" s="1300"/>
    </row>
    <row r="109" spans="1:8" s="1092" customFormat="1" ht="25.5" customHeight="1" x14ac:dyDescent="0.25">
      <c r="A109" s="1089" t="s">
        <v>198</v>
      </c>
      <c r="B109" s="1089">
        <v>1183</v>
      </c>
      <c r="C109" s="1090">
        <v>1101701</v>
      </c>
      <c r="D109" s="1091" t="s">
        <v>115</v>
      </c>
      <c r="E109" s="1298" t="s">
        <v>116</v>
      </c>
      <c r="F109" s="1299"/>
      <c r="G109" s="1299"/>
      <c r="H109" s="1300"/>
    </row>
    <row r="110" spans="1:8" s="1092" customFormat="1" ht="25.5" customHeight="1" x14ac:dyDescent="0.25">
      <c r="A110" s="1089" t="s">
        <v>199</v>
      </c>
      <c r="B110" s="1089">
        <v>1185</v>
      </c>
      <c r="C110" s="1090">
        <v>1955829</v>
      </c>
      <c r="D110" s="1091" t="s">
        <v>115</v>
      </c>
      <c r="E110" s="1298" t="s">
        <v>116</v>
      </c>
      <c r="F110" s="1299"/>
      <c r="G110" s="1299"/>
      <c r="H110" s="1300"/>
    </row>
    <row r="111" spans="1:8" s="1092" customFormat="1" ht="25.5" customHeight="1" x14ac:dyDescent="0.25">
      <c r="A111" s="1089" t="s">
        <v>200</v>
      </c>
      <c r="B111" s="1089">
        <v>1188</v>
      </c>
      <c r="C111" s="1090">
        <v>1101701</v>
      </c>
      <c r="D111" s="1091" t="s">
        <v>115</v>
      </c>
      <c r="E111" s="1298" t="s">
        <v>116</v>
      </c>
      <c r="F111" s="1299"/>
      <c r="G111" s="1299"/>
      <c r="H111" s="1300"/>
    </row>
    <row r="112" spans="1:8" s="1092" customFormat="1" ht="25.5" customHeight="1" x14ac:dyDescent="0.25">
      <c r="A112" s="1089" t="s">
        <v>201</v>
      </c>
      <c r="B112" s="1089">
        <v>1189</v>
      </c>
      <c r="C112" s="1090">
        <v>1955829</v>
      </c>
      <c r="D112" s="1091" t="s">
        <v>115</v>
      </c>
      <c r="E112" s="1298" t="s">
        <v>116</v>
      </c>
      <c r="F112" s="1299"/>
      <c r="G112" s="1299"/>
      <c r="H112" s="1300"/>
    </row>
    <row r="113" spans="1:8" s="1092" customFormat="1" ht="25.5" customHeight="1" x14ac:dyDescent="0.25">
      <c r="A113" s="1089" t="s">
        <v>202</v>
      </c>
      <c r="B113" s="1089">
        <v>1190</v>
      </c>
      <c r="C113" s="1090">
        <v>1955829</v>
      </c>
      <c r="D113" s="1091" t="s">
        <v>115</v>
      </c>
      <c r="E113" s="1298" t="s">
        <v>116</v>
      </c>
      <c r="F113" s="1299"/>
      <c r="G113" s="1299"/>
      <c r="H113" s="1300"/>
    </row>
    <row r="114" spans="1:8" s="1092" customFormat="1" ht="25.5" customHeight="1" x14ac:dyDescent="0.25">
      <c r="A114" s="1089" t="s">
        <v>203</v>
      </c>
      <c r="B114" s="1089">
        <v>1191</v>
      </c>
      <c r="C114" s="1090">
        <v>1101701</v>
      </c>
      <c r="D114" s="1091" t="s">
        <v>115</v>
      </c>
      <c r="E114" s="1298" t="s">
        <v>116</v>
      </c>
      <c r="F114" s="1299"/>
      <c r="G114" s="1299"/>
      <c r="H114" s="1300"/>
    </row>
    <row r="115" spans="1:8" s="1092" customFormat="1" ht="25.5" customHeight="1" x14ac:dyDescent="0.25">
      <c r="A115" s="1089" t="s">
        <v>204</v>
      </c>
      <c r="B115" s="1089">
        <v>1192</v>
      </c>
      <c r="C115" s="1090">
        <v>3432267</v>
      </c>
      <c r="D115" s="1091" t="s">
        <v>115</v>
      </c>
      <c r="E115" s="1298" t="s">
        <v>116</v>
      </c>
      <c r="F115" s="1299"/>
      <c r="G115" s="1299"/>
      <c r="H115" s="1300"/>
    </row>
    <row r="116" spans="1:8" s="1092" customFormat="1" ht="25.5" customHeight="1" x14ac:dyDescent="0.25">
      <c r="A116" s="1089" t="s">
        <v>205</v>
      </c>
      <c r="B116" s="1089">
        <v>1193</v>
      </c>
      <c r="C116" s="1090">
        <v>2537627</v>
      </c>
      <c r="D116" s="1091" t="s">
        <v>115</v>
      </c>
      <c r="E116" s="1298" t="s">
        <v>116</v>
      </c>
      <c r="F116" s="1299"/>
      <c r="G116" s="1299"/>
      <c r="H116" s="1300"/>
    </row>
    <row r="117" spans="1:8" s="1092" customFormat="1" ht="25.5" customHeight="1" x14ac:dyDescent="0.25">
      <c r="A117" s="1089" t="s">
        <v>206</v>
      </c>
      <c r="B117" s="1089">
        <v>1196</v>
      </c>
      <c r="C117" s="1090">
        <v>3432267</v>
      </c>
      <c r="D117" s="1091" t="s">
        <v>115</v>
      </c>
      <c r="E117" s="1298" t="s">
        <v>116</v>
      </c>
      <c r="F117" s="1299"/>
      <c r="G117" s="1299"/>
      <c r="H117" s="1300"/>
    </row>
    <row r="118" spans="1:8" s="1092" customFormat="1" ht="25.5" customHeight="1" x14ac:dyDescent="0.25">
      <c r="A118" s="1089" t="s">
        <v>207</v>
      </c>
      <c r="B118" s="1089">
        <v>1202</v>
      </c>
      <c r="C118" s="1090">
        <v>21791015</v>
      </c>
      <c r="D118" s="1091" t="s">
        <v>115</v>
      </c>
      <c r="E118" s="1298" t="s">
        <v>116</v>
      </c>
      <c r="F118" s="1299"/>
      <c r="G118" s="1299"/>
      <c r="H118" s="1300"/>
    </row>
    <row r="119" spans="1:8" s="1092" customFormat="1" ht="25.5" customHeight="1" x14ac:dyDescent="0.25">
      <c r="A119" s="1089" t="s">
        <v>208</v>
      </c>
      <c r="B119" s="1089">
        <v>1203</v>
      </c>
      <c r="C119" s="1090">
        <v>51029443</v>
      </c>
      <c r="D119" s="1091" t="s">
        <v>115</v>
      </c>
      <c r="E119" s="1298" t="s">
        <v>116</v>
      </c>
      <c r="F119" s="1299"/>
      <c r="G119" s="1299"/>
      <c r="H119" s="1300"/>
    </row>
    <row r="120" spans="1:8" s="1092" customFormat="1" ht="25.5" customHeight="1" x14ac:dyDescent="0.25">
      <c r="A120" s="1089" t="s">
        <v>209</v>
      </c>
      <c r="B120" s="1089">
        <v>1206</v>
      </c>
      <c r="C120" s="1090">
        <v>991000</v>
      </c>
      <c r="D120" s="1091" t="s">
        <v>115</v>
      </c>
      <c r="E120" s="1298" t="s">
        <v>116</v>
      </c>
      <c r="F120" s="1299"/>
      <c r="G120" s="1299"/>
      <c r="H120" s="1300"/>
    </row>
    <row r="121" spans="1:8" s="1092" customFormat="1" ht="25.5" customHeight="1" x14ac:dyDescent="0.25">
      <c r="A121" s="1089" t="s">
        <v>210</v>
      </c>
      <c r="B121" s="1089">
        <v>1219</v>
      </c>
      <c r="C121" s="1090">
        <v>18029443</v>
      </c>
      <c r="D121" s="1091" t="s">
        <v>115</v>
      </c>
      <c r="E121" s="1298" t="s">
        <v>116</v>
      </c>
      <c r="F121" s="1299"/>
      <c r="G121" s="1299"/>
      <c r="H121" s="1300"/>
    </row>
    <row r="122" spans="1:8" s="1092" customFormat="1" ht="25.5" customHeight="1" x14ac:dyDescent="0.25">
      <c r="A122" s="1089" t="s">
        <v>211</v>
      </c>
      <c r="B122" s="1089">
        <v>1215</v>
      </c>
      <c r="C122" s="1090">
        <v>11405662</v>
      </c>
      <c r="D122" s="1091" t="s">
        <v>115</v>
      </c>
      <c r="E122" s="1298" t="s">
        <v>116</v>
      </c>
      <c r="F122" s="1299"/>
      <c r="G122" s="1299"/>
      <c r="H122" s="1300"/>
    </row>
    <row r="123" spans="1:8" s="1092" customFormat="1" ht="25.5" customHeight="1" x14ac:dyDescent="0.25">
      <c r="A123" s="1089" t="s">
        <v>212</v>
      </c>
      <c r="B123" s="1089">
        <v>1218</v>
      </c>
      <c r="C123" s="1090">
        <v>15291015</v>
      </c>
      <c r="D123" s="1091" t="s">
        <v>115</v>
      </c>
      <c r="E123" s="1298" t="s">
        <v>116</v>
      </c>
      <c r="F123" s="1299"/>
      <c r="G123" s="1299"/>
      <c r="H123" s="1300"/>
    </row>
    <row r="124" spans="1:8" s="1092" customFormat="1" ht="25.5" customHeight="1" x14ac:dyDescent="0.25">
      <c r="A124" s="1089" t="s">
        <v>213</v>
      </c>
      <c r="B124" s="1089">
        <v>1210</v>
      </c>
      <c r="C124" s="1090">
        <v>8680089</v>
      </c>
      <c r="D124" s="1091" t="s">
        <v>115</v>
      </c>
      <c r="E124" s="1298" t="s">
        <v>116</v>
      </c>
      <c r="F124" s="1299"/>
      <c r="G124" s="1299"/>
      <c r="H124" s="1300"/>
    </row>
    <row r="125" spans="1:8" s="1092" customFormat="1" ht="25.5" customHeight="1" x14ac:dyDescent="0.25">
      <c r="A125" s="1089" t="s">
        <v>214</v>
      </c>
      <c r="B125" s="1089">
        <v>1294</v>
      </c>
      <c r="C125" s="1090">
        <v>1497819</v>
      </c>
      <c r="D125" s="1091" t="s">
        <v>115</v>
      </c>
      <c r="E125" s="1298" t="s">
        <v>116</v>
      </c>
      <c r="F125" s="1299"/>
      <c r="G125" s="1299"/>
      <c r="H125" s="1300"/>
    </row>
    <row r="126" spans="1:8" s="1092" customFormat="1" ht="25.5" customHeight="1" x14ac:dyDescent="0.25">
      <c r="A126" s="1089" t="s">
        <v>215</v>
      </c>
      <c r="B126" s="1089">
        <v>1298</v>
      </c>
      <c r="C126" s="1090">
        <v>2247923</v>
      </c>
      <c r="D126" s="1091" t="s">
        <v>115</v>
      </c>
      <c r="E126" s="1298" t="s">
        <v>116</v>
      </c>
      <c r="F126" s="1299"/>
      <c r="G126" s="1299"/>
      <c r="H126" s="1300"/>
    </row>
    <row r="127" spans="1:8" s="1092" customFormat="1" ht="25.5" customHeight="1" x14ac:dyDescent="0.25">
      <c r="A127" s="1089" t="s">
        <v>216</v>
      </c>
      <c r="B127" s="1089">
        <v>1299</v>
      </c>
      <c r="C127" s="1090">
        <v>1399915</v>
      </c>
      <c r="D127" s="1091" t="s">
        <v>115</v>
      </c>
      <c r="E127" s="1298" t="s">
        <v>116</v>
      </c>
      <c r="F127" s="1299"/>
      <c r="G127" s="1299"/>
      <c r="H127" s="1300"/>
    </row>
    <row r="128" spans="1:8" s="1092" customFormat="1" ht="25.5" customHeight="1" x14ac:dyDescent="0.25">
      <c r="A128" s="1089" t="s">
        <v>217</v>
      </c>
      <c r="B128" s="1089">
        <v>1301</v>
      </c>
      <c r="C128" s="1090">
        <v>15531780</v>
      </c>
      <c r="D128" s="1091" t="s">
        <v>115</v>
      </c>
      <c r="E128" s="1298" t="s">
        <v>116</v>
      </c>
      <c r="F128" s="1299"/>
      <c r="G128" s="1299"/>
      <c r="H128" s="1300"/>
    </row>
    <row r="129" spans="1:8" s="1092" customFormat="1" ht="25.5" customHeight="1" x14ac:dyDescent="0.25">
      <c r="A129" s="1089" t="s">
        <v>218</v>
      </c>
      <c r="B129" s="1089">
        <v>1300</v>
      </c>
      <c r="C129" s="1090">
        <v>9274435</v>
      </c>
      <c r="D129" s="1091" t="s">
        <v>115</v>
      </c>
      <c r="E129" s="1298" t="s">
        <v>116</v>
      </c>
      <c r="F129" s="1299"/>
      <c r="G129" s="1299"/>
      <c r="H129" s="1300"/>
    </row>
    <row r="130" spans="1:8" s="1092" customFormat="1" ht="25.5" customHeight="1" x14ac:dyDescent="0.25">
      <c r="A130" s="1089" t="s">
        <v>219</v>
      </c>
      <c r="B130" s="1089">
        <v>1302</v>
      </c>
      <c r="C130" s="1090">
        <v>1022365</v>
      </c>
      <c r="D130" s="1091" t="s">
        <v>115</v>
      </c>
      <c r="E130" s="1298" t="s">
        <v>116</v>
      </c>
      <c r="F130" s="1299"/>
      <c r="G130" s="1299"/>
      <c r="H130" s="1300"/>
    </row>
    <row r="131" spans="1:8" s="1092" customFormat="1" ht="25.5" customHeight="1" x14ac:dyDescent="0.25">
      <c r="A131" s="1089" t="s">
        <v>220</v>
      </c>
      <c r="B131" s="1089">
        <v>1303</v>
      </c>
      <c r="C131" s="1090">
        <v>5642703</v>
      </c>
      <c r="D131" s="1091" t="s">
        <v>115</v>
      </c>
      <c r="E131" s="1298" t="s">
        <v>116</v>
      </c>
      <c r="F131" s="1299"/>
      <c r="G131" s="1299"/>
      <c r="H131" s="1300"/>
    </row>
    <row r="132" spans="1:8" s="1092" customFormat="1" ht="25.5" customHeight="1" x14ac:dyDescent="0.25">
      <c r="A132" s="1089" t="s">
        <v>221</v>
      </c>
      <c r="B132" s="1089">
        <v>1306</v>
      </c>
      <c r="C132" s="1090">
        <v>1497819</v>
      </c>
      <c r="D132" s="1091" t="s">
        <v>115</v>
      </c>
      <c r="E132" s="1298" t="s">
        <v>116</v>
      </c>
      <c r="F132" s="1299"/>
      <c r="G132" s="1299"/>
      <c r="H132" s="1300"/>
    </row>
    <row r="133" spans="1:8" s="1092" customFormat="1" ht="25.5" customHeight="1" x14ac:dyDescent="0.25">
      <c r="A133" s="1089" t="s">
        <v>222</v>
      </c>
      <c r="B133" s="1089">
        <v>1309</v>
      </c>
      <c r="C133" s="1090">
        <v>1399915</v>
      </c>
      <c r="D133" s="1091" t="s">
        <v>115</v>
      </c>
      <c r="E133" s="1298" t="s">
        <v>116</v>
      </c>
      <c r="F133" s="1299"/>
      <c r="G133" s="1299"/>
      <c r="H133" s="1300"/>
    </row>
    <row r="134" spans="1:8" s="1092" customFormat="1" ht="25.5" customHeight="1" x14ac:dyDescent="0.25">
      <c r="A134" s="1089" t="s">
        <v>223</v>
      </c>
      <c r="B134" s="1089">
        <v>1311</v>
      </c>
      <c r="C134" s="1090">
        <v>2537627</v>
      </c>
      <c r="D134" s="1091" t="s">
        <v>115</v>
      </c>
      <c r="E134" s="1298" t="s">
        <v>116</v>
      </c>
      <c r="F134" s="1299"/>
      <c r="G134" s="1299"/>
      <c r="H134" s="1300"/>
    </row>
    <row r="135" spans="1:8" s="1092" customFormat="1" ht="25.5" customHeight="1" x14ac:dyDescent="0.25">
      <c r="A135" s="1089" t="s">
        <v>224</v>
      </c>
      <c r="B135" s="1089">
        <v>1312</v>
      </c>
      <c r="C135" s="1090">
        <v>1399915</v>
      </c>
      <c r="D135" s="1091" t="s">
        <v>115</v>
      </c>
      <c r="E135" s="1298" t="s">
        <v>116</v>
      </c>
      <c r="F135" s="1299"/>
      <c r="G135" s="1299"/>
      <c r="H135" s="1300"/>
    </row>
    <row r="136" spans="1:8" s="1092" customFormat="1" ht="25.5" customHeight="1" x14ac:dyDescent="0.25">
      <c r="A136" s="1089" t="s">
        <v>225</v>
      </c>
      <c r="B136" s="1089">
        <v>1313</v>
      </c>
      <c r="C136" s="1090">
        <v>2869600</v>
      </c>
      <c r="D136" s="1091" t="s">
        <v>115</v>
      </c>
      <c r="E136" s="1298" t="s">
        <v>116</v>
      </c>
      <c r="F136" s="1299"/>
      <c r="G136" s="1299"/>
      <c r="H136" s="1300"/>
    </row>
    <row r="137" spans="1:8" s="1092" customFormat="1" ht="25.5" customHeight="1" x14ac:dyDescent="0.25">
      <c r="A137" s="1089" t="s">
        <v>226</v>
      </c>
      <c r="B137" s="1089">
        <v>1314</v>
      </c>
      <c r="C137" s="1090">
        <v>2203965</v>
      </c>
      <c r="D137" s="1091" t="s">
        <v>115</v>
      </c>
      <c r="E137" s="1298" t="s">
        <v>116</v>
      </c>
      <c r="F137" s="1299"/>
      <c r="G137" s="1299"/>
      <c r="H137" s="1300"/>
    </row>
    <row r="138" spans="1:8" s="1092" customFormat="1" ht="25.5" customHeight="1" x14ac:dyDescent="0.25">
      <c r="A138" s="1089" t="s">
        <v>227</v>
      </c>
      <c r="B138" s="1089">
        <v>1315</v>
      </c>
      <c r="C138" s="1090">
        <v>3370936</v>
      </c>
      <c r="D138" s="1091" t="s">
        <v>115</v>
      </c>
      <c r="E138" s="1298" t="s">
        <v>116</v>
      </c>
      <c r="F138" s="1299"/>
      <c r="G138" s="1299"/>
      <c r="H138" s="1300"/>
    </row>
    <row r="139" spans="1:8" s="1092" customFormat="1" ht="25.5" customHeight="1" x14ac:dyDescent="0.25">
      <c r="A139" s="1089" t="s">
        <v>228</v>
      </c>
      <c r="B139" s="1089">
        <v>1316</v>
      </c>
      <c r="C139" s="1090">
        <v>1399915</v>
      </c>
      <c r="D139" s="1091" t="s">
        <v>115</v>
      </c>
      <c r="E139" s="1298" t="s">
        <v>116</v>
      </c>
      <c r="F139" s="1299"/>
      <c r="G139" s="1299"/>
      <c r="H139" s="1300"/>
    </row>
    <row r="140" spans="1:8" s="1092" customFormat="1" ht="25.5" customHeight="1" x14ac:dyDescent="0.25">
      <c r="A140" s="1089" t="s">
        <v>229</v>
      </c>
      <c r="B140" s="1089">
        <v>1317</v>
      </c>
      <c r="C140" s="1090">
        <v>1955829</v>
      </c>
      <c r="D140" s="1091" t="s">
        <v>115</v>
      </c>
      <c r="E140" s="1298" t="s">
        <v>116</v>
      </c>
      <c r="F140" s="1299"/>
      <c r="G140" s="1299"/>
      <c r="H140" s="1300"/>
    </row>
    <row r="141" spans="1:8" s="1092" customFormat="1" ht="25.5" customHeight="1" x14ac:dyDescent="0.25">
      <c r="A141" s="1089" t="s">
        <v>230</v>
      </c>
      <c r="B141" s="1089">
        <v>1318</v>
      </c>
      <c r="C141" s="1090">
        <v>1955829</v>
      </c>
      <c r="D141" s="1091" t="s">
        <v>115</v>
      </c>
      <c r="E141" s="1298" t="s">
        <v>116</v>
      </c>
      <c r="F141" s="1299"/>
      <c r="G141" s="1299"/>
      <c r="H141" s="1300"/>
    </row>
    <row r="142" spans="1:8" s="1092" customFormat="1" ht="25.5" customHeight="1" x14ac:dyDescent="0.25">
      <c r="A142" s="1089" t="s">
        <v>231</v>
      </c>
      <c r="B142" s="1089">
        <v>1319</v>
      </c>
      <c r="C142" s="1090">
        <v>1955829</v>
      </c>
      <c r="D142" s="1091" t="s">
        <v>115</v>
      </c>
      <c r="E142" s="1298" t="s">
        <v>116</v>
      </c>
      <c r="F142" s="1299"/>
      <c r="G142" s="1299"/>
      <c r="H142" s="1300"/>
    </row>
    <row r="143" spans="1:8" s="1092" customFormat="1" ht="25.5" customHeight="1" x14ac:dyDescent="0.25">
      <c r="A143" s="1089" t="s">
        <v>232</v>
      </c>
      <c r="B143" s="1089">
        <v>1320</v>
      </c>
      <c r="C143" s="1090">
        <v>2203965</v>
      </c>
      <c r="D143" s="1091" t="s">
        <v>115</v>
      </c>
      <c r="E143" s="1298" t="s">
        <v>116</v>
      </c>
      <c r="F143" s="1299"/>
      <c r="G143" s="1299"/>
      <c r="H143" s="1300"/>
    </row>
    <row r="144" spans="1:8" s="1092" customFormat="1" ht="25.5" customHeight="1" x14ac:dyDescent="0.25">
      <c r="A144" s="1089" t="s">
        <v>233</v>
      </c>
      <c r="B144" s="1089">
        <v>1321</v>
      </c>
      <c r="C144" s="1090">
        <v>1955829</v>
      </c>
      <c r="D144" s="1091" t="s">
        <v>115</v>
      </c>
      <c r="E144" s="1298" t="s">
        <v>116</v>
      </c>
      <c r="F144" s="1299"/>
      <c r="G144" s="1299"/>
      <c r="H144" s="1300"/>
    </row>
    <row r="145" spans="1:8" s="1092" customFormat="1" ht="25.5" customHeight="1" x14ac:dyDescent="0.25">
      <c r="A145" s="1089" t="s">
        <v>234</v>
      </c>
      <c r="B145" s="1089">
        <v>1322</v>
      </c>
      <c r="C145" s="1090">
        <v>1955829</v>
      </c>
      <c r="D145" s="1091" t="s">
        <v>115</v>
      </c>
      <c r="E145" s="1298" t="s">
        <v>116</v>
      </c>
      <c r="F145" s="1299"/>
      <c r="G145" s="1299"/>
      <c r="H145" s="1300"/>
    </row>
    <row r="146" spans="1:8" s="1092" customFormat="1" ht="25.5" customHeight="1" x14ac:dyDescent="0.25">
      <c r="A146" s="1089" t="s">
        <v>235</v>
      </c>
      <c r="B146" s="1089">
        <v>1325</v>
      </c>
      <c r="C146" s="1090">
        <v>1752707</v>
      </c>
      <c r="D146" s="1091" t="s">
        <v>115</v>
      </c>
      <c r="E146" s="1298" t="s">
        <v>116</v>
      </c>
      <c r="F146" s="1299"/>
      <c r="G146" s="1299"/>
      <c r="H146" s="1300"/>
    </row>
    <row r="147" spans="1:8" s="1092" customFormat="1" ht="25.5" customHeight="1" x14ac:dyDescent="0.25">
      <c r="A147" s="1089" t="s">
        <v>236</v>
      </c>
      <c r="B147" s="1089">
        <v>1326</v>
      </c>
      <c r="C147" s="1090">
        <v>1744267</v>
      </c>
      <c r="D147" s="1091" t="s">
        <v>115</v>
      </c>
      <c r="E147" s="1298" t="s">
        <v>116</v>
      </c>
      <c r="F147" s="1299"/>
      <c r="G147" s="1299"/>
      <c r="H147" s="1300"/>
    </row>
    <row r="148" spans="1:8" s="1092" customFormat="1" ht="25.5" customHeight="1" x14ac:dyDescent="0.25">
      <c r="A148" s="1089" t="s">
        <v>237</v>
      </c>
      <c r="B148" s="1089">
        <v>1327</v>
      </c>
      <c r="C148" s="1090">
        <v>1399915</v>
      </c>
      <c r="D148" s="1091" t="s">
        <v>115</v>
      </c>
      <c r="E148" s="1298" t="s">
        <v>116</v>
      </c>
      <c r="F148" s="1299"/>
      <c r="G148" s="1299"/>
      <c r="H148" s="1300"/>
    </row>
    <row r="149" spans="1:8" s="1092" customFormat="1" ht="25.5" customHeight="1" x14ac:dyDescent="0.25">
      <c r="A149" s="1089" t="s">
        <v>238</v>
      </c>
      <c r="B149" s="1089">
        <v>1328</v>
      </c>
      <c r="C149" s="1090">
        <v>4958922</v>
      </c>
      <c r="D149" s="1091" t="s">
        <v>115</v>
      </c>
      <c r="E149" s="1298" t="s">
        <v>116</v>
      </c>
      <c r="F149" s="1299"/>
      <c r="G149" s="1299"/>
      <c r="H149" s="1300"/>
    </row>
    <row r="150" spans="1:8" s="1092" customFormat="1" ht="25.5" customHeight="1" x14ac:dyDescent="0.25">
      <c r="A150" s="1089" t="s">
        <v>239</v>
      </c>
      <c r="B150" s="1089">
        <v>1329</v>
      </c>
      <c r="C150" s="1090">
        <v>1955829</v>
      </c>
      <c r="D150" s="1091" t="s">
        <v>115</v>
      </c>
      <c r="E150" s="1298" t="s">
        <v>116</v>
      </c>
      <c r="F150" s="1299"/>
      <c r="G150" s="1299"/>
      <c r="H150" s="1300"/>
    </row>
    <row r="151" spans="1:8" s="1092" customFormat="1" ht="25.5" customHeight="1" x14ac:dyDescent="0.25">
      <c r="A151" s="1089" t="s">
        <v>240</v>
      </c>
      <c r="B151" s="1089">
        <v>1330</v>
      </c>
      <c r="C151" s="1090">
        <v>1399915</v>
      </c>
      <c r="D151" s="1091" t="s">
        <v>115</v>
      </c>
      <c r="E151" s="1298" t="s">
        <v>116</v>
      </c>
      <c r="F151" s="1299"/>
      <c r="G151" s="1299"/>
      <c r="H151" s="1300"/>
    </row>
    <row r="152" spans="1:8" s="1092" customFormat="1" ht="25.5" customHeight="1" x14ac:dyDescent="0.25">
      <c r="A152" s="1089" t="s">
        <v>241</v>
      </c>
      <c r="B152" s="1089">
        <v>1331</v>
      </c>
      <c r="C152" s="1090">
        <v>1370093</v>
      </c>
      <c r="D152" s="1091" t="s">
        <v>115</v>
      </c>
      <c r="E152" s="1298" t="s">
        <v>116</v>
      </c>
      <c r="F152" s="1299"/>
      <c r="G152" s="1299"/>
      <c r="H152" s="1300"/>
    </row>
    <row r="153" spans="1:8" s="1092" customFormat="1" ht="25.5" customHeight="1" x14ac:dyDescent="0.25">
      <c r="A153" s="1089" t="s">
        <v>242</v>
      </c>
      <c r="B153" s="1089">
        <v>1332</v>
      </c>
      <c r="C153" s="1090">
        <v>4400616</v>
      </c>
      <c r="D153" s="1091" t="s">
        <v>115</v>
      </c>
      <c r="E153" s="1298" t="s">
        <v>116</v>
      </c>
      <c r="F153" s="1299"/>
      <c r="G153" s="1299"/>
      <c r="H153" s="1300"/>
    </row>
    <row r="154" spans="1:8" s="1092" customFormat="1" ht="25.5" customHeight="1" x14ac:dyDescent="0.25">
      <c r="A154" s="1089" t="s">
        <v>243</v>
      </c>
      <c r="B154" s="1089">
        <v>1333</v>
      </c>
      <c r="C154" s="1090">
        <v>1497819</v>
      </c>
      <c r="D154" s="1091" t="s">
        <v>115</v>
      </c>
      <c r="E154" s="1298" t="s">
        <v>116</v>
      </c>
      <c r="F154" s="1299"/>
      <c r="G154" s="1299"/>
      <c r="H154" s="1300"/>
    </row>
    <row r="155" spans="1:8" s="1092" customFormat="1" ht="25.5" customHeight="1" x14ac:dyDescent="0.25">
      <c r="A155" s="1089" t="s">
        <v>244</v>
      </c>
      <c r="B155" s="1089">
        <v>1334</v>
      </c>
      <c r="C155" s="1090">
        <v>4664929</v>
      </c>
      <c r="D155" s="1091" t="s">
        <v>115</v>
      </c>
      <c r="E155" s="1298" t="s">
        <v>116</v>
      </c>
      <c r="F155" s="1299"/>
      <c r="G155" s="1299"/>
      <c r="H155" s="1300"/>
    </row>
    <row r="156" spans="1:8" s="1092" customFormat="1" ht="25.5" customHeight="1" x14ac:dyDescent="0.25">
      <c r="A156" s="1089" t="s">
        <v>245</v>
      </c>
      <c r="B156" s="1089">
        <v>1338</v>
      </c>
      <c r="C156" s="1090">
        <v>3538048</v>
      </c>
      <c r="D156" s="1091" t="s">
        <v>115</v>
      </c>
      <c r="E156" s="1298" t="s">
        <v>116</v>
      </c>
      <c r="F156" s="1299"/>
      <c r="G156" s="1299"/>
      <c r="H156" s="1300"/>
    </row>
    <row r="157" spans="1:8" s="1092" customFormat="1" ht="25.5" customHeight="1" x14ac:dyDescent="0.25">
      <c r="A157" s="1089" t="s">
        <v>246</v>
      </c>
      <c r="B157" s="1089">
        <v>1339</v>
      </c>
      <c r="C157" s="1090">
        <v>2226401</v>
      </c>
      <c r="D157" s="1091" t="s">
        <v>115</v>
      </c>
      <c r="E157" s="1298" t="s">
        <v>116</v>
      </c>
      <c r="F157" s="1299"/>
      <c r="G157" s="1299"/>
      <c r="H157" s="1300"/>
    </row>
    <row r="158" spans="1:8" s="1092" customFormat="1" ht="25.5" customHeight="1" x14ac:dyDescent="0.25">
      <c r="A158" s="1089" t="s">
        <v>247</v>
      </c>
      <c r="B158" s="1089">
        <v>1340</v>
      </c>
      <c r="C158" s="1090">
        <v>1955829</v>
      </c>
      <c r="D158" s="1091" t="s">
        <v>115</v>
      </c>
      <c r="E158" s="1298" t="s">
        <v>116</v>
      </c>
      <c r="F158" s="1299"/>
      <c r="G158" s="1299"/>
      <c r="H158" s="1300"/>
    </row>
    <row r="159" spans="1:8" s="1092" customFormat="1" ht="25.5" customHeight="1" x14ac:dyDescent="0.25">
      <c r="A159" s="1089" t="s">
        <v>248</v>
      </c>
      <c r="B159" s="1089">
        <v>1342</v>
      </c>
      <c r="C159" s="1090">
        <v>1752707</v>
      </c>
      <c r="D159" s="1091" t="s">
        <v>115</v>
      </c>
      <c r="E159" s="1298" t="s">
        <v>116</v>
      </c>
      <c r="F159" s="1299"/>
      <c r="G159" s="1299"/>
      <c r="H159" s="1300"/>
    </row>
    <row r="160" spans="1:8" s="1092" customFormat="1" ht="25.5" customHeight="1" x14ac:dyDescent="0.25">
      <c r="A160" s="1089" t="s">
        <v>249</v>
      </c>
      <c r="B160" s="1089">
        <v>1093</v>
      </c>
      <c r="C160" s="1090">
        <v>1955829</v>
      </c>
      <c r="D160" s="1091" t="s">
        <v>115</v>
      </c>
      <c r="E160" s="1298" t="s">
        <v>116</v>
      </c>
      <c r="F160" s="1299"/>
      <c r="G160" s="1299"/>
      <c r="H160" s="1300"/>
    </row>
    <row r="161" spans="1:8" s="1092" customFormat="1" ht="25.5" customHeight="1" x14ac:dyDescent="0.25">
      <c r="A161" s="1089" t="s">
        <v>250</v>
      </c>
      <c r="B161" s="1089">
        <v>1308</v>
      </c>
      <c r="C161" s="1090">
        <v>1752707</v>
      </c>
      <c r="D161" s="1091" t="s">
        <v>115</v>
      </c>
      <c r="E161" s="1298" t="s">
        <v>116</v>
      </c>
      <c r="F161" s="1299"/>
      <c r="G161" s="1299"/>
      <c r="H161" s="1300"/>
    </row>
    <row r="162" spans="1:8" s="1092" customFormat="1" ht="25.5" customHeight="1" x14ac:dyDescent="0.25">
      <c r="A162" s="1089" t="s">
        <v>251</v>
      </c>
      <c r="B162" s="1089">
        <v>1373</v>
      </c>
      <c r="C162" s="1090">
        <v>3149808</v>
      </c>
      <c r="D162" s="1091" t="s">
        <v>115</v>
      </c>
      <c r="E162" s="1298" t="s">
        <v>116</v>
      </c>
      <c r="F162" s="1299"/>
      <c r="G162" s="1299"/>
      <c r="H162" s="1300"/>
    </row>
    <row r="163" spans="1:8" s="1092" customFormat="1" ht="25.5" customHeight="1" x14ac:dyDescent="0.25">
      <c r="A163" s="1089" t="s">
        <v>252</v>
      </c>
      <c r="B163" s="1089">
        <v>955</v>
      </c>
      <c r="C163" s="1090">
        <v>7522872</v>
      </c>
      <c r="D163" s="1091" t="s">
        <v>115</v>
      </c>
      <c r="E163" s="1298" t="s">
        <v>253</v>
      </c>
      <c r="F163" s="1299"/>
      <c r="G163" s="1299"/>
      <c r="H163" s="1300"/>
    </row>
    <row r="164" spans="1:8" s="1092" customFormat="1" ht="25.5" customHeight="1" x14ac:dyDescent="0.25">
      <c r="A164" s="1089" t="s">
        <v>254</v>
      </c>
      <c r="B164" s="1089">
        <v>956</v>
      </c>
      <c r="C164" s="1090">
        <v>26713803</v>
      </c>
      <c r="D164" s="1091" t="s">
        <v>115</v>
      </c>
      <c r="E164" s="1298" t="s">
        <v>253</v>
      </c>
      <c r="F164" s="1299"/>
      <c r="G164" s="1299"/>
      <c r="H164" s="1300"/>
    </row>
    <row r="165" spans="1:8" s="1092" customFormat="1" ht="25.5" customHeight="1" x14ac:dyDescent="0.25">
      <c r="A165" s="1089" t="s">
        <v>255</v>
      </c>
      <c r="B165" s="1089">
        <v>957</v>
      </c>
      <c r="C165" s="1090">
        <v>164821095</v>
      </c>
      <c r="D165" s="1091" t="s">
        <v>115</v>
      </c>
      <c r="E165" s="1298" t="s">
        <v>253</v>
      </c>
      <c r="F165" s="1299"/>
      <c r="G165" s="1299"/>
      <c r="H165" s="1300"/>
    </row>
    <row r="166" spans="1:8" s="1092" customFormat="1" ht="25.5" customHeight="1" x14ac:dyDescent="0.25">
      <c r="A166" s="1089" t="s">
        <v>256</v>
      </c>
      <c r="B166" s="1089">
        <v>958</v>
      </c>
      <c r="C166" s="1090">
        <v>810752</v>
      </c>
      <c r="D166" s="1091" t="s">
        <v>115</v>
      </c>
      <c r="E166" s="1298" t="s">
        <v>253</v>
      </c>
      <c r="F166" s="1299"/>
      <c r="G166" s="1299"/>
      <c r="H166" s="1300"/>
    </row>
    <row r="167" spans="1:8" s="1092" customFormat="1" ht="25.5" customHeight="1" x14ac:dyDescent="0.25">
      <c r="A167" s="1089" t="s">
        <v>257</v>
      </c>
      <c r="B167" s="1089">
        <v>959</v>
      </c>
      <c r="C167" s="1090">
        <v>180040138</v>
      </c>
      <c r="D167" s="1091" t="s">
        <v>115</v>
      </c>
      <c r="E167" s="1298" t="s">
        <v>253</v>
      </c>
      <c r="F167" s="1299"/>
      <c r="G167" s="1299"/>
      <c r="H167" s="1300"/>
    </row>
    <row r="168" spans="1:8" s="1092" customFormat="1" ht="25.5" customHeight="1" x14ac:dyDescent="0.25">
      <c r="A168" s="1089" t="s">
        <v>258</v>
      </c>
      <c r="B168" s="1089">
        <v>960</v>
      </c>
      <c r="C168" s="1090">
        <v>159462378</v>
      </c>
      <c r="D168" s="1091" t="s">
        <v>115</v>
      </c>
      <c r="E168" s="1298" t="s">
        <v>253</v>
      </c>
      <c r="F168" s="1299"/>
      <c r="G168" s="1299"/>
      <c r="H168" s="1300"/>
    </row>
    <row r="169" spans="1:8" s="1092" customFormat="1" ht="25.5" customHeight="1" x14ac:dyDescent="0.25">
      <c r="A169" s="1089" t="s">
        <v>259</v>
      </c>
      <c r="B169" s="1089">
        <v>961</v>
      </c>
      <c r="C169" s="1090">
        <v>26713803</v>
      </c>
      <c r="D169" s="1091" t="s">
        <v>115</v>
      </c>
      <c r="E169" s="1298" t="s">
        <v>253</v>
      </c>
      <c r="F169" s="1299"/>
      <c r="G169" s="1299"/>
      <c r="H169" s="1300"/>
    </row>
    <row r="170" spans="1:8" s="1092" customFormat="1" ht="25.5" customHeight="1" x14ac:dyDescent="0.25">
      <c r="A170" s="1089" t="s">
        <v>260</v>
      </c>
      <c r="B170" s="1089">
        <v>963</v>
      </c>
      <c r="C170" s="1090">
        <v>42545363</v>
      </c>
      <c r="D170" s="1091" t="s">
        <v>115</v>
      </c>
      <c r="E170" s="1298" t="s">
        <v>253</v>
      </c>
      <c r="F170" s="1299"/>
      <c r="G170" s="1299"/>
      <c r="H170" s="1300"/>
    </row>
    <row r="171" spans="1:8" s="1092" customFormat="1" ht="25.5" customHeight="1" x14ac:dyDescent="0.25">
      <c r="A171" s="1089" t="s">
        <v>261</v>
      </c>
      <c r="B171" s="1089">
        <v>965</v>
      </c>
      <c r="C171" s="1090">
        <v>3234516819</v>
      </c>
      <c r="D171" s="1091" t="s">
        <v>115</v>
      </c>
      <c r="E171" s="1298" t="s">
        <v>262</v>
      </c>
      <c r="F171" s="1299"/>
      <c r="G171" s="1299"/>
      <c r="H171" s="1300"/>
    </row>
    <row r="172" spans="1:8" s="1092" customFormat="1" ht="25.5" customHeight="1" x14ac:dyDescent="0.25">
      <c r="A172" s="1089" t="s">
        <v>263</v>
      </c>
      <c r="B172" s="1089">
        <v>968</v>
      </c>
      <c r="C172" s="1090">
        <v>152908000</v>
      </c>
      <c r="D172" s="1091" t="s">
        <v>115</v>
      </c>
      <c r="E172" s="1298" t="s">
        <v>262</v>
      </c>
      <c r="F172" s="1299"/>
      <c r="G172" s="1299"/>
      <c r="H172" s="1300"/>
    </row>
    <row r="173" spans="1:8" s="1092" customFormat="1" ht="25.5" customHeight="1" x14ac:dyDescent="0.25">
      <c r="A173" s="1089" t="s">
        <v>264</v>
      </c>
      <c r="B173" s="1089">
        <v>1012</v>
      </c>
      <c r="C173" s="1090">
        <v>14524115</v>
      </c>
      <c r="D173" s="1091" t="s">
        <v>115</v>
      </c>
      <c r="E173" s="1298" t="s">
        <v>265</v>
      </c>
      <c r="F173" s="1299"/>
      <c r="G173" s="1299"/>
      <c r="H173" s="1300"/>
    </row>
    <row r="174" spans="1:8" s="1092" customFormat="1" ht="25.5" customHeight="1" x14ac:dyDescent="0.25">
      <c r="A174" s="1089" t="s">
        <v>266</v>
      </c>
      <c r="B174" s="1089">
        <v>1019</v>
      </c>
      <c r="C174" s="1090">
        <v>14524115</v>
      </c>
      <c r="D174" s="1091" t="s">
        <v>115</v>
      </c>
      <c r="E174" s="1298" t="s">
        <v>265</v>
      </c>
      <c r="F174" s="1299"/>
      <c r="G174" s="1299"/>
      <c r="H174" s="1300"/>
    </row>
    <row r="175" spans="1:8" s="1092" customFormat="1" ht="25.5" customHeight="1" x14ac:dyDescent="0.25">
      <c r="A175" s="1089" t="s">
        <v>267</v>
      </c>
      <c r="B175" s="1089">
        <v>1026</v>
      </c>
      <c r="C175" s="1090">
        <v>10607040</v>
      </c>
      <c r="D175" s="1091" t="s">
        <v>115</v>
      </c>
      <c r="E175" s="1298" t="s">
        <v>265</v>
      </c>
      <c r="F175" s="1299"/>
      <c r="G175" s="1299"/>
      <c r="H175" s="1300"/>
    </row>
    <row r="176" spans="1:8" s="1092" customFormat="1" ht="25.5" customHeight="1" x14ac:dyDescent="0.25">
      <c r="A176" s="1089" t="s">
        <v>268</v>
      </c>
      <c r="B176" s="1089">
        <v>1028</v>
      </c>
      <c r="C176" s="1090">
        <v>11675333</v>
      </c>
      <c r="D176" s="1091" t="s">
        <v>115</v>
      </c>
      <c r="E176" s="1298" t="s">
        <v>265</v>
      </c>
      <c r="F176" s="1299"/>
      <c r="G176" s="1299"/>
      <c r="H176" s="1300"/>
    </row>
    <row r="177" spans="1:8" s="1092" customFormat="1" ht="25.5" customHeight="1" x14ac:dyDescent="0.25">
      <c r="A177" s="1089" t="s">
        <v>269</v>
      </c>
      <c r="B177" s="1089">
        <v>1032</v>
      </c>
      <c r="C177" s="1090">
        <v>11675333</v>
      </c>
      <c r="D177" s="1091" t="s">
        <v>115</v>
      </c>
      <c r="E177" s="1298" t="s">
        <v>265</v>
      </c>
      <c r="F177" s="1299"/>
      <c r="G177" s="1299"/>
      <c r="H177" s="1300"/>
    </row>
    <row r="178" spans="1:8" s="1092" customFormat="1" ht="25.5" customHeight="1" x14ac:dyDescent="0.25">
      <c r="A178" s="1089" t="s">
        <v>270</v>
      </c>
      <c r="B178" s="1089">
        <v>1036</v>
      </c>
      <c r="C178" s="1090">
        <v>11675333</v>
      </c>
      <c r="D178" s="1091" t="s">
        <v>115</v>
      </c>
      <c r="E178" s="1298" t="s">
        <v>265</v>
      </c>
      <c r="F178" s="1299"/>
      <c r="G178" s="1299"/>
      <c r="H178" s="1300"/>
    </row>
    <row r="179" spans="1:8" s="1092" customFormat="1" ht="25.5" customHeight="1" x14ac:dyDescent="0.25">
      <c r="A179" s="1089" t="s">
        <v>271</v>
      </c>
      <c r="B179" s="1089">
        <v>1037</v>
      </c>
      <c r="C179" s="1090">
        <v>25604006</v>
      </c>
      <c r="D179" s="1091" t="s">
        <v>115</v>
      </c>
      <c r="E179" s="1298" t="s">
        <v>265</v>
      </c>
      <c r="F179" s="1299"/>
      <c r="G179" s="1299"/>
      <c r="H179" s="1300"/>
    </row>
    <row r="180" spans="1:8" s="1092" customFormat="1" ht="25.5" customHeight="1" x14ac:dyDescent="0.25">
      <c r="A180" s="1089" t="s">
        <v>272</v>
      </c>
      <c r="B180" s="1089">
        <v>1039</v>
      </c>
      <c r="C180" s="1090">
        <v>25604006</v>
      </c>
      <c r="D180" s="1091" t="s">
        <v>115</v>
      </c>
      <c r="E180" s="1298" t="s">
        <v>265</v>
      </c>
      <c r="F180" s="1299"/>
      <c r="G180" s="1299"/>
      <c r="H180" s="1300"/>
    </row>
    <row r="181" spans="1:8" s="1092" customFormat="1" ht="25.5" customHeight="1" x14ac:dyDescent="0.25">
      <c r="A181" s="1089" t="s">
        <v>273</v>
      </c>
      <c r="B181" s="1089">
        <v>1040</v>
      </c>
      <c r="C181" s="1090">
        <v>25604006</v>
      </c>
      <c r="D181" s="1091" t="s">
        <v>115</v>
      </c>
      <c r="E181" s="1298" t="s">
        <v>265</v>
      </c>
      <c r="F181" s="1299"/>
      <c r="G181" s="1299"/>
      <c r="H181" s="1300"/>
    </row>
    <row r="182" spans="1:8" s="1092" customFormat="1" ht="25.5" customHeight="1" x14ac:dyDescent="0.25">
      <c r="A182" s="1089" t="s">
        <v>274</v>
      </c>
      <c r="B182" s="1089">
        <v>1042</v>
      </c>
      <c r="C182" s="1090">
        <v>25604006</v>
      </c>
      <c r="D182" s="1091" t="s">
        <v>115</v>
      </c>
      <c r="E182" s="1298" t="s">
        <v>265</v>
      </c>
      <c r="F182" s="1299"/>
      <c r="G182" s="1299"/>
      <c r="H182" s="1300"/>
    </row>
    <row r="183" spans="1:8" s="1092" customFormat="1" ht="25.5" customHeight="1" x14ac:dyDescent="0.25">
      <c r="A183" s="1089" t="s">
        <v>275</v>
      </c>
      <c r="B183" s="1089">
        <v>1043</v>
      </c>
      <c r="C183" s="1090">
        <v>25604006</v>
      </c>
      <c r="D183" s="1091" t="s">
        <v>115</v>
      </c>
      <c r="E183" s="1298" t="s">
        <v>265</v>
      </c>
      <c r="F183" s="1299"/>
      <c r="G183" s="1299"/>
      <c r="H183" s="1300"/>
    </row>
    <row r="184" spans="1:8" s="1092" customFormat="1" ht="25.5" customHeight="1" x14ac:dyDescent="0.25">
      <c r="A184" s="1089" t="s">
        <v>276</v>
      </c>
      <c r="B184" s="1089">
        <v>1049</v>
      </c>
      <c r="C184" s="1090">
        <v>15539869</v>
      </c>
      <c r="D184" s="1091" t="s">
        <v>115</v>
      </c>
      <c r="E184" s="1298" t="s">
        <v>265</v>
      </c>
      <c r="F184" s="1299"/>
      <c r="G184" s="1299"/>
      <c r="H184" s="1300"/>
    </row>
    <row r="185" spans="1:8" s="1092" customFormat="1" ht="25.5" customHeight="1" x14ac:dyDescent="0.25">
      <c r="A185" s="1089" t="s">
        <v>277</v>
      </c>
      <c r="B185" s="1089">
        <v>1054</v>
      </c>
      <c r="C185" s="1090">
        <v>10607040</v>
      </c>
      <c r="D185" s="1091" t="s">
        <v>115</v>
      </c>
      <c r="E185" s="1298" t="s">
        <v>265</v>
      </c>
      <c r="F185" s="1299"/>
      <c r="G185" s="1299"/>
      <c r="H185" s="1300"/>
    </row>
    <row r="186" spans="1:8" s="1092" customFormat="1" ht="25.5" customHeight="1" x14ac:dyDescent="0.25">
      <c r="A186" s="1089" t="s">
        <v>278</v>
      </c>
      <c r="B186" s="1089">
        <v>1055</v>
      </c>
      <c r="C186" s="1090">
        <v>10607040</v>
      </c>
      <c r="D186" s="1091" t="s">
        <v>115</v>
      </c>
      <c r="E186" s="1298" t="s">
        <v>265</v>
      </c>
      <c r="F186" s="1299"/>
      <c r="G186" s="1299"/>
      <c r="H186" s="1300"/>
    </row>
    <row r="187" spans="1:8" s="1092" customFormat="1" ht="25.5" customHeight="1" x14ac:dyDescent="0.25">
      <c r="A187" s="1089" t="s">
        <v>279</v>
      </c>
      <c r="B187" s="1089">
        <v>1056</v>
      </c>
      <c r="C187" s="1090">
        <v>10607040</v>
      </c>
      <c r="D187" s="1091" t="s">
        <v>115</v>
      </c>
      <c r="E187" s="1298" t="s">
        <v>265</v>
      </c>
      <c r="F187" s="1299"/>
      <c r="G187" s="1299"/>
      <c r="H187" s="1300"/>
    </row>
    <row r="188" spans="1:8" s="1092" customFormat="1" ht="25.5" customHeight="1" x14ac:dyDescent="0.25">
      <c r="A188" s="1089" t="s">
        <v>280</v>
      </c>
      <c r="B188" s="1089">
        <v>1057</v>
      </c>
      <c r="C188" s="1090">
        <v>10607040</v>
      </c>
      <c r="D188" s="1091" t="s">
        <v>115</v>
      </c>
      <c r="E188" s="1298" t="s">
        <v>265</v>
      </c>
      <c r="F188" s="1299"/>
      <c r="G188" s="1299"/>
      <c r="H188" s="1300"/>
    </row>
    <row r="189" spans="1:8" s="1092" customFormat="1" ht="25.5" customHeight="1" x14ac:dyDescent="0.25">
      <c r="A189" s="1089" t="s">
        <v>281</v>
      </c>
      <c r="B189" s="1089">
        <v>1058</v>
      </c>
      <c r="C189" s="1090">
        <v>14524115</v>
      </c>
      <c r="D189" s="1091" t="s">
        <v>115</v>
      </c>
      <c r="E189" s="1298" t="s">
        <v>265</v>
      </c>
      <c r="F189" s="1299"/>
      <c r="G189" s="1299"/>
      <c r="H189" s="1300"/>
    </row>
    <row r="190" spans="1:8" s="1092" customFormat="1" ht="25.5" customHeight="1" x14ac:dyDescent="0.25">
      <c r="A190" s="1089" t="s">
        <v>282</v>
      </c>
      <c r="B190" s="1089">
        <v>1059</v>
      </c>
      <c r="C190" s="1090">
        <v>26327877</v>
      </c>
      <c r="D190" s="1091" t="s">
        <v>115</v>
      </c>
      <c r="E190" s="1298" t="s">
        <v>265</v>
      </c>
      <c r="F190" s="1299"/>
      <c r="G190" s="1299"/>
      <c r="H190" s="1300"/>
    </row>
    <row r="191" spans="1:8" s="1092" customFormat="1" ht="25.5" customHeight="1" x14ac:dyDescent="0.25">
      <c r="A191" s="1089" t="s">
        <v>283</v>
      </c>
      <c r="B191" s="1089">
        <v>1066</v>
      </c>
      <c r="C191" s="1090">
        <v>20291729</v>
      </c>
      <c r="D191" s="1091" t="s">
        <v>115</v>
      </c>
      <c r="E191" s="1298" t="s">
        <v>265</v>
      </c>
      <c r="F191" s="1299"/>
      <c r="G191" s="1299"/>
      <c r="H191" s="1300"/>
    </row>
    <row r="192" spans="1:8" s="1092" customFormat="1" ht="25.5" customHeight="1" x14ac:dyDescent="0.25">
      <c r="A192" s="1089" t="s">
        <v>284</v>
      </c>
      <c r="B192" s="1089">
        <v>1070</v>
      </c>
      <c r="C192" s="1090">
        <v>15539869</v>
      </c>
      <c r="D192" s="1091" t="s">
        <v>115</v>
      </c>
      <c r="E192" s="1298" t="s">
        <v>265</v>
      </c>
      <c r="F192" s="1299"/>
      <c r="G192" s="1299"/>
      <c r="H192" s="1300"/>
    </row>
    <row r="193" spans="1:8" s="1092" customFormat="1" ht="25.5" customHeight="1" x14ac:dyDescent="0.25">
      <c r="A193" s="1089" t="s">
        <v>285</v>
      </c>
      <c r="B193" s="1089">
        <v>1071</v>
      </c>
      <c r="C193" s="1090">
        <v>18096767</v>
      </c>
      <c r="D193" s="1091" t="s">
        <v>115</v>
      </c>
      <c r="E193" s="1298" t="s">
        <v>265</v>
      </c>
      <c r="F193" s="1299"/>
      <c r="G193" s="1299"/>
      <c r="H193" s="1300"/>
    </row>
    <row r="194" spans="1:8" s="1092" customFormat="1" ht="25.5" customHeight="1" x14ac:dyDescent="0.25">
      <c r="A194" s="1089" t="s">
        <v>286</v>
      </c>
      <c r="B194" s="1089">
        <v>1072</v>
      </c>
      <c r="C194" s="1090">
        <v>18096767</v>
      </c>
      <c r="D194" s="1091" t="s">
        <v>115</v>
      </c>
      <c r="E194" s="1298" t="s">
        <v>265</v>
      </c>
      <c r="F194" s="1299"/>
      <c r="G194" s="1299"/>
      <c r="H194" s="1300"/>
    </row>
    <row r="195" spans="1:8" s="1092" customFormat="1" ht="35.25" customHeight="1" x14ac:dyDescent="0.25">
      <c r="A195" s="1089" t="s">
        <v>287</v>
      </c>
      <c r="B195" s="1089">
        <v>1074</v>
      </c>
      <c r="C195" s="1090">
        <v>29783775</v>
      </c>
      <c r="D195" s="1091" t="s">
        <v>115</v>
      </c>
      <c r="E195" s="1298" t="s">
        <v>265</v>
      </c>
      <c r="F195" s="1299"/>
      <c r="G195" s="1299"/>
      <c r="H195" s="1300"/>
    </row>
    <row r="196" spans="1:8" s="1093" customFormat="1" ht="25.5" customHeight="1" x14ac:dyDescent="0.25">
      <c r="A196" s="1089" t="s">
        <v>288</v>
      </c>
      <c r="B196" s="1089">
        <v>1077</v>
      </c>
      <c r="C196" s="1090">
        <v>34973461</v>
      </c>
      <c r="D196" s="1091" t="s">
        <v>115</v>
      </c>
      <c r="E196" s="1298" t="s">
        <v>265</v>
      </c>
      <c r="F196" s="1299"/>
      <c r="G196" s="1299"/>
      <c r="H196" s="1300"/>
    </row>
    <row r="197" spans="1:8" s="1093" customFormat="1" ht="25.5" customHeight="1" x14ac:dyDescent="0.25">
      <c r="A197" s="1089" t="s">
        <v>289</v>
      </c>
      <c r="B197" s="1089">
        <v>1078</v>
      </c>
      <c r="C197" s="1090">
        <v>20291729</v>
      </c>
      <c r="D197" s="1091" t="s">
        <v>115</v>
      </c>
      <c r="E197" s="1298" t="s">
        <v>265</v>
      </c>
      <c r="F197" s="1299"/>
      <c r="G197" s="1299"/>
      <c r="H197" s="1300"/>
    </row>
    <row r="198" spans="1:8" s="1093" customFormat="1" ht="25.5" customHeight="1" x14ac:dyDescent="0.25">
      <c r="A198" s="1089" t="s">
        <v>290</v>
      </c>
      <c r="B198" s="1089">
        <v>1079</v>
      </c>
      <c r="C198" s="1090">
        <v>20291729</v>
      </c>
      <c r="D198" s="1091" t="s">
        <v>115</v>
      </c>
      <c r="E198" s="1298" t="s">
        <v>265</v>
      </c>
      <c r="F198" s="1299"/>
      <c r="G198" s="1299"/>
      <c r="H198" s="1300"/>
    </row>
    <row r="199" spans="1:8" s="1093" customFormat="1" ht="25.5" customHeight="1" x14ac:dyDescent="0.25">
      <c r="A199" s="1089" t="s">
        <v>291</v>
      </c>
      <c r="B199" s="1089">
        <v>1081</v>
      </c>
      <c r="C199" s="1090">
        <v>20291729</v>
      </c>
      <c r="D199" s="1091" t="s">
        <v>115</v>
      </c>
      <c r="E199" s="1298" t="s">
        <v>265</v>
      </c>
      <c r="F199" s="1299"/>
      <c r="G199" s="1299"/>
      <c r="H199" s="1300"/>
    </row>
    <row r="200" spans="1:8" s="1093" customFormat="1" ht="25.5" customHeight="1" x14ac:dyDescent="0.25">
      <c r="A200" s="1089" t="s">
        <v>292</v>
      </c>
      <c r="B200" s="1089">
        <v>1084</v>
      </c>
      <c r="C200" s="1090">
        <v>14214718</v>
      </c>
      <c r="D200" s="1091" t="s">
        <v>115</v>
      </c>
      <c r="E200" s="1298" t="s">
        <v>265</v>
      </c>
      <c r="F200" s="1299"/>
      <c r="G200" s="1299"/>
      <c r="H200" s="1300"/>
    </row>
    <row r="201" spans="1:8" s="1093" customFormat="1" ht="25.5" customHeight="1" x14ac:dyDescent="0.25">
      <c r="A201" s="1089" t="s">
        <v>293</v>
      </c>
      <c r="B201" s="1089">
        <v>1090</v>
      </c>
      <c r="C201" s="1090">
        <v>13786734</v>
      </c>
      <c r="D201" s="1091" t="s">
        <v>115</v>
      </c>
      <c r="E201" s="1298" t="s">
        <v>265</v>
      </c>
      <c r="F201" s="1299"/>
      <c r="G201" s="1299"/>
      <c r="H201" s="1300"/>
    </row>
    <row r="202" spans="1:8" s="1093" customFormat="1" ht="25.5" customHeight="1" x14ac:dyDescent="0.25">
      <c r="A202" s="1089" t="s">
        <v>294</v>
      </c>
      <c r="B202" s="1089">
        <v>1104</v>
      </c>
      <c r="C202" s="1090">
        <v>10607040</v>
      </c>
      <c r="D202" s="1091" t="s">
        <v>115</v>
      </c>
      <c r="E202" s="1298" t="s">
        <v>265</v>
      </c>
      <c r="F202" s="1299"/>
      <c r="G202" s="1299"/>
      <c r="H202" s="1300"/>
    </row>
    <row r="203" spans="1:8" s="1093" customFormat="1" ht="25.5" customHeight="1" x14ac:dyDescent="0.25">
      <c r="A203" s="1089" t="s">
        <v>295</v>
      </c>
      <c r="B203" s="1089">
        <v>1100</v>
      </c>
      <c r="C203" s="1090">
        <v>20291729</v>
      </c>
      <c r="D203" s="1091" t="s">
        <v>115</v>
      </c>
      <c r="E203" s="1298" t="s">
        <v>265</v>
      </c>
      <c r="F203" s="1299"/>
      <c r="G203" s="1299"/>
      <c r="H203" s="1300"/>
    </row>
    <row r="204" spans="1:8" s="1093" customFormat="1" ht="25.5" customHeight="1" x14ac:dyDescent="0.25">
      <c r="A204" s="1089" t="s">
        <v>296</v>
      </c>
      <c r="B204" s="1089">
        <v>1101</v>
      </c>
      <c r="C204" s="1090">
        <v>14524115</v>
      </c>
      <c r="D204" s="1091" t="s">
        <v>115</v>
      </c>
      <c r="E204" s="1298" t="s">
        <v>265</v>
      </c>
      <c r="F204" s="1299"/>
      <c r="G204" s="1299"/>
      <c r="H204" s="1300"/>
    </row>
    <row r="205" spans="1:8" s="1093" customFormat="1" ht="25.5" customHeight="1" x14ac:dyDescent="0.25">
      <c r="A205" s="1089" t="s">
        <v>297</v>
      </c>
      <c r="B205" s="1089">
        <v>1108</v>
      </c>
      <c r="C205" s="1090">
        <v>10607040</v>
      </c>
      <c r="D205" s="1091" t="s">
        <v>115</v>
      </c>
      <c r="E205" s="1298" t="s">
        <v>265</v>
      </c>
      <c r="F205" s="1299"/>
      <c r="G205" s="1299"/>
      <c r="H205" s="1300"/>
    </row>
    <row r="206" spans="1:8" s="1093" customFormat="1" ht="25.5" customHeight="1" x14ac:dyDescent="0.25">
      <c r="A206" s="1089" t="s">
        <v>298</v>
      </c>
      <c r="B206" s="1089">
        <v>1109</v>
      </c>
      <c r="C206" s="1090">
        <v>10607040</v>
      </c>
      <c r="D206" s="1091" t="s">
        <v>115</v>
      </c>
      <c r="E206" s="1298" t="s">
        <v>265</v>
      </c>
      <c r="F206" s="1299"/>
      <c r="G206" s="1299"/>
      <c r="H206" s="1300"/>
    </row>
    <row r="207" spans="1:8" s="1093" customFormat="1" ht="25.5" customHeight="1" x14ac:dyDescent="0.25">
      <c r="A207" s="1089" t="s">
        <v>299</v>
      </c>
      <c r="B207" s="1089">
        <v>1112</v>
      </c>
      <c r="C207" s="1090">
        <v>10607040</v>
      </c>
      <c r="D207" s="1091" t="s">
        <v>115</v>
      </c>
      <c r="E207" s="1298" t="s">
        <v>265</v>
      </c>
      <c r="F207" s="1299"/>
      <c r="G207" s="1299"/>
      <c r="H207" s="1300"/>
    </row>
    <row r="208" spans="1:8" s="1093" customFormat="1" ht="25.5" customHeight="1" x14ac:dyDescent="0.25">
      <c r="A208" s="1089" t="s">
        <v>300</v>
      </c>
      <c r="B208" s="1089">
        <v>1114</v>
      </c>
      <c r="C208" s="1090">
        <v>10607040</v>
      </c>
      <c r="D208" s="1091" t="s">
        <v>115</v>
      </c>
      <c r="E208" s="1298" t="s">
        <v>265</v>
      </c>
      <c r="F208" s="1299"/>
      <c r="G208" s="1299"/>
      <c r="H208" s="1300"/>
    </row>
    <row r="209" spans="1:8" s="1093" customFormat="1" ht="25.5" customHeight="1" x14ac:dyDescent="0.25">
      <c r="A209" s="1089" t="s">
        <v>301</v>
      </c>
      <c r="B209" s="1089">
        <v>1122</v>
      </c>
      <c r="C209" s="1090">
        <v>10607040</v>
      </c>
      <c r="D209" s="1091" t="s">
        <v>115</v>
      </c>
      <c r="E209" s="1298" t="s">
        <v>265</v>
      </c>
      <c r="F209" s="1299"/>
      <c r="G209" s="1299"/>
      <c r="H209" s="1300"/>
    </row>
    <row r="210" spans="1:8" s="1093" customFormat="1" ht="25.5" customHeight="1" x14ac:dyDescent="0.25">
      <c r="A210" s="1089" t="s">
        <v>302</v>
      </c>
      <c r="B210" s="1089">
        <v>1116</v>
      </c>
      <c r="C210" s="1090">
        <v>10607040</v>
      </c>
      <c r="D210" s="1091" t="s">
        <v>115</v>
      </c>
      <c r="E210" s="1298" t="s">
        <v>265</v>
      </c>
      <c r="F210" s="1299"/>
      <c r="G210" s="1299"/>
      <c r="H210" s="1300"/>
    </row>
    <row r="211" spans="1:8" s="1093" customFormat="1" ht="25.5" customHeight="1" x14ac:dyDescent="0.25">
      <c r="A211" s="1089" t="s">
        <v>303</v>
      </c>
      <c r="B211" s="1089">
        <v>1119</v>
      </c>
      <c r="C211" s="1090">
        <v>10607040</v>
      </c>
      <c r="D211" s="1091" t="s">
        <v>115</v>
      </c>
      <c r="E211" s="1298" t="s">
        <v>265</v>
      </c>
      <c r="F211" s="1299"/>
      <c r="G211" s="1299"/>
      <c r="H211" s="1300"/>
    </row>
    <row r="212" spans="1:8" s="1093" customFormat="1" ht="25.5" customHeight="1" x14ac:dyDescent="0.25">
      <c r="A212" s="1089" t="s">
        <v>304</v>
      </c>
      <c r="B212" s="1089">
        <v>1105</v>
      </c>
      <c r="C212" s="1090">
        <v>10607040</v>
      </c>
      <c r="D212" s="1091" t="s">
        <v>115</v>
      </c>
      <c r="E212" s="1298" t="s">
        <v>265</v>
      </c>
      <c r="F212" s="1299"/>
      <c r="G212" s="1299"/>
      <c r="H212" s="1300"/>
    </row>
    <row r="213" spans="1:8" s="1093" customFormat="1" ht="25.5" customHeight="1" x14ac:dyDescent="0.25">
      <c r="A213" s="1089" t="s">
        <v>305</v>
      </c>
      <c r="B213" s="1089">
        <v>1125</v>
      </c>
      <c r="C213" s="1090">
        <v>10607040</v>
      </c>
      <c r="D213" s="1091" t="s">
        <v>115</v>
      </c>
      <c r="E213" s="1298" t="s">
        <v>265</v>
      </c>
      <c r="F213" s="1299"/>
      <c r="G213" s="1299"/>
      <c r="H213" s="1300"/>
    </row>
    <row r="214" spans="1:8" s="1093" customFormat="1" ht="25.5" customHeight="1" x14ac:dyDescent="0.25">
      <c r="A214" s="1089" t="s">
        <v>306</v>
      </c>
      <c r="B214" s="1089">
        <v>1127</v>
      </c>
      <c r="C214" s="1090">
        <v>7943667</v>
      </c>
      <c r="D214" s="1091" t="s">
        <v>115</v>
      </c>
      <c r="E214" s="1298" t="s">
        <v>265</v>
      </c>
      <c r="F214" s="1299"/>
      <c r="G214" s="1299"/>
      <c r="H214" s="1300"/>
    </row>
    <row r="215" spans="1:8" s="1093" customFormat="1" ht="25.5" customHeight="1" x14ac:dyDescent="0.25">
      <c r="A215" s="1089" t="s">
        <v>307</v>
      </c>
      <c r="B215" s="1089">
        <v>1181</v>
      </c>
      <c r="C215" s="1090">
        <v>34973461</v>
      </c>
      <c r="D215" s="1091" t="s">
        <v>115</v>
      </c>
      <c r="E215" s="1298" t="s">
        <v>265</v>
      </c>
      <c r="F215" s="1299"/>
      <c r="G215" s="1299"/>
      <c r="H215" s="1300"/>
    </row>
    <row r="216" spans="1:8" s="1093" customFormat="1" ht="25.5" customHeight="1" x14ac:dyDescent="0.25">
      <c r="A216" s="1089" t="s">
        <v>308</v>
      </c>
      <c r="B216" s="1089">
        <v>1182</v>
      </c>
      <c r="C216" s="1090">
        <v>15539869</v>
      </c>
      <c r="D216" s="1091" t="s">
        <v>115</v>
      </c>
      <c r="E216" s="1298" t="s">
        <v>265</v>
      </c>
      <c r="F216" s="1299"/>
      <c r="G216" s="1299"/>
      <c r="H216" s="1300"/>
    </row>
    <row r="217" spans="1:8" s="1093" customFormat="1" ht="25.5" customHeight="1" x14ac:dyDescent="0.25">
      <c r="A217" s="1089" t="s">
        <v>309</v>
      </c>
      <c r="B217" s="1089">
        <v>1184</v>
      </c>
      <c r="C217" s="1090">
        <v>11430151</v>
      </c>
      <c r="D217" s="1091" t="s">
        <v>115</v>
      </c>
      <c r="E217" s="1298" t="s">
        <v>265</v>
      </c>
      <c r="F217" s="1299"/>
      <c r="G217" s="1299"/>
      <c r="H217" s="1300"/>
    </row>
    <row r="218" spans="1:8" s="1093" customFormat="1" ht="25.5" customHeight="1" x14ac:dyDescent="0.25">
      <c r="A218" s="1089" t="s">
        <v>310</v>
      </c>
      <c r="B218" s="1089">
        <v>1186</v>
      </c>
      <c r="C218" s="1090">
        <v>26327877</v>
      </c>
      <c r="D218" s="1091" t="s">
        <v>115</v>
      </c>
      <c r="E218" s="1298" t="s">
        <v>265</v>
      </c>
      <c r="F218" s="1299"/>
      <c r="G218" s="1299"/>
      <c r="H218" s="1300"/>
    </row>
    <row r="219" spans="1:8" s="1093" customFormat="1" ht="25.5" customHeight="1" x14ac:dyDescent="0.25">
      <c r="A219" s="1089" t="s">
        <v>311</v>
      </c>
      <c r="B219" s="1089">
        <v>1187</v>
      </c>
      <c r="C219" s="1090">
        <v>35609767</v>
      </c>
      <c r="D219" s="1091" t="s">
        <v>115</v>
      </c>
      <c r="E219" s="1298" t="s">
        <v>265</v>
      </c>
      <c r="F219" s="1299"/>
      <c r="G219" s="1299"/>
      <c r="H219" s="1300"/>
    </row>
    <row r="220" spans="1:8" s="1093" customFormat="1" ht="25.5" customHeight="1" x14ac:dyDescent="0.25">
      <c r="A220" s="1089" t="s">
        <v>312</v>
      </c>
      <c r="B220" s="1089">
        <v>1194</v>
      </c>
      <c r="C220" s="1090">
        <v>20291729</v>
      </c>
      <c r="D220" s="1091" t="s">
        <v>115</v>
      </c>
      <c r="E220" s="1298" t="s">
        <v>265</v>
      </c>
      <c r="F220" s="1299"/>
      <c r="G220" s="1299"/>
      <c r="H220" s="1300"/>
    </row>
    <row r="221" spans="1:8" s="1093" customFormat="1" ht="25.5" customHeight="1" x14ac:dyDescent="0.25">
      <c r="A221" s="1089" t="s">
        <v>313</v>
      </c>
      <c r="B221" s="1089">
        <v>1195</v>
      </c>
      <c r="C221" s="1090">
        <v>18184332</v>
      </c>
      <c r="D221" s="1091" t="s">
        <v>115</v>
      </c>
      <c r="E221" s="1298" t="s">
        <v>265</v>
      </c>
      <c r="F221" s="1299"/>
      <c r="G221" s="1299"/>
      <c r="H221" s="1300"/>
    </row>
    <row r="222" spans="1:8" s="1093" customFormat="1" ht="25.5" customHeight="1" x14ac:dyDescent="0.25">
      <c r="A222" s="1089" t="s">
        <v>314</v>
      </c>
      <c r="B222" s="1089">
        <v>1197</v>
      </c>
      <c r="C222" s="1090">
        <v>54000000</v>
      </c>
      <c r="D222" s="1091" t="s">
        <v>115</v>
      </c>
      <c r="E222" s="1298" t="s">
        <v>262</v>
      </c>
      <c r="F222" s="1299"/>
      <c r="G222" s="1299"/>
      <c r="H222" s="1300"/>
    </row>
    <row r="223" spans="1:8" s="1093" customFormat="1" ht="25.5" customHeight="1" x14ac:dyDescent="0.25">
      <c r="A223" s="1089" t="s">
        <v>315</v>
      </c>
      <c r="B223" s="1089">
        <v>1198</v>
      </c>
      <c r="C223" s="1090">
        <v>72317247</v>
      </c>
      <c r="D223" s="1091" t="s">
        <v>115</v>
      </c>
      <c r="E223" s="1298" t="s">
        <v>262</v>
      </c>
      <c r="F223" s="1299"/>
      <c r="G223" s="1299"/>
      <c r="H223" s="1300"/>
    </row>
    <row r="224" spans="1:8" s="1093" customFormat="1" ht="25.5" customHeight="1" x14ac:dyDescent="0.25">
      <c r="A224" s="1089" t="s">
        <v>316</v>
      </c>
      <c r="B224" s="1089">
        <v>1199</v>
      </c>
      <c r="C224" s="1090">
        <v>60000000</v>
      </c>
      <c r="D224" s="1091" t="s">
        <v>115</v>
      </c>
      <c r="E224" s="1298" t="s">
        <v>262</v>
      </c>
      <c r="F224" s="1299"/>
      <c r="G224" s="1299"/>
      <c r="H224" s="1300"/>
    </row>
    <row r="225" spans="1:8" s="1093" customFormat="1" ht="25.5" customHeight="1" x14ac:dyDescent="0.25">
      <c r="A225" s="1089" t="s">
        <v>317</v>
      </c>
      <c r="B225" s="1089">
        <v>1201</v>
      </c>
      <c r="C225" s="1090">
        <v>60811323</v>
      </c>
      <c r="D225" s="1091" t="s">
        <v>115</v>
      </c>
      <c r="E225" s="1298" t="s">
        <v>262</v>
      </c>
      <c r="F225" s="1299"/>
      <c r="G225" s="1299"/>
      <c r="H225" s="1300"/>
    </row>
    <row r="226" spans="1:8" s="1093" customFormat="1" ht="25.5" customHeight="1" x14ac:dyDescent="0.25">
      <c r="A226" s="1089" t="s">
        <v>318</v>
      </c>
      <c r="B226" s="1089">
        <v>1200</v>
      </c>
      <c r="C226" s="1090">
        <v>6230000</v>
      </c>
      <c r="D226" s="1091" t="s">
        <v>115</v>
      </c>
      <c r="E226" s="1298" t="s">
        <v>262</v>
      </c>
      <c r="F226" s="1299"/>
      <c r="G226" s="1299"/>
      <c r="H226" s="1300"/>
    </row>
    <row r="227" spans="1:8" s="1093" customFormat="1" ht="25.5" customHeight="1" x14ac:dyDescent="0.25">
      <c r="A227" s="1089" t="s">
        <v>319</v>
      </c>
      <c r="B227" s="1089">
        <v>1204</v>
      </c>
      <c r="C227" s="1090">
        <v>5000000</v>
      </c>
      <c r="D227" s="1091" t="s">
        <v>115</v>
      </c>
      <c r="E227" s="1298" t="s">
        <v>262</v>
      </c>
      <c r="F227" s="1299"/>
      <c r="G227" s="1299"/>
      <c r="H227" s="1300"/>
    </row>
    <row r="228" spans="1:8" s="1093" customFormat="1" ht="25.5" customHeight="1" x14ac:dyDescent="0.25">
      <c r="A228" s="1089" t="s">
        <v>320</v>
      </c>
      <c r="B228" s="1089">
        <v>1205</v>
      </c>
      <c r="C228" s="1090">
        <v>4912505</v>
      </c>
      <c r="D228" s="1091" t="s">
        <v>115</v>
      </c>
      <c r="E228" s="1298" t="s">
        <v>262</v>
      </c>
      <c r="F228" s="1299"/>
      <c r="G228" s="1299"/>
      <c r="H228" s="1300"/>
    </row>
    <row r="229" spans="1:8" s="1093" customFormat="1" ht="25.5" customHeight="1" x14ac:dyDescent="0.25">
      <c r="A229" s="1089" t="s">
        <v>321</v>
      </c>
      <c r="B229" s="1089">
        <v>1207</v>
      </c>
      <c r="C229" s="1090">
        <v>6000000</v>
      </c>
      <c r="D229" s="1091" t="s">
        <v>115</v>
      </c>
      <c r="E229" s="1298" t="s">
        <v>262</v>
      </c>
      <c r="F229" s="1299"/>
      <c r="G229" s="1299"/>
      <c r="H229" s="1300"/>
    </row>
    <row r="230" spans="1:8" s="1093" customFormat="1" ht="25.5" customHeight="1" x14ac:dyDescent="0.25">
      <c r="A230" s="1089" t="s">
        <v>322</v>
      </c>
      <c r="B230" s="1089">
        <v>1208</v>
      </c>
      <c r="C230" s="1090">
        <v>36400000</v>
      </c>
      <c r="D230" s="1091" t="s">
        <v>115</v>
      </c>
      <c r="E230" s="1298" t="s">
        <v>262</v>
      </c>
      <c r="F230" s="1299"/>
      <c r="G230" s="1299"/>
      <c r="H230" s="1300"/>
    </row>
    <row r="231" spans="1:8" s="1093" customFormat="1" ht="25.5" customHeight="1" x14ac:dyDescent="0.25">
      <c r="A231" s="1089" t="s">
        <v>323</v>
      </c>
      <c r="B231" s="1089">
        <v>1222</v>
      </c>
      <c r="C231" s="1090">
        <v>4000000</v>
      </c>
      <c r="D231" s="1091" t="s">
        <v>115</v>
      </c>
      <c r="E231" s="1298" t="s">
        <v>262</v>
      </c>
      <c r="F231" s="1299"/>
      <c r="G231" s="1299"/>
      <c r="H231" s="1300"/>
    </row>
    <row r="232" spans="1:8" s="1093" customFormat="1" ht="25.5" customHeight="1" x14ac:dyDescent="0.25">
      <c r="A232" s="1089" t="s">
        <v>324</v>
      </c>
      <c r="B232" s="1089">
        <v>1217</v>
      </c>
      <c r="C232" s="1090">
        <v>81081877</v>
      </c>
      <c r="D232" s="1091" t="s">
        <v>115</v>
      </c>
      <c r="E232" s="1298" t="s">
        <v>262</v>
      </c>
      <c r="F232" s="1299"/>
      <c r="G232" s="1299"/>
      <c r="H232" s="1300"/>
    </row>
    <row r="233" spans="1:8" s="1093" customFormat="1" ht="25.5" customHeight="1" x14ac:dyDescent="0.25">
      <c r="A233" s="1089" t="s">
        <v>325</v>
      </c>
      <c r="B233" s="1089">
        <v>1220</v>
      </c>
      <c r="C233" s="1090">
        <v>2000000</v>
      </c>
      <c r="D233" s="1091" t="s">
        <v>115</v>
      </c>
      <c r="E233" s="1298" t="s">
        <v>262</v>
      </c>
      <c r="F233" s="1299"/>
      <c r="G233" s="1299"/>
      <c r="H233" s="1300"/>
    </row>
    <row r="234" spans="1:8" s="1093" customFormat="1" ht="25.5" customHeight="1" x14ac:dyDescent="0.25">
      <c r="A234" s="1089" t="s">
        <v>326</v>
      </c>
      <c r="B234" s="1089">
        <v>1214</v>
      </c>
      <c r="C234" s="1090">
        <v>30405662</v>
      </c>
      <c r="D234" s="1091" t="s">
        <v>115</v>
      </c>
      <c r="E234" s="1298" t="s">
        <v>262</v>
      </c>
      <c r="F234" s="1299"/>
      <c r="G234" s="1299"/>
      <c r="H234" s="1300"/>
    </row>
    <row r="235" spans="1:8" s="1093" customFormat="1" ht="25.5" customHeight="1" x14ac:dyDescent="0.25">
      <c r="A235" s="1089" t="s">
        <v>327</v>
      </c>
      <c r="B235" s="1089">
        <v>1216</v>
      </c>
      <c r="C235" s="1090">
        <v>134550000</v>
      </c>
      <c r="D235" s="1091" t="s">
        <v>115</v>
      </c>
      <c r="E235" s="1298" t="s">
        <v>262</v>
      </c>
      <c r="F235" s="1299"/>
      <c r="G235" s="1299"/>
      <c r="H235" s="1300"/>
    </row>
    <row r="236" spans="1:8" s="1093" customFormat="1" ht="25.5" customHeight="1" x14ac:dyDescent="0.25">
      <c r="A236" s="1089" t="s">
        <v>328</v>
      </c>
      <c r="B236" s="1089">
        <v>1209</v>
      </c>
      <c r="C236" s="1090">
        <v>20110221</v>
      </c>
      <c r="D236" s="1091" t="s">
        <v>115</v>
      </c>
      <c r="E236" s="1298" t="s">
        <v>262</v>
      </c>
      <c r="F236" s="1299"/>
      <c r="G236" s="1299"/>
      <c r="H236" s="1300"/>
    </row>
    <row r="237" spans="1:8" s="1093" customFormat="1" ht="25.5" customHeight="1" x14ac:dyDescent="0.25">
      <c r="A237" s="1089" t="s">
        <v>329</v>
      </c>
      <c r="B237" s="1089">
        <v>1221</v>
      </c>
      <c r="C237" s="1090">
        <v>5000000</v>
      </c>
      <c r="D237" s="1091" t="s">
        <v>115</v>
      </c>
      <c r="E237" s="1298" t="s">
        <v>262</v>
      </c>
      <c r="F237" s="1299"/>
      <c r="G237" s="1299"/>
      <c r="H237" s="1300"/>
    </row>
    <row r="238" spans="1:8" s="1093" customFormat="1" ht="25.5" customHeight="1" x14ac:dyDescent="0.25">
      <c r="A238" s="1089" t="s">
        <v>330</v>
      </c>
      <c r="B238" s="1089">
        <v>1277</v>
      </c>
      <c r="C238" s="1090">
        <v>54610000</v>
      </c>
      <c r="D238" s="1091" t="s">
        <v>115</v>
      </c>
      <c r="E238" s="1298" t="s">
        <v>262</v>
      </c>
      <c r="F238" s="1299"/>
      <c r="G238" s="1299"/>
      <c r="H238" s="1300"/>
    </row>
    <row r="239" spans="1:8" s="1093" customFormat="1" ht="25.5" customHeight="1" x14ac:dyDescent="0.25">
      <c r="A239" s="1089" t="s">
        <v>331</v>
      </c>
      <c r="B239" s="1089">
        <v>1296</v>
      </c>
      <c r="C239" s="1090">
        <v>10607040</v>
      </c>
      <c r="D239" s="1091" t="s">
        <v>115</v>
      </c>
      <c r="E239" s="1298" t="s">
        <v>265</v>
      </c>
      <c r="F239" s="1299"/>
      <c r="G239" s="1299"/>
      <c r="H239" s="1300"/>
    </row>
    <row r="240" spans="1:8" s="1093" customFormat="1" ht="25.5" customHeight="1" x14ac:dyDescent="0.25">
      <c r="A240" s="1089" t="s">
        <v>332</v>
      </c>
      <c r="B240" s="1089">
        <v>1297</v>
      </c>
      <c r="C240" s="1090">
        <v>15539869</v>
      </c>
      <c r="D240" s="1091" t="s">
        <v>115</v>
      </c>
      <c r="E240" s="1298" t="s">
        <v>265</v>
      </c>
      <c r="F240" s="1299"/>
      <c r="G240" s="1299"/>
      <c r="H240" s="1300"/>
    </row>
    <row r="241" spans="1:8" s="1093" customFormat="1" ht="25.5" customHeight="1" x14ac:dyDescent="0.25">
      <c r="A241" s="1089" t="s">
        <v>333</v>
      </c>
      <c r="B241" s="1089">
        <v>1304</v>
      </c>
      <c r="C241" s="1090">
        <v>14524115</v>
      </c>
      <c r="D241" s="1091" t="s">
        <v>115</v>
      </c>
      <c r="E241" s="1298" t="s">
        <v>265</v>
      </c>
      <c r="F241" s="1299"/>
      <c r="G241" s="1299"/>
      <c r="H241" s="1300"/>
    </row>
    <row r="242" spans="1:8" s="1093" customFormat="1" ht="25.5" customHeight="1" x14ac:dyDescent="0.25">
      <c r="A242" s="1089" t="s">
        <v>334</v>
      </c>
      <c r="B242" s="1089">
        <v>1305</v>
      </c>
      <c r="C242" s="1090">
        <v>24370500</v>
      </c>
      <c r="D242" s="1091" t="s">
        <v>115</v>
      </c>
      <c r="E242" s="1298" t="s">
        <v>265</v>
      </c>
      <c r="F242" s="1299"/>
      <c r="G242" s="1299"/>
      <c r="H242" s="1300"/>
    </row>
    <row r="243" spans="1:8" s="1093" customFormat="1" ht="25.5" customHeight="1" x14ac:dyDescent="0.25">
      <c r="A243" s="1089" t="s">
        <v>335</v>
      </c>
      <c r="B243" s="1089">
        <v>1307</v>
      </c>
      <c r="C243" s="1090">
        <v>14524115</v>
      </c>
      <c r="D243" s="1091" t="s">
        <v>115</v>
      </c>
      <c r="E243" s="1298" t="s">
        <v>265</v>
      </c>
      <c r="F243" s="1299"/>
      <c r="G243" s="1299"/>
      <c r="H243" s="1300"/>
    </row>
    <row r="244" spans="1:8" s="1093" customFormat="1" ht="25.5" customHeight="1" x14ac:dyDescent="0.25">
      <c r="A244" s="1089" t="s">
        <v>336</v>
      </c>
      <c r="B244" s="1089">
        <v>1310</v>
      </c>
      <c r="C244" s="1090">
        <v>11430151</v>
      </c>
      <c r="D244" s="1091" t="s">
        <v>115</v>
      </c>
      <c r="E244" s="1298" t="s">
        <v>265</v>
      </c>
      <c r="F244" s="1299"/>
      <c r="G244" s="1299"/>
      <c r="H244" s="1300"/>
    </row>
    <row r="245" spans="1:8" s="1093" customFormat="1" ht="25.5" customHeight="1" x14ac:dyDescent="0.25">
      <c r="A245" s="1089" t="s">
        <v>337</v>
      </c>
      <c r="B245" s="1089">
        <v>1323</v>
      </c>
      <c r="C245" s="1090">
        <v>18184332</v>
      </c>
      <c r="D245" s="1091" t="s">
        <v>115</v>
      </c>
      <c r="E245" s="1298" t="s">
        <v>265</v>
      </c>
      <c r="F245" s="1299"/>
      <c r="G245" s="1299"/>
      <c r="H245" s="1300"/>
    </row>
    <row r="246" spans="1:8" s="1093" customFormat="1" ht="25.5" customHeight="1" x14ac:dyDescent="0.25">
      <c r="A246" s="1089" t="s">
        <v>338</v>
      </c>
      <c r="B246" s="1089">
        <v>1324</v>
      </c>
      <c r="C246" s="1090">
        <v>18184332</v>
      </c>
      <c r="D246" s="1091" t="s">
        <v>115</v>
      </c>
      <c r="E246" s="1298" t="s">
        <v>265</v>
      </c>
      <c r="F246" s="1299"/>
      <c r="G246" s="1299"/>
      <c r="H246" s="1300"/>
    </row>
    <row r="247" spans="1:8" s="1093" customFormat="1" ht="25.5" customHeight="1" x14ac:dyDescent="0.25">
      <c r="A247" s="1089" t="s">
        <v>339</v>
      </c>
      <c r="B247" s="1089">
        <v>1336</v>
      </c>
      <c r="C247" s="1090">
        <v>14524115</v>
      </c>
      <c r="D247" s="1091" t="s">
        <v>115</v>
      </c>
      <c r="E247" s="1298" t="s">
        <v>265</v>
      </c>
      <c r="F247" s="1299"/>
      <c r="G247" s="1299"/>
      <c r="H247" s="1300"/>
    </row>
    <row r="248" spans="1:8" s="1093" customFormat="1" ht="25.5" customHeight="1" x14ac:dyDescent="0.25">
      <c r="A248" s="1089" t="s">
        <v>340</v>
      </c>
      <c r="B248" s="1089">
        <v>1337</v>
      </c>
      <c r="C248" s="1090">
        <v>14214718</v>
      </c>
      <c r="D248" s="1091" t="s">
        <v>115</v>
      </c>
      <c r="E248" s="1298" t="s">
        <v>265</v>
      </c>
      <c r="F248" s="1299"/>
      <c r="G248" s="1299"/>
      <c r="H248" s="1300"/>
    </row>
    <row r="249" spans="1:8" s="1093" customFormat="1" ht="25.5" customHeight="1" x14ac:dyDescent="0.25">
      <c r="A249" s="1089" t="s">
        <v>341</v>
      </c>
      <c r="B249" s="1089">
        <v>1341</v>
      </c>
      <c r="C249" s="1090">
        <v>18184332</v>
      </c>
      <c r="D249" s="1091" t="s">
        <v>115</v>
      </c>
      <c r="E249" s="1298" t="s">
        <v>265</v>
      </c>
      <c r="F249" s="1299"/>
      <c r="G249" s="1299"/>
      <c r="H249" s="1300"/>
    </row>
    <row r="250" spans="1:8" s="1093" customFormat="1" ht="25.5" customHeight="1" x14ac:dyDescent="0.25">
      <c r="A250" s="1089" t="s">
        <v>342</v>
      </c>
      <c r="B250" s="1089">
        <v>1343</v>
      </c>
      <c r="C250" s="1090">
        <v>18184332</v>
      </c>
      <c r="D250" s="1091" t="s">
        <v>115</v>
      </c>
      <c r="E250" s="1298" t="s">
        <v>265</v>
      </c>
      <c r="F250" s="1299"/>
      <c r="G250" s="1299"/>
      <c r="H250" s="1300"/>
    </row>
    <row r="251" spans="1:8" s="1093" customFormat="1" ht="25.5" customHeight="1" x14ac:dyDescent="0.25">
      <c r="A251" s="1089" t="s">
        <v>343</v>
      </c>
      <c r="B251" s="1089">
        <v>1363</v>
      </c>
      <c r="C251" s="1090">
        <v>39319000</v>
      </c>
      <c r="D251" s="1094" t="s">
        <v>344</v>
      </c>
      <c r="E251" s="1298" t="s">
        <v>262</v>
      </c>
      <c r="F251" s="1299"/>
      <c r="G251" s="1299"/>
      <c r="H251" s="1300"/>
    </row>
    <row r="252" spans="1:8" s="1093" customFormat="1" ht="25.5" customHeight="1" x14ac:dyDescent="0.25">
      <c r="A252" s="1089" t="s">
        <v>345</v>
      </c>
      <c r="B252" s="1089">
        <v>1375</v>
      </c>
      <c r="C252" s="1090">
        <v>36400000</v>
      </c>
      <c r="D252" s="1094" t="s">
        <v>344</v>
      </c>
      <c r="E252" s="1298" t="s">
        <v>262</v>
      </c>
      <c r="F252" s="1299"/>
      <c r="G252" s="1299"/>
      <c r="H252" s="1300"/>
    </row>
    <row r="253" spans="1:8" ht="15.75" customHeight="1" x14ac:dyDescent="0.25">
      <c r="A253" s="1086" t="s">
        <v>346</v>
      </c>
      <c r="B253" s="1095"/>
      <c r="C253" s="1095">
        <f>SUM(C27:C252)</f>
        <v>6147593904</v>
      </c>
      <c r="D253" s="1096"/>
      <c r="E253" s="1308"/>
      <c r="F253" s="1309"/>
      <c r="G253" s="1309"/>
      <c r="H253" s="1310"/>
    </row>
    <row r="254" spans="1:8" ht="38.25" customHeight="1" x14ac:dyDescent="0.25">
      <c r="A254" s="1292" t="s">
        <v>347</v>
      </c>
      <c r="B254" s="1293"/>
      <c r="C254" s="1293"/>
      <c r="D254" s="1293"/>
      <c r="E254" s="1293"/>
      <c r="F254" s="1293"/>
      <c r="G254" s="1293"/>
      <c r="H254" s="1294"/>
    </row>
    <row r="255" spans="1:8" ht="62.25" customHeight="1" x14ac:dyDescent="0.25">
      <c r="A255" s="1097" t="s">
        <v>348</v>
      </c>
      <c r="B255" s="1097" t="s">
        <v>349</v>
      </c>
      <c r="C255" s="1097" t="s">
        <v>350</v>
      </c>
      <c r="D255" s="1097" t="s">
        <v>351</v>
      </c>
      <c r="E255" s="1341" t="s">
        <v>352</v>
      </c>
      <c r="F255" s="1341"/>
      <c r="G255" s="1341"/>
      <c r="H255" s="1341"/>
    </row>
    <row r="256" spans="1:8" ht="9.75" customHeight="1" x14ac:dyDescent="0.2">
      <c r="A256" s="1098" t="s">
        <v>51</v>
      </c>
      <c r="B256" s="1098" t="s">
        <v>353</v>
      </c>
      <c r="C256" s="1098" t="s">
        <v>354</v>
      </c>
      <c r="D256" s="1099">
        <v>15539869</v>
      </c>
      <c r="E256" s="1338" t="s">
        <v>355</v>
      </c>
      <c r="F256" s="1339"/>
      <c r="G256" s="1339"/>
      <c r="H256" s="1340"/>
    </row>
    <row r="257" spans="1:8" ht="12.75" customHeight="1" x14ac:dyDescent="0.2">
      <c r="A257" s="1098" t="s">
        <v>51</v>
      </c>
      <c r="B257" s="1098" t="s">
        <v>356</v>
      </c>
      <c r="C257" s="1098" t="s">
        <v>354</v>
      </c>
      <c r="D257" s="1099">
        <v>170000000</v>
      </c>
      <c r="E257" s="1338" t="s">
        <v>357</v>
      </c>
      <c r="F257" s="1339" t="s">
        <v>357</v>
      </c>
      <c r="G257" s="1339" t="s">
        <v>357</v>
      </c>
      <c r="H257" s="1340" t="s">
        <v>357</v>
      </c>
    </row>
    <row r="258" spans="1:8" ht="0.75" hidden="1" customHeight="1" x14ac:dyDescent="0.2">
      <c r="A258" s="1098" t="s">
        <v>51</v>
      </c>
      <c r="B258" s="1098" t="s">
        <v>358</v>
      </c>
      <c r="C258" s="1098" t="s">
        <v>354</v>
      </c>
      <c r="D258" s="1099">
        <v>71014385</v>
      </c>
      <c r="E258" s="1338" t="s">
        <v>359</v>
      </c>
      <c r="F258" s="1339" t="s">
        <v>359</v>
      </c>
      <c r="G258" s="1339" t="s">
        <v>359</v>
      </c>
      <c r="H258" s="1340" t="s">
        <v>359</v>
      </c>
    </row>
    <row r="259" spans="1:8" ht="17.25" customHeight="1" x14ac:dyDescent="0.2">
      <c r="A259" s="1098" t="s">
        <v>51</v>
      </c>
      <c r="B259" s="1098" t="s">
        <v>360</v>
      </c>
      <c r="C259" s="1098" t="s">
        <v>354</v>
      </c>
      <c r="D259" s="1099">
        <v>120000000</v>
      </c>
      <c r="E259" s="1338" t="s">
        <v>361</v>
      </c>
      <c r="F259" s="1339" t="s">
        <v>361</v>
      </c>
      <c r="G259" s="1339" t="s">
        <v>361</v>
      </c>
      <c r="H259" s="1340" t="s">
        <v>361</v>
      </c>
    </row>
    <row r="260" spans="1:8" ht="19.5" customHeight="1" x14ac:dyDescent="0.2">
      <c r="A260" s="1098" t="s">
        <v>51</v>
      </c>
      <c r="B260" s="1098" t="s">
        <v>362</v>
      </c>
      <c r="C260" s="1098" t="s">
        <v>354</v>
      </c>
      <c r="D260" s="1099">
        <v>22150800</v>
      </c>
      <c r="E260" s="1338" t="s">
        <v>363</v>
      </c>
      <c r="F260" s="1339" t="s">
        <v>363</v>
      </c>
      <c r="G260" s="1339" t="s">
        <v>363</v>
      </c>
      <c r="H260" s="1340" t="s">
        <v>363</v>
      </c>
    </row>
    <row r="261" spans="1:8" ht="18" customHeight="1" x14ac:dyDescent="0.2">
      <c r="A261" s="1098" t="s">
        <v>51</v>
      </c>
      <c r="B261" s="1098" t="s">
        <v>364</v>
      </c>
      <c r="C261" s="1098" t="s">
        <v>354</v>
      </c>
      <c r="D261" s="1099">
        <v>30000000</v>
      </c>
      <c r="E261" s="1338" t="s">
        <v>365</v>
      </c>
      <c r="F261" s="1339" t="s">
        <v>365</v>
      </c>
      <c r="G261" s="1339" t="s">
        <v>365</v>
      </c>
      <c r="H261" s="1340" t="s">
        <v>365</v>
      </c>
    </row>
    <row r="262" spans="1:8" ht="14.25" customHeight="1" x14ac:dyDescent="0.2">
      <c r="A262" s="1098" t="s">
        <v>51</v>
      </c>
      <c r="B262" s="1098" t="s">
        <v>366</v>
      </c>
      <c r="C262" s="1098" t="s">
        <v>354</v>
      </c>
      <c r="D262" s="1099">
        <v>40000000</v>
      </c>
      <c r="E262" s="1338" t="s">
        <v>367</v>
      </c>
      <c r="F262" s="1339" t="s">
        <v>367</v>
      </c>
      <c r="G262" s="1339" t="s">
        <v>367</v>
      </c>
      <c r="H262" s="1340" t="s">
        <v>367</v>
      </c>
    </row>
    <row r="263" spans="1:8" ht="14.25" customHeight="1" x14ac:dyDescent="0.2">
      <c r="A263" s="1098" t="s">
        <v>53</v>
      </c>
      <c r="B263" s="1098" t="s">
        <v>368</v>
      </c>
      <c r="C263" s="1098" t="s">
        <v>354</v>
      </c>
      <c r="D263" s="1099">
        <v>25000000</v>
      </c>
      <c r="E263" s="1338" t="s">
        <v>369</v>
      </c>
      <c r="F263" s="1339" t="s">
        <v>369</v>
      </c>
      <c r="G263" s="1339" t="s">
        <v>369</v>
      </c>
      <c r="H263" s="1340" t="s">
        <v>369</v>
      </c>
    </row>
    <row r="264" spans="1:8" ht="14.25" customHeight="1" x14ac:dyDescent="0.2">
      <c r="A264" s="1098" t="s">
        <v>53</v>
      </c>
      <c r="B264" s="1098" t="s">
        <v>370</v>
      </c>
      <c r="C264" s="1098" t="s">
        <v>354</v>
      </c>
      <c r="D264" s="1099">
        <v>6891815</v>
      </c>
      <c r="E264" s="1338" t="s">
        <v>371</v>
      </c>
      <c r="F264" s="1339" t="s">
        <v>371</v>
      </c>
      <c r="G264" s="1339" t="s">
        <v>371</v>
      </c>
      <c r="H264" s="1340" t="s">
        <v>371</v>
      </c>
    </row>
    <row r="265" spans="1:8" ht="14.25" customHeight="1" x14ac:dyDescent="0.2">
      <c r="A265" s="1098" t="s">
        <v>54</v>
      </c>
      <c r="B265" s="1098" t="s">
        <v>372</v>
      </c>
      <c r="C265" s="1098" t="s">
        <v>354</v>
      </c>
      <c r="D265" s="1099">
        <v>109220000</v>
      </c>
      <c r="E265" s="1338" t="s">
        <v>373</v>
      </c>
      <c r="F265" s="1339" t="s">
        <v>373</v>
      </c>
      <c r="G265" s="1339" t="s">
        <v>373</v>
      </c>
      <c r="H265" s="1340" t="s">
        <v>373</v>
      </c>
    </row>
    <row r="266" spans="1:8" ht="14.25" customHeight="1" x14ac:dyDescent="0.2">
      <c r="A266" s="1098" t="s">
        <v>374</v>
      </c>
      <c r="B266" s="1098" t="s">
        <v>375</v>
      </c>
      <c r="C266" s="1098" t="s">
        <v>354</v>
      </c>
      <c r="D266" s="1099">
        <v>14524115</v>
      </c>
      <c r="E266" s="1338" t="s">
        <v>376</v>
      </c>
      <c r="F266" s="1339" t="s">
        <v>376</v>
      </c>
      <c r="G266" s="1339" t="s">
        <v>376</v>
      </c>
      <c r="H266" s="1340" t="s">
        <v>376</v>
      </c>
    </row>
    <row r="267" spans="1:8" ht="14.25" customHeight="1" x14ac:dyDescent="0.2">
      <c r="A267" s="1098" t="s">
        <v>374</v>
      </c>
      <c r="B267" s="1098" t="s">
        <v>377</v>
      </c>
      <c r="C267" s="1098" t="s">
        <v>354</v>
      </c>
      <c r="D267" s="1099">
        <v>28959750</v>
      </c>
      <c r="E267" s="1338" t="s">
        <v>378</v>
      </c>
      <c r="F267" s="1339" t="s">
        <v>378</v>
      </c>
      <c r="G267" s="1339" t="s">
        <v>378</v>
      </c>
      <c r="H267" s="1340" t="s">
        <v>378</v>
      </c>
    </row>
    <row r="268" spans="1:8" ht="14.25" customHeight="1" x14ac:dyDescent="0.2">
      <c r="A268" s="1098" t="s">
        <v>374</v>
      </c>
      <c r="B268" s="1098" t="s">
        <v>379</v>
      </c>
      <c r="C268" s="1098" t="s">
        <v>354</v>
      </c>
      <c r="D268" s="1099">
        <v>28959750</v>
      </c>
      <c r="E268" s="1338" t="s">
        <v>378</v>
      </c>
      <c r="F268" s="1339" t="s">
        <v>378</v>
      </c>
      <c r="G268" s="1339" t="s">
        <v>378</v>
      </c>
      <c r="H268" s="1340" t="s">
        <v>378</v>
      </c>
    </row>
    <row r="269" spans="1:8" x14ac:dyDescent="0.2">
      <c r="A269" s="1098" t="s">
        <v>374</v>
      </c>
      <c r="B269" s="1098" t="s">
        <v>380</v>
      </c>
      <c r="C269" s="1098" t="s">
        <v>354</v>
      </c>
      <c r="D269" s="1099">
        <v>21411225</v>
      </c>
      <c r="E269" s="1305" t="s">
        <v>381</v>
      </c>
      <c r="F269" s="1306" t="s">
        <v>381</v>
      </c>
      <c r="G269" s="1306" t="s">
        <v>381</v>
      </c>
      <c r="H269" s="1307" t="s">
        <v>381</v>
      </c>
    </row>
    <row r="270" spans="1:8" x14ac:dyDescent="0.2">
      <c r="A270" s="1098" t="s">
        <v>374</v>
      </c>
      <c r="B270" s="1098" t="s">
        <v>382</v>
      </c>
      <c r="C270" s="1098" t="s">
        <v>354</v>
      </c>
      <c r="D270" s="1099">
        <v>21411225</v>
      </c>
      <c r="E270" s="1305" t="s">
        <v>381</v>
      </c>
      <c r="F270" s="1306" t="s">
        <v>381</v>
      </c>
      <c r="G270" s="1306" t="s">
        <v>381</v>
      </c>
      <c r="H270" s="1307" t="s">
        <v>381</v>
      </c>
    </row>
    <row r="271" spans="1:8" x14ac:dyDescent="0.2">
      <c r="A271" s="1098" t="s">
        <v>374</v>
      </c>
      <c r="B271" s="1098" t="s">
        <v>383</v>
      </c>
      <c r="C271" s="1098" t="s">
        <v>354</v>
      </c>
      <c r="D271" s="1099">
        <v>16502310</v>
      </c>
      <c r="E271" s="1305" t="s">
        <v>384</v>
      </c>
      <c r="F271" s="1306" t="s">
        <v>384</v>
      </c>
      <c r="G271" s="1306" t="s">
        <v>384</v>
      </c>
      <c r="H271" s="1307" t="s">
        <v>384</v>
      </c>
    </row>
    <row r="272" spans="1:8" x14ac:dyDescent="0.2">
      <c r="A272" s="1098" t="s">
        <v>374</v>
      </c>
      <c r="B272" s="1098" t="s">
        <v>385</v>
      </c>
      <c r="C272" s="1098" t="s">
        <v>354</v>
      </c>
      <c r="D272" s="1099">
        <v>16502310</v>
      </c>
      <c r="E272" s="1305" t="s">
        <v>386</v>
      </c>
      <c r="F272" s="1306" t="s">
        <v>386</v>
      </c>
      <c r="G272" s="1306" t="s">
        <v>386</v>
      </c>
      <c r="H272" s="1307" t="s">
        <v>386</v>
      </c>
    </row>
    <row r="273" spans="1:8" x14ac:dyDescent="0.2">
      <c r="A273" s="1098" t="s">
        <v>374</v>
      </c>
      <c r="B273" s="1098" t="s">
        <v>387</v>
      </c>
      <c r="C273" s="1098" t="s">
        <v>354</v>
      </c>
      <c r="D273" s="1099">
        <v>16502310</v>
      </c>
      <c r="E273" s="1305" t="s">
        <v>386</v>
      </c>
      <c r="F273" s="1306" t="s">
        <v>386</v>
      </c>
      <c r="G273" s="1306" t="s">
        <v>386</v>
      </c>
      <c r="H273" s="1307" t="s">
        <v>386</v>
      </c>
    </row>
    <row r="274" spans="1:8" x14ac:dyDescent="0.2">
      <c r="A274" s="1098" t="s">
        <v>374</v>
      </c>
      <c r="B274" s="1098" t="s">
        <v>388</v>
      </c>
      <c r="C274" s="1098" t="s">
        <v>354</v>
      </c>
      <c r="D274" s="1099">
        <v>16502310</v>
      </c>
      <c r="E274" s="1305" t="s">
        <v>384</v>
      </c>
      <c r="F274" s="1306" t="s">
        <v>384</v>
      </c>
      <c r="G274" s="1306" t="s">
        <v>384</v>
      </c>
      <c r="H274" s="1307" t="s">
        <v>384</v>
      </c>
    </row>
    <row r="275" spans="1:8" x14ac:dyDescent="0.2">
      <c r="A275" s="1098" t="s">
        <v>374</v>
      </c>
      <c r="B275" s="1098" t="s">
        <v>389</v>
      </c>
      <c r="C275" s="1098" t="s">
        <v>354</v>
      </c>
      <c r="D275" s="1099">
        <v>14788462</v>
      </c>
      <c r="E275" s="1305" t="s">
        <v>390</v>
      </c>
      <c r="F275" s="1306" t="s">
        <v>390</v>
      </c>
      <c r="G275" s="1306" t="s">
        <v>390</v>
      </c>
      <c r="H275" s="1307" t="s">
        <v>390</v>
      </c>
    </row>
    <row r="276" spans="1:8" x14ac:dyDescent="0.2">
      <c r="A276" s="1098" t="s">
        <v>374</v>
      </c>
      <c r="B276" s="1098" t="s">
        <v>391</v>
      </c>
      <c r="C276" s="1098" t="s">
        <v>354</v>
      </c>
      <c r="D276" s="1099">
        <v>11811780</v>
      </c>
      <c r="E276" s="1305" t="s">
        <v>392</v>
      </c>
      <c r="F276" s="1306" t="s">
        <v>392</v>
      </c>
      <c r="G276" s="1306" t="s">
        <v>392</v>
      </c>
      <c r="H276" s="1307" t="s">
        <v>392</v>
      </c>
    </row>
    <row r="277" spans="1:8" x14ac:dyDescent="0.2">
      <c r="A277" s="1098" t="s">
        <v>374</v>
      </c>
      <c r="B277" s="1098" t="s">
        <v>393</v>
      </c>
      <c r="C277" s="1098" t="s">
        <v>354</v>
      </c>
      <c r="D277" s="1099">
        <v>9295605</v>
      </c>
      <c r="E277" s="1305" t="s">
        <v>394</v>
      </c>
      <c r="F277" s="1306" t="s">
        <v>394</v>
      </c>
      <c r="G277" s="1306" t="s">
        <v>394</v>
      </c>
      <c r="H277" s="1307" t="s">
        <v>394</v>
      </c>
    </row>
    <row r="278" spans="1:8" x14ac:dyDescent="0.2">
      <c r="A278" s="1098" t="s">
        <v>374</v>
      </c>
      <c r="B278" s="1098" t="s">
        <v>395</v>
      </c>
      <c r="C278" s="1098" t="s">
        <v>354</v>
      </c>
      <c r="D278" s="1099">
        <v>222301812</v>
      </c>
      <c r="E278" s="1305" t="s">
        <v>396</v>
      </c>
      <c r="F278" s="1306" t="s">
        <v>396</v>
      </c>
      <c r="G278" s="1306" t="s">
        <v>396</v>
      </c>
      <c r="H278" s="1307" t="s">
        <v>396</v>
      </c>
    </row>
    <row r="279" spans="1:8" x14ac:dyDescent="0.2">
      <c r="A279" s="1098" t="s">
        <v>374</v>
      </c>
      <c r="B279" s="1098" t="s">
        <v>397</v>
      </c>
      <c r="C279" s="1098" t="s">
        <v>354</v>
      </c>
      <c r="D279" s="1099">
        <v>35000000</v>
      </c>
      <c r="E279" s="1305" t="s">
        <v>398</v>
      </c>
      <c r="F279" s="1306" t="s">
        <v>398</v>
      </c>
      <c r="G279" s="1306" t="s">
        <v>398</v>
      </c>
      <c r="H279" s="1307" t="s">
        <v>398</v>
      </c>
    </row>
    <row r="280" spans="1:8" ht="15.75" x14ac:dyDescent="0.25">
      <c r="A280" s="1086" t="s">
        <v>346</v>
      </c>
      <c r="B280" s="1095"/>
      <c r="C280" s="1095"/>
      <c r="D280" s="1096">
        <f>SUM(D256:D279)</f>
        <v>1084289833</v>
      </c>
      <c r="E280" s="1308"/>
      <c r="F280" s="1309"/>
      <c r="G280" s="1309"/>
      <c r="H280" s="1310"/>
    </row>
    <row r="281" spans="1:8" ht="15.75" x14ac:dyDescent="0.25">
      <c r="A281" s="1097"/>
      <c r="B281" s="1097"/>
      <c r="C281" s="1097"/>
      <c r="D281" s="1097"/>
      <c r="E281" s="1100"/>
      <c r="F281" s="1101"/>
      <c r="G281" s="1101"/>
      <c r="H281" s="1102"/>
    </row>
    <row r="282" spans="1:8" ht="31.5" x14ac:dyDescent="0.25">
      <c r="A282" s="1097" t="s">
        <v>399</v>
      </c>
      <c r="B282" s="1304">
        <f>+D280+C253</f>
        <v>7231883737</v>
      </c>
      <c r="C282" s="1304"/>
      <c r="D282" s="1304"/>
      <c r="E282" s="1304"/>
      <c r="F282" s="1304"/>
      <c r="G282" s="1304"/>
      <c r="H282" s="1304"/>
    </row>
    <row r="283" spans="1:8" ht="15.75" customHeight="1" x14ac:dyDescent="0.25">
      <c r="A283" s="1292" t="s">
        <v>400</v>
      </c>
      <c r="B283" s="1293"/>
      <c r="C283" s="1293"/>
      <c r="D283" s="1293"/>
      <c r="E283" s="1293"/>
      <c r="F283" s="1293"/>
      <c r="G283" s="1293"/>
      <c r="H283" s="1294"/>
    </row>
    <row r="284" spans="1:8" ht="31.5" x14ac:dyDescent="0.25">
      <c r="A284" s="1086" t="s">
        <v>348</v>
      </c>
      <c r="B284" s="1086" t="s">
        <v>401</v>
      </c>
      <c r="C284" s="1086" t="s">
        <v>402</v>
      </c>
      <c r="D284" s="1086" t="s">
        <v>403</v>
      </c>
      <c r="E284" s="1295" t="s">
        <v>404</v>
      </c>
      <c r="F284" s="1296"/>
      <c r="G284" s="1297"/>
      <c r="H284" s="1103" t="s">
        <v>405</v>
      </c>
    </row>
    <row r="285" spans="1:8" ht="57" customHeight="1" x14ac:dyDescent="0.25">
      <c r="A285" s="1091">
        <v>1</v>
      </c>
      <c r="B285" s="1104">
        <v>1744730568</v>
      </c>
      <c r="C285" s="1104">
        <v>275487515</v>
      </c>
      <c r="D285" s="1105">
        <f>C285/B285</f>
        <v>0.1578968810730437</v>
      </c>
      <c r="E285" s="1298" t="s">
        <v>406</v>
      </c>
      <c r="F285" s="1299"/>
      <c r="G285" s="1300"/>
      <c r="H285" s="1106">
        <f>B285-C285</f>
        <v>1469243053</v>
      </c>
    </row>
    <row r="286" spans="1:8" ht="55.5" customHeight="1" x14ac:dyDescent="0.25">
      <c r="A286" s="1091">
        <v>2</v>
      </c>
      <c r="B286" s="1104">
        <v>203678137</v>
      </c>
      <c r="C286" s="1104">
        <v>41456724</v>
      </c>
      <c r="D286" s="1105">
        <f t="shared" ref="D286:D289" si="0">C286/B286</f>
        <v>0.20354037311329098</v>
      </c>
      <c r="E286" s="1298" t="s">
        <v>406</v>
      </c>
      <c r="F286" s="1299"/>
      <c r="G286" s="1300"/>
      <c r="H286" s="1106">
        <f t="shared" ref="H286:H289" si="1">B286-C286</f>
        <v>162221413</v>
      </c>
    </row>
    <row r="287" spans="1:8" ht="53.25" customHeight="1" x14ac:dyDescent="0.25">
      <c r="A287" s="1091">
        <v>3</v>
      </c>
      <c r="B287" s="1104">
        <v>887767246</v>
      </c>
      <c r="C287" s="1104">
        <v>95328717</v>
      </c>
      <c r="D287" s="1105">
        <f t="shared" si="0"/>
        <v>0.10738030427403265</v>
      </c>
      <c r="E287" s="1298" t="s">
        <v>406</v>
      </c>
      <c r="F287" s="1299"/>
      <c r="G287" s="1300"/>
      <c r="H287" s="1106">
        <f t="shared" si="1"/>
        <v>792438529</v>
      </c>
    </row>
    <row r="288" spans="1:8" ht="45.75" customHeight="1" x14ac:dyDescent="0.25">
      <c r="A288" s="1091">
        <v>4</v>
      </c>
      <c r="B288" s="1104">
        <v>600097289</v>
      </c>
      <c r="C288" s="1104">
        <v>68540809</v>
      </c>
      <c r="D288" s="1105">
        <f t="shared" si="0"/>
        <v>0.11421616170640624</v>
      </c>
      <c r="E288" s="1298" t="s">
        <v>406</v>
      </c>
      <c r="F288" s="1299"/>
      <c r="G288" s="1300"/>
      <c r="H288" s="1106">
        <f t="shared" si="1"/>
        <v>531556480</v>
      </c>
    </row>
    <row r="289" spans="1:8" ht="54.75" customHeight="1" x14ac:dyDescent="0.25">
      <c r="A289" s="1091">
        <v>5</v>
      </c>
      <c r="B289" s="1104">
        <v>20662175</v>
      </c>
      <c r="C289" s="1104">
        <v>2341713</v>
      </c>
      <c r="D289" s="1105">
        <f t="shared" si="0"/>
        <v>0.11333332526706409</v>
      </c>
      <c r="E289" s="1298" t="s">
        <v>406</v>
      </c>
      <c r="F289" s="1299"/>
      <c r="G289" s="1300"/>
      <c r="H289" s="1106">
        <f t="shared" si="1"/>
        <v>18320462</v>
      </c>
    </row>
    <row r="290" spans="1:8" ht="15.75" x14ac:dyDescent="0.25">
      <c r="A290" s="1107" t="s">
        <v>407</v>
      </c>
      <c r="B290" s="1108">
        <f>SUM(B285:B289)</f>
        <v>3456935415</v>
      </c>
      <c r="C290" s="1108">
        <f>SUM(C285:C289)</f>
        <v>483155478</v>
      </c>
      <c r="D290" s="1109">
        <f>+C290/B290</f>
        <v>0.13976410317171054</v>
      </c>
      <c r="E290" s="1301"/>
      <c r="F290" s="1302"/>
      <c r="G290" s="1303"/>
      <c r="H290" s="1110">
        <f>SUM(H285:H289)</f>
        <v>2973779937</v>
      </c>
    </row>
    <row r="291" spans="1:8" ht="15.75" x14ac:dyDescent="0.25">
      <c r="A291" s="1111" t="s">
        <v>408</v>
      </c>
      <c r="C291" s="1112"/>
      <c r="G291" s="1113"/>
    </row>
  </sheetData>
  <sheetProtection algorithmName="SHA-512" hashValue="L5wV8Kj7uzBZgJhz4NLKWUJLfMZr4FF/kq/YkBh6KXL5VuMzHRFAesoCJvFrAPqrhlAFmC6qN0o7/eThKEifrA==" saltValue="smfJbqLpv1jY0wsntskUvw==" spinCount="100000" sheet="1" objects="1" scenarios="1"/>
  <mergeCells count="296">
    <mergeCell ref="E193:H193"/>
    <mergeCell ref="E194:H194"/>
    <mergeCell ref="E195:H195"/>
    <mergeCell ref="E188:H188"/>
    <mergeCell ref="E189:H189"/>
    <mergeCell ref="E190:H190"/>
    <mergeCell ref="E191:H191"/>
    <mergeCell ref="E192:H192"/>
    <mergeCell ref="E183:H183"/>
    <mergeCell ref="E184:H184"/>
    <mergeCell ref="E185:H185"/>
    <mergeCell ref="E186:H186"/>
    <mergeCell ref="E187:H187"/>
    <mergeCell ref="E178:H178"/>
    <mergeCell ref="E179:H179"/>
    <mergeCell ref="E180:H180"/>
    <mergeCell ref="E181:H181"/>
    <mergeCell ref="E182:H182"/>
    <mergeCell ref="E173:H173"/>
    <mergeCell ref="E174:H174"/>
    <mergeCell ref="E175:H175"/>
    <mergeCell ref="E176:H176"/>
    <mergeCell ref="E177:H177"/>
    <mergeCell ref="E168:H168"/>
    <mergeCell ref="E169:H169"/>
    <mergeCell ref="E170:H170"/>
    <mergeCell ref="E171:H171"/>
    <mergeCell ref="E172:H172"/>
    <mergeCell ref="E163:H163"/>
    <mergeCell ref="E164:H164"/>
    <mergeCell ref="E165:H165"/>
    <mergeCell ref="E166:H166"/>
    <mergeCell ref="E167:H167"/>
    <mergeCell ref="E158:H158"/>
    <mergeCell ref="E159:H159"/>
    <mergeCell ref="E160:H160"/>
    <mergeCell ref="E161:H161"/>
    <mergeCell ref="E162:H162"/>
    <mergeCell ref="E153:H153"/>
    <mergeCell ref="E154:H154"/>
    <mergeCell ref="E155:H155"/>
    <mergeCell ref="E156:H156"/>
    <mergeCell ref="E157:H157"/>
    <mergeCell ref="E148:H148"/>
    <mergeCell ref="E149:H149"/>
    <mergeCell ref="E150:H150"/>
    <mergeCell ref="E151:H151"/>
    <mergeCell ref="E152:H152"/>
    <mergeCell ref="E143:H143"/>
    <mergeCell ref="E144:H144"/>
    <mergeCell ref="E145:H145"/>
    <mergeCell ref="E146:H146"/>
    <mergeCell ref="E147:H147"/>
    <mergeCell ref="E131:H131"/>
    <mergeCell ref="E132:H132"/>
    <mergeCell ref="E140:H140"/>
    <mergeCell ref="E141:H141"/>
    <mergeCell ref="E142:H142"/>
    <mergeCell ref="E126:H126"/>
    <mergeCell ref="E127:H127"/>
    <mergeCell ref="E128:H128"/>
    <mergeCell ref="E129:H129"/>
    <mergeCell ref="E130:H130"/>
    <mergeCell ref="E121:H121"/>
    <mergeCell ref="E122:H122"/>
    <mergeCell ref="E123:H123"/>
    <mergeCell ref="E124:H124"/>
    <mergeCell ref="E125:H125"/>
    <mergeCell ref="E116:H116"/>
    <mergeCell ref="E117:H117"/>
    <mergeCell ref="E118:H118"/>
    <mergeCell ref="E119:H119"/>
    <mergeCell ref="E120:H120"/>
    <mergeCell ref="E97:H97"/>
    <mergeCell ref="E98:H98"/>
    <mergeCell ref="E99:H99"/>
    <mergeCell ref="E100:H100"/>
    <mergeCell ref="E111:H111"/>
    <mergeCell ref="E112:H112"/>
    <mergeCell ref="E113:H113"/>
    <mergeCell ref="E114:H114"/>
    <mergeCell ref="E115:H115"/>
    <mergeCell ref="E106:H106"/>
    <mergeCell ref="E107:H107"/>
    <mergeCell ref="E108:H108"/>
    <mergeCell ref="E109:H109"/>
    <mergeCell ref="E110:H110"/>
    <mergeCell ref="E217:H217"/>
    <mergeCell ref="E218:H218"/>
    <mergeCell ref="E209:H209"/>
    <mergeCell ref="E81:H81"/>
    <mergeCell ref="E82:H82"/>
    <mergeCell ref="E83:H83"/>
    <mergeCell ref="E84:H84"/>
    <mergeCell ref="E85:H85"/>
    <mergeCell ref="E76:H76"/>
    <mergeCell ref="E77:H77"/>
    <mergeCell ref="E78:H78"/>
    <mergeCell ref="E79:H79"/>
    <mergeCell ref="E80:H80"/>
    <mergeCell ref="E91:H91"/>
    <mergeCell ref="E92:H92"/>
    <mergeCell ref="E93:H93"/>
    <mergeCell ref="E94:H94"/>
    <mergeCell ref="E95:H95"/>
    <mergeCell ref="E86:H86"/>
    <mergeCell ref="E87:H87"/>
    <mergeCell ref="E88:H88"/>
    <mergeCell ref="E89:H89"/>
    <mergeCell ref="E90:H90"/>
    <mergeCell ref="E101:H101"/>
    <mergeCell ref="E245:H245"/>
    <mergeCell ref="E236:H236"/>
    <mergeCell ref="E237:H237"/>
    <mergeCell ref="E238:H238"/>
    <mergeCell ref="E239:H239"/>
    <mergeCell ref="E240:H240"/>
    <mergeCell ref="E224:H224"/>
    <mergeCell ref="E225:H225"/>
    <mergeCell ref="E226:H226"/>
    <mergeCell ref="E227:H227"/>
    <mergeCell ref="E228:H228"/>
    <mergeCell ref="E229:H229"/>
    <mergeCell ref="E230:H230"/>
    <mergeCell ref="E231:H231"/>
    <mergeCell ref="E59:H59"/>
    <mergeCell ref="E60:H60"/>
    <mergeCell ref="E61:H61"/>
    <mergeCell ref="E62:H62"/>
    <mergeCell ref="E63:H63"/>
    <mergeCell ref="E64:H64"/>
    <mergeCell ref="E65:H65"/>
    <mergeCell ref="E66:H66"/>
    <mergeCell ref="E67:H67"/>
    <mergeCell ref="E71:H71"/>
    <mergeCell ref="E72:H72"/>
    <mergeCell ref="E73:H73"/>
    <mergeCell ref="E74:H74"/>
    <mergeCell ref="E75:H75"/>
    <mergeCell ref="E214:H214"/>
    <mergeCell ref="E215:H215"/>
    <mergeCell ref="E216:H216"/>
    <mergeCell ref="E272:H272"/>
    <mergeCell ref="E133:H133"/>
    <mergeCell ref="E134:H134"/>
    <mergeCell ref="E135:H135"/>
    <mergeCell ref="E136:H136"/>
    <mergeCell ref="E137:H137"/>
    <mergeCell ref="E255:H255"/>
    <mergeCell ref="E253:H253"/>
    <mergeCell ref="E232:H232"/>
    <mergeCell ref="E233:H233"/>
    <mergeCell ref="E234:H234"/>
    <mergeCell ref="E235:H235"/>
    <mergeCell ref="E219:H219"/>
    <mergeCell ref="E220:H220"/>
    <mergeCell ref="E221:H221"/>
    <mergeCell ref="E222:H222"/>
    <mergeCell ref="E273:H273"/>
    <mergeCell ref="E274:H274"/>
    <mergeCell ref="E275:H275"/>
    <mergeCell ref="E197:H197"/>
    <mergeCell ref="E198:H198"/>
    <mergeCell ref="E199:H199"/>
    <mergeCell ref="E200:H200"/>
    <mergeCell ref="E201:H201"/>
    <mergeCell ref="E202:H202"/>
    <mergeCell ref="E203:H203"/>
    <mergeCell ref="E204:H204"/>
    <mergeCell ref="E205:H205"/>
    <mergeCell ref="E206:H206"/>
    <mergeCell ref="E207:H207"/>
    <mergeCell ref="E208:H208"/>
    <mergeCell ref="E267:H267"/>
    <mergeCell ref="E268:H268"/>
    <mergeCell ref="E269:H269"/>
    <mergeCell ref="E270:H270"/>
    <mergeCell ref="E271:H271"/>
    <mergeCell ref="E262:H262"/>
    <mergeCell ref="E263:H263"/>
    <mergeCell ref="E264:H264"/>
    <mergeCell ref="E223:H223"/>
    <mergeCell ref="H1:H3"/>
    <mergeCell ref="E210:H210"/>
    <mergeCell ref="E211:H211"/>
    <mergeCell ref="E212:H212"/>
    <mergeCell ref="E213:H213"/>
    <mergeCell ref="E32:H32"/>
    <mergeCell ref="E33:H33"/>
    <mergeCell ref="E34:H34"/>
    <mergeCell ref="E35:H35"/>
    <mergeCell ref="E36:H36"/>
    <mergeCell ref="E37:H37"/>
    <mergeCell ref="E38:H38"/>
    <mergeCell ref="E39:H39"/>
    <mergeCell ref="E40:H40"/>
    <mergeCell ref="E41:H41"/>
    <mergeCell ref="E42:H42"/>
    <mergeCell ref="E68:H68"/>
    <mergeCell ref="E69:H69"/>
    <mergeCell ref="E70:H70"/>
    <mergeCell ref="E102:H102"/>
    <mergeCell ref="E103:H103"/>
    <mergeCell ref="E104:H104"/>
    <mergeCell ref="E105:H105"/>
    <mergeCell ref="E96:H96"/>
    <mergeCell ref="A8:B8"/>
    <mergeCell ref="C8:F8"/>
    <mergeCell ref="E265:H265"/>
    <mergeCell ref="E266:H266"/>
    <mergeCell ref="E257:H257"/>
    <mergeCell ref="E258:H258"/>
    <mergeCell ref="E259:H259"/>
    <mergeCell ref="E260:H260"/>
    <mergeCell ref="E261:H261"/>
    <mergeCell ref="E256:H256"/>
    <mergeCell ref="E251:H251"/>
    <mergeCell ref="E252:H252"/>
    <mergeCell ref="E246:H246"/>
    <mergeCell ref="E247:H247"/>
    <mergeCell ref="E248:H248"/>
    <mergeCell ref="E249:H249"/>
    <mergeCell ref="E250:H250"/>
    <mergeCell ref="E241:H241"/>
    <mergeCell ref="E242:H242"/>
    <mergeCell ref="E243:H243"/>
    <mergeCell ref="E244:H244"/>
    <mergeCell ref="E31:H31"/>
    <mergeCell ref="A21:H21"/>
    <mergeCell ref="G22:H22"/>
    <mergeCell ref="A1:A3"/>
    <mergeCell ref="B1:G1"/>
    <mergeCell ref="B2:G2"/>
    <mergeCell ref="B3:D3"/>
    <mergeCell ref="E3:G3"/>
    <mergeCell ref="A25:H25"/>
    <mergeCell ref="E26:H26"/>
    <mergeCell ref="E196:H196"/>
    <mergeCell ref="A14:B14"/>
    <mergeCell ref="C14:F14"/>
    <mergeCell ref="D16:E16"/>
    <mergeCell ref="A15:B15"/>
    <mergeCell ref="C15:F15"/>
    <mergeCell ref="A16:B17"/>
    <mergeCell ref="F16:F17"/>
    <mergeCell ref="D17:E17"/>
    <mergeCell ref="A9:B9"/>
    <mergeCell ref="C9:F9"/>
    <mergeCell ref="A10:B10"/>
    <mergeCell ref="C10:F10"/>
    <mergeCell ref="E27:H27"/>
    <mergeCell ref="E28:H28"/>
    <mergeCell ref="E29:H29"/>
    <mergeCell ref="E30:H30"/>
    <mergeCell ref="G23:H23"/>
    <mergeCell ref="A24:B24"/>
    <mergeCell ref="G24:H24"/>
    <mergeCell ref="A11:B11"/>
    <mergeCell ref="C11:F11"/>
    <mergeCell ref="A12:B12"/>
    <mergeCell ref="C12:F12"/>
    <mergeCell ref="A13:B13"/>
    <mergeCell ref="C13:F13"/>
    <mergeCell ref="E43:H43"/>
    <mergeCell ref="E44:H44"/>
    <mergeCell ref="E45:H45"/>
    <mergeCell ref="E46:H46"/>
    <mergeCell ref="E47:H47"/>
    <mergeCell ref="E48:H48"/>
    <mergeCell ref="E49:H49"/>
    <mergeCell ref="E50:H50"/>
    <mergeCell ref="E51:H51"/>
    <mergeCell ref="A283:H283"/>
    <mergeCell ref="E284:G284"/>
    <mergeCell ref="E285:G285"/>
    <mergeCell ref="E286:G286"/>
    <mergeCell ref="E287:G287"/>
    <mergeCell ref="E288:G288"/>
    <mergeCell ref="E289:G289"/>
    <mergeCell ref="E290:G290"/>
    <mergeCell ref="E52:H52"/>
    <mergeCell ref="E53:H53"/>
    <mergeCell ref="E54:H54"/>
    <mergeCell ref="E55:H55"/>
    <mergeCell ref="E56:H56"/>
    <mergeCell ref="E57:H57"/>
    <mergeCell ref="E58:H58"/>
    <mergeCell ref="A254:H254"/>
    <mergeCell ref="B282:H282"/>
    <mergeCell ref="E276:H276"/>
    <mergeCell ref="E277:H277"/>
    <mergeCell ref="E278:H278"/>
    <mergeCell ref="E279:H279"/>
    <mergeCell ref="E280:H280"/>
    <mergeCell ref="E138:H138"/>
    <mergeCell ref="E139:H139"/>
  </mergeCells>
  <dataValidations xWindow="149" yWindow="216" count="32">
    <dataValidation allowBlank="1" showInputMessage="1" showErrorMessage="1" prompt="OBSERVACIONES DEL SALDO POR GIRAR: Describa en qué contratos se encuentra el saldo por girar y la proyección del mismo, para el caso de recurso humano relacionar por meta total contratos y total valor." sqref="E284:G284" xr:uid="{CFA8BC9B-E878-408A-ADF5-AFD5535890B7}"/>
    <dataValidation allowBlank="1" showInputMessage="1" showErrorMessage="1" prompt="PROYECCIÓN RESERVAS A CONSTITUIR: Relacione los recursos que serán constituido como reservas presupuestales." sqref="H284"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TOTAL VALOR CDP: Relacione el valor total del CDP expedido por la el equipo Financiero." sqref="B164:B252" xr:uid="{F6270E47-A53E-40B5-8FB8-AD9318E302EB}"/>
    <dataValidation allowBlank="1" showInputMessage="1" showErrorMessage="1" prompt="MES EXPEDICIÓN CDP: Relacione el mes de expedición del CDP por el Equipo Financiero." sqref="D26:D250 C164:C252" xr:uid="{00000000-0002-0000-0600-00000E000000}"/>
    <dataValidation allowBlank="1" showInputMessage="1" showErrorMessage="1" prompt="VALOR COMPROMETIDO: Relacione por meta el presupuesto que cuenta con contrato firmado. Debe coincidir con herramienta financiera." sqref="B284" xr:uid="{74577C60-F8D9-41F9-9FE2-B0A73CA93111}"/>
    <dataValidation allowBlank="1" showInputMessage="1" showErrorMessage="1" prompt="VALOR GIRADO: Relacione por meta los giros realizados en el periodo. Debe coincidir con herramienta financiera.  " sqref="C284" xr:uid="{4F4E0551-BB0B-4D0D-9046-DCC75C95EABD}"/>
    <dataValidation allowBlank="1" showInputMessage="1" showErrorMessage="1" prompt="%DE GIROS: Ya se encuentra formulado, es la división entre “Valor girado” y “Valor comprometido”." sqref="D284" xr:uid="{0B17ED45-3636-4565-A5D7-BD7326526070}"/>
    <dataValidation allowBlank="1" showInputMessage="1" showErrorMessage="1" prompt="QUÉ SE VA A CONTRATAR: Mencione qué elemento o servicio será contratado. " sqref="A164:A252" xr:uid="{381ED1AF-7249-45CC-9B87-E2D61B76A085}"/>
    <dataValidation allowBlank="1" showInputMessage="1" showErrorMessage="1" prompt="ESTADO Y OBSERVACIONES: Relacione el estado actual del proceso, mencionar para cuándo se tiene proyectada su adjudicación." sqref="E26:E252 D251:D252"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Giros de vigencia: Relacione el total del presupuesto girado. Debe coincidir con BOGDATA. " sqref="G24:H24" xr:uid="{D3212DAB-E573-4974-82C6-F2230DEA695F}"/>
    <dataValidation allowBlank="1" showInputMessage="1" showErrorMessage="1" prompt="CODIGO Y OBJETO A CONTRATAR: Colocar el codigo PAA y el OBJETO a contratar_x000a_" sqref="A26:A163" xr:uid="{418979D5-A2C9-4082-8D10-79B021482D6A}"/>
    <dataValidation allowBlank="1" showInputMessage="1" showErrorMessage="1" prompt="No CDP: Relacione el numero del CDP expedido por el equipo Financiero." sqref="B26:B163" xr:uid="{8BCBF945-EBD4-4C80-91BC-D1925C816AF4}"/>
    <dataValidation allowBlank="1" showInputMessage="1" showErrorMessage="1" prompt="TOTAL VALOR CDP: Relacione el valor total del CDP expedido por_x000a_el equipo Financiero." sqref="C26:C163"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253 E281:H281 F255:H255 E255:E280" xr:uid="{00000000-0002-0000-0600-000002000000}"/>
    <dataValidation allowBlank="1" showInputMessage="1" showErrorMessage="1" prompt="FUENTE: Relacione la fuente de financiación asociada al concepto de gasto y meta. Debe coincidir con herramienta financiera. " sqref="B256:B271" xr:uid="{C7A10614-1A85-4148-8FCC-8F078F1F1444}"/>
    <dataValidation allowBlank="1" showInputMessage="1" showErrorMessage="1" prompt="CONCEPTO DE GASTO: Relacione el concepto de gasto asociado a la meta. Debe coincidir con herramienta financiera." sqref="B256:B279" xr:uid="{FF46A600-1802-45FE-9697-BF12AA64BAC3}"/>
    <dataValidation allowBlank="1" showInputMessage="1" showErrorMessage="1" prompt="VALOR: Relacione por fuente el recurso disponible o que no cuenta con CDP asociado. Debe coincidir con herramienta financiera." sqref="D256:D279" xr:uid="{DE6FBAF4-2A8D-4C30-AA4D-B5F44714C4F0}"/>
    <dataValidation allowBlank="1" showInputMessage="1" showErrorMessage="1" prompt="NÚMERO Y DESCRIPCIÓN DE LA META: Relacione el número y descripción de la meta relacionados con los recursos disponibles. Debe coincidir con herramienta financiera." sqref="A281 A255:A264"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281 B255" xr:uid="{10471CF6-023F-434A-92D0-6F37DB1FDB27}"/>
    <dataValidation allowBlank="1" showInputMessage="1" showErrorMessage="1" prompt="Fecha estimada de inicio de proceso: Relacionar la fecha estimada de inicio del proceso de la linea PAA._x000a_" sqref="C281 C255" xr:uid="{1F152A92-F0F0-44CC-9129-F7A037A2AF3D}"/>
    <dataValidation allowBlank="1" showInputMessage="1" showErrorMessage="1" prompt="VALOR: Relacione por fuente el recurso disponible o que no cuenta con CDP asociado. Debe coincidir con el presupuesto disponible." sqref="D281 D255"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view="pageBreakPreview" topLeftCell="Q20" zoomScale="70" zoomScaleNormal="70" zoomScaleSheetLayoutView="70" workbookViewId="0">
      <pane xSplit="52" ySplit="2" topLeftCell="BQ22" activePane="bottomRight" state="frozen"/>
      <selection pane="topRight" activeCell="BQ20" sqref="BQ20"/>
      <selection pane="bottomLeft" activeCell="Q22" sqref="Q22"/>
      <selection pane="bottomRight" activeCell="BQ22" sqref="BQ22:BQ25"/>
    </sheetView>
  </sheetViews>
  <sheetFormatPr baseColWidth="10" defaultColWidth="11.42578125" defaultRowHeight="38.25" customHeight="1" x14ac:dyDescent="0.25"/>
  <cols>
    <col min="1" max="1" width="23.140625" style="154" customWidth="1"/>
    <col min="2" max="2" width="26.140625" style="154" customWidth="1"/>
    <col min="3" max="3" width="44.140625" style="140" customWidth="1"/>
    <col min="4" max="4" width="10.7109375" style="139" customWidth="1"/>
    <col min="5" max="5" width="57.85546875" style="140" customWidth="1"/>
    <col min="6" max="6" width="48.42578125" style="141" customWidth="1"/>
    <col min="7" max="7" width="16.140625" style="141" customWidth="1"/>
    <col min="8" max="8" width="21" style="287" customWidth="1"/>
    <col min="9" max="9" width="21.7109375" style="288" customWidth="1"/>
    <col min="10" max="10" width="28.85546875" style="265" customWidth="1"/>
    <col min="11" max="11" width="74.5703125" style="141" customWidth="1"/>
    <col min="12" max="12" width="36.42578125" style="482" customWidth="1"/>
    <col min="13" max="13" width="18.140625" style="141" customWidth="1"/>
    <col min="14" max="14" width="17.140625" style="141" customWidth="1"/>
    <col min="15" max="15" width="24.42578125" style="141" customWidth="1"/>
    <col min="16" max="16" width="27.28515625" style="141" customWidth="1"/>
    <col min="17" max="17" width="22.140625" style="141" customWidth="1"/>
    <col min="18" max="18" width="23.7109375" style="490" customWidth="1"/>
    <col min="19" max="19" width="75.28515625" style="141" customWidth="1"/>
    <col min="20" max="20" width="27.140625" style="266" customWidth="1"/>
    <col min="21" max="21" width="14.85546875" style="141" hidden="1" customWidth="1"/>
    <col min="22" max="22" width="13.7109375" style="141" hidden="1" customWidth="1"/>
    <col min="23" max="26" width="13.42578125" style="141" hidden="1" customWidth="1"/>
    <col min="27" max="27" width="21.7109375" style="141" hidden="1" customWidth="1"/>
    <col min="28" max="28" width="13.42578125" style="141" hidden="1" customWidth="1"/>
    <col min="29" max="32" width="13.42578125" style="660" hidden="1" customWidth="1"/>
    <col min="33" max="36" width="13.42578125" style="141" hidden="1" customWidth="1"/>
    <col min="37" max="38" width="13.42578125" style="660" hidden="1" customWidth="1"/>
    <col min="39" max="44" width="13.42578125" style="141" hidden="1" customWidth="1"/>
    <col min="45" max="46" width="13.42578125" style="660" hidden="1" customWidth="1"/>
    <col min="47" max="52" width="13.42578125" style="141" hidden="1" customWidth="1"/>
    <col min="53" max="54" width="13.42578125" style="660" hidden="1" customWidth="1"/>
    <col min="55" max="59" width="13.42578125" style="141" hidden="1" customWidth="1"/>
    <col min="60" max="60" width="12.140625" style="141" hidden="1" customWidth="1"/>
    <col min="61" max="61" width="11.85546875" style="660" hidden="1" customWidth="1"/>
    <col min="62" max="62" width="14.5703125" style="660" hidden="1" customWidth="1"/>
    <col min="63" max="63" width="17.7109375" style="141" hidden="1" customWidth="1"/>
    <col min="64" max="67" width="13.42578125" style="141" hidden="1" customWidth="1"/>
    <col min="68" max="68" width="30.28515625" style="141" hidden="1" customWidth="1"/>
    <col min="69" max="69" width="19.85546875" style="660" customWidth="1"/>
    <col min="70" max="70" width="18.140625" style="660" customWidth="1"/>
    <col min="71" max="71" width="12.42578125" style="265" customWidth="1"/>
    <col min="72" max="74" width="13.42578125" style="141" customWidth="1"/>
    <col min="75" max="75" width="63" style="141" customWidth="1"/>
    <col min="76" max="76" width="36" style="141" customWidth="1"/>
    <col min="77" max="78" width="13.42578125" style="660" customWidth="1"/>
    <col min="79" max="79" width="10.7109375" style="141" customWidth="1"/>
    <col min="80" max="82" width="13.42578125" style="141" customWidth="1"/>
    <col min="83" max="83" width="60" style="141" customWidth="1"/>
    <col min="84" max="84" width="48.42578125" style="141" customWidth="1"/>
    <col min="85" max="85" width="11.85546875" style="660" customWidth="1"/>
    <col min="86" max="86" width="11.140625" style="660" customWidth="1"/>
    <col min="87" max="87" width="12.7109375" style="141" customWidth="1"/>
    <col min="88" max="89" width="13.42578125" style="141" customWidth="1"/>
    <col min="90" max="90" width="12.7109375" style="141" customWidth="1"/>
    <col min="91" max="91" width="41.7109375" style="141" customWidth="1"/>
    <col min="92" max="92" width="32.7109375" style="141" customWidth="1"/>
    <col min="93" max="94" width="13.42578125" style="660" customWidth="1"/>
    <col min="95" max="100" width="13.42578125" style="141" customWidth="1"/>
    <col min="101" max="102" width="13.42578125" style="660" customWidth="1"/>
    <col min="103" max="108" width="13.42578125" style="141" customWidth="1"/>
    <col min="109" max="110" width="13.42578125" style="660" customWidth="1"/>
    <col min="111" max="111" width="13" style="141" customWidth="1"/>
    <col min="112" max="114" width="13.42578125" style="141" customWidth="1"/>
    <col min="115" max="115" width="23.85546875" style="141" customWidth="1"/>
    <col min="116" max="116" width="15.28515625" style="141" customWidth="1"/>
    <col min="117" max="118" width="28" style="141" customWidth="1"/>
    <col min="119" max="121" width="14.28515625" style="141" customWidth="1"/>
    <col min="122" max="122" width="18.28515625" style="141" customWidth="1"/>
    <col min="123" max="123" width="24.7109375" style="141" customWidth="1"/>
    <col min="124" max="154" width="14.28515625" style="141" customWidth="1"/>
    <col min="155" max="155" width="12.42578125" style="141" hidden="1" customWidth="1"/>
    <col min="156" max="156" width="11.42578125" style="141"/>
    <col min="157" max="222" width="0" style="141" hidden="1" customWidth="1"/>
    <col min="223" max="360" width="0" style="140" hidden="1" customWidth="1"/>
    <col min="361" max="16384" width="11.42578125" style="140"/>
  </cols>
  <sheetData>
    <row r="1" spans="1:222" s="141" customFormat="1" ht="29.25" customHeight="1" x14ac:dyDescent="0.25">
      <c r="A1" s="1508"/>
      <c r="B1" s="1511" t="s">
        <v>13</v>
      </c>
      <c r="C1" s="1512"/>
      <c r="D1" s="1512"/>
      <c r="E1" s="1512"/>
      <c r="F1" s="1512"/>
      <c r="G1" s="1512"/>
      <c r="H1" s="1512"/>
      <c r="I1" s="1512"/>
      <c r="J1" s="1512"/>
      <c r="K1" s="1512"/>
      <c r="L1" s="1512"/>
      <c r="M1" s="1512"/>
      <c r="N1" s="1512"/>
      <c r="O1" s="1512"/>
      <c r="P1" s="1512"/>
      <c r="Q1" s="1512"/>
      <c r="R1" s="1512"/>
      <c r="S1" s="1512"/>
      <c r="T1" s="1512"/>
      <c r="U1" s="1512"/>
      <c r="V1" s="1512"/>
      <c r="W1" s="1512"/>
      <c r="X1" s="1512"/>
      <c r="Y1" s="1512"/>
      <c r="Z1" s="1513"/>
      <c r="AA1" s="267"/>
      <c r="AB1" s="1514"/>
      <c r="AC1" s="1515"/>
      <c r="AD1" s="622"/>
      <c r="AE1" s="622"/>
      <c r="AF1" s="622"/>
      <c r="AG1" s="139"/>
      <c r="AH1" s="139"/>
      <c r="AI1" s="139"/>
      <c r="AJ1" s="139"/>
      <c r="AK1" s="622"/>
      <c r="AL1" s="622"/>
      <c r="AM1" s="139"/>
      <c r="AN1" s="139"/>
      <c r="AO1" s="139"/>
      <c r="AP1" s="139"/>
      <c r="AQ1" s="139"/>
      <c r="AR1" s="139"/>
      <c r="AS1" s="622"/>
      <c r="AT1" s="698"/>
      <c r="AU1" s="139"/>
      <c r="AV1" s="139"/>
      <c r="AW1" s="139"/>
      <c r="AX1" s="139"/>
      <c r="AY1" s="139"/>
      <c r="AZ1" s="139"/>
      <c r="BA1" s="622"/>
      <c r="BB1" s="622"/>
      <c r="BC1" s="139"/>
      <c r="BD1" s="139"/>
      <c r="BE1" s="139"/>
      <c r="BF1" s="139"/>
      <c r="BG1" s="139"/>
      <c r="BH1" s="139"/>
      <c r="BI1" s="622"/>
      <c r="BJ1" s="622"/>
      <c r="BK1" s="139"/>
      <c r="BL1" s="139"/>
      <c r="BM1" s="139"/>
      <c r="BN1" s="139"/>
      <c r="BO1" s="139"/>
      <c r="BP1" s="139"/>
      <c r="BQ1" s="622"/>
      <c r="BR1" s="622"/>
      <c r="BS1" s="139"/>
      <c r="BT1" s="139"/>
      <c r="BU1" s="139"/>
      <c r="BV1" s="139"/>
      <c r="BW1" s="139"/>
      <c r="BX1" s="139"/>
      <c r="BY1" s="622"/>
      <c r="BZ1" s="622"/>
      <c r="CA1" s="139"/>
      <c r="CB1" s="139"/>
      <c r="CC1" s="139"/>
      <c r="CD1" s="139"/>
      <c r="CE1" s="139"/>
      <c r="CF1" s="139"/>
      <c r="CG1" s="622"/>
      <c r="CH1" s="622"/>
      <c r="CI1" s="139"/>
      <c r="CJ1" s="139"/>
      <c r="CK1" s="139"/>
      <c r="CL1" s="139"/>
      <c r="CM1" s="139"/>
      <c r="CN1" s="139"/>
      <c r="CO1" s="622"/>
      <c r="CP1" s="622"/>
      <c r="CQ1" s="139"/>
      <c r="CR1" s="139"/>
      <c r="CS1" s="139"/>
      <c r="CT1" s="139"/>
      <c r="CU1" s="139"/>
      <c r="CV1" s="139"/>
      <c r="CW1" s="622"/>
      <c r="CX1" s="622"/>
      <c r="CY1" s="139"/>
      <c r="CZ1" s="139"/>
      <c r="DA1" s="139"/>
      <c r="DB1" s="139"/>
      <c r="DC1" s="139"/>
      <c r="DD1" s="139"/>
      <c r="DE1" s="622"/>
      <c r="DF1" s="622"/>
      <c r="DG1" s="139"/>
      <c r="DH1" s="139"/>
      <c r="DI1" s="139"/>
      <c r="DJ1" s="139"/>
      <c r="DK1" s="139"/>
      <c r="DL1" s="139"/>
      <c r="DM1" s="139"/>
      <c r="DN1" s="139"/>
      <c r="DO1" s="139"/>
      <c r="DP1" s="139"/>
      <c r="DQ1" s="139"/>
      <c r="DR1" s="139"/>
      <c r="DS1" s="139"/>
      <c r="DT1" s="139"/>
      <c r="DU1" s="139"/>
      <c r="DV1" s="139"/>
      <c r="DW1" s="139"/>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row>
    <row r="2" spans="1:222" s="141" customFormat="1" ht="29.25" customHeight="1" x14ac:dyDescent="0.25">
      <c r="A2" s="1509"/>
      <c r="B2" s="1511" t="s">
        <v>1</v>
      </c>
      <c r="C2" s="1512"/>
      <c r="D2" s="1512"/>
      <c r="E2" s="1512"/>
      <c r="F2" s="1512"/>
      <c r="G2" s="1512"/>
      <c r="H2" s="1512"/>
      <c r="I2" s="1512"/>
      <c r="J2" s="1512"/>
      <c r="K2" s="1512"/>
      <c r="L2" s="1512"/>
      <c r="M2" s="1512"/>
      <c r="N2" s="1512"/>
      <c r="O2" s="1512"/>
      <c r="P2" s="1512"/>
      <c r="Q2" s="1512"/>
      <c r="R2" s="1512"/>
      <c r="S2" s="1512"/>
      <c r="T2" s="1512"/>
      <c r="U2" s="1512"/>
      <c r="V2" s="1512"/>
      <c r="W2" s="1512"/>
      <c r="X2" s="1512"/>
      <c r="Y2" s="1512"/>
      <c r="Z2" s="1513"/>
      <c r="AA2" s="268"/>
      <c r="AB2" s="1516"/>
      <c r="AC2" s="1517"/>
      <c r="AD2" s="622"/>
      <c r="AE2" s="622"/>
      <c r="AF2" s="622"/>
      <c r="AG2" s="139"/>
      <c r="AH2" s="139"/>
      <c r="AI2" s="139"/>
      <c r="AJ2" s="139"/>
      <c r="AK2" s="622"/>
      <c r="AL2" s="622"/>
      <c r="AM2" s="139"/>
      <c r="AN2" s="139"/>
      <c r="AO2" s="139"/>
      <c r="AP2" s="139"/>
      <c r="AQ2" s="139"/>
      <c r="AR2" s="139"/>
      <c r="AS2" s="622"/>
      <c r="AT2" s="698"/>
      <c r="AU2" s="139"/>
      <c r="AV2" s="139"/>
      <c r="AW2" s="139"/>
      <c r="AX2" s="139"/>
      <c r="AY2" s="139"/>
      <c r="AZ2" s="139"/>
      <c r="BA2" s="622"/>
      <c r="BB2" s="622"/>
      <c r="BC2" s="139"/>
      <c r="BD2" s="139"/>
      <c r="BE2" s="139"/>
      <c r="BF2" s="139"/>
      <c r="BG2" s="139"/>
      <c r="BH2" s="139"/>
      <c r="BI2" s="622"/>
      <c r="BJ2" s="622"/>
      <c r="BK2" s="139"/>
      <c r="BL2" s="139"/>
      <c r="BM2" s="139"/>
      <c r="BN2" s="139"/>
      <c r="BO2" s="139"/>
      <c r="BP2" s="139"/>
      <c r="BQ2" s="622"/>
      <c r="BR2" s="622"/>
      <c r="BS2" s="139"/>
      <c r="BT2" s="139"/>
      <c r="BU2" s="139"/>
      <c r="BV2" s="139"/>
      <c r="BW2" s="139"/>
      <c r="BX2" s="139"/>
      <c r="BY2" s="622"/>
      <c r="BZ2" s="622"/>
      <c r="CA2" s="139"/>
      <c r="CB2" s="139"/>
      <c r="CC2" s="139"/>
      <c r="CD2" s="139"/>
      <c r="CE2" s="139"/>
      <c r="CF2" s="139"/>
      <c r="CG2" s="622"/>
      <c r="CH2" s="622"/>
      <c r="CI2" s="139"/>
      <c r="CJ2" s="139"/>
      <c r="CK2" s="139"/>
      <c r="CL2" s="139"/>
      <c r="CM2" s="139"/>
      <c r="CN2" s="139"/>
      <c r="CO2" s="622"/>
      <c r="CP2" s="622"/>
      <c r="CQ2" s="139"/>
      <c r="CR2" s="139"/>
      <c r="CS2" s="139"/>
      <c r="CT2" s="139"/>
      <c r="CU2" s="139"/>
      <c r="CV2" s="139"/>
      <c r="CW2" s="622"/>
      <c r="CX2" s="622"/>
      <c r="CY2" s="139"/>
      <c r="CZ2" s="139"/>
      <c r="DA2" s="139"/>
      <c r="DB2" s="139"/>
      <c r="DC2" s="139"/>
      <c r="DD2" s="139"/>
      <c r="DE2" s="622"/>
      <c r="DF2" s="622"/>
      <c r="DG2" s="139"/>
      <c r="DH2" s="139"/>
      <c r="DI2" s="139"/>
      <c r="DJ2" s="139"/>
      <c r="DK2" s="139"/>
      <c r="DL2" s="139"/>
      <c r="DM2" s="139"/>
      <c r="DN2" s="139"/>
      <c r="DO2" s="139"/>
      <c r="DP2" s="139"/>
      <c r="DQ2" s="139"/>
      <c r="DR2" s="139"/>
      <c r="DS2" s="139"/>
      <c r="DT2" s="139"/>
      <c r="DU2" s="139"/>
      <c r="DV2" s="139"/>
      <c r="DW2" s="139"/>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row>
    <row r="3" spans="1:222" s="141" customFormat="1" ht="29.25" customHeight="1" x14ac:dyDescent="0.25">
      <c r="A3" s="1510"/>
      <c r="B3" s="1511" t="s">
        <v>2</v>
      </c>
      <c r="C3" s="1512"/>
      <c r="D3" s="1512"/>
      <c r="E3" s="1512"/>
      <c r="F3" s="1512"/>
      <c r="G3" s="1512"/>
      <c r="H3" s="1512"/>
      <c r="I3" s="1512"/>
      <c r="J3" s="1512"/>
      <c r="K3" s="1513"/>
      <c r="L3" s="1520" t="s">
        <v>3</v>
      </c>
      <c r="M3" s="1521"/>
      <c r="N3" s="1521"/>
      <c r="O3" s="1521"/>
      <c r="P3" s="1521"/>
      <c r="Q3" s="1521"/>
      <c r="R3" s="1521"/>
      <c r="S3" s="1521"/>
      <c r="T3" s="1521"/>
      <c r="U3" s="1521"/>
      <c r="V3" s="1521"/>
      <c r="W3" s="1521"/>
      <c r="X3" s="1521"/>
      <c r="Y3" s="1521"/>
      <c r="Z3" s="1522"/>
      <c r="AA3" s="269"/>
      <c r="AB3" s="1518"/>
      <c r="AC3" s="1519"/>
      <c r="AD3" s="622"/>
      <c r="AE3" s="622"/>
      <c r="AF3" s="622"/>
      <c r="AG3" s="139"/>
      <c r="AH3" s="139"/>
      <c r="AI3" s="139"/>
      <c r="AJ3" s="139"/>
      <c r="AK3" s="622"/>
      <c r="AL3" s="622"/>
      <c r="AM3" s="139"/>
      <c r="AN3" s="139"/>
      <c r="AO3" s="139"/>
      <c r="AP3" s="139"/>
      <c r="AQ3" s="139"/>
      <c r="AR3" s="139"/>
      <c r="AS3" s="622"/>
      <c r="AT3" s="698"/>
      <c r="AU3" s="139"/>
      <c r="AV3" s="139"/>
      <c r="AW3" s="139"/>
      <c r="AX3" s="139"/>
      <c r="AY3" s="139"/>
      <c r="AZ3" s="139"/>
      <c r="BA3" s="622"/>
      <c r="BB3" s="622"/>
      <c r="BC3" s="139"/>
      <c r="BD3" s="139"/>
      <c r="BE3" s="139"/>
      <c r="BF3" s="139"/>
      <c r="BG3" s="139"/>
      <c r="BH3" s="139"/>
      <c r="BI3" s="622"/>
      <c r="BJ3" s="622"/>
      <c r="BK3" s="139"/>
      <c r="BL3" s="139"/>
      <c r="BM3" s="139"/>
      <c r="BN3" s="139"/>
      <c r="BO3" s="139"/>
      <c r="BP3" s="139"/>
      <c r="BQ3" s="622"/>
      <c r="BR3" s="622"/>
      <c r="BS3" s="139"/>
      <c r="BT3" s="139"/>
      <c r="BU3" s="139"/>
      <c r="BV3" s="139"/>
      <c r="BW3" s="139"/>
      <c r="BX3" s="139"/>
      <c r="BY3" s="622"/>
      <c r="BZ3" s="622"/>
      <c r="CA3" s="139"/>
      <c r="CB3" s="139"/>
      <c r="CC3" s="139"/>
      <c r="CD3" s="139"/>
      <c r="CE3" s="139"/>
      <c r="CF3" s="139"/>
      <c r="CG3" s="622"/>
      <c r="CH3" s="622"/>
      <c r="CI3" s="139"/>
      <c r="CJ3" s="139"/>
      <c r="CK3" s="139"/>
      <c r="CL3" s="139"/>
      <c r="CM3" s="139"/>
      <c r="CN3" s="139"/>
      <c r="CO3" s="622"/>
      <c r="CP3" s="622"/>
      <c r="CQ3" s="139"/>
      <c r="CR3" s="139"/>
      <c r="CS3" s="139"/>
      <c r="CT3" s="139"/>
      <c r="CU3" s="139"/>
      <c r="CV3" s="139"/>
      <c r="CW3" s="622"/>
      <c r="CX3" s="622"/>
      <c r="CY3" s="139"/>
      <c r="CZ3" s="139"/>
      <c r="DA3" s="139"/>
      <c r="DB3" s="139"/>
      <c r="DC3" s="139"/>
      <c r="DD3" s="139"/>
      <c r="DE3" s="622"/>
      <c r="DF3" s="622"/>
      <c r="DG3" s="139"/>
      <c r="DH3" s="139"/>
      <c r="DI3" s="139"/>
      <c r="DJ3" s="139"/>
      <c r="DK3" s="139"/>
      <c r="DL3" s="139"/>
      <c r="DM3" s="139"/>
      <c r="DN3" s="139"/>
      <c r="DO3" s="139"/>
      <c r="DP3" s="139"/>
      <c r="DQ3" s="139"/>
      <c r="DR3" s="139"/>
      <c r="DS3" s="139"/>
      <c r="DT3" s="139"/>
      <c r="DU3" s="139"/>
      <c r="DV3" s="139"/>
      <c r="DW3" s="139"/>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row>
    <row r="4" spans="1:222" s="145" customFormat="1" ht="18.75" customHeight="1" x14ac:dyDescent="0.25">
      <c r="A4" s="142"/>
      <c r="B4" s="142"/>
      <c r="C4" s="142"/>
      <c r="D4" s="143"/>
      <c r="E4" s="142"/>
      <c r="F4" s="144"/>
      <c r="G4" s="144"/>
      <c r="H4" s="270"/>
      <c r="I4" s="271"/>
      <c r="L4" s="480"/>
      <c r="M4" s="146"/>
      <c r="N4" s="146"/>
      <c r="O4" s="146"/>
      <c r="P4" s="147"/>
      <c r="Q4" s="147"/>
      <c r="R4" s="483"/>
      <c r="S4" s="147"/>
      <c r="AC4" s="623"/>
      <c r="AD4" s="623"/>
      <c r="AE4" s="623"/>
      <c r="AF4" s="623"/>
      <c r="AK4" s="623"/>
      <c r="AL4" s="623"/>
      <c r="AS4" s="623"/>
      <c r="AT4" s="623"/>
      <c r="BA4" s="623"/>
      <c r="BB4" s="623"/>
      <c r="BI4" s="623"/>
      <c r="BJ4" s="623"/>
      <c r="BQ4" s="623"/>
      <c r="BR4" s="623"/>
      <c r="BS4" s="483"/>
      <c r="BY4" s="623"/>
      <c r="BZ4" s="623"/>
      <c r="CG4" s="623"/>
      <c r="CH4" s="623"/>
      <c r="CO4" s="623"/>
      <c r="CP4" s="623"/>
      <c r="CW4" s="623"/>
      <c r="CX4" s="623"/>
      <c r="DE4" s="623"/>
      <c r="DF4" s="623"/>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row>
    <row r="5" spans="1:222" s="145" customFormat="1" ht="18.75" customHeight="1" x14ac:dyDescent="0.25">
      <c r="A5" s="142"/>
      <c r="B5" s="142"/>
      <c r="C5" s="142"/>
      <c r="D5" s="143"/>
      <c r="E5" s="142"/>
      <c r="F5" s="144"/>
      <c r="G5" s="144"/>
      <c r="H5" s="270"/>
      <c r="I5" s="271"/>
      <c r="L5" s="480"/>
      <c r="M5" s="146"/>
      <c r="N5" s="146"/>
      <c r="O5" s="146"/>
      <c r="P5" s="147"/>
      <c r="Q5" s="147"/>
      <c r="R5" s="483"/>
      <c r="S5" s="147"/>
      <c r="AC5" s="623"/>
      <c r="AD5" s="623"/>
      <c r="AE5" s="623"/>
      <c r="AF5" s="623"/>
      <c r="AK5" s="623"/>
      <c r="AL5" s="623"/>
      <c r="AS5" s="623"/>
      <c r="AT5" s="623"/>
      <c r="BA5" s="623"/>
      <c r="BB5" s="623"/>
      <c r="BI5" s="623"/>
      <c r="BJ5" s="623"/>
      <c r="BQ5" s="623"/>
      <c r="BR5" s="623"/>
      <c r="BS5" s="483"/>
      <c r="BY5" s="623"/>
      <c r="BZ5" s="623"/>
      <c r="CG5" s="623"/>
      <c r="CH5" s="623"/>
      <c r="CO5" s="623"/>
      <c r="CP5" s="623"/>
      <c r="CW5" s="623"/>
      <c r="CX5" s="623"/>
      <c r="DE5" s="623"/>
      <c r="DF5" s="623"/>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row>
    <row r="6" spans="1:222" s="151" customFormat="1" ht="17.25" customHeight="1" x14ac:dyDescent="0.25">
      <c r="A6" s="1498" t="s">
        <v>14</v>
      </c>
      <c r="B6" s="1499"/>
      <c r="C6" s="1500" t="s">
        <v>15</v>
      </c>
      <c r="D6" s="1501"/>
      <c r="E6" s="1501"/>
      <c r="F6" s="1501"/>
      <c r="G6" s="1501"/>
      <c r="H6" s="1502"/>
      <c r="I6" s="272"/>
      <c r="J6" s="148"/>
      <c r="K6" s="148"/>
      <c r="L6" s="150"/>
      <c r="M6" s="149"/>
      <c r="N6" s="149"/>
      <c r="O6" s="149"/>
      <c r="P6" s="148"/>
      <c r="Q6" s="148"/>
      <c r="R6" s="484"/>
      <c r="S6" s="148"/>
      <c r="T6" s="150"/>
      <c r="U6" s="150"/>
      <c r="V6" s="150"/>
      <c r="W6" s="148"/>
      <c r="X6" s="148"/>
      <c r="AC6" s="624"/>
      <c r="AD6" s="624"/>
      <c r="AE6" s="624"/>
      <c r="AF6" s="624"/>
      <c r="AK6" s="624"/>
      <c r="AL6" s="624"/>
      <c r="AS6" s="624"/>
      <c r="AT6" s="624"/>
      <c r="BA6" s="624"/>
      <c r="BB6" s="624"/>
      <c r="BI6" s="624"/>
      <c r="BJ6" s="624"/>
      <c r="BQ6" s="624"/>
      <c r="BR6" s="624"/>
      <c r="BS6" s="143"/>
      <c r="BY6" s="624"/>
      <c r="BZ6" s="624"/>
      <c r="CG6" s="624"/>
      <c r="CH6" s="624"/>
      <c r="CO6" s="624"/>
      <c r="CP6" s="624"/>
      <c r="CW6" s="624"/>
      <c r="CX6" s="624"/>
      <c r="DE6" s="767"/>
      <c r="DF6" s="767"/>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row>
    <row r="7" spans="1:222" s="151" customFormat="1" ht="30" customHeight="1" x14ac:dyDescent="0.25">
      <c r="A7" s="1498" t="s">
        <v>16</v>
      </c>
      <c r="B7" s="1499"/>
      <c r="C7" s="1503" t="s">
        <v>17</v>
      </c>
      <c r="D7" s="1504"/>
      <c r="E7" s="1504"/>
      <c r="F7" s="1504"/>
      <c r="G7" s="1504"/>
      <c r="H7" s="1505"/>
      <c r="I7" s="272"/>
      <c r="J7" s="148"/>
      <c r="K7" s="148"/>
      <c r="L7" s="150"/>
      <c r="M7" s="149"/>
      <c r="N7" s="149"/>
      <c r="O7" s="149"/>
      <c r="P7" s="148"/>
      <c r="Q7" s="148"/>
      <c r="R7" s="484"/>
      <c r="S7" s="148"/>
      <c r="T7" s="150"/>
      <c r="U7" s="150"/>
      <c r="V7" s="150"/>
      <c r="W7" s="148"/>
      <c r="X7" s="148"/>
      <c r="AC7" s="624"/>
      <c r="AD7" s="624"/>
      <c r="AE7" s="624"/>
      <c r="AF7" s="624"/>
      <c r="AK7" s="624"/>
      <c r="AL7" s="624"/>
      <c r="AS7" s="624"/>
      <c r="AT7" s="624"/>
      <c r="BA7" s="624"/>
      <c r="BB7" s="624"/>
      <c r="BI7" s="624"/>
      <c r="BJ7" s="624"/>
      <c r="BQ7" s="624"/>
      <c r="BR7" s="624"/>
      <c r="BS7" s="143"/>
      <c r="BY7" s="624"/>
      <c r="BZ7" s="624"/>
      <c r="CG7" s="624"/>
      <c r="CH7" s="624"/>
      <c r="CO7" s="624"/>
      <c r="CP7" s="624"/>
      <c r="CW7" s="624"/>
      <c r="CX7" s="624"/>
      <c r="DE7" s="767"/>
      <c r="DF7" s="767"/>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row>
    <row r="8" spans="1:222" s="151" customFormat="1" ht="24" customHeight="1" x14ac:dyDescent="0.25">
      <c r="A8" s="1506" t="s">
        <v>18</v>
      </c>
      <c r="B8" s="1507"/>
      <c r="C8" s="1503" t="s">
        <v>19</v>
      </c>
      <c r="D8" s="1504"/>
      <c r="E8" s="1504"/>
      <c r="F8" s="1504"/>
      <c r="G8" s="1504"/>
      <c r="H8" s="1505"/>
      <c r="I8" s="272"/>
      <c r="J8" s="148"/>
      <c r="K8" s="148"/>
      <c r="L8" s="150"/>
      <c r="M8" s="149"/>
      <c r="N8" s="149"/>
      <c r="O8" s="149"/>
      <c r="P8" s="148"/>
      <c r="Q8" s="148"/>
      <c r="R8" s="484"/>
      <c r="S8" s="148"/>
      <c r="T8" s="150"/>
      <c r="U8" s="150"/>
      <c r="V8" s="150"/>
      <c r="W8" s="148"/>
      <c r="X8" s="148"/>
      <c r="AC8" s="624"/>
      <c r="AD8" s="624"/>
      <c r="AE8" s="624"/>
      <c r="AF8" s="624"/>
      <c r="AK8" s="624"/>
      <c r="AL8" s="624"/>
      <c r="AS8" s="624"/>
      <c r="AT8" s="624"/>
      <c r="BA8" s="624"/>
      <c r="BB8" s="624"/>
      <c r="BI8" s="624"/>
      <c r="BJ8" s="624"/>
      <c r="BQ8" s="624"/>
      <c r="BR8" s="624"/>
      <c r="BS8" s="143"/>
      <c r="BY8" s="624"/>
      <c r="BZ8" s="624"/>
      <c r="CG8" s="624"/>
      <c r="CH8" s="624"/>
      <c r="CO8" s="624"/>
      <c r="CP8" s="624"/>
      <c r="CW8" s="624"/>
      <c r="CX8" s="624"/>
      <c r="DE8" s="767"/>
      <c r="DF8" s="767"/>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row>
    <row r="9" spans="1:222" s="151" customFormat="1" ht="76.5" customHeight="1" x14ac:dyDescent="0.25">
      <c r="A9" s="1506" t="s">
        <v>20</v>
      </c>
      <c r="B9" s="1507"/>
      <c r="C9" s="1503" t="s">
        <v>21</v>
      </c>
      <c r="D9" s="1504"/>
      <c r="E9" s="1504"/>
      <c r="F9" s="1504"/>
      <c r="G9" s="1504"/>
      <c r="H9" s="1505"/>
      <c r="I9" s="272"/>
      <c r="J9" s="148"/>
      <c r="K9" s="148"/>
      <c r="L9" s="150"/>
      <c r="M9" s="149"/>
      <c r="N9" s="149"/>
      <c r="O9" s="149"/>
      <c r="P9" s="148"/>
      <c r="Q9" s="148"/>
      <c r="R9" s="484"/>
      <c r="S9" s="148"/>
      <c r="T9" s="150"/>
      <c r="U9" s="150"/>
      <c r="V9" s="150"/>
      <c r="W9" s="148"/>
      <c r="X9" s="148"/>
      <c r="AC9" s="624"/>
      <c r="AD9" s="624"/>
      <c r="AE9" s="624"/>
      <c r="AF9" s="624"/>
      <c r="AK9" s="624"/>
      <c r="AL9" s="624"/>
      <c r="AS9" s="624"/>
      <c r="AT9" s="624"/>
      <c r="BA9" s="624"/>
      <c r="BB9" s="624"/>
      <c r="BI9" s="624"/>
      <c r="BJ9" s="624"/>
      <c r="BQ9" s="624"/>
      <c r="BR9" s="624"/>
      <c r="BS9" s="143"/>
      <c r="BY9" s="624"/>
      <c r="BZ9" s="624"/>
      <c r="CG9" s="624"/>
      <c r="CH9" s="624"/>
      <c r="CO9" s="624"/>
      <c r="CP9" s="624"/>
      <c r="CW9" s="624"/>
      <c r="CX9" s="624"/>
      <c r="DE9" s="767"/>
      <c r="DF9" s="767"/>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row>
    <row r="10" spans="1:222" s="151" customFormat="1" ht="51" customHeight="1" x14ac:dyDescent="0.25">
      <c r="A10" s="1498" t="s">
        <v>22</v>
      </c>
      <c r="B10" s="1499"/>
      <c r="C10" s="1503" t="s">
        <v>23</v>
      </c>
      <c r="D10" s="1504"/>
      <c r="E10" s="1504"/>
      <c r="F10" s="1504"/>
      <c r="G10" s="1504"/>
      <c r="H10" s="1505"/>
      <c r="I10" s="272"/>
      <c r="J10" s="148"/>
      <c r="K10" s="148"/>
      <c r="L10" s="150"/>
      <c r="M10" s="149"/>
      <c r="N10" s="149"/>
      <c r="O10" s="149"/>
      <c r="P10" s="148"/>
      <c r="Q10" s="148"/>
      <c r="R10" s="484"/>
      <c r="S10" s="148"/>
      <c r="T10" s="150"/>
      <c r="U10" s="150"/>
      <c r="V10" s="150"/>
      <c r="W10" s="148"/>
      <c r="AC10" s="624"/>
      <c r="AD10" s="624"/>
      <c r="AE10" s="624"/>
      <c r="AF10" s="624"/>
      <c r="AK10" s="624"/>
      <c r="AL10" s="624"/>
      <c r="AS10" s="624"/>
      <c r="AT10" s="624"/>
      <c r="BA10" s="624"/>
      <c r="BB10" s="624"/>
      <c r="BI10" s="624"/>
      <c r="BJ10" s="624"/>
      <c r="BQ10" s="624"/>
      <c r="BR10" s="624"/>
      <c r="BS10" s="143"/>
      <c r="BY10" s="624"/>
      <c r="BZ10" s="624"/>
      <c r="CG10" s="624"/>
      <c r="CH10" s="624"/>
      <c r="CO10" s="624"/>
      <c r="CP10" s="624"/>
      <c r="CW10" s="624"/>
      <c r="CX10" s="624"/>
      <c r="DE10" s="767"/>
      <c r="DF10" s="767"/>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row>
    <row r="11" spans="1:222" s="151" customFormat="1" ht="33" customHeight="1" x14ac:dyDescent="0.25">
      <c r="A11" s="1506" t="s">
        <v>24</v>
      </c>
      <c r="B11" s="1507"/>
      <c r="C11" s="1503" t="s">
        <v>25</v>
      </c>
      <c r="D11" s="1504"/>
      <c r="E11" s="1504"/>
      <c r="F11" s="1504"/>
      <c r="G11" s="1504"/>
      <c r="H11" s="1505"/>
      <c r="I11" s="272"/>
      <c r="J11" s="148"/>
      <c r="K11" s="148"/>
      <c r="L11" s="150"/>
      <c r="M11" s="149"/>
      <c r="N11" s="149"/>
      <c r="O11" s="149"/>
      <c r="P11" s="148"/>
      <c r="Q11" s="148"/>
      <c r="R11" s="484"/>
      <c r="S11" s="148"/>
      <c r="T11" s="150"/>
      <c r="U11" s="150"/>
      <c r="V11" s="150"/>
      <c r="W11" s="148"/>
      <c r="X11" s="148"/>
      <c r="AC11" s="624"/>
      <c r="AD11" s="624"/>
      <c r="AE11" s="624"/>
      <c r="AF11" s="624"/>
      <c r="AK11" s="624"/>
      <c r="AL11" s="624"/>
      <c r="AS11" s="624"/>
      <c r="AT11" s="624"/>
      <c r="BA11" s="624"/>
      <c r="BB11" s="624"/>
      <c r="BI11" s="624"/>
      <c r="BJ11" s="624"/>
      <c r="BQ11" s="624"/>
      <c r="BR11" s="624"/>
      <c r="BS11" s="143"/>
      <c r="BY11" s="624"/>
      <c r="BZ11" s="624"/>
      <c r="CG11" s="624"/>
      <c r="CH11" s="624"/>
      <c r="CO11" s="624"/>
      <c r="CP11" s="624"/>
      <c r="CW11" s="624"/>
      <c r="CX11" s="624"/>
      <c r="DE11" s="767"/>
      <c r="DF11" s="767"/>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row>
    <row r="12" spans="1:222" s="151" customFormat="1" ht="34.5" customHeight="1" x14ac:dyDescent="0.25">
      <c r="A12" s="1506" t="s">
        <v>26</v>
      </c>
      <c r="B12" s="1507"/>
      <c r="C12" s="1503" t="s">
        <v>409</v>
      </c>
      <c r="D12" s="1504"/>
      <c r="E12" s="1504"/>
      <c r="F12" s="1504"/>
      <c r="G12" s="1504"/>
      <c r="H12" s="1505"/>
      <c r="I12" s="272"/>
      <c r="J12" s="148"/>
      <c r="K12" s="148"/>
      <c r="L12" s="150"/>
      <c r="M12" s="149"/>
      <c r="N12" s="149"/>
      <c r="O12" s="149"/>
      <c r="P12" s="148"/>
      <c r="Q12" s="148"/>
      <c r="R12" s="484"/>
      <c r="S12" s="148"/>
      <c r="T12" s="150"/>
      <c r="U12" s="150"/>
      <c r="V12" s="150"/>
      <c r="W12" s="148"/>
      <c r="X12" s="148"/>
      <c r="AC12" s="624"/>
      <c r="AD12" s="624"/>
      <c r="AE12" s="624"/>
      <c r="AF12" s="624"/>
      <c r="AK12" s="624"/>
      <c r="AL12" s="624"/>
      <c r="AS12" s="624"/>
      <c r="AT12" s="624"/>
      <c r="BA12" s="624"/>
      <c r="BB12" s="624"/>
      <c r="BI12" s="624"/>
      <c r="BJ12" s="624"/>
      <c r="BQ12" s="624"/>
      <c r="BR12" s="624"/>
      <c r="BS12" s="143"/>
      <c r="BY12" s="624"/>
      <c r="BZ12" s="624"/>
      <c r="CG12" s="624"/>
      <c r="CH12" s="624"/>
      <c r="CO12" s="624"/>
      <c r="CP12" s="624"/>
      <c r="CW12" s="624"/>
      <c r="CX12" s="624"/>
      <c r="DE12" s="767"/>
      <c r="DF12" s="767"/>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row>
    <row r="13" spans="1:222" s="151" customFormat="1" ht="30" customHeight="1" x14ac:dyDescent="0.25">
      <c r="A13" s="1498" t="s">
        <v>28</v>
      </c>
      <c r="B13" s="1499"/>
      <c r="C13" s="1523" t="s">
        <v>410</v>
      </c>
      <c r="D13" s="1524"/>
      <c r="E13" s="1524"/>
      <c r="F13" s="1524"/>
      <c r="G13" s="1524"/>
      <c r="H13" s="1525"/>
      <c r="I13" s="272"/>
      <c r="J13" s="148"/>
      <c r="K13" s="148"/>
      <c r="L13" s="150"/>
      <c r="M13" s="149"/>
      <c r="N13" s="149"/>
      <c r="O13" s="149"/>
      <c r="P13" s="148"/>
      <c r="Q13" s="148"/>
      <c r="R13" s="484"/>
      <c r="S13" s="148"/>
      <c r="T13" s="150"/>
      <c r="U13" s="150"/>
      <c r="V13" s="150"/>
      <c r="W13" s="148"/>
      <c r="X13" s="148"/>
      <c r="AC13" s="624"/>
      <c r="AD13" s="624"/>
      <c r="AE13" s="624"/>
      <c r="AF13" s="624"/>
      <c r="AK13" s="624"/>
      <c r="AL13" s="624"/>
      <c r="AS13" s="624"/>
      <c r="AT13" s="624"/>
      <c r="BA13" s="624"/>
      <c r="BB13" s="624"/>
      <c r="BI13" s="624"/>
      <c r="BJ13" s="624"/>
      <c r="BQ13" s="624"/>
      <c r="BR13" s="624"/>
      <c r="BS13" s="143"/>
      <c r="BY13" s="624"/>
      <c r="BZ13" s="624"/>
      <c r="CG13" s="624"/>
      <c r="CH13" s="624"/>
      <c r="CO13" s="624"/>
      <c r="CP13" s="624"/>
      <c r="CW13" s="624"/>
      <c r="CX13" s="624"/>
      <c r="DE13" s="767"/>
      <c r="DF13" s="767"/>
      <c r="EZ13" s="152"/>
      <c r="FA13" s="152"/>
      <c r="FB13" s="152"/>
      <c r="FC13" s="152"/>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row>
    <row r="14" spans="1:222" s="151" customFormat="1" ht="24.75" customHeight="1" x14ac:dyDescent="0.25">
      <c r="A14" s="1526" t="s">
        <v>30</v>
      </c>
      <c r="B14" s="1527"/>
      <c r="C14" s="153" t="s">
        <v>31</v>
      </c>
      <c r="D14" s="1836" t="s">
        <v>411</v>
      </c>
      <c r="E14" s="1837"/>
      <c r="F14" s="1837"/>
      <c r="G14" s="1838"/>
      <c r="H14" s="1530">
        <v>2024</v>
      </c>
      <c r="I14" s="272"/>
      <c r="J14" s="148"/>
      <c r="K14" s="148"/>
      <c r="L14" s="150"/>
      <c r="M14" s="149"/>
      <c r="N14" s="149"/>
      <c r="O14" s="149"/>
      <c r="P14" s="148"/>
      <c r="Q14" s="148"/>
      <c r="R14" s="484"/>
      <c r="S14" s="148"/>
      <c r="T14" s="150"/>
      <c r="U14" s="150"/>
      <c r="V14" s="150"/>
      <c r="W14" s="148"/>
      <c r="X14" s="148"/>
      <c r="AC14" s="624"/>
      <c r="AD14" s="624"/>
      <c r="AE14" s="624"/>
      <c r="AF14" s="624"/>
      <c r="AK14" s="624"/>
      <c r="AL14" s="624"/>
      <c r="AS14" s="624"/>
      <c r="AT14" s="624"/>
      <c r="BA14" s="624"/>
      <c r="BB14" s="624"/>
      <c r="BI14" s="624"/>
      <c r="BJ14" s="624"/>
      <c r="BQ14" s="624"/>
      <c r="BR14" s="624"/>
      <c r="BS14" s="143"/>
      <c r="BY14" s="624"/>
      <c r="BZ14" s="624"/>
      <c r="CG14" s="624"/>
      <c r="CH14" s="624"/>
      <c r="CO14" s="624"/>
      <c r="CP14" s="624"/>
      <c r="CW14" s="624"/>
      <c r="CX14" s="624"/>
      <c r="DE14" s="767"/>
      <c r="DF14" s="767"/>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row>
    <row r="15" spans="1:222" s="151" customFormat="1" ht="14.25" customHeight="1" x14ac:dyDescent="0.25">
      <c r="A15" s="1528"/>
      <c r="B15" s="1529"/>
      <c r="C15" s="153" t="s">
        <v>33</v>
      </c>
      <c r="D15" s="1836" t="s">
        <v>412</v>
      </c>
      <c r="E15" s="1837"/>
      <c r="F15" s="1837"/>
      <c r="G15" s="1838"/>
      <c r="H15" s="1530"/>
      <c r="I15" s="272"/>
      <c r="J15" s="148"/>
      <c r="K15" s="148"/>
      <c r="L15" s="150"/>
      <c r="M15" s="149"/>
      <c r="N15" s="149"/>
      <c r="O15" s="149"/>
      <c r="P15" s="148"/>
      <c r="Q15" s="148"/>
      <c r="R15" s="484"/>
      <c r="S15" s="148"/>
      <c r="T15" s="150"/>
      <c r="U15" s="150"/>
      <c r="V15" s="150"/>
      <c r="W15" s="148"/>
      <c r="X15" s="148"/>
      <c r="AC15" s="624"/>
      <c r="AD15" s="624"/>
      <c r="AE15" s="624"/>
      <c r="AF15" s="624"/>
      <c r="AK15" s="624"/>
      <c r="AL15" s="624"/>
      <c r="AS15" s="624"/>
      <c r="AT15" s="624"/>
      <c r="BA15" s="624"/>
      <c r="BB15" s="624"/>
      <c r="BI15" s="624"/>
      <c r="BJ15" s="624"/>
      <c r="BQ15" s="624"/>
      <c r="BR15" s="624"/>
      <c r="BS15" s="143"/>
      <c r="BY15" s="624"/>
      <c r="BZ15" s="624"/>
      <c r="CG15" s="624"/>
      <c r="CH15" s="624"/>
      <c r="CO15" s="624"/>
      <c r="CP15" s="624"/>
      <c r="CW15" s="624"/>
      <c r="CX15" s="624"/>
      <c r="DE15" s="767"/>
      <c r="DF15" s="767"/>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row>
    <row r="16" spans="1:222" ht="15" x14ac:dyDescent="0.25">
      <c r="B16" s="155"/>
      <c r="C16" s="155"/>
      <c r="D16" s="156"/>
      <c r="E16" s="147"/>
      <c r="F16" s="157"/>
      <c r="G16" s="157"/>
      <c r="H16" s="273"/>
      <c r="I16" s="274"/>
      <c r="J16" s="139"/>
      <c r="K16" s="140"/>
      <c r="L16" s="481"/>
      <c r="P16" s="140"/>
      <c r="Q16" s="140"/>
      <c r="R16" s="485"/>
      <c r="S16" s="140"/>
      <c r="T16" s="158"/>
      <c r="U16" s="140"/>
      <c r="V16" s="140"/>
      <c r="W16" s="140"/>
      <c r="X16" s="140"/>
      <c r="Y16" s="140"/>
      <c r="Z16" s="140"/>
      <c r="AA16" s="140"/>
      <c r="AB16" s="140"/>
      <c r="AC16" s="622"/>
      <c r="AD16" s="622"/>
      <c r="AE16" s="622"/>
      <c r="AF16" s="622"/>
      <c r="AG16" s="140"/>
      <c r="AH16" s="140"/>
      <c r="AI16" s="140"/>
      <c r="AJ16" s="140"/>
      <c r="AK16" s="622"/>
      <c r="AL16" s="622"/>
      <c r="AM16" s="140"/>
      <c r="AN16" s="140"/>
      <c r="AO16" s="140"/>
      <c r="AP16" s="140"/>
      <c r="AQ16" s="140"/>
      <c r="AR16" s="140"/>
      <c r="AS16" s="622"/>
      <c r="AT16" s="622"/>
      <c r="AU16" s="140"/>
      <c r="AV16" s="145"/>
      <c r="AW16" s="140"/>
      <c r="AX16" s="140"/>
      <c r="AY16" s="140"/>
      <c r="AZ16" s="140"/>
      <c r="BA16" s="622"/>
      <c r="BB16" s="622"/>
      <c r="BC16" s="140"/>
      <c r="BD16" s="140"/>
      <c r="BE16" s="140"/>
      <c r="BF16" s="140"/>
      <c r="BG16" s="140"/>
      <c r="BH16" s="140"/>
      <c r="BI16" s="622"/>
      <c r="BJ16" s="622"/>
      <c r="BK16" s="140"/>
      <c r="BL16" s="140"/>
      <c r="BM16" s="140"/>
      <c r="BN16" s="140"/>
      <c r="BO16" s="140"/>
      <c r="BP16" s="140"/>
      <c r="BQ16" s="622"/>
      <c r="BR16" s="622"/>
      <c r="BS16" s="139"/>
      <c r="BT16" s="140"/>
      <c r="BU16" s="140"/>
      <c r="BV16" s="140"/>
      <c r="BW16" s="140"/>
      <c r="BX16" s="140"/>
      <c r="BY16" s="622"/>
      <c r="BZ16" s="622"/>
      <c r="CA16" s="140"/>
      <c r="CB16" s="140"/>
      <c r="CC16" s="140"/>
      <c r="CD16" s="140"/>
      <c r="CE16" s="140"/>
      <c r="CF16" s="140"/>
      <c r="CG16" s="622"/>
      <c r="CH16" s="622"/>
      <c r="CI16" s="140"/>
      <c r="CJ16" s="140"/>
      <c r="CK16" s="140"/>
      <c r="CL16" s="140"/>
      <c r="CM16" s="140"/>
      <c r="CN16" s="140"/>
      <c r="CO16" s="622"/>
      <c r="CP16" s="622"/>
      <c r="CQ16" s="140"/>
      <c r="CR16" s="140"/>
      <c r="CS16" s="140"/>
      <c r="CT16" s="140"/>
      <c r="CU16" s="140"/>
      <c r="CV16" s="140"/>
      <c r="CW16" s="622"/>
      <c r="CX16" s="622"/>
      <c r="CY16" s="140"/>
      <c r="CZ16" s="140"/>
      <c r="DA16" s="140"/>
      <c r="DB16" s="140"/>
      <c r="DC16" s="140"/>
      <c r="DD16" s="140"/>
      <c r="DE16" s="622"/>
      <c r="DF16" s="622"/>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row>
    <row r="17" spans="1:155" ht="15" x14ac:dyDescent="0.25">
      <c r="B17" s="155"/>
      <c r="C17" s="155"/>
      <c r="D17" s="156"/>
      <c r="E17" s="147"/>
      <c r="F17" s="157"/>
      <c r="G17" s="157"/>
      <c r="H17" s="273"/>
      <c r="I17" s="274"/>
      <c r="J17" s="139"/>
      <c r="K17" s="140"/>
      <c r="L17" s="481"/>
      <c r="P17" s="140"/>
      <c r="Q17" s="140"/>
      <c r="R17" s="485"/>
      <c r="S17" s="140"/>
      <c r="T17" s="158"/>
      <c r="U17" s="140"/>
      <c r="V17" s="140"/>
      <c r="W17" s="140"/>
      <c r="X17" s="140"/>
      <c r="Y17" s="140"/>
      <c r="Z17" s="140"/>
      <c r="AA17" s="140"/>
      <c r="AB17" s="140"/>
      <c r="AC17" s="622"/>
      <c r="AD17" s="622"/>
      <c r="AE17" s="622"/>
      <c r="AF17" s="622"/>
      <c r="AG17" s="140"/>
      <c r="AH17" s="140"/>
      <c r="AI17" s="140"/>
      <c r="AJ17" s="140"/>
      <c r="AK17" s="622"/>
      <c r="AL17" s="622"/>
      <c r="AM17" s="140"/>
      <c r="AN17" s="140"/>
      <c r="AO17" s="140"/>
      <c r="AP17" s="140"/>
      <c r="AQ17" s="140"/>
      <c r="AR17" s="140"/>
      <c r="AS17" s="622"/>
      <c r="AT17" s="622"/>
      <c r="AU17" s="140"/>
      <c r="AV17" s="145"/>
      <c r="AW17" s="140"/>
      <c r="AX17" s="140"/>
      <c r="AY17" s="140"/>
      <c r="AZ17" s="140"/>
      <c r="BA17" s="622"/>
      <c r="BB17" s="622"/>
      <c r="BC17" s="140"/>
      <c r="BD17" s="140"/>
      <c r="BE17" s="140"/>
      <c r="BF17" s="140"/>
      <c r="BG17" s="140"/>
      <c r="BH17" s="140"/>
      <c r="BI17" s="622"/>
      <c r="BJ17" s="622"/>
      <c r="BK17" s="140"/>
      <c r="BL17" s="140"/>
      <c r="BM17" s="140"/>
      <c r="BN17" s="140"/>
      <c r="BO17" s="140"/>
      <c r="BP17" s="140"/>
      <c r="BQ17" s="622"/>
      <c r="BR17" s="622"/>
      <c r="BS17" s="139"/>
      <c r="BT17" s="140"/>
      <c r="BU17" s="140"/>
      <c r="BV17" s="140"/>
      <c r="BW17" s="140"/>
      <c r="BX17" s="140"/>
      <c r="BY17" s="622"/>
      <c r="BZ17" s="622"/>
      <c r="CA17" s="140"/>
      <c r="CB17" s="140"/>
      <c r="CC17" s="140"/>
      <c r="CD17" s="140"/>
      <c r="CE17" s="140"/>
      <c r="CF17" s="140"/>
      <c r="CG17" s="622"/>
      <c r="CH17" s="622"/>
      <c r="CI17" s="140"/>
      <c r="CJ17" s="140"/>
      <c r="CK17" s="140"/>
      <c r="CL17" s="140"/>
      <c r="CM17" s="140"/>
      <c r="CN17" s="140"/>
      <c r="CO17" s="622"/>
      <c r="CP17" s="622"/>
      <c r="CQ17" s="140"/>
      <c r="CR17" s="140"/>
      <c r="CS17" s="140"/>
      <c r="CT17" s="140"/>
      <c r="CU17" s="140"/>
      <c r="CV17" s="140"/>
      <c r="CW17" s="622"/>
      <c r="CX17" s="622"/>
      <c r="CY17" s="140"/>
      <c r="CZ17" s="140"/>
      <c r="DA17" s="140"/>
      <c r="DB17" s="140"/>
      <c r="DC17" s="140"/>
      <c r="DD17" s="140"/>
      <c r="DE17" s="622"/>
      <c r="DF17" s="622"/>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row>
    <row r="18" spans="1:155" ht="15.75" thickBot="1" x14ac:dyDescent="0.3">
      <c r="A18" s="275" t="s">
        <v>413</v>
      </c>
      <c r="H18" s="276"/>
      <c r="I18" s="277"/>
      <c r="J18" s="139"/>
      <c r="K18" s="140"/>
      <c r="L18" s="481"/>
      <c r="P18" s="140"/>
      <c r="Q18" s="140"/>
      <c r="R18" s="485"/>
      <c r="S18" s="140"/>
      <c r="T18" s="158"/>
      <c r="U18" s="140"/>
      <c r="V18" s="140"/>
      <c r="W18" s="140"/>
      <c r="X18" s="140"/>
      <c r="Y18" s="140"/>
      <c r="Z18" s="140"/>
      <c r="AA18" s="140"/>
      <c r="AB18" s="140"/>
      <c r="AC18" s="622"/>
      <c r="AD18" s="622"/>
      <c r="AE18" s="622"/>
      <c r="AF18" s="622"/>
      <c r="AG18" s="140"/>
      <c r="AH18" s="140"/>
      <c r="AI18" s="140"/>
      <c r="AJ18" s="140"/>
      <c r="AK18" s="622"/>
      <c r="AL18" s="622"/>
      <c r="AM18" s="140"/>
      <c r="AN18" s="140"/>
      <c r="AO18" s="140"/>
      <c r="AP18" s="140"/>
      <c r="AQ18" s="140"/>
      <c r="AR18" s="140"/>
      <c r="AS18" s="622"/>
      <c r="AT18" s="622"/>
      <c r="AU18" s="140"/>
      <c r="AV18" s="145"/>
      <c r="AW18" s="140"/>
      <c r="AX18" s="140"/>
      <c r="AY18" s="140"/>
      <c r="AZ18" s="140"/>
      <c r="BA18" s="622"/>
      <c r="BB18" s="622"/>
      <c r="BC18" s="140"/>
      <c r="BD18" s="140"/>
      <c r="BE18" s="140"/>
      <c r="BF18" s="140"/>
      <c r="BG18" s="140"/>
      <c r="BH18" s="140"/>
      <c r="BI18" s="622"/>
      <c r="BJ18" s="622"/>
      <c r="BK18" s="140"/>
      <c r="BL18" s="140"/>
      <c r="BM18" s="140"/>
      <c r="BN18" s="140"/>
      <c r="BO18" s="140"/>
      <c r="BP18" s="140"/>
      <c r="BQ18" s="622"/>
      <c r="BR18" s="622"/>
      <c r="BS18" s="139"/>
      <c r="BT18" s="140"/>
      <c r="BU18" s="140"/>
      <c r="BV18" s="140"/>
      <c r="BW18" s="140"/>
      <c r="BX18" s="140"/>
      <c r="BY18" s="622"/>
      <c r="BZ18" s="622"/>
      <c r="CA18" s="140"/>
      <c r="CB18" s="140"/>
      <c r="CC18" s="140"/>
      <c r="CD18" s="140"/>
      <c r="CE18" s="140"/>
      <c r="CF18" s="140"/>
      <c r="CG18" s="622"/>
      <c r="CH18" s="622"/>
      <c r="CI18" s="140"/>
      <c r="CJ18" s="140"/>
      <c r="CK18" s="140"/>
      <c r="CL18" s="140"/>
      <c r="CM18" s="140"/>
      <c r="CN18" s="140"/>
      <c r="CO18" s="622"/>
      <c r="CP18" s="622"/>
      <c r="CQ18" s="140"/>
      <c r="CR18" s="140"/>
      <c r="CS18" s="140"/>
      <c r="CT18" s="140"/>
      <c r="CU18" s="140"/>
      <c r="CV18" s="140"/>
      <c r="CW18" s="622"/>
      <c r="CX18" s="622"/>
      <c r="CY18" s="140"/>
      <c r="CZ18" s="140"/>
      <c r="DA18" s="140"/>
      <c r="DB18" s="140"/>
      <c r="DC18" s="140"/>
      <c r="DD18" s="140"/>
      <c r="DE18" s="622"/>
      <c r="DF18" s="622"/>
      <c r="DG18" s="140"/>
      <c r="DH18" s="140"/>
      <c r="DI18" s="140"/>
      <c r="DJ18" s="140"/>
      <c r="DK18" s="140"/>
      <c r="DL18" s="140"/>
      <c r="DM18" s="140"/>
      <c r="DN18" s="140"/>
      <c r="DO18" s="275" t="s">
        <v>414</v>
      </c>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row>
    <row r="19" spans="1:155" ht="30.75" customHeight="1" x14ac:dyDescent="0.25">
      <c r="A19" s="1531" t="s">
        <v>415</v>
      </c>
      <c r="B19" s="1532"/>
      <c r="C19" s="1535" t="s">
        <v>416</v>
      </c>
      <c r="D19" s="1531" t="s">
        <v>417</v>
      </c>
      <c r="E19" s="1537"/>
      <c r="F19" s="1537"/>
      <c r="G19" s="1537"/>
      <c r="H19" s="1537"/>
      <c r="I19" s="1532"/>
      <c r="J19" s="1538" t="s">
        <v>418</v>
      </c>
      <c r="K19" s="1539"/>
      <c r="L19" s="1539"/>
      <c r="M19" s="1539"/>
      <c r="N19" s="1539"/>
      <c r="O19" s="1539"/>
      <c r="P19" s="1539"/>
      <c r="Q19" s="1539"/>
      <c r="R19" s="1539"/>
      <c r="S19" s="1540" t="s">
        <v>419</v>
      </c>
      <c r="T19" s="1541"/>
      <c r="U19" s="1542" t="s">
        <v>420</v>
      </c>
      <c r="V19" s="1543"/>
      <c r="W19" s="1543"/>
      <c r="X19" s="1543"/>
      <c r="Y19" s="1543"/>
      <c r="Z19" s="1543"/>
      <c r="AA19" s="1543"/>
      <c r="AB19" s="1543"/>
      <c r="AC19" s="1543" t="s">
        <v>421</v>
      </c>
      <c r="AD19" s="1543"/>
      <c r="AE19" s="1543"/>
      <c r="AF19" s="1543"/>
      <c r="AG19" s="1543"/>
      <c r="AH19" s="1543"/>
      <c r="AI19" s="1543"/>
      <c r="AJ19" s="1543"/>
      <c r="AK19" s="1581" t="s">
        <v>422</v>
      </c>
      <c r="AL19" s="1582"/>
      <c r="AM19" s="1582"/>
      <c r="AN19" s="1582"/>
      <c r="AO19" s="1582"/>
      <c r="AP19" s="1582"/>
      <c r="AQ19" s="1582"/>
      <c r="AR19" s="1583"/>
      <c r="AS19" s="1543" t="s">
        <v>423</v>
      </c>
      <c r="AT19" s="1543"/>
      <c r="AU19" s="1543"/>
      <c r="AV19" s="1543"/>
      <c r="AW19" s="1543"/>
      <c r="AX19" s="1543"/>
      <c r="AY19" s="1543"/>
      <c r="AZ19" s="1543"/>
      <c r="BA19" s="1543" t="s">
        <v>424</v>
      </c>
      <c r="BB19" s="1543"/>
      <c r="BC19" s="1543"/>
      <c r="BD19" s="1543"/>
      <c r="BE19" s="1543"/>
      <c r="BF19" s="1543"/>
      <c r="BG19" s="1563"/>
      <c r="BH19" s="1563"/>
      <c r="BI19" s="1565" t="s">
        <v>425</v>
      </c>
      <c r="BJ19" s="1566"/>
      <c r="BK19" s="1566"/>
      <c r="BL19" s="1566"/>
      <c r="BM19" s="1566"/>
      <c r="BN19" s="1566"/>
      <c r="BO19" s="1566"/>
      <c r="BP19" s="1567"/>
      <c r="BQ19" s="1558" t="s">
        <v>115</v>
      </c>
      <c r="BR19" s="1559"/>
      <c r="BS19" s="1559"/>
      <c r="BT19" s="1559"/>
      <c r="BU19" s="1559"/>
      <c r="BV19" s="1559"/>
      <c r="BW19" s="1560"/>
      <c r="BX19" s="1561"/>
      <c r="BY19" s="1558" t="s">
        <v>344</v>
      </c>
      <c r="BZ19" s="1559"/>
      <c r="CA19" s="1559"/>
      <c r="CB19" s="1559"/>
      <c r="CC19" s="1559"/>
      <c r="CD19" s="1559"/>
      <c r="CE19" s="1560"/>
      <c r="CF19" s="1561"/>
      <c r="CG19" s="1565" t="s">
        <v>354</v>
      </c>
      <c r="CH19" s="1566"/>
      <c r="CI19" s="1566"/>
      <c r="CJ19" s="1566"/>
      <c r="CK19" s="1566"/>
      <c r="CL19" s="1566"/>
      <c r="CM19" s="1566"/>
      <c r="CN19" s="1567"/>
      <c r="CO19" s="1558" t="s">
        <v>426</v>
      </c>
      <c r="CP19" s="1559"/>
      <c r="CQ19" s="1559"/>
      <c r="CR19" s="1559"/>
      <c r="CS19" s="1559"/>
      <c r="CT19" s="1559"/>
      <c r="CU19" s="1560"/>
      <c r="CV19" s="1561"/>
      <c r="CW19" s="1558" t="s">
        <v>427</v>
      </c>
      <c r="CX19" s="1559"/>
      <c r="CY19" s="1559"/>
      <c r="CZ19" s="1559"/>
      <c r="DA19" s="1559"/>
      <c r="DB19" s="1559"/>
      <c r="DC19" s="1560"/>
      <c r="DD19" s="1561"/>
      <c r="DE19" s="1565" t="s">
        <v>428</v>
      </c>
      <c r="DF19" s="1566"/>
      <c r="DG19" s="1566"/>
      <c r="DH19" s="1566"/>
      <c r="DI19" s="1566"/>
      <c r="DJ19" s="1566"/>
      <c r="DK19" s="1571"/>
      <c r="DL19" s="1567"/>
      <c r="DM19" s="159"/>
      <c r="DN19" s="159"/>
      <c r="DO19" s="1576" t="s">
        <v>429</v>
      </c>
      <c r="DP19" s="1550"/>
      <c r="DQ19" s="1550"/>
      <c r="DR19" s="1550"/>
      <c r="DS19" s="1550"/>
      <c r="DT19" s="1550"/>
      <c r="DU19" s="1550"/>
      <c r="DV19" s="1550"/>
      <c r="DW19" s="1551"/>
      <c r="DX19" s="1549" t="s">
        <v>430</v>
      </c>
      <c r="DY19" s="1550"/>
      <c r="DZ19" s="1550"/>
      <c r="EA19" s="1550"/>
      <c r="EB19" s="1550"/>
      <c r="EC19" s="1550"/>
      <c r="ED19" s="1550"/>
      <c r="EE19" s="1550"/>
      <c r="EF19" s="1551"/>
      <c r="EG19" s="1552" t="s">
        <v>431</v>
      </c>
      <c r="EH19" s="1553"/>
      <c r="EI19" s="1553"/>
      <c r="EJ19" s="1553"/>
      <c r="EK19" s="1553"/>
      <c r="EL19" s="1553"/>
      <c r="EM19" s="1553"/>
      <c r="EN19" s="1553"/>
      <c r="EO19" s="1553"/>
      <c r="EP19" s="1553" t="s">
        <v>432</v>
      </c>
      <c r="EQ19" s="1553"/>
      <c r="ER19" s="1553"/>
      <c r="ES19" s="1553"/>
      <c r="ET19" s="1553"/>
      <c r="EU19" s="1553"/>
      <c r="EV19" s="1553"/>
      <c r="EW19" s="1553"/>
      <c r="EX19" s="1553"/>
    </row>
    <row r="20" spans="1:155" ht="44.25" customHeight="1" thickBot="1" x14ac:dyDescent="0.3">
      <c r="A20" s="1533"/>
      <c r="B20" s="1534"/>
      <c r="C20" s="1536"/>
      <c r="D20" s="1535" t="s">
        <v>433</v>
      </c>
      <c r="E20" s="1535" t="s">
        <v>434</v>
      </c>
      <c r="F20" s="1547" t="s">
        <v>435</v>
      </c>
      <c r="G20" s="1547" t="s">
        <v>436</v>
      </c>
      <c r="H20" s="1535" t="s">
        <v>437</v>
      </c>
      <c r="I20" s="1556" t="s">
        <v>438</v>
      </c>
      <c r="J20" s="1535" t="s">
        <v>439</v>
      </c>
      <c r="K20" s="1535" t="s">
        <v>440</v>
      </c>
      <c r="L20" s="1545" t="s">
        <v>441</v>
      </c>
      <c r="M20" s="1547" t="s">
        <v>436</v>
      </c>
      <c r="N20" s="1547" t="s">
        <v>442</v>
      </c>
      <c r="O20" s="1547" t="s">
        <v>443</v>
      </c>
      <c r="P20" s="1535" t="s">
        <v>444</v>
      </c>
      <c r="Q20" s="1535" t="s">
        <v>445</v>
      </c>
      <c r="R20" s="1536" t="s">
        <v>446</v>
      </c>
      <c r="S20" s="1595" t="s">
        <v>447</v>
      </c>
      <c r="T20" s="1597" t="s">
        <v>448</v>
      </c>
      <c r="U20" s="1542"/>
      <c r="V20" s="1543"/>
      <c r="W20" s="1543"/>
      <c r="X20" s="1543"/>
      <c r="Y20" s="1543"/>
      <c r="Z20" s="1543"/>
      <c r="AA20" s="1543"/>
      <c r="AB20" s="1543"/>
      <c r="AC20" s="1543"/>
      <c r="AD20" s="1543"/>
      <c r="AE20" s="1543"/>
      <c r="AF20" s="1543"/>
      <c r="AG20" s="1543"/>
      <c r="AH20" s="1543"/>
      <c r="AI20" s="1543"/>
      <c r="AJ20" s="1543"/>
      <c r="AK20" s="1584"/>
      <c r="AL20" s="1569"/>
      <c r="AM20" s="1569"/>
      <c r="AN20" s="1569"/>
      <c r="AO20" s="1569"/>
      <c r="AP20" s="1569"/>
      <c r="AQ20" s="1569"/>
      <c r="AR20" s="1585"/>
      <c r="AS20" s="1543"/>
      <c r="AT20" s="1543"/>
      <c r="AU20" s="1543"/>
      <c r="AV20" s="1543"/>
      <c r="AW20" s="1543"/>
      <c r="AX20" s="1543"/>
      <c r="AY20" s="1543"/>
      <c r="AZ20" s="1543"/>
      <c r="BA20" s="1543"/>
      <c r="BB20" s="1543"/>
      <c r="BC20" s="1543"/>
      <c r="BD20" s="1543"/>
      <c r="BE20" s="1543"/>
      <c r="BF20" s="1543"/>
      <c r="BG20" s="1563"/>
      <c r="BH20" s="1563"/>
      <c r="BI20" s="1568"/>
      <c r="BJ20" s="1569"/>
      <c r="BK20" s="1569"/>
      <c r="BL20" s="1569"/>
      <c r="BM20" s="1569"/>
      <c r="BN20" s="1569"/>
      <c r="BO20" s="1569"/>
      <c r="BP20" s="1570"/>
      <c r="BQ20" s="1562"/>
      <c r="BR20" s="1543"/>
      <c r="BS20" s="1543"/>
      <c r="BT20" s="1543"/>
      <c r="BU20" s="1543"/>
      <c r="BV20" s="1543"/>
      <c r="BW20" s="1563"/>
      <c r="BX20" s="1564"/>
      <c r="BY20" s="1562"/>
      <c r="BZ20" s="1543"/>
      <c r="CA20" s="1543"/>
      <c r="CB20" s="1543"/>
      <c r="CC20" s="1543"/>
      <c r="CD20" s="1543"/>
      <c r="CE20" s="1563"/>
      <c r="CF20" s="1564"/>
      <c r="CG20" s="1568"/>
      <c r="CH20" s="1569"/>
      <c r="CI20" s="1569"/>
      <c r="CJ20" s="1569"/>
      <c r="CK20" s="1569"/>
      <c r="CL20" s="1569"/>
      <c r="CM20" s="1569"/>
      <c r="CN20" s="1570"/>
      <c r="CO20" s="1562"/>
      <c r="CP20" s="1543"/>
      <c r="CQ20" s="1543"/>
      <c r="CR20" s="1543"/>
      <c r="CS20" s="1543"/>
      <c r="CT20" s="1543"/>
      <c r="CU20" s="1563"/>
      <c r="CV20" s="1564"/>
      <c r="CW20" s="1562"/>
      <c r="CX20" s="1543"/>
      <c r="CY20" s="1543"/>
      <c r="CZ20" s="1543"/>
      <c r="DA20" s="1543"/>
      <c r="DB20" s="1543"/>
      <c r="DC20" s="1563"/>
      <c r="DD20" s="1564"/>
      <c r="DE20" s="1572"/>
      <c r="DF20" s="1573"/>
      <c r="DG20" s="1573"/>
      <c r="DH20" s="1573"/>
      <c r="DI20" s="1573"/>
      <c r="DJ20" s="1573"/>
      <c r="DK20" s="1574"/>
      <c r="DL20" s="1575"/>
      <c r="DM20" s="159"/>
      <c r="DN20" s="159"/>
      <c r="DO20" s="1577" t="s">
        <v>449</v>
      </c>
      <c r="DP20" s="1543"/>
      <c r="DQ20" s="1543"/>
      <c r="DR20" s="1578" t="s">
        <v>450</v>
      </c>
      <c r="DS20" s="1578"/>
      <c r="DT20" s="1578"/>
      <c r="DU20" s="1579" t="s">
        <v>451</v>
      </c>
      <c r="DV20" s="1579"/>
      <c r="DW20" s="1580"/>
      <c r="DX20" s="1542" t="s">
        <v>449</v>
      </c>
      <c r="DY20" s="1543"/>
      <c r="DZ20" s="1543"/>
      <c r="EA20" s="1578" t="s">
        <v>450</v>
      </c>
      <c r="EB20" s="1578"/>
      <c r="EC20" s="1578"/>
      <c r="ED20" s="1579" t="s">
        <v>451</v>
      </c>
      <c r="EE20" s="1579"/>
      <c r="EF20" s="1580"/>
      <c r="EG20" s="1542" t="s">
        <v>449</v>
      </c>
      <c r="EH20" s="1543"/>
      <c r="EI20" s="1543"/>
      <c r="EJ20" s="1578" t="s">
        <v>450</v>
      </c>
      <c r="EK20" s="1578"/>
      <c r="EL20" s="1578"/>
      <c r="EM20" s="1579" t="s">
        <v>451</v>
      </c>
      <c r="EN20" s="1579"/>
      <c r="EO20" s="1579"/>
      <c r="EP20" s="1543" t="s">
        <v>449</v>
      </c>
      <c r="EQ20" s="1543"/>
      <c r="ER20" s="1543"/>
      <c r="ES20" s="1578" t="s">
        <v>450</v>
      </c>
      <c r="ET20" s="1578"/>
      <c r="EU20" s="1578"/>
      <c r="EV20" s="1579" t="s">
        <v>451</v>
      </c>
      <c r="EW20" s="1579"/>
      <c r="EX20" s="1579"/>
    </row>
    <row r="21" spans="1:155" ht="64.5" customHeight="1" thickBot="1" x14ac:dyDescent="0.3">
      <c r="A21" s="1533"/>
      <c r="B21" s="1534"/>
      <c r="C21" s="1531"/>
      <c r="D21" s="1554"/>
      <c r="E21" s="1554"/>
      <c r="F21" s="1555"/>
      <c r="G21" s="1555"/>
      <c r="H21" s="1554"/>
      <c r="I21" s="1557"/>
      <c r="J21" s="1544"/>
      <c r="K21" s="1544"/>
      <c r="L21" s="1546"/>
      <c r="M21" s="1548"/>
      <c r="N21" s="1548"/>
      <c r="O21" s="1548"/>
      <c r="P21" s="1554"/>
      <c r="Q21" s="1554"/>
      <c r="R21" s="1531"/>
      <c r="S21" s="1596"/>
      <c r="T21" s="1598"/>
      <c r="U21" s="278" t="s">
        <v>452</v>
      </c>
      <c r="V21" s="279" t="s">
        <v>453</v>
      </c>
      <c r="W21" s="280" t="s">
        <v>454</v>
      </c>
      <c r="X21" s="279" t="s">
        <v>455</v>
      </c>
      <c r="Y21" s="280" t="s">
        <v>456</v>
      </c>
      <c r="Z21" s="279" t="s">
        <v>457</v>
      </c>
      <c r="AA21" s="281" t="s">
        <v>458</v>
      </c>
      <c r="AB21" s="282" t="s">
        <v>459</v>
      </c>
      <c r="AC21" s="661" t="s">
        <v>452</v>
      </c>
      <c r="AD21" s="625" t="s">
        <v>453</v>
      </c>
      <c r="AE21" s="753" t="s">
        <v>454</v>
      </c>
      <c r="AF21" s="625" t="s">
        <v>455</v>
      </c>
      <c r="AG21" s="280" t="s">
        <v>456</v>
      </c>
      <c r="AH21" s="279" t="s">
        <v>457</v>
      </c>
      <c r="AI21" s="281" t="s">
        <v>458</v>
      </c>
      <c r="AJ21" s="282" t="s">
        <v>459</v>
      </c>
      <c r="AK21" s="661" t="s">
        <v>452</v>
      </c>
      <c r="AL21" s="625" t="s">
        <v>453</v>
      </c>
      <c r="AM21" s="280" t="s">
        <v>454</v>
      </c>
      <c r="AN21" s="279" t="s">
        <v>455</v>
      </c>
      <c r="AO21" s="280" t="s">
        <v>456</v>
      </c>
      <c r="AP21" s="279" t="s">
        <v>457</v>
      </c>
      <c r="AQ21" s="281" t="s">
        <v>458</v>
      </c>
      <c r="AR21" s="282" t="s">
        <v>459</v>
      </c>
      <c r="AS21" s="661" t="s">
        <v>452</v>
      </c>
      <c r="AT21" s="625" t="s">
        <v>453</v>
      </c>
      <c r="AU21" s="280" t="s">
        <v>454</v>
      </c>
      <c r="AV21" s="279" t="s">
        <v>455</v>
      </c>
      <c r="AW21" s="280" t="s">
        <v>456</v>
      </c>
      <c r="AX21" s="279" t="s">
        <v>457</v>
      </c>
      <c r="AY21" s="281" t="s">
        <v>458</v>
      </c>
      <c r="AZ21" s="282" t="s">
        <v>459</v>
      </c>
      <c r="BA21" s="661" t="s">
        <v>452</v>
      </c>
      <c r="BB21" s="625" t="s">
        <v>453</v>
      </c>
      <c r="BC21" s="280" t="s">
        <v>454</v>
      </c>
      <c r="BD21" s="279" t="s">
        <v>455</v>
      </c>
      <c r="BE21" s="280" t="s">
        <v>456</v>
      </c>
      <c r="BF21" s="279" t="s">
        <v>457</v>
      </c>
      <c r="BG21" s="281" t="s">
        <v>458</v>
      </c>
      <c r="BH21" s="282" t="s">
        <v>459</v>
      </c>
      <c r="BI21" s="661" t="s">
        <v>452</v>
      </c>
      <c r="BJ21" s="625" t="s">
        <v>453</v>
      </c>
      <c r="BK21" s="280" t="s">
        <v>454</v>
      </c>
      <c r="BL21" s="279" t="s">
        <v>455</v>
      </c>
      <c r="BM21" s="280" t="s">
        <v>456</v>
      </c>
      <c r="BN21" s="279" t="s">
        <v>457</v>
      </c>
      <c r="BO21" s="281" t="s">
        <v>458</v>
      </c>
      <c r="BP21" s="282" t="s">
        <v>459</v>
      </c>
      <c r="BQ21" s="661" t="s">
        <v>452</v>
      </c>
      <c r="BR21" s="625" t="s">
        <v>453</v>
      </c>
      <c r="BS21" s="280" t="s">
        <v>454</v>
      </c>
      <c r="BT21" s="279" t="s">
        <v>455</v>
      </c>
      <c r="BU21" s="280" t="s">
        <v>456</v>
      </c>
      <c r="BV21" s="279" t="s">
        <v>457</v>
      </c>
      <c r="BW21" s="281" t="s">
        <v>458</v>
      </c>
      <c r="BX21" s="282" t="s">
        <v>459</v>
      </c>
      <c r="BY21" s="661" t="s">
        <v>452</v>
      </c>
      <c r="BZ21" s="625" t="s">
        <v>453</v>
      </c>
      <c r="CA21" s="280" t="s">
        <v>454</v>
      </c>
      <c r="CB21" s="279" t="s">
        <v>455</v>
      </c>
      <c r="CC21" s="280" t="s">
        <v>456</v>
      </c>
      <c r="CD21" s="279" t="s">
        <v>457</v>
      </c>
      <c r="CE21" s="281" t="s">
        <v>458</v>
      </c>
      <c r="CF21" s="282" t="s">
        <v>459</v>
      </c>
      <c r="CG21" s="661" t="s">
        <v>452</v>
      </c>
      <c r="CH21" s="625" t="s">
        <v>453</v>
      </c>
      <c r="CI21" s="280" t="s">
        <v>454</v>
      </c>
      <c r="CJ21" s="279" t="s">
        <v>455</v>
      </c>
      <c r="CK21" s="280" t="s">
        <v>456</v>
      </c>
      <c r="CL21" s="279" t="s">
        <v>457</v>
      </c>
      <c r="CM21" s="281" t="s">
        <v>458</v>
      </c>
      <c r="CN21" s="282" t="s">
        <v>459</v>
      </c>
      <c r="CO21" s="661" t="s">
        <v>452</v>
      </c>
      <c r="CP21" s="625" t="s">
        <v>453</v>
      </c>
      <c r="CQ21" s="280" t="s">
        <v>454</v>
      </c>
      <c r="CR21" s="279" t="s">
        <v>455</v>
      </c>
      <c r="CS21" s="280" t="s">
        <v>456</v>
      </c>
      <c r="CT21" s="279" t="s">
        <v>457</v>
      </c>
      <c r="CU21" s="281" t="s">
        <v>458</v>
      </c>
      <c r="CV21" s="282" t="s">
        <v>459</v>
      </c>
      <c r="CW21" s="661" t="s">
        <v>452</v>
      </c>
      <c r="CX21" s="625" t="s">
        <v>453</v>
      </c>
      <c r="CY21" s="280" t="s">
        <v>454</v>
      </c>
      <c r="CZ21" s="279" t="s">
        <v>455</v>
      </c>
      <c r="DA21" s="280" t="s">
        <v>456</v>
      </c>
      <c r="DB21" s="279" t="s">
        <v>457</v>
      </c>
      <c r="DC21" s="281" t="s">
        <v>458</v>
      </c>
      <c r="DD21" s="574" t="s">
        <v>459</v>
      </c>
      <c r="DE21" s="754" t="s">
        <v>452</v>
      </c>
      <c r="DF21" s="768" t="s">
        <v>453</v>
      </c>
      <c r="DG21" s="576" t="s">
        <v>454</v>
      </c>
      <c r="DH21" s="575" t="s">
        <v>455</v>
      </c>
      <c r="DI21" s="576" t="s">
        <v>456</v>
      </c>
      <c r="DJ21" s="575" t="s">
        <v>457</v>
      </c>
      <c r="DK21" s="577" t="s">
        <v>458</v>
      </c>
      <c r="DL21" s="578" t="s">
        <v>459</v>
      </c>
      <c r="DM21" s="159"/>
      <c r="DN21" s="159"/>
      <c r="DO21" s="580" t="s">
        <v>460</v>
      </c>
      <c r="DP21" s="283" t="s">
        <v>74</v>
      </c>
      <c r="DQ21" s="283" t="s">
        <v>461</v>
      </c>
      <c r="DR21" s="284" t="s">
        <v>454</v>
      </c>
      <c r="DS21" s="284" t="s">
        <v>455</v>
      </c>
      <c r="DT21" s="284" t="s">
        <v>461</v>
      </c>
      <c r="DU21" s="285" t="s">
        <v>73</v>
      </c>
      <c r="DV21" s="285" t="s">
        <v>74</v>
      </c>
      <c r="DW21" s="581" t="s">
        <v>461</v>
      </c>
      <c r="DX21" s="579" t="s">
        <v>460</v>
      </c>
      <c r="DY21" s="283" t="s">
        <v>74</v>
      </c>
      <c r="DZ21" s="283" t="s">
        <v>461</v>
      </c>
      <c r="EA21" s="284" t="s">
        <v>454</v>
      </c>
      <c r="EB21" s="284" t="s">
        <v>455</v>
      </c>
      <c r="EC21" s="284" t="s">
        <v>461</v>
      </c>
      <c r="ED21" s="285" t="s">
        <v>73</v>
      </c>
      <c r="EE21" s="285" t="s">
        <v>74</v>
      </c>
      <c r="EF21" s="581" t="s">
        <v>461</v>
      </c>
      <c r="EG21" s="579" t="s">
        <v>460</v>
      </c>
      <c r="EH21" s="283" t="s">
        <v>74</v>
      </c>
      <c r="EI21" s="283" t="s">
        <v>461</v>
      </c>
      <c r="EJ21" s="284" t="s">
        <v>454</v>
      </c>
      <c r="EK21" s="284" t="s">
        <v>455</v>
      </c>
      <c r="EL21" s="284" t="s">
        <v>461</v>
      </c>
      <c r="EM21" s="285" t="s">
        <v>73</v>
      </c>
      <c r="EN21" s="285" t="s">
        <v>74</v>
      </c>
      <c r="EO21" s="285" t="s">
        <v>461</v>
      </c>
      <c r="EP21" s="283" t="s">
        <v>460</v>
      </c>
      <c r="EQ21" s="283" t="s">
        <v>74</v>
      </c>
      <c r="ER21" s="283" t="s">
        <v>461</v>
      </c>
      <c r="ES21" s="284" t="s">
        <v>454</v>
      </c>
      <c r="ET21" s="284" t="s">
        <v>455</v>
      </c>
      <c r="EU21" s="284" t="s">
        <v>461</v>
      </c>
      <c r="EV21" s="285" t="s">
        <v>73</v>
      </c>
      <c r="EW21" s="285" t="s">
        <v>74</v>
      </c>
      <c r="EX21" s="285" t="s">
        <v>461</v>
      </c>
      <c r="EY21" s="286" t="s">
        <v>462</v>
      </c>
    </row>
    <row r="22" spans="1:155" ht="68.25" customHeight="1" x14ac:dyDescent="0.25">
      <c r="A22" s="1547" t="s">
        <v>463</v>
      </c>
      <c r="B22" s="1970"/>
      <c r="C22" s="1971" t="s">
        <v>50</v>
      </c>
      <c r="D22" s="1586">
        <v>1</v>
      </c>
      <c r="E22" s="1589" t="s">
        <v>51</v>
      </c>
      <c r="F22" s="1589" t="s">
        <v>464</v>
      </c>
      <c r="G22" s="1589" t="s">
        <v>465</v>
      </c>
      <c r="H22" s="1592">
        <v>5400</v>
      </c>
      <c r="I22" s="1604">
        <v>0.3</v>
      </c>
      <c r="J22" s="1607">
        <v>1</v>
      </c>
      <c r="K22" s="1610" t="s">
        <v>466</v>
      </c>
      <c r="L22" s="1613" t="s">
        <v>467</v>
      </c>
      <c r="M22" s="1616" t="s">
        <v>465</v>
      </c>
      <c r="N22" s="1616">
        <v>595</v>
      </c>
      <c r="O22" s="1610" t="s">
        <v>468</v>
      </c>
      <c r="P22" s="1651">
        <v>0.21</v>
      </c>
      <c r="Q22" s="1651">
        <v>7.0000000000000007E-2</v>
      </c>
      <c r="R22" s="1989">
        <v>45657</v>
      </c>
      <c r="S22" s="491" t="s">
        <v>469</v>
      </c>
      <c r="T22" s="492">
        <v>0.1</v>
      </c>
      <c r="U22" s="160">
        <v>0</v>
      </c>
      <c r="V22" s="161"/>
      <c r="W22" s="1465">
        <f>SUM(U22:U25)</f>
        <v>0</v>
      </c>
      <c r="X22" s="1495">
        <f>SUM(V22:V25)</f>
        <v>0</v>
      </c>
      <c r="Y22" s="1461">
        <f>+(W22*$P$22)+(W26*$P$26)+(W31*$P$31)+(W34*$P$34)</f>
        <v>0</v>
      </c>
      <c r="Z22" s="1461">
        <f>+(X22*$P$22)+(X26*$P$26)+(X31*$P$31)+(X34*$P$34)</f>
        <v>0</v>
      </c>
      <c r="AA22" s="162"/>
      <c r="AB22" s="163"/>
      <c r="AC22" s="162">
        <v>0</v>
      </c>
      <c r="AD22" s="626">
        <v>0</v>
      </c>
      <c r="AE22" s="1656">
        <f>(AC22+AC23+AC24+AC25)</f>
        <v>0</v>
      </c>
      <c r="AF22" s="1659">
        <f>(AD22+AD23+AD24+AD25)</f>
        <v>0</v>
      </c>
      <c r="AG22" s="1461">
        <f>+(AE22*$P$22)+(AE26*$P$26)+(AE31*$P$31)+(AE34*$P$34)</f>
        <v>0</v>
      </c>
      <c r="AH22" s="1461">
        <f>+(AF22*$P$22)+(AF26*$P$26)+(AF31*$P$31)+(AF34*$P$34)</f>
        <v>0</v>
      </c>
      <c r="AI22" s="162"/>
      <c r="AJ22" s="164"/>
      <c r="AK22" s="162">
        <v>0</v>
      </c>
      <c r="AL22" s="626">
        <v>0</v>
      </c>
      <c r="AM22" s="1465">
        <f>SUM(AK22:AK25)</f>
        <v>0</v>
      </c>
      <c r="AN22" s="1495">
        <f>SUM(AL22:AL25)</f>
        <v>0</v>
      </c>
      <c r="AO22" s="1461">
        <f>+(AM22*$P$22)+(AM26*$P$26)+(AM31*$P$31)+(AM34*$P$34)</f>
        <v>0</v>
      </c>
      <c r="AP22" s="1461">
        <f>+(AN22*$P$22)+(AN26*$P$26)+(AN31*$P$31)+(AN34*$P$34)</f>
        <v>0</v>
      </c>
      <c r="AQ22" s="162"/>
      <c r="AR22" s="164"/>
      <c r="AS22" s="162">
        <v>0</v>
      </c>
      <c r="AT22" s="626">
        <v>0</v>
      </c>
      <c r="AU22" s="1465">
        <f>SUM(AS22:AS25)</f>
        <v>0</v>
      </c>
      <c r="AV22" s="1495">
        <f>SUM(AT22:AT25)</f>
        <v>0</v>
      </c>
      <c r="AW22" s="1461">
        <f>+(AU22*$P$22)+(AU26*$P$26)+(AU31*$P$31)+(AU34*$P$34)</f>
        <v>0</v>
      </c>
      <c r="AX22" s="1461">
        <f>+(AV22*$P$22)+(AV26*$P$26)+(AV31*$P$31)+(AV34*$P$34)</f>
        <v>0</v>
      </c>
      <c r="AY22" s="162"/>
      <c r="AZ22" s="164"/>
      <c r="BA22" s="162">
        <v>0</v>
      </c>
      <c r="BB22" s="626">
        <v>0</v>
      </c>
      <c r="BC22" s="1465">
        <f>SUM(BA22:BA25)</f>
        <v>0</v>
      </c>
      <c r="BD22" s="1495">
        <f>SUM(BB22:BB25)</f>
        <v>0</v>
      </c>
      <c r="BE22" s="1461">
        <f>+(BC22*$P$22)+(BC26*$P$26)+(BC31*$P$31)+(BC34*$P$34)</f>
        <v>0</v>
      </c>
      <c r="BF22" s="1461">
        <f>+(BD22*$P$22)+(BD26*$P$26)+(BD31*$P$31)+(BD34*$P$34)</f>
        <v>0</v>
      </c>
      <c r="BG22" s="165"/>
      <c r="BH22" s="164"/>
      <c r="BI22" s="162">
        <v>0</v>
      </c>
      <c r="BJ22" s="626">
        <v>0</v>
      </c>
      <c r="BK22" s="1465">
        <f>SUM(BI22:BI25)</f>
        <v>0</v>
      </c>
      <c r="BL22" s="1735">
        <f>SUM(BJ22:BJ25)</f>
        <v>0</v>
      </c>
      <c r="BM22" s="1461">
        <f>+(BK22*$P$22)+(BK26*$P$26)+(BK31*$P$31)+(BK34*$P$34)</f>
        <v>0</v>
      </c>
      <c r="BN22" s="1461">
        <f>+(BL22*$P$22)+(BL26*$P$26)+(BL31*$P$31)+(BL34*$P$34)</f>
        <v>0</v>
      </c>
      <c r="BO22" s="166"/>
      <c r="BP22" s="164"/>
      <c r="BQ22" s="717">
        <v>1.6E-2</v>
      </c>
      <c r="BR22" s="926">
        <v>1.6E-2</v>
      </c>
      <c r="BS22" s="1465">
        <f>SUM(BQ22:BQ25)</f>
        <v>0.16500000000000001</v>
      </c>
      <c r="BT22" s="1738">
        <f>SUM(BR22:BR25)</f>
        <v>0.16500000000000001</v>
      </c>
      <c r="BU22" s="1461">
        <f>+(BS22*$P$22)+(BS26*$P$26)+(BS31*$P$31)+(BS34*$P$34)</f>
        <v>0.16469000000000003</v>
      </c>
      <c r="BV22" s="1461">
        <f>+(BT22*$P$22)+(BT26*$P$26)+(BT31*$P$31)+(BT34*$P$34)</f>
        <v>0.16469000000000003</v>
      </c>
      <c r="BW22" s="167" t="s">
        <v>470</v>
      </c>
      <c r="BX22" s="163" t="s">
        <v>471</v>
      </c>
      <c r="BY22" s="162">
        <v>1.6E-2</v>
      </c>
      <c r="BZ22" s="926">
        <v>1.6E-2</v>
      </c>
      <c r="CA22" s="1465">
        <f>SUM(BY22:BY25)</f>
        <v>0.16900000000000001</v>
      </c>
      <c r="CB22" s="1679">
        <f>SUM(BZ22:BZ25)</f>
        <v>0.16900000000000001</v>
      </c>
      <c r="CC22" s="1461">
        <f>+(CA22*$P$22)+(CA26*$P$26)+(CA31*$P$31)+(CA34*$P$34)</f>
        <v>0.16553000000000004</v>
      </c>
      <c r="CD22" s="1461">
        <f>+(CB22*$P$22)+(CB26*$P$26)+(CB31*$P$31)+(CB34*$P$34)</f>
        <v>0.16553000000000004</v>
      </c>
      <c r="CE22" s="167" t="s">
        <v>472</v>
      </c>
      <c r="CF22" s="163" t="s">
        <v>471</v>
      </c>
      <c r="CG22" s="162">
        <v>1.6E-2</v>
      </c>
      <c r="CH22" s="926">
        <v>1.6E-2</v>
      </c>
      <c r="CI22" s="1465">
        <f>SUM(CG22:CG25)</f>
        <v>0.16500000000000001</v>
      </c>
      <c r="CJ22" s="1679">
        <f>SUM(CH22:CH25)</f>
        <v>0.16500000000000001</v>
      </c>
      <c r="CK22" s="1461">
        <f>+(CI22*$P$22)+(CI26*$P$26)+(CI31*$P$31)+(CI34*$P$34)</f>
        <v>0.16469000000000003</v>
      </c>
      <c r="CL22" s="1461">
        <f>+(CJ22*$P$22)+(CJ26*$P$26)+(CJ31*$P$31)+(CJ34*$P$34)</f>
        <v>0.14849000000000001</v>
      </c>
      <c r="CM22" s="167" t="s">
        <v>473</v>
      </c>
      <c r="CN22" s="163" t="s">
        <v>471</v>
      </c>
      <c r="CO22" s="162">
        <v>1.6E-2</v>
      </c>
      <c r="CP22" s="926">
        <v>0</v>
      </c>
      <c r="CQ22" s="1465">
        <f>SUM(CO22:CO25)</f>
        <v>0.16500000000000001</v>
      </c>
      <c r="CR22" s="1679">
        <f>SUM(CP22:CP25)</f>
        <v>0</v>
      </c>
      <c r="CS22" s="1461">
        <f>+(CQ22*$P$22)+(CQ26*$P$26)+(CQ31*$P$31)+(CQ34*$P$34)</f>
        <v>0.16469000000000003</v>
      </c>
      <c r="CT22" s="1461">
        <f>+(CR22*$P$22)+(CR26*$P$26)+(CR31*$P$31)+(CR34*$P$34)</f>
        <v>0</v>
      </c>
      <c r="CU22" s="168"/>
      <c r="CV22" s="164"/>
      <c r="CW22" s="162">
        <v>1.6E-2</v>
      </c>
      <c r="CX22" s="626">
        <v>0</v>
      </c>
      <c r="CY22" s="1465">
        <f>SUM(CW22:CW25)</f>
        <v>0.16500000000000001</v>
      </c>
      <c r="CZ22" s="1495">
        <f>SUM(CX22:CX25)</f>
        <v>0</v>
      </c>
      <c r="DA22" s="1461">
        <f>+(CY22*$P$22)+(CY26*$P$26)+(CY31*$P$31)+(CY34*$P$34)</f>
        <v>0.16589000000000004</v>
      </c>
      <c r="DB22" s="1461">
        <f>+(CZ22*$P$22)+(CZ26*$P$26)+(CZ31*$P$31)+(CZ34*$P$34)</f>
        <v>0</v>
      </c>
      <c r="DC22" s="543"/>
      <c r="DD22" s="544"/>
      <c r="DE22" s="755">
        <v>0.02</v>
      </c>
      <c r="DF22" s="769">
        <v>0</v>
      </c>
      <c r="DG22" s="1766">
        <f>SUM(DE22:DE25)</f>
        <v>0.17100000000000001</v>
      </c>
      <c r="DH22" s="1668">
        <f>SUM(DF22:DF25)</f>
        <v>0</v>
      </c>
      <c r="DI22" s="1461">
        <f>+(DG22*$P$22)+(DG26*$P$26)+(DG31*$P$31)+(DG34*$P$34)</f>
        <v>0.17451000000000003</v>
      </c>
      <c r="DJ22" s="1461">
        <f>+(DH22*$P$22)+(DH26*$P$26)+(DH31*$P$31)+(DH34*$P$34)</f>
        <v>0</v>
      </c>
      <c r="DK22" s="1461"/>
      <c r="DL22" s="544"/>
      <c r="DM22" s="169">
        <f>SUM(DE22+CW22+CG22+BY22+BQ22+CO22)</f>
        <v>0.1</v>
      </c>
      <c r="DN22" s="169" t="str">
        <f>+IF(DM22=T22,"OK","NO")</f>
        <v>OK</v>
      </c>
      <c r="DO22" s="585">
        <f t="shared" ref="DO22:DO61" si="0">SUM(U22+AC22+AK22)</f>
        <v>0</v>
      </c>
      <c r="DP22" s="586">
        <f t="shared" ref="DP22:DP61" si="1">SUM(V22+AD22+AL22)</f>
        <v>0</v>
      </c>
      <c r="DQ22" s="587" t="e">
        <f>DP22/DO22</f>
        <v>#DIV/0!</v>
      </c>
      <c r="DR22" s="1762">
        <f>SUM(W22+AE22+AM22)</f>
        <v>0</v>
      </c>
      <c r="DS22" s="1706">
        <f>SUM(X22+AF22+AN22)</f>
        <v>0</v>
      </c>
      <c r="DT22" s="1708" t="e">
        <f>+DS22/DR22</f>
        <v>#DIV/0!</v>
      </c>
      <c r="DU22" s="1354">
        <f>SUM(Y22+AG22+AO22)</f>
        <v>0</v>
      </c>
      <c r="DV22" s="1354">
        <f>SUM(Z22+AH22+AP22)</f>
        <v>0</v>
      </c>
      <c r="DW22" s="1716" t="e">
        <f>DV22/DU22</f>
        <v>#DIV/0!</v>
      </c>
      <c r="DX22" s="585">
        <f>U22+AC22+AK22+AS22+BA22+BI22</f>
        <v>0</v>
      </c>
      <c r="DY22" s="585">
        <f>V22+AD22+AL22+AT22+BB22+BJ22</f>
        <v>0</v>
      </c>
      <c r="DZ22" s="587" t="e">
        <f>DY22/DX22</f>
        <v>#DIV/0!</v>
      </c>
      <c r="EA22" s="1700">
        <f>W22+AE22+AM22+AU22+BC22+BK22</f>
        <v>0</v>
      </c>
      <c r="EB22" s="1700">
        <f>X22+AF22+AN22+AV22+BD22+BL22</f>
        <v>0</v>
      </c>
      <c r="EC22" s="1723" t="e">
        <f>+EB22/EA22</f>
        <v>#DIV/0!</v>
      </c>
      <c r="ED22" s="1354">
        <f>Y22+AG22+AO22+AW22+BE22+BM22</f>
        <v>0</v>
      </c>
      <c r="EE22" s="1354">
        <f>Z22+AH22+AP22+AX22+BF22+BN22</f>
        <v>0</v>
      </c>
      <c r="EF22" s="1716" t="e">
        <f>EE22/ED22</f>
        <v>#DIV/0!</v>
      </c>
      <c r="EG22" s="585">
        <f>U22+AC22+AK22+AS22+BA22+BI22+BQ22+BY22+CG22</f>
        <v>4.8000000000000001E-2</v>
      </c>
      <c r="EH22" s="585">
        <f>V22+AD22+AL22+AT22+BB22+BJ22+BR22+BZ22+CH22</f>
        <v>4.8000000000000001E-2</v>
      </c>
      <c r="EI22" s="893">
        <f>+EH22/EG22</f>
        <v>1</v>
      </c>
      <c r="EJ22" s="1697">
        <f>W22+AE22+AM22+AU22+BC22+BK22+BS22+CA22+CI22</f>
        <v>0.499</v>
      </c>
      <c r="EK22" s="1697">
        <f>X22+AF22+AN22+AV22+BD22+BL22+BT22+CB22+CJ22</f>
        <v>0.499</v>
      </c>
      <c r="EL22" s="1723">
        <f>+EK22/EJ22</f>
        <v>1</v>
      </c>
      <c r="EM22" s="1354">
        <f>Y22+AG22+AO22+AW22+BE22+BM22+BU22+CC22+CK22</f>
        <v>0.49491000000000007</v>
      </c>
      <c r="EN22" s="1354">
        <f>Z22+AH22+AP22+AX22+BF22+BN22+BV22+CD22+CL22</f>
        <v>0.47871000000000008</v>
      </c>
      <c r="EO22" s="1728">
        <f>+EN22/EM22</f>
        <v>0.96726677577741405</v>
      </c>
      <c r="EP22" s="585">
        <f>U22+AC22+AK22+AS22+BA22+BI22+BQ22+BY22+CG22+CO22+CW22+DE22</f>
        <v>0.1</v>
      </c>
      <c r="EQ22" s="585">
        <f>V22+AD22+AL22+AT22+BB22+BJ22+BR22+BZ22+CH22+CP22+CX22+DF22</f>
        <v>4.8000000000000001E-2</v>
      </c>
      <c r="ER22" s="893">
        <f>EQ22/EP22</f>
        <v>0.48</v>
      </c>
      <c r="ES22" s="1697">
        <f>+W22+AE22+AM22+AU22+BC22+BK22+BS22+CA22+CI22+CQ22+CY22+DG22</f>
        <v>1</v>
      </c>
      <c r="ET22" s="1697">
        <f>+X22+AF22+AN22+AV22+BD22+BL22+BT22+CB22+CJ22+CR22+CZ22+DH22</f>
        <v>0.499</v>
      </c>
      <c r="EU22" s="1723">
        <f>+ET22/ES22</f>
        <v>0.499</v>
      </c>
      <c r="EV22" s="1354">
        <f>Y22+AG22+AO22+AW22+BE22+BM22+BU22+CC22+CK22+CS22+DA22+DI22</f>
        <v>1</v>
      </c>
      <c r="EW22" s="1354">
        <f>Z22+AH22+AP22+AX22+BF22+BN22+BV22+CD22+CL22+CT22+DB22+DJ22</f>
        <v>0.47871000000000008</v>
      </c>
      <c r="EX22" s="1356">
        <f>EW22/EV22</f>
        <v>0.47871000000000008</v>
      </c>
      <c r="EY22" s="90">
        <f t="shared" ref="EY22:EY28" si="2">EP22-T22</f>
        <v>0</v>
      </c>
    </row>
    <row r="23" spans="1:155" ht="54.75" customHeight="1" x14ac:dyDescent="0.25">
      <c r="A23" s="1547"/>
      <c r="B23" s="1970"/>
      <c r="C23" s="1972"/>
      <c r="D23" s="1587"/>
      <c r="E23" s="1590"/>
      <c r="F23" s="1590"/>
      <c r="G23" s="1590"/>
      <c r="H23" s="1593"/>
      <c r="I23" s="1605"/>
      <c r="J23" s="1608"/>
      <c r="K23" s="1611"/>
      <c r="L23" s="1614"/>
      <c r="M23" s="1617"/>
      <c r="N23" s="1617"/>
      <c r="O23" s="1611"/>
      <c r="P23" s="1652"/>
      <c r="Q23" s="1652"/>
      <c r="R23" s="1990"/>
      <c r="S23" s="493" t="s">
        <v>474</v>
      </c>
      <c r="T23" s="494">
        <v>0.2</v>
      </c>
      <c r="U23" s="170">
        <v>0</v>
      </c>
      <c r="V23" s="171"/>
      <c r="W23" s="1466"/>
      <c r="X23" s="1496"/>
      <c r="Y23" s="1462"/>
      <c r="Z23" s="1462"/>
      <c r="AA23" s="172"/>
      <c r="AB23" s="173"/>
      <c r="AC23" s="172">
        <v>0</v>
      </c>
      <c r="AD23" s="627">
        <v>0</v>
      </c>
      <c r="AE23" s="1657"/>
      <c r="AF23" s="1660"/>
      <c r="AG23" s="1462"/>
      <c r="AH23" s="1462"/>
      <c r="AI23" s="172"/>
      <c r="AJ23" s="174"/>
      <c r="AK23" s="172">
        <v>0</v>
      </c>
      <c r="AL23" s="627">
        <v>0</v>
      </c>
      <c r="AM23" s="1466"/>
      <c r="AN23" s="1496"/>
      <c r="AO23" s="1462"/>
      <c r="AP23" s="1462"/>
      <c r="AQ23" s="172"/>
      <c r="AR23" s="174"/>
      <c r="AS23" s="172">
        <v>0</v>
      </c>
      <c r="AT23" s="627">
        <v>0</v>
      </c>
      <c r="AU23" s="1466"/>
      <c r="AV23" s="1496"/>
      <c r="AW23" s="1462"/>
      <c r="AX23" s="1462"/>
      <c r="AY23" s="172"/>
      <c r="AZ23" s="174"/>
      <c r="BA23" s="172">
        <v>0</v>
      </c>
      <c r="BB23" s="627">
        <v>0</v>
      </c>
      <c r="BC23" s="1466"/>
      <c r="BD23" s="1496"/>
      <c r="BE23" s="1462"/>
      <c r="BF23" s="1462"/>
      <c r="BG23" s="175"/>
      <c r="BH23" s="174"/>
      <c r="BI23" s="172">
        <v>0</v>
      </c>
      <c r="BJ23" s="627">
        <v>0</v>
      </c>
      <c r="BK23" s="1466"/>
      <c r="BL23" s="1736"/>
      <c r="BM23" s="1462"/>
      <c r="BN23" s="1462"/>
      <c r="BO23" s="176"/>
      <c r="BP23" s="174"/>
      <c r="BQ23" s="718">
        <v>3.3000000000000002E-2</v>
      </c>
      <c r="BR23" s="927">
        <v>3.3000000000000002E-2</v>
      </c>
      <c r="BS23" s="1466"/>
      <c r="BT23" s="1739"/>
      <c r="BU23" s="1462"/>
      <c r="BV23" s="1462"/>
      <c r="BW23" s="177" t="s">
        <v>475</v>
      </c>
      <c r="BX23" s="173" t="s">
        <v>476</v>
      </c>
      <c r="BY23" s="172">
        <v>3.3000000000000002E-2</v>
      </c>
      <c r="BZ23" s="927">
        <v>3.3000000000000002E-2</v>
      </c>
      <c r="CA23" s="1466"/>
      <c r="CB23" s="1680"/>
      <c r="CC23" s="1462"/>
      <c r="CD23" s="1462"/>
      <c r="CE23" s="177" t="s">
        <v>477</v>
      </c>
      <c r="CF23" s="173" t="s">
        <v>476</v>
      </c>
      <c r="CG23" s="172">
        <v>3.3000000000000002E-2</v>
      </c>
      <c r="CH23" s="927">
        <v>3.3000000000000002E-2</v>
      </c>
      <c r="CI23" s="1466"/>
      <c r="CJ23" s="1680"/>
      <c r="CK23" s="1462"/>
      <c r="CL23" s="1462"/>
      <c r="CM23" s="177" t="s">
        <v>478</v>
      </c>
      <c r="CN23" s="173" t="s">
        <v>476</v>
      </c>
      <c r="CO23" s="172">
        <v>3.3000000000000002E-2</v>
      </c>
      <c r="CP23" s="927">
        <v>0</v>
      </c>
      <c r="CQ23" s="1466"/>
      <c r="CR23" s="1680"/>
      <c r="CS23" s="1462"/>
      <c r="CT23" s="1462"/>
      <c r="CU23" s="178"/>
      <c r="CV23" s="174"/>
      <c r="CW23" s="172">
        <v>3.3000000000000002E-2</v>
      </c>
      <c r="CX23" s="627">
        <v>0</v>
      </c>
      <c r="CY23" s="1466"/>
      <c r="CZ23" s="1496"/>
      <c r="DA23" s="1462"/>
      <c r="DB23" s="1462"/>
      <c r="DC23" s="545"/>
      <c r="DD23" s="546"/>
      <c r="DE23" s="756">
        <v>3.5000000000000003E-2</v>
      </c>
      <c r="DF23" s="770">
        <v>0</v>
      </c>
      <c r="DG23" s="1767"/>
      <c r="DH23" s="1669"/>
      <c r="DI23" s="1462"/>
      <c r="DJ23" s="1462"/>
      <c r="DK23" s="1462"/>
      <c r="DL23" s="546"/>
      <c r="DM23" s="169">
        <f t="shared" ref="DM23:DM61" si="3">SUM(DE23+CW23+CG23+BY23+BQ23+CO23)</f>
        <v>0.2</v>
      </c>
      <c r="DN23" s="169" t="str">
        <f t="shared" ref="DN23:DN61" si="4">+IF(DM23=T23,"OK","NO")</f>
        <v>OK</v>
      </c>
      <c r="DO23" s="588">
        <f t="shared" si="0"/>
        <v>0</v>
      </c>
      <c r="DP23" s="584">
        <f t="shared" si="1"/>
        <v>0</v>
      </c>
      <c r="DQ23" s="589" t="e">
        <f t="shared" ref="DQ23:DQ61" si="5">DP23/DO23</f>
        <v>#DIV/0!</v>
      </c>
      <c r="DR23" s="1701"/>
      <c r="DS23" s="1707"/>
      <c r="DT23" s="1709"/>
      <c r="DU23" s="1355"/>
      <c r="DV23" s="1355"/>
      <c r="DW23" s="1717"/>
      <c r="DX23" s="588">
        <f t="shared" ref="DX23:DX61" si="6">U23+AC23+AK23+AS23+BA23+BI23</f>
        <v>0</v>
      </c>
      <c r="DY23" s="584">
        <f t="shared" ref="DY23:DY61" si="7">V23+AD23+AL23+AT23+BB23+BJ23</f>
        <v>0</v>
      </c>
      <c r="DZ23" s="589" t="e">
        <f t="shared" ref="DZ23:DZ61" si="8">DY23/DX23</f>
        <v>#DIV/0!</v>
      </c>
      <c r="EA23" s="1701"/>
      <c r="EB23" s="1701"/>
      <c r="EC23" s="1724"/>
      <c r="ED23" s="1355"/>
      <c r="EE23" s="1355"/>
      <c r="EF23" s="1717"/>
      <c r="EG23" s="588">
        <f t="shared" ref="EG23:EG61" si="9">U23+AC23+AK23+AS23+BA23+BI23+BQ23+BY23+CG23</f>
        <v>9.9000000000000005E-2</v>
      </c>
      <c r="EH23" s="584">
        <f t="shared" ref="EH23:EH61" si="10">V23+AD23+AL23+AT23+BB23+BJ23+BR23+BZ23+CH23</f>
        <v>9.9000000000000005E-2</v>
      </c>
      <c r="EI23" s="894">
        <f t="shared" ref="EI23:EI61" si="11">+EH23/EG23</f>
        <v>1</v>
      </c>
      <c r="EJ23" s="1707"/>
      <c r="EK23" s="1707"/>
      <c r="EL23" s="1724"/>
      <c r="EM23" s="1355"/>
      <c r="EN23" s="1355"/>
      <c r="EO23" s="1729"/>
      <c r="EP23" s="588">
        <f t="shared" ref="EP23:EP61" si="12">U23+AC23+AK23+AS23+BA23+BI23+BQ23+BY23+CG23+CO23+CW23+DE23</f>
        <v>0.2</v>
      </c>
      <c r="EQ23" s="584">
        <f t="shared" ref="EQ23:EQ61" si="13">V23+AD23+AL23+AT23+BB23+BJ23+BR23+BZ23+CH23+CP23+CX23+DF23</f>
        <v>9.9000000000000005E-2</v>
      </c>
      <c r="ER23" s="894">
        <f t="shared" ref="ER23:ER61" si="14">EQ23/EP23</f>
        <v>0.495</v>
      </c>
      <c r="ES23" s="1707"/>
      <c r="ET23" s="1707"/>
      <c r="EU23" s="1724"/>
      <c r="EV23" s="1355"/>
      <c r="EW23" s="1355"/>
      <c r="EX23" s="1357"/>
      <c r="EY23" s="90">
        <f t="shared" si="2"/>
        <v>0</v>
      </c>
    </row>
    <row r="24" spans="1:155" ht="52.5" customHeight="1" x14ac:dyDescent="0.25">
      <c r="A24" s="1547"/>
      <c r="B24" s="1970"/>
      <c r="C24" s="1972"/>
      <c r="D24" s="1587"/>
      <c r="E24" s="1590"/>
      <c r="F24" s="1590"/>
      <c r="G24" s="1590"/>
      <c r="H24" s="1593"/>
      <c r="I24" s="1605"/>
      <c r="J24" s="1608"/>
      <c r="K24" s="1611"/>
      <c r="L24" s="1614"/>
      <c r="M24" s="1617"/>
      <c r="N24" s="1617"/>
      <c r="O24" s="1611"/>
      <c r="P24" s="1652"/>
      <c r="Q24" s="1652"/>
      <c r="R24" s="1990"/>
      <c r="S24" s="493" t="s">
        <v>479</v>
      </c>
      <c r="T24" s="494">
        <v>0.3</v>
      </c>
      <c r="U24" s="170">
        <v>0</v>
      </c>
      <c r="V24" s="171"/>
      <c r="W24" s="1466"/>
      <c r="X24" s="1496"/>
      <c r="Y24" s="1462"/>
      <c r="Z24" s="1462"/>
      <c r="AA24" s="172"/>
      <c r="AB24" s="173"/>
      <c r="AC24" s="172">
        <v>0</v>
      </c>
      <c r="AD24" s="627">
        <v>0</v>
      </c>
      <c r="AE24" s="1657"/>
      <c r="AF24" s="1660"/>
      <c r="AG24" s="1462"/>
      <c r="AH24" s="1462"/>
      <c r="AI24" s="172"/>
      <c r="AJ24" s="174"/>
      <c r="AK24" s="172">
        <v>0</v>
      </c>
      <c r="AL24" s="627">
        <v>0</v>
      </c>
      <c r="AM24" s="1466"/>
      <c r="AN24" s="1496"/>
      <c r="AO24" s="1462"/>
      <c r="AP24" s="1462"/>
      <c r="AQ24" s="172"/>
      <c r="AR24" s="174"/>
      <c r="AS24" s="172">
        <v>0</v>
      </c>
      <c r="AT24" s="627">
        <v>0</v>
      </c>
      <c r="AU24" s="1466"/>
      <c r="AV24" s="1496"/>
      <c r="AW24" s="1462"/>
      <c r="AX24" s="1462"/>
      <c r="AY24" s="172"/>
      <c r="AZ24" s="174"/>
      <c r="BA24" s="172">
        <v>0</v>
      </c>
      <c r="BB24" s="627">
        <v>0</v>
      </c>
      <c r="BC24" s="1466"/>
      <c r="BD24" s="1496"/>
      <c r="BE24" s="1462"/>
      <c r="BF24" s="1462"/>
      <c r="BG24" s="175"/>
      <c r="BH24" s="174"/>
      <c r="BI24" s="172">
        <v>0</v>
      </c>
      <c r="BJ24" s="627">
        <v>0</v>
      </c>
      <c r="BK24" s="1466"/>
      <c r="BL24" s="1736"/>
      <c r="BM24" s="1462"/>
      <c r="BN24" s="1462"/>
      <c r="BO24" s="176"/>
      <c r="BP24" s="174"/>
      <c r="BQ24" s="718">
        <v>0.05</v>
      </c>
      <c r="BR24" s="927">
        <v>0.05</v>
      </c>
      <c r="BS24" s="1466"/>
      <c r="BT24" s="1739"/>
      <c r="BU24" s="1462"/>
      <c r="BV24" s="1462"/>
      <c r="BW24" s="177" t="s">
        <v>480</v>
      </c>
      <c r="BX24" s="173" t="s">
        <v>481</v>
      </c>
      <c r="BY24" s="172">
        <v>0.05</v>
      </c>
      <c r="BZ24" s="927">
        <v>0.05</v>
      </c>
      <c r="CA24" s="1466"/>
      <c r="CB24" s="1680"/>
      <c r="CC24" s="1462"/>
      <c r="CD24" s="1462"/>
      <c r="CE24" s="177" t="s">
        <v>482</v>
      </c>
      <c r="CF24" s="173" t="s">
        <v>481</v>
      </c>
      <c r="CG24" s="172">
        <v>0.05</v>
      </c>
      <c r="CH24" s="927">
        <v>0.05</v>
      </c>
      <c r="CI24" s="1466"/>
      <c r="CJ24" s="1680"/>
      <c r="CK24" s="1462"/>
      <c r="CL24" s="1462"/>
      <c r="CM24" s="177" t="s">
        <v>483</v>
      </c>
      <c r="CN24" s="173" t="s">
        <v>481</v>
      </c>
      <c r="CO24" s="172">
        <v>0.05</v>
      </c>
      <c r="CP24" s="927">
        <v>0</v>
      </c>
      <c r="CQ24" s="1466"/>
      <c r="CR24" s="1680"/>
      <c r="CS24" s="1462"/>
      <c r="CT24" s="1462"/>
      <c r="CU24" s="178"/>
      <c r="CV24" s="174"/>
      <c r="CW24" s="172">
        <v>0.05</v>
      </c>
      <c r="CX24" s="627">
        <v>0</v>
      </c>
      <c r="CY24" s="1466"/>
      <c r="CZ24" s="1496"/>
      <c r="DA24" s="1462"/>
      <c r="DB24" s="1462"/>
      <c r="DC24" s="545"/>
      <c r="DD24" s="546"/>
      <c r="DE24" s="756">
        <v>0.05</v>
      </c>
      <c r="DF24" s="770">
        <v>0</v>
      </c>
      <c r="DG24" s="1767"/>
      <c r="DH24" s="1669"/>
      <c r="DI24" s="1462"/>
      <c r="DJ24" s="1462"/>
      <c r="DK24" s="1462"/>
      <c r="DL24" s="546"/>
      <c r="DM24" s="169">
        <f t="shared" si="3"/>
        <v>0.3</v>
      </c>
      <c r="DN24" s="169" t="str">
        <f t="shared" si="4"/>
        <v>OK</v>
      </c>
      <c r="DO24" s="588">
        <f t="shared" si="0"/>
        <v>0</v>
      </c>
      <c r="DP24" s="584">
        <f t="shared" si="1"/>
        <v>0</v>
      </c>
      <c r="DQ24" s="589" t="e">
        <f t="shared" si="5"/>
        <v>#DIV/0!</v>
      </c>
      <c r="DR24" s="1701"/>
      <c r="DS24" s="1707"/>
      <c r="DT24" s="1709"/>
      <c r="DU24" s="1355"/>
      <c r="DV24" s="1355"/>
      <c r="DW24" s="1717"/>
      <c r="DX24" s="588">
        <f t="shared" si="6"/>
        <v>0</v>
      </c>
      <c r="DY24" s="584">
        <f t="shared" si="7"/>
        <v>0</v>
      </c>
      <c r="DZ24" s="589" t="e">
        <f t="shared" si="8"/>
        <v>#DIV/0!</v>
      </c>
      <c r="EA24" s="1701"/>
      <c r="EB24" s="1701"/>
      <c r="EC24" s="1724"/>
      <c r="ED24" s="1355"/>
      <c r="EE24" s="1355"/>
      <c r="EF24" s="1717"/>
      <c r="EG24" s="588">
        <f t="shared" si="9"/>
        <v>0.15000000000000002</v>
      </c>
      <c r="EH24" s="584">
        <f t="shared" si="10"/>
        <v>0.15000000000000002</v>
      </c>
      <c r="EI24" s="894">
        <f t="shared" si="11"/>
        <v>1</v>
      </c>
      <c r="EJ24" s="1707"/>
      <c r="EK24" s="1707"/>
      <c r="EL24" s="1724"/>
      <c r="EM24" s="1355"/>
      <c r="EN24" s="1355"/>
      <c r="EO24" s="1729"/>
      <c r="EP24" s="588">
        <f t="shared" si="12"/>
        <v>0.3</v>
      </c>
      <c r="EQ24" s="584">
        <f t="shared" si="13"/>
        <v>0.15000000000000002</v>
      </c>
      <c r="ER24" s="894">
        <f t="shared" si="14"/>
        <v>0.50000000000000011</v>
      </c>
      <c r="ES24" s="1707"/>
      <c r="ET24" s="1707"/>
      <c r="EU24" s="1724"/>
      <c r="EV24" s="1355"/>
      <c r="EW24" s="1355"/>
      <c r="EX24" s="1357"/>
      <c r="EY24" s="90">
        <f t="shared" si="2"/>
        <v>0</v>
      </c>
    </row>
    <row r="25" spans="1:155" ht="60.75" customHeight="1" thickBot="1" x14ac:dyDescent="0.3">
      <c r="A25" s="1547"/>
      <c r="B25" s="1970"/>
      <c r="C25" s="1972"/>
      <c r="D25" s="1587"/>
      <c r="E25" s="1590"/>
      <c r="F25" s="1590"/>
      <c r="G25" s="1590"/>
      <c r="H25" s="1593"/>
      <c r="I25" s="1605"/>
      <c r="J25" s="1609"/>
      <c r="K25" s="1612"/>
      <c r="L25" s="1615"/>
      <c r="M25" s="1618"/>
      <c r="N25" s="1618"/>
      <c r="O25" s="1612"/>
      <c r="P25" s="1653"/>
      <c r="Q25" s="1653"/>
      <c r="R25" s="1991"/>
      <c r="S25" s="495" t="s">
        <v>484</v>
      </c>
      <c r="T25" s="496">
        <v>0.4</v>
      </c>
      <c r="U25" s="179">
        <v>0</v>
      </c>
      <c r="V25" s="180"/>
      <c r="W25" s="1467"/>
      <c r="X25" s="1497"/>
      <c r="Y25" s="1462"/>
      <c r="Z25" s="1462"/>
      <c r="AA25" s="181"/>
      <c r="AB25" s="182"/>
      <c r="AC25" s="181">
        <v>0</v>
      </c>
      <c r="AD25" s="628">
        <v>0</v>
      </c>
      <c r="AE25" s="1658"/>
      <c r="AF25" s="1661"/>
      <c r="AG25" s="1462"/>
      <c r="AH25" s="1462"/>
      <c r="AI25" s="181"/>
      <c r="AJ25" s="183"/>
      <c r="AK25" s="181">
        <v>0</v>
      </c>
      <c r="AL25" s="628">
        <v>0</v>
      </c>
      <c r="AM25" s="1467"/>
      <c r="AN25" s="1497"/>
      <c r="AO25" s="1462"/>
      <c r="AP25" s="1462"/>
      <c r="AQ25" s="181"/>
      <c r="AR25" s="183"/>
      <c r="AS25" s="181">
        <v>0</v>
      </c>
      <c r="AT25" s="628">
        <v>0</v>
      </c>
      <c r="AU25" s="1467"/>
      <c r="AV25" s="1497"/>
      <c r="AW25" s="1462"/>
      <c r="AX25" s="1462"/>
      <c r="AY25" s="181"/>
      <c r="AZ25" s="183"/>
      <c r="BA25" s="181">
        <v>0</v>
      </c>
      <c r="BB25" s="628">
        <v>0</v>
      </c>
      <c r="BC25" s="1467"/>
      <c r="BD25" s="1497"/>
      <c r="BE25" s="1462"/>
      <c r="BF25" s="1462"/>
      <c r="BG25" s="184"/>
      <c r="BH25" s="183"/>
      <c r="BI25" s="181">
        <v>0</v>
      </c>
      <c r="BJ25" s="628">
        <v>0</v>
      </c>
      <c r="BK25" s="1467"/>
      <c r="BL25" s="1737"/>
      <c r="BM25" s="1462"/>
      <c r="BN25" s="1462"/>
      <c r="BO25" s="185"/>
      <c r="BP25" s="183"/>
      <c r="BQ25" s="719">
        <v>6.6000000000000003E-2</v>
      </c>
      <c r="BR25" s="928">
        <v>6.6000000000000003E-2</v>
      </c>
      <c r="BS25" s="1467"/>
      <c r="BT25" s="1740"/>
      <c r="BU25" s="1462"/>
      <c r="BV25" s="1462"/>
      <c r="BW25" s="186" t="s">
        <v>485</v>
      </c>
      <c r="BX25" s="182" t="s">
        <v>486</v>
      </c>
      <c r="BY25" s="181">
        <v>7.0000000000000007E-2</v>
      </c>
      <c r="BZ25" s="928">
        <v>7.0000000000000007E-2</v>
      </c>
      <c r="CA25" s="1467"/>
      <c r="CB25" s="1681"/>
      <c r="CC25" s="1462"/>
      <c r="CD25" s="1462"/>
      <c r="CE25" s="186" t="s">
        <v>487</v>
      </c>
      <c r="CF25" s="182" t="s">
        <v>486</v>
      </c>
      <c r="CG25" s="181">
        <v>6.6000000000000003E-2</v>
      </c>
      <c r="CH25" s="928">
        <v>6.6000000000000003E-2</v>
      </c>
      <c r="CI25" s="1467"/>
      <c r="CJ25" s="1681"/>
      <c r="CK25" s="1462"/>
      <c r="CL25" s="1462"/>
      <c r="CM25" s="186" t="s">
        <v>488</v>
      </c>
      <c r="CN25" s="182" t="s">
        <v>486</v>
      </c>
      <c r="CO25" s="181">
        <v>6.6000000000000003E-2</v>
      </c>
      <c r="CP25" s="928">
        <v>0</v>
      </c>
      <c r="CQ25" s="1467"/>
      <c r="CR25" s="1681"/>
      <c r="CS25" s="1462"/>
      <c r="CT25" s="1462"/>
      <c r="CU25" s="187"/>
      <c r="CV25" s="183"/>
      <c r="CW25" s="181">
        <v>6.6000000000000003E-2</v>
      </c>
      <c r="CX25" s="628">
        <v>0</v>
      </c>
      <c r="CY25" s="1467"/>
      <c r="CZ25" s="1497"/>
      <c r="DA25" s="1462"/>
      <c r="DB25" s="1462"/>
      <c r="DC25" s="547"/>
      <c r="DD25" s="548"/>
      <c r="DE25" s="757">
        <v>6.6000000000000003E-2</v>
      </c>
      <c r="DF25" s="771">
        <v>0</v>
      </c>
      <c r="DG25" s="1768"/>
      <c r="DH25" s="1670"/>
      <c r="DI25" s="1462"/>
      <c r="DJ25" s="1462"/>
      <c r="DK25" s="1462"/>
      <c r="DL25" s="548"/>
      <c r="DM25" s="169">
        <f t="shared" si="3"/>
        <v>0.4</v>
      </c>
      <c r="DN25" s="169" t="str">
        <f t="shared" si="4"/>
        <v>OK</v>
      </c>
      <c r="DO25" s="590">
        <f t="shared" si="0"/>
        <v>0</v>
      </c>
      <c r="DP25" s="591">
        <f t="shared" si="1"/>
        <v>0</v>
      </c>
      <c r="DQ25" s="592" t="e">
        <f t="shared" si="5"/>
        <v>#DIV/0!</v>
      </c>
      <c r="DR25" s="1701"/>
      <c r="DS25" s="1707"/>
      <c r="DT25" s="1709"/>
      <c r="DU25" s="1355"/>
      <c r="DV25" s="1355"/>
      <c r="DW25" s="1717"/>
      <c r="DX25" s="590">
        <f t="shared" si="6"/>
        <v>0</v>
      </c>
      <c r="DY25" s="591">
        <f t="shared" si="7"/>
        <v>0</v>
      </c>
      <c r="DZ25" s="592" t="e">
        <f t="shared" si="8"/>
        <v>#DIV/0!</v>
      </c>
      <c r="EA25" s="1702"/>
      <c r="EB25" s="1702"/>
      <c r="EC25" s="1725"/>
      <c r="ED25" s="1355"/>
      <c r="EE25" s="1355"/>
      <c r="EF25" s="1717"/>
      <c r="EG25" s="590">
        <f t="shared" si="9"/>
        <v>0.20200000000000001</v>
      </c>
      <c r="EH25" s="591">
        <f t="shared" si="10"/>
        <v>0.20200000000000001</v>
      </c>
      <c r="EI25" s="895">
        <f t="shared" si="11"/>
        <v>1</v>
      </c>
      <c r="EJ25" s="1722"/>
      <c r="EK25" s="1722"/>
      <c r="EL25" s="1725"/>
      <c r="EM25" s="1355"/>
      <c r="EN25" s="1355"/>
      <c r="EO25" s="1729"/>
      <c r="EP25" s="590">
        <f t="shared" si="12"/>
        <v>0.4</v>
      </c>
      <c r="EQ25" s="591">
        <f t="shared" si="13"/>
        <v>0.20200000000000001</v>
      </c>
      <c r="ER25" s="895">
        <f t="shared" si="14"/>
        <v>0.505</v>
      </c>
      <c r="ES25" s="1722"/>
      <c r="ET25" s="1722"/>
      <c r="EU25" s="1725"/>
      <c r="EV25" s="1355"/>
      <c r="EW25" s="1355"/>
      <c r="EX25" s="1357"/>
      <c r="EY25" s="90">
        <f t="shared" si="2"/>
        <v>0</v>
      </c>
    </row>
    <row r="26" spans="1:155" ht="51" customHeight="1" thickBot="1" x14ac:dyDescent="0.3">
      <c r="A26" s="1547"/>
      <c r="B26" s="1970"/>
      <c r="C26" s="1972"/>
      <c r="D26" s="1587"/>
      <c r="E26" s="1590"/>
      <c r="F26" s="1590"/>
      <c r="G26" s="1590"/>
      <c r="H26" s="1593"/>
      <c r="I26" s="1605"/>
      <c r="J26" s="1992">
        <v>2</v>
      </c>
      <c r="K26" s="1628" t="s">
        <v>489</v>
      </c>
      <c r="L26" s="1630" t="s">
        <v>490</v>
      </c>
      <c r="M26" s="1632" t="s">
        <v>465</v>
      </c>
      <c r="N26" s="1633">
        <v>4395</v>
      </c>
      <c r="O26" s="1628" t="s">
        <v>491</v>
      </c>
      <c r="P26" s="1654">
        <v>0.45</v>
      </c>
      <c r="Q26" s="1654">
        <v>7.0000000000000007E-2</v>
      </c>
      <c r="R26" s="1671">
        <v>45657</v>
      </c>
      <c r="S26" s="497" t="s">
        <v>492</v>
      </c>
      <c r="T26" s="498">
        <v>0.3</v>
      </c>
      <c r="U26" s="188">
        <v>0</v>
      </c>
      <c r="V26" s="189"/>
      <c r="W26" s="1486">
        <f>SUM(U26:U30)</f>
        <v>0</v>
      </c>
      <c r="X26" s="1478">
        <f>SUM(V26:V30)</f>
        <v>0</v>
      </c>
      <c r="Y26" s="1462"/>
      <c r="Z26" s="1462"/>
      <c r="AA26" s="190"/>
      <c r="AB26" s="191"/>
      <c r="AC26" s="190">
        <v>0</v>
      </c>
      <c r="AD26" s="629">
        <v>0</v>
      </c>
      <c r="AE26" s="1800">
        <f>SUM(AC26:AC30)</f>
        <v>0</v>
      </c>
      <c r="AF26" s="1803">
        <f>SUM(AD26:AD30)</f>
        <v>0</v>
      </c>
      <c r="AG26" s="1462"/>
      <c r="AH26" s="1462"/>
      <c r="AI26" s="190"/>
      <c r="AJ26" s="192"/>
      <c r="AK26" s="190">
        <v>0</v>
      </c>
      <c r="AL26" s="629">
        <v>0</v>
      </c>
      <c r="AM26" s="1486">
        <f>SUM(AK26:AK30)</f>
        <v>0</v>
      </c>
      <c r="AN26" s="1478">
        <f>SUM(AL26:AL30)</f>
        <v>0</v>
      </c>
      <c r="AO26" s="1462"/>
      <c r="AP26" s="1462"/>
      <c r="AQ26" s="190"/>
      <c r="AR26" s="192"/>
      <c r="AS26" s="190">
        <v>0</v>
      </c>
      <c r="AT26" s="629">
        <v>0</v>
      </c>
      <c r="AU26" s="1486">
        <f>SUM(AS26:AS30)</f>
        <v>0</v>
      </c>
      <c r="AV26" s="1478">
        <f>SUM(AT26:AT30)</f>
        <v>0</v>
      </c>
      <c r="AW26" s="1462"/>
      <c r="AX26" s="1462"/>
      <c r="AY26" s="190"/>
      <c r="AZ26" s="192"/>
      <c r="BA26" s="190">
        <v>0</v>
      </c>
      <c r="BB26" s="629">
        <v>0</v>
      </c>
      <c r="BC26" s="1486">
        <f>SUM(BA26:BA30)</f>
        <v>0</v>
      </c>
      <c r="BD26" s="1478">
        <f>SUM(BB26:BB30)</f>
        <v>0</v>
      </c>
      <c r="BE26" s="1462"/>
      <c r="BF26" s="1462"/>
      <c r="BG26" s="193"/>
      <c r="BH26" s="192"/>
      <c r="BI26" s="190">
        <v>0</v>
      </c>
      <c r="BJ26" s="629">
        <v>0</v>
      </c>
      <c r="BK26" s="1486">
        <f>SUM(BI26:BI30)</f>
        <v>0</v>
      </c>
      <c r="BL26" s="1478">
        <f>SUM(BJ26:BJ30)</f>
        <v>0</v>
      </c>
      <c r="BM26" s="1462"/>
      <c r="BN26" s="1462"/>
      <c r="BO26" s="194"/>
      <c r="BP26" s="192"/>
      <c r="BQ26" s="720">
        <v>0.05</v>
      </c>
      <c r="BR26" s="929">
        <v>0.05</v>
      </c>
      <c r="BS26" s="1486">
        <f>SUM(BQ26:BQ30)</f>
        <v>0.16400000000000003</v>
      </c>
      <c r="BT26" s="1489">
        <f>SUM(BR26:BR30)</f>
        <v>0.16400000000000003</v>
      </c>
      <c r="BU26" s="1462"/>
      <c r="BV26" s="1462"/>
      <c r="BW26" s="195" t="s">
        <v>493</v>
      </c>
      <c r="BX26" s="191" t="s">
        <v>494</v>
      </c>
      <c r="BY26" s="903">
        <v>0.05</v>
      </c>
      <c r="BZ26" s="1054">
        <v>0.05</v>
      </c>
      <c r="CA26" s="1486">
        <f>SUM(BY26:BY30)</f>
        <v>0.16400000000000003</v>
      </c>
      <c r="CB26" s="1688">
        <f>SUM(BZ26:BZ30)</f>
        <v>0.16400000000000003</v>
      </c>
      <c r="CC26" s="1462"/>
      <c r="CD26" s="1462"/>
      <c r="CE26" s="195" t="s">
        <v>495</v>
      </c>
      <c r="CF26" s="191" t="s">
        <v>494</v>
      </c>
      <c r="CG26" s="190">
        <v>0.05</v>
      </c>
      <c r="CH26" s="929">
        <v>0.05</v>
      </c>
      <c r="CI26" s="1486">
        <f>SUM(CG26:CG30)</f>
        <v>0.16400000000000003</v>
      </c>
      <c r="CJ26" s="1688">
        <f>SUM(CH26:CH30)</f>
        <v>0.128</v>
      </c>
      <c r="CK26" s="1462"/>
      <c r="CL26" s="1462"/>
      <c r="CM26" s="195" t="s">
        <v>496</v>
      </c>
      <c r="CN26" s="191" t="s">
        <v>494</v>
      </c>
      <c r="CO26" s="190">
        <v>0.05</v>
      </c>
      <c r="CP26" s="929">
        <v>0</v>
      </c>
      <c r="CQ26" s="1486">
        <f>SUM(CO26:CO30)</f>
        <v>0.16400000000000003</v>
      </c>
      <c r="CR26" s="1688">
        <f>SUM(CP26:CP30)</f>
        <v>0</v>
      </c>
      <c r="CS26" s="1462"/>
      <c r="CT26" s="1462"/>
      <c r="CU26" s="196"/>
      <c r="CV26" s="192"/>
      <c r="CW26" s="190">
        <v>0.05</v>
      </c>
      <c r="CX26" s="629">
        <v>0</v>
      </c>
      <c r="CY26" s="1486">
        <f>SUM(CW26:CW30)</f>
        <v>0.16400000000000003</v>
      </c>
      <c r="CZ26" s="1478">
        <f>SUM(CX26:CX30)</f>
        <v>0</v>
      </c>
      <c r="DA26" s="1462"/>
      <c r="DB26" s="1462"/>
      <c r="DC26" s="549"/>
      <c r="DD26" s="550"/>
      <c r="DE26" s="758">
        <v>0.05</v>
      </c>
      <c r="DF26" s="772">
        <v>0</v>
      </c>
      <c r="DG26" s="1769">
        <f>SUM(DE26:DE30)</f>
        <v>0.18</v>
      </c>
      <c r="DH26" s="1662">
        <f>SUM(DF26:DF30)</f>
        <v>0</v>
      </c>
      <c r="DI26" s="1462"/>
      <c r="DJ26" s="1462"/>
      <c r="DK26" s="1462"/>
      <c r="DL26" s="550"/>
      <c r="DM26" s="169">
        <f t="shared" si="3"/>
        <v>0.3</v>
      </c>
      <c r="DN26" s="169" t="str">
        <f t="shared" si="4"/>
        <v>OK</v>
      </c>
      <c r="DO26" s="585">
        <f t="shared" si="0"/>
        <v>0</v>
      </c>
      <c r="DP26" s="586">
        <f t="shared" si="1"/>
        <v>0</v>
      </c>
      <c r="DQ26" s="587" t="e">
        <f t="shared" si="5"/>
        <v>#DIV/0!</v>
      </c>
      <c r="DR26" s="1744">
        <f>SUM(W26+AE26+AM26)</f>
        <v>0</v>
      </c>
      <c r="DS26" s="1710">
        <f>SUM(X26+AF26+AN26)</f>
        <v>0</v>
      </c>
      <c r="DT26" s="1713" t="e">
        <f>DS26/DR26</f>
        <v>#DIV/0!</v>
      </c>
      <c r="DU26" s="1355"/>
      <c r="DV26" s="1355"/>
      <c r="DW26" s="1717"/>
      <c r="DX26" s="585">
        <f t="shared" si="6"/>
        <v>0</v>
      </c>
      <c r="DY26" s="586">
        <f t="shared" si="7"/>
        <v>0</v>
      </c>
      <c r="DZ26" s="587" t="e">
        <f t="shared" si="8"/>
        <v>#DIV/0!</v>
      </c>
      <c r="EA26" s="1700">
        <f>W26+AE26+AM26+AU26+BC26+BK26</f>
        <v>0</v>
      </c>
      <c r="EB26" s="1700">
        <f>X26+AF26+AN26+AV26+BD26+BL26</f>
        <v>0</v>
      </c>
      <c r="EC26" s="1703" t="e">
        <f>EB26/EA26</f>
        <v>#DIV/0!</v>
      </c>
      <c r="ED26" s="1355"/>
      <c r="EE26" s="1355"/>
      <c r="EF26" s="1717"/>
      <c r="EG26" s="585">
        <f t="shared" si="9"/>
        <v>0.15000000000000002</v>
      </c>
      <c r="EH26" s="586">
        <f t="shared" si="10"/>
        <v>0.15000000000000002</v>
      </c>
      <c r="EI26" s="893">
        <f t="shared" si="11"/>
        <v>1</v>
      </c>
      <c r="EJ26" s="1697">
        <f>W26+AE26+AM26+AU26+BC26+BK26+BS26+CA26+CI26</f>
        <v>0.4920000000000001</v>
      </c>
      <c r="EK26" s="1697">
        <f>X26+AF26+AN26+AV26+BD26+BL26+BT26+CB26+CJ26</f>
        <v>0.45600000000000007</v>
      </c>
      <c r="EL26" s="1694">
        <f>+EK26/EJ26</f>
        <v>0.92682926829268286</v>
      </c>
      <c r="EM26" s="1355"/>
      <c r="EN26" s="1355"/>
      <c r="EO26" s="1729"/>
      <c r="EP26" s="585">
        <f t="shared" si="12"/>
        <v>0.3</v>
      </c>
      <c r="EQ26" s="586">
        <f t="shared" si="13"/>
        <v>0.15000000000000002</v>
      </c>
      <c r="ER26" s="893">
        <f t="shared" si="14"/>
        <v>0.50000000000000011</v>
      </c>
      <c r="ES26" s="1697">
        <f>+W26+AE26+AM26+AU26+BC26+BK26+BS26+CA26+CI26+CQ26+CY26+DG26</f>
        <v>1.0000000000000002</v>
      </c>
      <c r="ET26" s="1697">
        <f>+X26+AF26+AN26+AV26+BD26+BL26+BT26+CB26+CJ26+CR26+CZ26+DH26</f>
        <v>0.45600000000000007</v>
      </c>
      <c r="EU26" s="1703">
        <f>ET26/ES26</f>
        <v>0.45599999999999996</v>
      </c>
      <c r="EV26" s="1355"/>
      <c r="EW26" s="1355"/>
      <c r="EX26" s="1357"/>
      <c r="EY26" s="90">
        <f t="shared" si="2"/>
        <v>0</v>
      </c>
    </row>
    <row r="27" spans="1:155" ht="47.25" customHeight="1" thickBot="1" x14ac:dyDescent="0.3">
      <c r="A27" s="1547"/>
      <c r="B27" s="1970"/>
      <c r="C27" s="1972"/>
      <c r="D27" s="1587"/>
      <c r="E27" s="1590"/>
      <c r="F27" s="1590"/>
      <c r="G27" s="1590"/>
      <c r="H27" s="1593"/>
      <c r="I27" s="1605"/>
      <c r="J27" s="1992"/>
      <c r="K27" s="1628"/>
      <c r="L27" s="1630"/>
      <c r="M27" s="1632"/>
      <c r="N27" s="1633"/>
      <c r="O27" s="1628"/>
      <c r="P27" s="1654"/>
      <c r="Q27" s="1654"/>
      <c r="R27" s="1672"/>
      <c r="S27" s="499" t="s">
        <v>497</v>
      </c>
      <c r="T27" s="500">
        <v>0.1</v>
      </c>
      <c r="U27" s="197">
        <v>0</v>
      </c>
      <c r="V27" s="198"/>
      <c r="W27" s="1487"/>
      <c r="X27" s="1479"/>
      <c r="Y27" s="1462"/>
      <c r="Z27" s="1462"/>
      <c r="AA27" s="199"/>
      <c r="AB27" s="200"/>
      <c r="AC27" s="199">
        <v>0</v>
      </c>
      <c r="AD27" s="630">
        <v>0</v>
      </c>
      <c r="AE27" s="1801"/>
      <c r="AF27" s="1804"/>
      <c r="AG27" s="1462"/>
      <c r="AH27" s="1462"/>
      <c r="AI27" s="199"/>
      <c r="AJ27" s="201"/>
      <c r="AK27" s="199">
        <v>0</v>
      </c>
      <c r="AL27" s="630">
        <v>0</v>
      </c>
      <c r="AM27" s="1487"/>
      <c r="AN27" s="1479"/>
      <c r="AO27" s="1462"/>
      <c r="AP27" s="1462"/>
      <c r="AQ27" s="199"/>
      <c r="AR27" s="201"/>
      <c r="AS27" s="199">
        <v>0</v>
      </c>
      <c r="AT27" s="630">
        <v>0</v>
      </c>
      <c r="AU27" s="1487"/>
      <c r="AV27" s="1479"/>
      <c r="AW27" s="1462"/>
      <c r="AX27" s="1462"/>
      <c r="AY27" s="199"/>
      <c r="AZ27" s="201"/>
      <c r="BA27" s="199">
        <v>0</v>
      </c>
      <c r="BB27" s="630">
        <v>0</v>
      </c>
      <c r="BC27" s="1487"/>
      <c r="BD27" s="1479"/>
      <c r="BE27" s="1462"/>
      <c r="BF27" s="1462"/>
      <c r="BG27" s="202"/>
      <c r="BH27" s="201"/>
      <c r="BI27" s="199">
        <v>0</v>
      </c>
      <c r="BJ27" s="630">
        <v>0</v>
      </c>
      <c r="BK27" s="1487"/>
      <c r="BL27" s="1479"/>
      <c r="BM27" s="1462"/>
      <c r="BN27" s="1462"/>
      <c r="BO27" s="203"/>
      <c r="BP27" s="201"/>
      <c r="BQ27" s="721">
        <v>1.6E-2</v>
      </c>
      <c r="BR27" s="930">
        <v>1.6E-2</v>
      </c>
      <c r="BS27" s="1487"/>
      <c r="BT27" s="1490"/>
      <c r="BU27" s="1462"/>
      <c r="BV27" s="1462"/>
      <c r="BW27" s="195" t="s">
        <v>498</v>
      </c>
      <c r="BX27" s="200" t="s">
        <v>476</v>
      </c>
      <c r="BY27" s="904">
        <v>1.6E-2</v>
      </c>
      <c r="BZ27" s="1055">
        <v>1.6E-2</v>
      </c>
      <c r="CA27" s="1487"/>
      <c r="CB27" s="1689"/>
      <c r="CC27" s="1462"/>
      <c r="CD27" s="1462"/>
      <c r="CE27" s="195" t="s">
        <v>499</v>
      </c>
      <c r="CF27" s="200" t="s">
        <v>476</v>
      </c>
      <c r="CG27" s="199">
        <v>1.6E-2</v>
      </c>
      <c r="CH27" s="930">
        <v>1.6E-2</v>
      </c>
      <c r="CI27" s="1487"/>
      <c r="CJ27" s="1689"/>
      <c r="CK27" s="1462"/>
      <c r="CL27" s="1462"/>
      <c r="CM27" s="195" t="s">
        <v>500</v>
      </c>
      <c r="CN27" s="200" t="s">
        <v>476</v>
      </c>
      <c r="CO27" s="199">
        <v>1.6E-2</v>
      </c>
      <c r="CP27" s="930">
        <v>0</v>
      </c>
      <c r="CQ27" s="1487"/>
      <c r="CR27" s="1689"/>
      <c r="CS27" s="1462"/>
      <c r="CT27" s="1462"/>
      <c r="CU27" s="205"/>
      <c r="CV27" s="201"/>
      <c r="CW27" s="199">
        <v>1.6E-2</v>
      </c>
      <c r="CX27" s="630">
        <v>0</v>
      </c>
      <c r="CY27" s="1487"/>
      <c r="CZ27" s="1479"/>
      <c r="DA27" s="1462"/>
      <c r="DB27" s="1462"/>
      <c r="DC27" s="551"/>
      <c r="DD27" s="552"/>
      <c r="DE27" s="759">
        <v>0.02</v>
      </c>
      <c r="DF27" s="773">
        <v>0</v>
      </c>
      <c r="DG27" s="1770"/>
      <c r="DH27" s="1663"/>
      <c r="DI27" s="1462"/>
      <c r="DJ27" s="1462"/>
      <c r="DK27" s="1462"/>
      <c r="DL27" s="552"/>
      <c r="DM27" s="169">
        <f t="shared" si="3"/>
        <v>0.1</v>
      </c>
      <c r="DN27" s="169" t="str">
        <f t="shared" si="4"/>
        <v>OK</v>
      </c>
      <c r="DO27" s="588">
        <f t="shared" si="0"/>
        <v>0</v>
      </c>
      <c r="DP27" s="584">
        <f t="shared" si="1"/>
        <v>0</v>
      </c>
      <c r="DQ27" s="593" t="e">
        <f t="shared" si="5"/>
        <v>#DIV/0!</v>
      </c>
      <c r="DR27" s="1745"/>
      <c r="DS27" s="1711"/>
      <c r="DT27" s="1714"/>
      <c r="DU27" s="1355"/>
      <c r="DV27" s="1355"/>
      <c r="DW27" s="1717"/>
      <c r="DX27" s="588">
        <f t="shared" si="6"/>
        <v>0</v>
      </c>
      <c r="DY27" s="584">
        <f t="shared" si="7"/>
        <v>0</v>
      </c>
      <c r="DZ27" s="589" t="e">
        <f t="shared" si="8"/>
        <v>#DIV/0!</v>
      </c>
      <c r="EA27" s="1719"/>
      <c r="EB27" s="1719"/>
      <c r="EC27" s="1726"/>
      <c r="ED27" s="1355"/>
      <c r="EE27" s="1355"/>
      <c r="EF27" s="1717"/>
      <c r="EG27" s="588">
        <f t="shared" si="9"/>
        <v>4.8000000000000001E-2</v>
      </c>
      <c r="EH27" s="584">
        <f t="shared" si="10"/>
        <v>4.8000000000000001E-2</v>
      </c>
      <c r="EI27" s="894">
        <f t="shared" si="11"/>
        <v>1</v>
      </c>
      <c r="EJ27" s="1698"/>
      <c r="EK27" s="1698"/>
      <c r="EL27" s="1695"/>
      <c r="EM27" s="1355"/>
      <c r="EN27" s="1355"/>
      <c r="EO27" s="1729"/>
      <c r="EP27" s="588">
        <f t="shared" si="12"/>
        <v>0.1</v>
      </c>
      <c r="EQ27" s="584">
        <f t="shared" si="13"/>
        <v>4.8000000000000001E-2</v>
      </c>
      <c r="ER27" s="894">
        <f t="shared" si="14"/>
        <v>0.48</v>
      </c>
      <c r="ES27" s="1698"/>
      <c r="ET27" s="1698"/>
      <c r="EU27" s="1726"/>
      <c r="EV27" s="1355"/>
      <c r="EW27" s="1355"/>
      <c r="EX27" s="1357"/>
      <c r="EY27" s="90">
        <f t="shared" si="2"/>
        <v>0</v>
      </c>
    </row>
    <row r="28" spans="1:155" ht="38.25" customHeight="1" thickBot="1" x14ac:dyDescent="0.3">
      <c r="A28" s="1547"/>
      <c r="B28" s="1970"/>
      <c r="C28" s="1972"/>
      <c r="D28" s="1587"/>
      <c r="E28" s="1590"/>
      <c r="F28" s="1590"/>
      <c r="G28" s="1590"/>
      <c r="H28" s="1593"/>
      <c r="I28" s="1605"/>
      <c r="J28" s="1992"/>
      <c r="K28" s="1628"/>
      <c r="L28" s="1630"/>
      <c r="M28" s="1632"/>
      <c r="N28" s="1633"/>
      <c r="O28" s="1628"/>
      <c r="P28" s="1654"/>
      <c r="Q28" s="1654"/>
      <c r="R28" s="1672"/>
      <c r="S28" s="499" t="s">
        <v>501</v>
      </c>
      <c r="T28" s="500">
        <v>0.4</v>
      </c>
      <c r="U28" s="197">
        <v>0</v>
      </c>
      <c r="V28" s="198"/>
      <c r="W28" s="1487"/>
      <c r="X28" s="1479"/>
      <c r="Y28" s="1462"/>
      <c r="Z28" s="1462"/>
      <c r="AA28" s="199"/>
      <c r="AB28" s="200"/>
      <c r="AC28" s="199">
        <v>0</v>
      </c>
      <c r="AD28" s="630">
        <v>0</v>
      </c>
      <c r="AE28" s="1801"/>
      <c r="AF28" s="1804"/>
      <c r="AG28" s="1462"/>
      <c r="AH28" s="1462"/>
      <c r="AI28" s="199"/>
      <c r="AJ28" s="201"/>
      <c r="AK28" s="199">
        <v>0</v>
      </c>
      <c r="AL28" s="630">
        <v>0</v>
      </c>
      <c r="AM28" s="1487"/>
      <c r="AN28" s="1479"/>
      <c r="AO28" s="1462"/>
      <c r="AP28" s="1462"/>
      <c r="AQ28" s="199"/>
      <c r="AR28" s="201"/>
      <c r="AS28" s="199">
        <v>0</v>
      </c>
      <c r="AT28" s="630">
        <v>0</v>
      </c>
      <c r="AU28" s="1487"/>
      <c r="AV28" s="1479"/>
      <c r="AW28" s="1462"/>
      <c r="AX28" s="1462"/>
      <c r="AY28" s="199"/>
      <c r="AZ28" s="201"/>
      <c r="BA28" s="199">
        <v>0</v>
      </c>
      <c r="BB28" s="630">
        <v>0</v>
      </c>
      <c r="BC28" s="1487"/>
      <c r="BD28" s="1479"/>
      <c r="BE28" s="1462"/>
      <c r="BF28" s="1462"/>
      <c r="BG28" s="202"/>
      <c r="BH28" s="201"/>
      <c r="BI28" s="199">
        <v>0</v>
      </c>
      <c r="BJ28" s="630">
        <v>0</v>
      </c>
      <c r="BK28" s="1487"/>
      <c r="BL28" s="1479"/>
      <c r="BM28" s="1462"/>
      <c r="BN28" s="1462"/>
      <c r="BO28" s="203"/>
      <c r="BP28" s="201"/>
      <c r="BQ28" s="721">
        <v>6.6000000000000003E-2</v>
      </c>
      <c r="BR28" s="930">
        <v>6.6000000000000003E-2</v>
      </c>
      <c r="BS28" s="1487"/>
      <c r="BT28" s="1490"/>
      <c r="BU28" s="1462"/>
      <c r="BV28" s="1462"/>
      <c r="BW28" s="204" t="s">
        <v>502</v>
      </c>
      <c r="BX28" s="200" t="s">
        <v>503</v>
      </c>
      <c r="BY28" s="904">
        <v>6.6000000000000003E-2</v>
      </c>
      <c r="BZ28" s="1055">
        <v>6.6000000000000003E-2</v>
      </c>
      <c r="CA28" s="1487"/>
      <c r="CB28" s="1689"/>
      <c r="CC28" s="1462"/>
      <c r="CD28" s="1462"/>
      <c r="CE28" s="204" t="s">
        <v>504</v>
      </c>
      <c r="CF28" s="200" t="s">
        <v>503</v>
      </c>
      <c r="CG28" s="199">
        <v>6.6000000000000003E-2</v>
      </c>
      <c r="CH28" s="930">
        <v>0.03</v>
      </c>
      <c r="CI28" s="1487"/>
      <c r="CJ28" s="1689"/>
      <c r="CK28" s="1462"/>
      <c r="CL28" s="1462"/>
      <c r="CM28" s="204" t="s">
        <v>505</v>
      </c>
      <c r="CN28" s="200" t="s">
        <v>503</v>
      </c>
      <c r="CO28" s="199">
        <v>6.6000000000000003E-2</v>
      </c>
      <c r="CP28" s="930">
        <v>0</v>
      </c>
      <c r="CQ28" s="1487"/>
      <c r="CR28" s="1689"/>
      <c r="CS28" s="1462"/>
      <c r="CT28" s="1462"/>
      <c r="CU28" s="205"/>
      <c r="CV28" s="201"/>
      <c r="CW28" s="199">
        <v>6.6000000000000003E-2</v>
      </c>
      <c r="CX28" s="630">
        <v>0</v>
      </c>
      <c r="CY28" s="1487"/>
      <c r="CZ28" s="1479"/>
      <c r="DA28" s="1462"/>
      <c r="DB28" s="1462"/>
      <c r="DC28" s="551"/>
      <c r="DD28" s="552"/>
      <c r="DE28" s="759">
        <v>7.0000000000000007E-2</v>
      </c>
      <c r="DF28" s="773">
        <v>0</v>
      </c>
      <c r="DG28" s="1770"/>
      <c r="DH28" s="1663"/>
      <c r="DI28" s="1462"/>
      <c r="DJ28" s="1462"/>
      <c r="DK28" s="1462"/>
      <c r="DL28" s="552"/>
      <c r="DM28" s="169">
        <f t="shared" si="3"/>
        <v>0.4</v>
      </c>
      <c r="DN28" s="169" t="str">
        <f t="shared" si="4"/>
        <v>OK</v>
      </c>
      <c r="DO28" s="588">
        <f t="shared" si="0"/>
        <v>0</v>
      </c>
      <c r="DP28" s="584">
        <f t="shared" si="1"/>
        <v>0</v>
      </c>
      <c r="DQ28" s="593" t="e">
        <f t="shared" si="5"/>
        <v>#DIV/0!</v>
      </c>
      <c r="DR28" s="1745"/>
      <c r="DS28" s="1711"/>
      <c r="DT28" s="1714"/>
      <c r="DU28" s="1355"/>
      <c r="DV28" s="1355"/>
      <c r="DW28" s="1717"/>
      <c r="DX28" s="588">
        <f t="shared" si="6"/>
        <v>0</v>
      </c>
      <c r="DY28" s="584">
        <f t="shared" si="7"/>
        <v>0</v>
      </c>
      <c r="DZ28" s="589" t="e">
        <f t="shared" si="8"/>
        <v>#DIV/0!</v>
      </c>
      <c r="EA28" s="1719"/>
      <c r="EB28" s="1719"/>
      <c r="EC28" s="1726"/>
      <c r="ED28" s="1355"/>
      <c r="EE28" s="1355"/>
      <c r="EF28" s="1717"/>
      <c r="EG28" s="588">
        <f t="shared" si="9"/>
        <v>0.19800000000000001</v>
      </c>
      <c r="EH28" s="584">
        <f t="shared" si="10"/>
        <v>0.16200000000000001</v>
      </c>
      <c r="EI28" s="894">
        <f t="shared" si="11"/>
        <v>0.81818181818181812</v>
      </c>
      <c r="EJ28" s="1698"/>
      <c r="EK28" s="1698"/>
      <c r="EL28" s="1695"/>
      <c r="EM28" s="1355"/>
      <c r="EN28" s="1355"/>
      <c r="EO28" s="1729"/>
      <c r="EP28" s="588">
        <f t="shared" si="12"/>
        <v>0.4</v>
      </c>
      <c r="EQ28" s="584">
        <f t="shared" si="13"/>
        <v>0.16200000000000001</v>
      </c>
      <c r="ER28" s="894">
        <f t="shared" si="14"/>
        <v>0.40499999999999997</v>
      </c>
      <c r="ES28" s="1698"/>
      <c r="ET28" s="1698"/>
      <c r="EU28" s="1726"/>
      <c r="EV28" s="1355"/>
      <c r="EW28" s="1355"/>
      <c r="EX28" s="1357"/>
      <c r="EY28" s="90">
        <f t="shared" si="2"/>
        <v>0</v>
      </c>
    </row>
    <row r="29" spans="1:155" ht="43.5" customHeight="1" thickBot="1" x14ac:dyDescent="0.3">
      <c r="A29" s="1547"/>
      <c r="B29" s="1970"/>
      <c r="C29" s="1972"/>
      <c r="D29" s="1587"/>
      <c r="E29" s="1590"/>
      <c r="F29" s="1590"/>
      <c r="G29" s="1590"/>
      <c r="H29" s="1593"/>
      <c r="I29" s="1605"/>
      <c r="J29" s="1992"/>
      <c r="K29" s="1628"/>
      <c r="L29" s="1630"/>
      <c r="M29" s="1632"/>
      <c r="N29" s="1633"/>
      <c r="O29" s="1628"/>
      <c r="P29" s="1654"/>
      <c r="Q29" s="1654"/>
      <c r="R29" s="1672"/>
      <c r="S29" s="499" t="s">
        <v>506</v>
      </c>
      <c r="T29" s="500">
        <v>0.1</v>
      </c>
      <c r="U29" s="197">
        <v>0</v>
      </c>
      <c r="V29" s="198"/>
      <c r="W29" s="1487"/>
      <c r="X29" s="1479"/>
      <c r="Y29" s="1462"/>
      <c r="Z29" s="1462"/>
      <c r="AA29" s="199"/>
      <c r="AB29" s="200"/>
      <c r="AC29" s="199">
        <v>0</v>
      </c>
      <c r="AD29" s="630">
        <v>0</v>
      </c>
      <c r="AE29" s="1801"/>
      <c r="AF29" s="1804"/>
      <c r="AG29" s="1462"/>
      <c r="AH29" s="1462"/>
      <c r="AI29" s="199"/>
      <c r="AJ29" s="201"/>
      <c r="AK29" s="199">
        <v>0</v>
      </c>
      <c r="AL29" s="630">
        <v>0</v>
      </c>
      <c r="AM29" s="1487"/>
      <c r="AN29" s="1479"/>
      <c r="AO29" s="1462"/>
      <c r="AP29" s="1462"/>
      <c r="AQ29" s="199"/>
      <c r="AR29" s="201"/>
      <c r="AS29" s="199">
        <v>0</v>
      </c>
      <c r="AT29" s="630">
        <v>0</v>
      </c>
      <c r="AU29" s="1487"/>
      <c r="AV29" s="1479"/>
      <c r="AW29" s="1462"/>
      <c r="AX29" s="1462"/>
      <c r="AY29" s="199"/>
      <c r="AZ29" s="201"/>
      <c r="BA29" s="199">
        <v>0</v>
      </c>
      <c r="BB29" s="630">
        <v>0</v>
      </c>
      <c r="BC29" s="1487"/>
      <c r="BD29" s="1479"/>
      <c r="BE29" s="1462"/>
      <c r="BF29" s="1462"/>
      <c r="BG29" s="202"/>
      <c r="BH29" s="201"/>
      <c r="BI29" s="199">
        <v>0</v>
      </c>
      <c r="BJ29" s="630">
        <v>0</v>
      </c>
      <c r="BK29" s="1487"/>
      <c r="BL29" s="1479"/>
      <c r="BM29" s="1462"/>
      <c r="BN29" s="1462"/>
      <c r="BO29" s="203"/>
      <c r="BP29" s="201"/>
      <c r="BQ29" s="721">
        <v>1.6E-2</v>
      </c>
      <c r="BR29" s="930">
        <v>1.6E-2</v>
      </c>
      <c r="BS29" s="1487"/>
      <c r="BT29" s="1490"/>
      <c r="BU29" s="1462"/>
      <c r="BV29" s="1462"/>
      <c r="BW29" s="204" t="s">
        <v>507</v>
      </c>
      <c r="BX29" s="200" t="s">
        <v>508</v>
      </c>
      <c r="BY29" s="904">
        <v>1.6E-2</v>
      </c>
      <c r="BZ29" s="1055">
        <v>1.6E-2</v>
      </c>
      <c r="CA29" s="1487"/>
      <c r="CB29" s="1689"/>
      <c r="CC29" s="1462"/>
      <c r="CD29" s="1462"/>
      <c r="CE29" s="204" t="s">
        <v>509</v>
      </c>
      <c r="CF29" s="200" t="s">
        <v>508</v>
      </c>
      <c r="CG29" s="199">
        <v>1.6E-2</v>
      </c>
      <c r="CH29" s="930">
        <v>1.6E-2</v>
      </c>
      <c r="CI29" s="1487"/>
      <c r="CJ29" s="1689"/>
      <c r="CK29" s="1462"/>
      <c r="CL29" s="1462"/>
      <c r="CM29" s="204" t="s">
        <v>510</v>
      </c>
      <c r="CN29" s="200" t="s">
        <v>508</v>
      </c>
      <c r="CO29" s="199">
        <v>1.6E-2</v>
      </c>
      <c r="CP29" s="930">
        <v>0</v>
      </c>
      <c r="CQ29" s="1487"/>
      <c r="CR29" s="1689"/>
      <c r="CS29" s="1462"/>
      <c r="CT29" s="1462"/>
      <c r="CU29" s="205"/>
      <c r="CV29" s="201"/>
      <c r="CW29" s="199">
        <v>1.6E-2</v>
      </c>
      <c r="CX29" s="630">
        <v>0</v>
      </c>
      <c r="CY29" s="1487"/>
      <c r="CZ29" s="1479"/>
      <c r="DA29" s="1462"/>
      <c r="DB29" s="1462"/>
      <c r="DC29" s="551"/>
      <c r="DD29" s="552"/>
      <c r="DE29" s="759">
        <v>0.02</v>
      </c>
      <c r="DF29" s="773">
        <v>0</v>
      </c>
      <c r="DG29" s="1770"/>
      <c r="DH29" s="1663"/>
      <c r="DI29" s="1462"/>
      <c r="DJ29" s="1462"/>
      <c r="DK29" s="1462"/>
      <c r="DL29" s="552"/>
      <c r="DM29" s="169">
        <f t="shared" si="3"/>
        <v>0.1</v>
      </c>
      <c r="DN29" s="169" t="str">
        <f t="shared" si="4"/>
        <v>OK</v>
      </c>
      <c r="DO29" s="588">
        <f t="shared" si="0"/>
        <v>0</v>
      </c>
      <c r="DP29" s="584">
        <f t="shared" si="1"/>
        <v>0</v>
      </c>
      <c r="DQ29" s="593" t="e">
        <f t="shared" si="5"/>
        <v>#DIV/0!</v>
      </c>
      <c r="DR29" s="1745"/>
      <c r="DS29" s="1711"/>
      <c r="DT29" s="1714"/>
      <c r="DU29" s="1355"/>
      <c r="DV29" s="1355"/>
      <c r="DW29" s="1717"/>
      <c r="DX29" s="588">
        <f t="shared" si="6"/>
        <v>0</v>
      </c>
      <c r="DY29" s="584">
        <f t="shared" si="7"/>
        <v>0</v>
      </c>
      <c r="DZ29" s="589" t="e">
        <f t="shared" si="8"/>
        <v>#DIV/0!</v>
      </c>
      <c r="EA29" s="1719"/>
      <c r="EB29" s="1719"/>
      <c r="EC29" s="1726"/>
      <c r="ED29" s="1355"/>
      <c r="EE29" s="1355"/>
      <c r="EF29" s="1717"/>
      <c r="EG29" s="588">
        <f t="shared" si="9"/>
        <v>4.8000000000000001E-2</v>
      </c>
      <c r="EH29" s="584">
        <f t="shared" si="10"/>
        <v>4.8000000000000001E-2</v>
      </c>
      <c r="EI29" s="894">
        <f t="shared" si="11"/>
        <v>1</v>
      </c>
      <c r="EJ29" s="1698"/>
      <c r="EK29" s="1698"/>
      <c r="EL29" s="1695"/>
      <c r="EM29" s="1355"/>
      <c r="EN29" s="1355"/>
      <c r="EO29" s="1729"/>
      <c r="EP29" s="588">
        <f t="shared" si="12"/>
        <v>0.1</v>
      </c>
      <c r="EQ29" s="584">
        <f t="shared" si="13"/>
        <v>4.8000000000000001E-2</v>
      </c>
      <c r="ER29" s="894">
        <f t="shared" si="14"/>
        <v>0.48</v>
      </c>
      <c r="ES29" s="1698"/>
      <c r="ET29" s="1698"/>
      <c r="EU29" s="1726"/>
      <c r="EV29" s="1355"/>
      <c r="EW29" s="1355"/>
      <c r="EX29" s="1357"/>
      <c r="EY29" s="90"/>
    </row>
    <row r="30" spans="1:155" ht="49.5" customHeight="1" thickBot="1" x14ac:dyDescent="0.3">
      <c r="A30" s="1547"/>
      <c r="B30" s="1970"/>
      <c r="C30" s="1972"/>
      <c r="D30" s="1587"/>
      <c r="E30" s="1590"/>
      <c r="F30" s="1590"/>
      <c r="G30" s="1590"/>
      <c r="H30" s="1593"/>
      <c r="I30" s="1605"/>
      <c r="J30" s="1993"/>
      <c r="K30" s="1629"/>
      <c r="L30" s="1631"/>
      <c r="M30" s="1488"/>
      <c r="N30" s="1634"/>
      <c r="O30" s="1629"/>
      <c r="P30" s="1655"/>
      <c r="Q30" s="1655"/>
      <c r="R30" s="1673"/>
      <c r="S30" s="501" t="s">
        <v>511</v>
      </c>
      <c r="T30" s="502">
        <v>0.1</v>
      </c>
      <c r="U30" s="206">
        <v>0</v>
      </c>
      <c r="V30" s="207"/>
      <c r="W30" s="1488"/>
      <c r="X30" s="1480"/>
      <c r="Y30" s="1462"/>
      <c r="Z30" s="1462"/>
      <c r="AA30" s="208"/>
      <c r="AB30" s="209"/>
      <c r="AC30" s="208">
        <v>0</v>
      </c>
      <c r="AD30" s="631">
        <v>0</v>
      </c>
      <c r="AE30" s="1802"/>
      <c r="AF30" s="1805"/>
      <c r="AG30" s="1462"/>
      <c r="AH30" s="1462"/>
      <c r="AI30" s="208"/>
      <c r="AJ30" s="210"/>
      <c r="AK30" s="208">
        <v>0</v>
      </c>
      <c r="AL30" s="631">
        <v>0</v>
      </c>
      <c r="AM30" s="1488"/>
      <c r="AN30" s="1480"/>
      <c r="AO30" s="1462"/>
      <c r="AP30" s="1462"/>
      <c r="AQ30" s="208"/>
      <c r="AR30" s="210"/>
      <c r="AS30" s="208">
        <v>0</v>
      </c>
      <c r="AT30" s="631">
        <v>0</v>
      </c>
      <c r="AU30" s="1488"/>
      <c r="AV30" s="1480"/>
      <c r="AW30" s="1462"/>
      <c r="AX30" s="1462"/>
      <c r="AY30" s="208"/>
      <c r="AZ30" s="210"/>
      <c r="BA30" s="208">
        <v>0</v>
      </c>
      <c r="BB30" s="631">
        <v>0</v>
      </c>
      <c r="BC30" s="1488"/>
      <c r="BD30" s="1480"/>
      <c r="BE30" s="1462"/>
      <c r="BF30" s="1462"/>
      <c r="BG30" s="211"/>
      <c r="BH30" s="210"/>
      <c r="BI30" s="208">
        <v>0</v>
      </c>
      <c r="BJ30" s="631">
        <v>0</v>
      </c>
      <c r="BK30" s="1488"/>
      <c r="BL30" s="1480"/>
      <c r="BM30" s="1462"/>
      <c r="BN30" s="1462"/>
      <c r="BO30" s="212"/>
      <c r="BP30" s="210"/>
      <c r="BQ30" s="722">
        <v>1.6E-2</v>
      </c>
      <c r="BR30" s="931">
        <v>1.6E-2</v>
      </c>
      <c r="BS30" s="1488"/>
      <c r="BT30" s="1491"/>
      <c r="BU30" s="1462"/>
      <c r="BV30" s="1462"/>
      <c r="BW30" s="213" t="s">
        <v>512</v>
      </c>
      <c r="BX30" s="209" t="s">
        <v>513</v>
      </c>
      <c r="BY30" s="905">
        <v>1.6E-2</v>
      </c>
      <c r="BZ30" s="1056">
        <v>1.6E-2</v>
      </c>
      <c r="CA30" s="1488"/>
      <c r="CB30" s="1690"/>
      <c r="CC30" s="1462"/>
      <c r="CD30" s="1462"/>
      <c r="CE30" s="213" t="s">
        <v>512</v>
      </c>
      <c r="CF30" s="209" t="s">
        <v>513</v>
      </c>
      <c r="CG30" s="208">
        <v>1.6E-2</v>
      </c>
      <c r="CH30" s="931">
        <v>1.6E-2</v>
      </c>
      <c r="CI30" s="1488"/>
      <c r="CJ30" s="1690"/>
      <c r="CK30" s="1462"/>
      <c r="CL30" s="1462"/>
      <c r="CM30" s="213" t="s">
        <v>512</v>
      </c>
      <c r="CN30" s="209" t="s">
        <v>513</v>
      </c>
      <c r="CO30" s="208">
        <v>1.6E-2</v>
      </c>
      <c r="CP30" s="931">
        <v>0</v>
      </c>
      <c r="CQ30" s="1488"/>
      <c r="CR30" s="1690"/>
      <c r="CS30" s="1462"/>
      <c r="CT30" s="1462"/>
      <c r="CU30" s="214"/>
      <c r="CV30" s="210"/>
      <c r="CW30" s="208">
        <v>1.6E-2</v>
      </c>
      <c r="CX30" s="631">
        <v>0</v>
      </c>
      <c r="CY30" s="1488"/>
      <c r="CZ30" s="1480"/>
      <c r="DA30" s="1462"/>
      <c r="DB30" s="1462"/>
      <c r="DC30" s="553"/>
      <c r="DD30" s="554"/>
      <c r="DE30" s="760">
        <v>0.02</v>
      </c>
      <c r="DF30" s="774">
        <v>0</v>
      </c>
      <c r="DG30" s="1771"/>
      <c r="DH30" s="1664"/>
      <c r="DI30" s="1462"/>
      <c r="DJ30" s="1462"/>
      <c r="DK30" s="1462"/>
      <c r="DL30" s="554"/>
      <c r="DM30" s="169">
        <f t="shared" si="3"/>
        <v>0.1</v>
      </c>
      <c r="DN30" s="169" t="str">
        <f t="shared" si="4"/>
        <v>OK</v>
      </c>
      <c r="DO30" s="590">
        <f t="shared" si="0"/>
        <v>0</v>
      </c>
      <c r="DP30" s="591">
        <f t="shared" si="1"/>
        <v>0</v>
      </c>
      <c r="DQ30" s="594" t="e">
        <f t="shared" si="5"/>
        <v>#DIV/0!</v>
      </c>
      <c r="DR30" s="1746"/>
      <c r="DS30" s="1712"/>
      <c r="DT30" s="1715"/>
      <c r="DU30" s="1355"/>
      <c r="DV30" s="1355"/>
      <c r="DW30" s="1717"/>
      <c r="DX30" s="590">
        <f t="shared" si="6"/>
        <v>0</v>
      </c>
      <c r="DY30" s="591">
        <f t="shared" si="7"/>
        <v>0</v>
      </c>
      <c r="DZ30" s="592" t="e">
        <f t="shared" si="8"/>
        <v>#DIV/0!</v>
      </c>
      <c r="EA30" s="1727"/>
      <c r="EB30" s="1727"/>
      <c r="EC30" s="1705"/>
      <c r="ED30" s="1355"/>
      <c r="EE30" s="1355"/>
      <c r="EF30" s="1717"/>
      <c r="EG30" s="590">
        <f t="shared" si="9"/>
        <v>4.8000000000000001E-2</v>
      </c>
      <c r="EH30" s="591">
        <f t="shared" si="10"/>
        <v>4.8000000000000001E-2</v>
      </c>
      <c r="EI30" s="895">
        <f t="shared" si="11"/>
        <v>1</v>
      </c>
      <c r="EJ30" s="1699"/>
      <c r="EK30" s="1699"/>
      <c r="EL30" s="1696"/>
      <c r="EM30" s="1355"/>
      <c r="EN30" s="1355"/>
      <c r="EO30" s="1729"/>
      <c r="EP30" s="590">
        <f t="shared" si="12"/>
        <v>0.1</v>
      </c>
      <c r="EQ30" s="591">
        <f t="shared" si="13"/>
        <v>4.8000000000000001E-2</v>
      </c>
      <c r="ER30" s="895">
        <f t="shared" si="14"/>
        <v>0.48</v>
      </c>
      <c r="ES30" s="1722"/>
      <c r="ET30" s="1722"/>
      <c r="EU30" s="1705"/>
      <c r="EV30" s="1355"/>
      <c r="EW30" s="1355"/>
      <c r="EX30" s="1357"/>
      <c r="EY30" s="90">
        <f t="shared" ref="EY30:EY38" si="15">EP30-T30</f>
        <v>0</v>
      </c>
    </row>
    <row r="31" spans="1:155" ht="57" customHeight="1" x14ac:dyDescent="0.25">
      <c r="A31" s="1547"/>
      <c r="B31" s="1970"/>
      <c r="C31" s="1972"/>
      <c r="D31" s="1587"/>
      <c r="E31" s="1590"/>
      <c r="F31" s="1590"/>
      <c r="G31" s="1590"/>
      <c r="H31" s="1593"/>
      <c r="I31" s="1605"/>
      <c r="J31" s="1599">
        <v>3</v>
      </c>
      <c r="K31" s="1619" t="s">
        <v>514</v>
      </c>
      <c r="L31" s="1622" t="s">
        <v>515</v>
      </c>
      <c r="M31" s="1625" t="s">
        <v>465</v>
      </c>
      <c r="N31" s="1635">
        <v>150</v>
      </c>
      <c r="O31" s="1619" t="s">
        <v>516</v>
      </c>
      <c r="P31" s="1682">
        <v>0.14000000000000001</v>
      </c>
      <c r="Q31" s="1682">
        <v>7.0000000000000007E-2</v>
      </c>
      <c r="R31" s="1674">
        <v>45657</v>
      </c>
      <c r="S31" s="503" t="s">
        <v>517</v>
      </c>
      <c r="T31" s="504">
        <v>0.45</v>
      </c>
      <c r="U31" s="215">
        <v>0</v>
      </c>
      <c r="V31" s="216"/>
      <c r="W31" s="1685">
        <f>SUM(U31:U33)</f>
        <v>0</v>
      </c>
      <c r="X31" s="1481">
        <f>SUM(V31:V33)</f>
        <v>0</v>
      </c>
      <c r="Y31" s="1462"/>
      <c r="Z31" s="1462"/>
      <c r="AA31" s="217"/>
      <c r="AB31" s="218"/>
      <c r="AC31" s="217">
        <v>0</v>
      </c>
      <c r="AD31" s="632">
        <v>0</v>
      </c>
      <c r="AE31" s="1648">
        <f>SUM(AC31:AC33)</f>
        <v>0</v>
      </c>
      <c r="AF31" s="1773">
        <f>SUM(AD31:AD33)</f>
        <v>0</v>
      </c>
      <c r="AG31" s="1462"/>
      <c r="AH31" s="1462"/>
      <c r="AI31" s="217"/>
      <c r="AJ31" s="219"/>
      <c r="AK31" s="217">
        <v>0</v>
      </c>
      <c r="AL31" s="632">
        <v>0</v>
      </c>
      <c r="AM31" s="1685">
        <f>SUM(AK31:AK33)</f>
        <v>0</v>
      </c>
      <c r="AN31" s="1481">
        <f>SUM(AL31:AL33)</f>
        <v>0</v>
      </c>
      <c r="AO31" s="1462"/>
      <c r="AP31" s="1462"/>
      <c r="AQ31" s="217"/>
      <c r="AR31" s="219"/>
      <c r="AS31" s="217">
        <v>0</v>
      </c>
      <c r="AT31" s="632">
        <v>0</v>
      </c>
      <c r="AU31" s="1685">
        <f>SUM(AS31:AS33)</f>
        <v>0</v>
      </c>
      <c r="AV31" s="1481">
        <f>SUM(AT31:AT33)</f>
        <v>0</v>
      </c>
      <c r="AW31" s="1462"/>
      <c r="AX31" s="1462"/>
      <c r="AY31" s="217"/>
      <c r="AZ31" s="219"/>
      <c r="BA31" s="217">
        <v>0</v>
      </c>
      <c r="BB31" s="632">
        <v>0</v>
      </c>
      <c r="BC31" s="1685">
        <f>SUM(BA31:BA33)</f>
        <v>0</v>
      </c>
      <c r="BD31" s="1481">
        <f>SUM(BB31:BB33)</f>
        <v>0</v>
      </c>
      <c r="BE31" s="1462"/>
      <c r="BF31" s="1462"/>
      <c r="BG31" s="220"/>
      <c r="BH31" s="221"/>
      <c r="BI31" s="711">
        <v>0</v>
      </c>
      <c r="BJ31" s="715">
        <v>0</v>
      </c>
      <c r="BK31" s="1730">
        <f>SUM(BI31:BI33)</f>
        <v>0</v>
      </c>
      <c r="BL31" s="1731">
        <f>SUM(BJ31:BJ33)</f>
        <v>0</v>
      </c>
      <c r="BM31" s="1462"/>
      <c r="BN31" s="1462"/>
      <c r="BO31" s="222"/>
      <c r="BP31" s="221"/>
      <c r="BQ31" s="723">
        <v>7.4999999999999997E-2</v>
      </c>
      <c r="BR31" s="932">
        <v>7.4999999999999997E-2</v>
      </c>
      <c r="BS31" s="1730">
        <f>SUM(BQ31:BQ33)</f>
        <v>0.16600000000000001</v>
      </c>
      <c r="BT31" s="1733">
        <f>SUM(BR31:BR33)</f>
        <v>0.16600000000000001</v>
      </c>
      <c r="BU31" s="1462"/>
      <c r="BV31" s="1462"/>
      <c r="BW31" s="223" t="s">
        <v>518</v>
      </c>
      <c r="BX31" s="224" t="s">
        <v>519</v>
      </c>
      <c r="BY31" s="728">
        <v>7.4999999999999997E-2</v>
      </c>
      <c r="BZ31" s="1057">
        <v>7.4999999999999997E-2</v>
      </c>
      <c r="CA31" s="1492">
        <f>SUM(BY31:BY33)</f>
        <v>0.16600000000000001</v>
      </c>
      <c r="CB31" s="1691">
        <f>SUM(BZ31:BZ33)</f>
        <v>0.16600000000000001</v>
      </c>
      <c r="CC31" s="1462"/>
      <c r="CD31" s="1462"/>
      <c r="CE31" s="223" t="s">
        <v>520</v>
      </c>
      <c r="CF31" s="224" t="s">
        <v>519</v>
      </c>
      <c r="CG31" s="728">
        <v>7.4999999999999997E-2</v>
      </c>
      <c r="CH31" s="1057">
        <v>7.4999999999999997E-2</v>
      </c>
      <c r="CI31" s="1492">
        <f>SUM(CG31:CG33)</f>
        <v>0.16600000000000001</v>
      </c>
      <c r="CJ31" s="1691">
        <f>SUM(CH31:CH33)</f>
        <v>0.16600000000000001</v>
      </c>
      <c r="CK31" s="1462"/>
      <c r="CL31" s="1462"/>
      <c r="CM31" s="223" t="s">
        <v>521</v>
      </c>
      <c r="CN31" s="224" t="s">
        <v>519</v>
      </c>
      <c r="CO31" s="728">
        <v>7.4999999999999997E-2</v>
      </c>
      <c r="CP31" s="1057">
        <v>0</v>
      </c>
      <c r="CQ31" s="1492">
        <f>SUM(CO31:CO33)</f>
        <v>0.16600000000000001</v>
      </c>
      <c r="CR31" s="1691">
        <f>SUM(CP31:CP33)</f>
        <v>0</v>
      </c>
      <c r="CS31" s="1462"/>
      <c r="CT31" s="1462"/>
      <c r="CU31" s="225"/>
      <c r="CV31" s="226"/>
      <c r="CW31" s="731">
        <v>7.4999999999999997E-2</v>
      </c>
      <c r="CX31" s="734">
        <v>0</v>
      </c>
      <c r="CY31" s="1750">
        <f>SUM(CW31:CW33)</f>
        <v>0.16600000000000001</v>
      </c>
      <c r="CZ31" s="1753">
        <f>SUM(CX31:CX33)</f>
        <v>0</v>
      </c>
      <c r="DA31" s="1462"/>
      <c r="DB31" s="1462"/>
      <c r="DC31" s="555"/>
      <c r="DD31" s="570"/>
      <c r="DE31" s="761">
        <v>7.4999999999999997E-2</v>
      </c>
      <c r="DF31" s="775">
        <v>0</v>
      </c>
      <c r="DG31" s="1756">
        <f>SUM(DE31:DE33)</f>
        <v>0.17</v>
      </c>
      <c r="DH31" s="1759">
        <f>SUM(DF31:DF33)</f>
        <v>0</v>
      </c>
      <c r="DI31" s="1462"/>
      <c r="DJ31" s="1462"/>
      <c r="DK31" s="1462"/>
      <c r="DL31" s="556"/>
      <c r="DM31" s="169">
        <f t="shared" si="3"/>
        <v>0.45</v>
      </c>
      <c r="DN31" s="169" t="str">
        <f t="shared" si="4"/>
        <v>OK</v>
      </c>
      <c r="DO31" s="585">
        <f t="shared" si="0"/>
        <v>0</v>
      </c>
      <c r="DP31" s="586">
        <f t="shared" si="1"/>
        <v>0</v>
      </c>
      <c r="DQ31" s="587" t="e">
        <f t="shared" si="5"/>
        <v>#DIV/0!</v>
      </c>
      <c r="DR31" s="1744">
        <f>SUM(W31+AE31+AM31)</f>
        <v>0</v>
      </c>
      <c r="DS31" s="1710">
        <f>SUM(AN31+AV31+BD31)</f>
        <v>0</v>
      </c>
      <c r="DT31" s="1713" t="e">
        <f>DS31/DR31</f>
        <v>#DIV/0!</v>
      </c>
      <c r="DU31" s="1355"/>
      <c r="DV31" s="1355"/>
      <c r="DW31" s="1717"/>
      <c r="DX31" s="585">
        <f t="shared" si="6"/>
        <v>0</v>
      </c>
      <c r="DY31" s="586">
        <f t="shared" si="7"/>
        <v>0</v>
      </c>
      <c r="DZ31" s="587" t="e">
        <f t="shared" si="8"/>
        <v>#DIV/0!</v>
      </c>
      <c r="EA31" s="1747">
        <f>W31+AE31+AM31+AU31+BC31+BK31</f>
        <v>0</v>
      </c>
      <c r="EB31" s="1747">
        <f>X31+AF31+AN31+AV31+BD31+BL31</f>
        <v>0</v>
      </c>
      <c r="EC31" s="1703" t="e">
        <f>EB31/EA31</f>
        <v>#DIV/0!</v>
      </c>
      <c r="ED31" s="1355"/>
      <c r="EE31" s="1355"/>
      <c r="EF31" s="1717"/>
      <c r="EG31" s="585">
        <f t="shared" si="9"/>
        <v>0.22499999999999998</v>
      </c>
      <c r="EH31" s="586">
        <f t="shared" si="10"/>
        <v>0.22499999999999998</v>
      </c>
      <c r="EI31" s="893">
        <f t="shared" si="11"/>
        <v>1</v>
      </c>
      <c r="EJ31" s="1697">
        <f>W31+AE31+AM31+AU31+BC31+BK31+BS31+CA31+CI31</f>
        <v>0.498</v>
      </c>
      <c r="EK31" s="1697">
        <f>X31+AF31+AN31+AV31+BD31+BL31+BT31+CB31+CJ31</f>
        <v>0.498</v>
      </c>
      <c r="EL31" s="1703">
        <f>EK31/EJ31</f>
        <v>1</v>
      </c>
      <c r="EM31" s="1355"/>
      <c r="EN31" s="1355"/>
      <c r="EO31" s="1729"/>
      <c r="EP31" s="585">
        <f t="shared" si="12"/>
        <v>0.45</v>
      </c>
      <c r="EQ31" s="586">
        <f t="shared" si="13"/>
        <v>0.22499999999999998</v>
      </c>
      <c r="ER31" s="893">
        <f t="shared" si="14"/>
        <v>0.49999999999999994</v>
      </c>
      <c r="ES31" s="1697">
        <f>+W31+AE31+AM31+AU31+BC31+BK31+BS31+CA31+CI31+CQ31+CY31+DG31</f>
        <v>1</v>
      </c>
      <c r="ET31" s="1697">
        <f>+X31+AF31+AN31+AV31+BD31+BL31+BT31+CB31+CJ31+CR31+CZ31+DH31</f>
        <v>0.498</v>
      </c>
      <c r="EU31" s="1703">
        <f>ET31/ES31</f>
        <v>0.498</v>
      </c>
      <c r="EV31" s="1355"/>
      <c r="EW31" s="1355"/>
      <c r="EX31" s="1357"/>
      <c r="EY31" s="90">
        <f t="shared" si="15"/>
        <v>0</v>
      </c>
    </row>
    <row r="32" spans="1:155" ht="52.5" customHeight="1" x14ac:dyDescent="0.25">
      <c r="A32" s="1547"/>
      <c r="B32" s="1970"/>
      <c r="C32" s="1972"/>
      <c r="D32" s="1587"/>
      <c r="E32" s="1590"/>
      <c r="F32" s="1590"/>
      <c r="G32" s="1590"/>
      <c r="H32" s="1593"/>
      <c r="I32" s="1605"/>
      <c r="J32" s="1600"/>
      <c r="K32" s="1620"/>
      <c r="L32" s="1623"/>
      <c r="M32" s="1626"/>
      <c r="N32" s="1636"/>
      <c r="O32" s="1620"/>
      <c r="P32" s="1683"/>
      <c r="Q32" s="1683"/>
      <c r="R32" s="1675"/>
      <c r="S32" s="505" t="s">
        <v>522</v>
      </c>
      <c r="T32" s="506">
        <v>0.35</v>
      </c>
      <c r="U32" s="227">
        <v>0</v>
      </c>
      <c r="V32" s="228"/>
      <c r="W32" s="1626"/>
      <c r="X32" s="1482"/>
      <c r="Y32" s="1462"/>
      <c r="Z32" s="1462"/>
      <c r="AA32" s="229"/>
      <c r="AB32" s="230"/>
      <c r="AC32" s="229">
        <v>0</v>
      </c>
      <c r="AD32" s="633">
        <v>0</v>
      </c>
      <c r="AE32" s="1649"/>
      <c r="AF32" s="1774"/>
      <c r="AG32" s="1462"/>
      <c r="AH32" s="1462"/>
      <c r="AI32" s="229"/>
      <c r="AJ32" s="231"/>
      <c r="AK32" s="229">
        <v>0</v>
      </c>
      <c r="AL32" s="633">
        <v>0</v>
      </c>
      <c r="AM32" s="1626"/>
      <c r="AN32" s="1482"/>
      <c r="AO32" s="1462"/>
      <c r="AP32" s="1462"/>
      <c r="AQ32" s="229"/>
      <c r="AR32" s="231"/>
      <c r="AS32" s="229">
        <v>0</v>
      </c>
      <c r="AT32" s="633">
        <v>0</v>
      </c>
      <c r="AU32" s="1626"/>
      <c r="AV32" s="1482"/>
      <c r="AW32" s="1462"/>
      <c r="AX32" s="1462"/>
      <c r="AY32" s="229"/>
      <c r="AZ32" s="231"/>
      <c r="BA32" s="229">
        <v>0</v>
      </c>
      <c r="BB32" s="633">
        <v>0</v>
      </c>
      <c r="BC32" s="1626"/>
      <c r="BD32" s="1482"/>
      <c r="BE32" s="1462"/>
      <c r="BF32" s="1462"/>
      <c r="BG32" s="232"/>
      <c r="BH32" s="231"/>
      <c r="BI32" s="229">
        <v>0</v>
      </c>
      <c r="BJ32" s="633">
        <v>0</v>
      </c>
      <c r="BK32" s="1626"/>
      <c r="BL32" s="1732"/>
      <c r="BM32" s="1462"/>
      <c r="BN32" s="1462"/>
      <c r="BO32" s="233"/>
      <c r="BP32" s="231"/>
      <c r="BQ32" s="724">
        <v>5.8000000000000003E-2</v>
      </c>
      <c r="BR32" s="933">
        <v>5.8000000000000003E-2</v>
      </c>
      <c r="BS32" s="1626"/>
      <c r="BT32" s="1734"/>
      <c r="BU32" s="1462"/>
      <c r="BV32" s="1462"/>
      <c r="BW32" s="234" t="s">
        <v>523</v>
      </c>
      <c r="BX32" s="235" t="s">
        <v>476</v>
      </c>
      <c r="BY32" s="729">
        <v>5.8000000000000003E-2</v>
      </c>
      <c r="BZ32" s="1058">
        <v>5.8000000000000003E-2</v>
      </c>
      <c r="CA32" s="1493"/>
      <c r="CB32" s="1692"/>
      <c r="CC32" s="1462"/>
      <c r="CD32" s="1462"/>
      <c r="CE32" s="234" t="s">
        <v>524</v>
      </c>
      <c r="CF32" s="235" t="s">
        <v>476</v>
      </c>
      <c r="CG32" s="729">
        <v>5.8000000000000003E-2</v>
      </c>
      <c r="CH32" s="1058">
        <v>5.8000000000000003E-2</v>
      </c>
      <c r="CI32" s="1493"/>
      <c r="CJ32" s="1692"/>
      <c r="CK32" s="1462"/>
      <c r="CL32" s="1462"/>
      <c r="CM32" s="234" t="s">
        <v>525</v>
      </c>
      <c r="CN32" s="235" t="s">
        <v>476</v>
      </c>
      <c r="CO32" s="729">
        <v>5.8000000000000003E-2</v>
      </c>
      <c r="CP32" s="1058">
        <v>0</v>
      </c>
      <c r="CQ32" s="1493"/>
      <c r="CR32" s="1692"/>
      <c r="CS32" s="1462"/>
      <c r="CT32" s="1462"/>
      <c r="CU32" s="236"/>
      <c r="CV32" s="237"/>
      <c r="CW32" s="732">
        <v>5.8000000000000003E-2</v>
      </c>
      <c r="CX32" s="735">
        <v>0</v>
      </c>
      <c r="CY32" s="1751"/>
      <c r="CZ32" s="1754"/>
      <c r="DA32" s="1462"/>
      <c r="DB32" s="1462"/>
      <c r="DC32" s="557"/>
      <c r="DD32" s="571"/>
      <c r="DE32" s="762">
        <v>0.06</v>
      </c>
      <c r="DF32" s="776">
        <v>0</v>
      </c>
      <c r="DG32" s="1757"/>
      <c r="DH32" s="1760"/>
      <c r="DI32" s="1462"/>
      <c r="DJ32" s="1462"/>
      <c r="DK32" s="1462"/>
      <c r="DL32" s="558"/>
      <c r="DM32" s="169">
        <f t="shared" si="3"/>
        <v>0.35</v>
      </c>
      <c r="DN32" s="169" t="str">
        <f t="shared" si="4"/>
        <v>OK</v>
      </c>
      <c r="DO32" s="588">
        <f t="shared" si="0"/>
        <v>0</v>
      </c>
      <c r="DP32" s="584">
        <f t="shared" si="1"/>
        <v>0</v>
      </c>
      <c r="DQ32" s="589" t="e">
        <f t="shared" si="5"/>
        <v>#DIV/0!</v>
      </c>
      <c r="DR32" s="1745"/>
      <c r="DS32" s="1711"/>
      <c r="DT32" s="1720"/>
      <c r="DU32" s="1355"/>
      <c r="DV32" s="1355"/>
      <c r="DW32" s="1717"/>
      <c r="DX32" s="588">
        <f t="shared" si="6"/>
        <v>0</v>
      </c>
      <c r="DY32" s="584">
        <f t="shared" si="7"/>
        <v>0</v>
      </c>
      <c r="DZ32" s="589" t="e">
        <f t="shared" si="8"/>
        <v>#DIV/0!</v>
      </c>
      <c r="EA32" s="1748"/>
      <c r="EB32" s="1748"/>
      <c r="EC32" s="1704"/>
      <c r="ED32" s="1355"/>
      <c r="EE32" s="1355"/>
      <c r="EF32" s="1717"/>
      <c r="EG32" s="588">
        <f t="shared" si="9"/>
        <v>0.17400000000000002</v>
      </c>
      <c r="EH32" s="584">
        <f t="shared" si="10"/>
        <v>0.17400000000000002</v>
      </c>
      <c r="EI32" s="894">
        <f t="shared" si="11"/>
        <v>1</v>
      </c>
      <c r="EJ32" s="1698"/>
      <c r="EK32" s="1698"/>
      <c r="EL32" s="1704"/>
      <c r="EM32" s="1355"/>
      <c r="EN32" s="1355"/>
      <c r="EO32" s="1729"/>
      <c r="EP32" s="588">
        <f t="shared" si="12"/>
        <v>0.35000000000000003</v>
      </c>
      <c r="EQ32" s="584">
        <f t="shared" si="13"/>
        <v>0.17400000000000002</v>
      </c>
      <c r="ER32" s="894">
        <f t="shared" si="14"/>
        <v>0.49714285714285716</v>
      </c>
      <c r="ES32" s="1707"/>
      <c r="ET32" s="1707"/>
      <c r="EU32" s="1704"/>
      <c r="EV32" s="1355"/>
      <c r="EW32" s="1355"/>
      <c r="EX32" s="1357"/>
      <c r="EY32" s="90">
        <f t="shared" si="15"/>
        <v>0</v>
      </c>
    </row>
    <row r="33" spans="1:222" ht="90" customHeight="1" thickBot="1" x14ac:dyDescent="0.3">
      <c r="A33" s="1547"/>
      <c r="B33" s="1970"/>
      <c r="C33" s="1972"/>
      <c r="D33" s="1587"/>
      <c r="E33" s="1590"/>
      <c r="F33" s="1590"/>
      <c r="G33" s="1590"/>
      <c r="H33" s="1593"/>
      <c r="I33" s="1605"/>
      <c r="J33" s="1601"/>
      <c r="K33" s="1621"/>
      <c r="L33" s="1624"/>
      <c r="M33" s="1627"/>
      <c r="N33" s="1637"/>
      <c r="O33" s="1621"/>
      <c r="P33" s="1684"/>
      <c r="Q33" s="1684"/>
      <c r="R33" s="1676"/>
      <c r="S33" s="507" t="s">
        <v>526</v>
      </c>
      <c r="T33" s="508">
        <v>0.2</v>
      </c>
      <c r="U33" s="238">
        <v>0</v>
      </c>
      <c r="V33" s="239"/>
      <c r="W33" s="1627"/>
      <c r="X33" s="1483"/>
      <c r="Y33" s="1462"/>
      <c r="Z33" s="1462"/>
      <c r="AA33" s="240"/>
      <c r="AB33" s="241"/>
      <c r="AC33" s="240">
        <v>0</v>
      </c>
      <c r="AD33" s="634">
        <v>0</v>
      </c>
      <c r="AE33" s="1650"/>
      <c r="AF33" s="1775"/>
      <c r="AG33" s="1462"/>
      <c r="AH33" s="1462"/>
      <c r="AI33" s="240"/>
      <c r="AJ33" s="242"/>
      <c r="AK33" s="240">
        <v>0</v>
      </c>
      <c r="AL33" s="634">
        <v>0</v>
      </c>
      <c r="AM33" s="1627"/>
      <c r="AN33" s="1483"/>
      <c r="AO33" s="1462"/>
      <c r="AP33" s="1462"/>
      <c r="AQ33" s="240"/>
      <c r="AR33" s="242"/>
      <c r="AS33" s="240">
        <v>0</v>
      </c>
      <c r="AT33" s="634">
        <v>0</v>
      </c>
      <c r="AU33" s="1627"/>
      <c r="AV33" s="1483"/>
      <c r="AW33" s="1462"/>
      <c r="AX33" s="1462"/>
      <c r="AY33" s="240"/>
      <c r="AZ33" s="242"/>
      <c r="BA33" s="240">
        <v>0</v>
      </c>
      <c r="BB33" s="634">
        <v>0</v>
      </c>
      <c r="BC33" s="1627"/>
      <c r="BD33" s="1483"/>
      <c r="BE33" s="1462"/>
      <c r="BF33" s="1462"/>
      <c r="BG33" s="232"/>
      <c r="BH33" s="231"/>
      <c r="BI33" s="229">
        <v>0</v>
      </c>
      <c r="BJ33" s="633">
        <v>0</v>
      </c>
      <c r="BK33" s="1626"/>
      <c r="BL33" s="1732"/>
      <c r="BM33" s="1462"/>
      <c r="BN33" s="1462"/>
      <c r="BO33" s="233"/>
      <c r="BP33" s="231"/>
      <c r="BQ33" s="724">
        <v>3.3000000000000002E-2</v>
      </c>
      <c r="BR33" s="933">
        <v>3.3000000000000002E-2</v>
      </c>
      <c r="BS33" s="1626"/>
      <c r="BT33" s="1734"/>
      <c r="BU33" s="1462"/>
      <c r="BV33" s="1462"/>
      <c r="BW33" s="243" t="s">
        <v>527</v>
      </c>
      <c r="BX33" s="244" t="s">
        <v>476</v>
      </c>
      <c r="BY33" s="730">
        <v>3.3000000000000002E-2</v>
      </c>
      <c r="BZ33" s="1059">
        <v>3.3000000000000002E-2</v>
      </c>
      <c r="CA33" s="1494"/>
      <c r="CB33" s="1693"/>
      <c r="CC33" s="1462"/>
      <c r="CD33" s="1462"/>
      <c r="CE33" s="243" t="s">
        <v>528</v>
      </c>
      <c r="CF33" s="244" t="s">
        <v>476</v>
      </c>
      <c r="CG33" s="730">
        <v>3.3000000000000002E-2</v>
      </c>
      <c r="CH33" s="1059">
        <v>3.3000000000000002E-2</v>
      </c>
      <c r="CI33" s="1494"/>
      <c r="CJ33" s="1693"/>
      <c r="CK33" s="1462"/>
      <c r="CL33" s="1462"/>
      <c r="CM33" s="243" t="s">
        <v>529</v>
      </c>
      <c r="CN33" s="244" t="s">
        <v>476</v>
      </c>
      <c r="CO33" s="730">
        <v>3.3000000000000002E-2</v>
      </c>
      <c r="CP33" s="1059">
        <v>0</v>
      </c>
      <c r="CQ33" s="1494"/>
      <c r="CR33" s="1693"/>
      <c r="CS33" s="1462"/>
      <c r="CT33" s="1462"/>
      <c r="CU33" s="245"/>
      <c r="CV33" s="246"/>
      <c r="CW33" s="733">
        <v>3.3000000000000002E-2</v>
      </c>
      <c r="CX33" s="736">
        <v>0</v>
      </c>
      <c r="CY33" s="1752"/>
      <c r="CZ33" s="1755"/>
      <c r="DA33" s="1462"/>
      <c r="DB33" s="1462"/>
      <c r="DC33" s="559"/>
      <c r="DD33" s="572"/>
      <c r="DE33" s="763">
        <v>3.5000000000000003E-2</v>
      </c>
      <c r="DF33" s="777">
        <v>0</v>
      </c>
      <c r="DG33" s="1758"/>
      <c r="DH33" s="1761"/>
      <c r="DI33" s="1462"/>
      <c r="DJ33" s="1462"/>
      <c r="DK33" s="1462"/>
      <c r="DL33" s="560"/>
      <c r="DM33" s="169">
        <f t="shared" si="3"/>
        <v>0.2</v>
      </c>
      <c r="DN33" s="169" t="str">
        <f t="shared" si="4"/>
        <v>OK</v>
      </c>
      <c r="DO33" s="590">
        <f t="shared" si="0"/>
        <v>0</v>
      </c>
      <c r="DP33" s="591">
        <f t="shared" si="1"/>
        <v>0</v>
      </c>
      <c r="DQ33" s="592" t="e">
        <f t="shared" si="5"/>
        <v>#DIV/0!</v>
      </c>
      <c r="DR33" s="1746"/>
      <c r="DS33" s="1712"/>
      <c r="DT33" s="1715"/>
      <c r="DU33" s="1355"/>
      <c r="DV33" s="1355"/>
      <c r="DW33" s="1717"/>
      <c r="DX33" s="590">
        <f t="shared" si="6"/>
        <v>0</v>
      </c>
      <c r="DY33" s="591">
        <f t="shared" si="7"/>
        <v>0</v>
      </c>
      <c r="DZ33" s="592" t="e">
        <f t="shared" si="8"/>
        <v>#DIV/0!</v>
      </c>
      <c r="EA33" s="1749"/>
      <c r="EB33" s="1749"/>
      <c r="EC33" s="1705"/>
      <c r="ED33" s="1355"/>
      <c r="EE33" s="1355"/>
      <c r="EF33" s="1717"/>
      <c r="EG33" s="590">
        <f t="shared" si="9"/>
        <v>9.9000000000000005E-2</v>
      </c>
      <c r="EH33" s="591">
        <f t="shared" si="10"/>
        <v>9.9000000000000005E-2</v>
      </c>
      <c r="EI33" s="895">
        <f t="shared" si="11"/>
        <v>1</v>
      </c>
      <c r="EJ33" s="1699"/>
      <c r="EK33" s="1699"/>
      <c r="EL33" s="1705"/>
      <c r="EM33" s="1355"/>
      <c r="EN33" s="1355"/>
      <c r="EO33" s="1729"/>
      <c r="EP33" s="590">
        <f t="shared" si="12"/>
        <v>0.2</v>
      </c>
      <c r="EQ33" s="591">
        <f t="shared" si="13"/>
        <v>9.9000000000000005E-2</v>
      </c>
      <c r="ER33" s="895">
        <f t="shared" si="14"/>
        <v>0.495</v>
      </c>
      <c r="ES33" s="1722"/>
      <c r="ET33" s="1722"/>
      <c r="EU33" s="1705"/>
      <c r="EV33" s="1355"/>
      <c r="EW33" s="1355"/>
      <c r="EX33" s="1357"/>
      <c r="EY33" s="90">
        <f t="shared" si="15"/>
        <v>0</v>
      </c>
    </row>
    <row r="34" spans="1:222" ht="47.25" customHeight="1" thickBot="1" x14ac:dyDescent="0.3">
      <c r="A34" s="1547"/>
      <c r="B34" s="1970"/>
      <c r="C34" s="1972"/>
      <c r="D34" s="1587"/>
      <c r="E34" s="1590"/>
      <c r="F34" s="1590"/>
      <c r="G34" s="1590"/>
      <c r="H34" s="1593"/>
      <c r="I34" s="1605"/>
      <c r="J34" s="1602">
        <v>4</v>
      </c>
      <c r="K34" s="1638" t="s">
        <v>530</v>
      </c>
      <c r="L34" s="1641" t="s">
        <v>531</v>
      </c>
      <c r="M34" s="1644" t="s">
        <v>465</v>
      </c>
      <c r="N34" s="1645">
        <v>263</v>
      </c>
      <c r="O34" s="1638" t="s">
        <v>532</v>
      </c>
      <c r="P34" s="1763">
        <v>0.2</v>
      </c>
      <c r="Q34" s="1763">
        <v>0.08</v>
      </c>
      <c r="R34" s="1677">
        <v>45657</v>
      </c>
      <c r="S34" s="509" t="s">
        <v>533</v>
      </c>
      <c r="T34" s="510">
        <v>0.25</v>
      </c>
      <c r="U34" s="247">
        <v>0</v>
      </c>
      <c r="V34" s="248"/>
      <c r="W34" s="1468">
        <f>SUM(U34:U36)</f>
        <v>0</v>
      </c>
      <c r="X34" s="1476">
        <f>SUM(V34:V36)</f>
        <v>0</v>
      </c>
      <c r="Y34" s="1462"/>
      <c r="Z34" s="1462"/>
      <c r="AA34" s="249"/>
      <c r="AB34" s="250"/>
      <c r="AC34" s="249">
        <v>0</v>
      </c>
      <c r="AD34" s="635">
        <v>0</v>
      </c>
      <c r="AE34" s="1686">
        <f>SUM(AC34:AC36)</f>
        <v>0</v>
      </c>
      <c r="AF34" s="1776">
        <f>SUM(AD34:AD36)</f>
        <v>0</v>
      </c>
      <c r="AG34" s="1462"/>
      <c r="AH34" s="1462"/>
      <c r="AI34" s="249"/>
      <c r="AJ34" s="251"/>
      <c r="AK34" s="249">
        <v>0</v>
      </c>
      <c r="AL34" s="635">
        <v>0</v>
      </c>
      <c r="AM34" s="1468">
        <f>SUM(AK34:AK36)</f>
        <v>0</v>
      </c>
      <c r="AN34" s="1476">
        <f>SUM(AL34:AL36)</f>
        <v>0</v>
      </c>
      <c r="AO34" s="1462"/>
      <c r="AP34" s="1462"/>
      <c r="AQ34" s="249"/>
      <c r="AR34" s="251"/>
      <c r="AS34" s="249">
        <v>0</v>
      </c>
      <c r="AT34" s="635">
        <v>0</v>
      </c>
      <c r="AU34" s="1468">
        <f>SUM(AS34:AS36)</f>
        <v>0</v>
      </c>
      <c r="AV34" s="1476">
        <f>SUM(AT34:AT36)</f>
        <v>0</v>
      </c>
      <c r="AW34" s="1462"/>
      <c r="AX34" s="1462"/>
      <c r="AY34" s="249"/>
      <c r="AZ34" s="251"/>
      <c r="BA34" s="249">
        <v>0</v>
      </c>
      <c r="BB34" s="635">
        <v>0</v>
      </c>
      <c r="BC34" s="1468">
        <f>SUM(BA34:BA36)</f>
        <v>0</v>
      </c>
      <c r="BD34" s="1476">
        <f>SUM(BB34:BB36)</f>
        <v>0</v>
      </c>
      <c r="BE34" s="1462"/>
      <c r="BF34" s="1462"/>
      <c r="BG34" s="252"/>
      <c r="BH34" s="251"/>
      <c r="BI34" s="249">
        <v>0</v>
      </c>
      <c r="BJ34" s="635">
        <v>0</v>
      </c>
      <c r="BK34" s="1468">
        <f>SUM(BI34:BI36)</f>
        <v>0</v>
      </c>
      <c r="BL34" s="1476">
        <f>SUM(BJ34:BJ36)</f>
        <v>0</v>
      </c>
      <c r="BM34" s="1462"/>
      <c r="BN34" s="1462"/>
      <c r="BO34" s="253"/>
      <c r="BP34" s="251"/>
      <c r="BQ34" s="725">
        <v>4.1000000000000002E-2</v>
      </c>
      <c r="BR34" s="934">
        <v>4.1000000000000002E-2</v>
      </c>
      <c r="BS34" s="1468">
        <f>SUM(BQ34:BQ36)</f>
        <v>0.16500000000000001</v>
      </c>
      <c r="BT34" s="1484">
        <f>SUM(BR34:BR36)</f>
        <v>0.16500000000000001</v>
      </c>
      <c r="BU34" s="1462"/>
      <c r="BV34" s="1462"/>
      <c r="BW34" s="254" t="s">
        <v>534</v>
      </c>
      <c r="BX34" s="250" t="s">
        <v>535</v>
      </c>
      <c r="BY34" s="249">
        <v>4.1000000000000002E-2</v>
      </c>
      <c r="BZ34" s="934">
        <v>4.1000000000000002E-2</v>
      </c>
      <c r="CA34" s="1468">
        <f>SUM(BY34:BY36)</f>
        <v>0.16500000000000001</v>
      </c>
      <c r="CB34" s="1470">
        <f>SUM(BZ34:BZ36)</f>
        <v>0.16500000000000001</v>
      </c>
      <c r="CC34" s="1462"/>
      <c r="CD34" s="1462"/>
      <c r="CE34" s="254" t="s">
        <v>536</v>
      </c>
      <c r="CF34" s="1030" t="s">
        <v>535</v>
      </c>
      <c r="CG34" s="249">
        <v>4.1000000000000002E-2</v>
      </c>
      <c r="CH34" s="934">
        <v>4.1000000000000002E-2</v>
      </c>
      <c r="CI34" s="1468">
        <f>SUM(CG34:CG36)</f>
        <v>0.16500000000000001</v>
      </c>
      <c r="CJ34" s="1470">
        <f>SUM(CH34:CH36)</f>
        <v>0.16500000000000001</v>
      </c>
      <c r="CK34" s="1462"/>
      <c r="CL34" s="1462"/>
      <c r="CM34" s="254" t="s">
        <v>537</v>
      </c>
      <c r="CN34" s="1030" t="s">
        <v>535</v>
      </c>
      <c r="CO34" s="249">
        <v>4.1000000000000002E-2</v>
      </c>
      <c r="CP34" s="934">
        <v>0</v>
      </c>
      <c r="CQ34" s="1468">
        <f>SUM(CO34:CO36)</f>
        <v>0.16500000000000001</v>
      </c>
      <c r="CR34" s="1470">
        <f>SUM(CP34:CP36)</f>
        <v>0</v>
      </c>
      <c r="CS34" s="1462"/>
      <c r="CT34" s="1462"/>
      <c r="CU34" s="255"/>
      <c r="CV34" s="251"/>
      <c r="CW34" s="249">
        <v>4.2999999999999997E-2</v>
      </c>
      <c r="CX34" s="635">
        <v>0</v>
      </c>
      <c r="CY34" s="1468">
        <f>SUM(CW34:CW36)</f>
        <v>0.17099999999999999</v>
      </c>
      <c r="CZ34" s="1476">
        <f>SUM(CX34:CX36)</f>
        <v>0</v>
      </c>
      <c r="DA34" s="1462"/>
      <c r="DB34" s="1462"/>
      <c r="DC34" s="561"/>
      <c r="DD34" s="562"/>
      <c r="DE34" s="764">
        <v>4.2999999999999997E-2</v>
      </c>
      <c r="DF34" s="778">
        <v>0</v>
      </c>
      <c r="DG34" s="1741">
        <f>SUM(DE34:DE36)</f>
        <v>0.16899999999999998</v>
      </c>
      <c r="DH34" s="1665">
        <f>SUM(DF34:DF36)</f>
        <v>0</v>
      </c>
      <c r="DI34" s="1462"/>
      <c r="DJ34" s="1462"/>
      <c r="DK34" s="1462"/>
      <c r="DL34" s="567"/>
      <c r="DM34" s="169">
        <f t="shared" si="3"/>
        <v>0.25</v>
      </c>
      <c r="DN34" s="169" t="str">
        <f t="shared" si="4"/>
        <v>OK</v>
      </c>
      <c r="DO34" s="585">
        <f t="shared" si="0"/>
        <v>0</v>
      </c>
      <c r="DP34" s="586">
        <f t="shared" si="1"/>
        <v>0</v>
      </c>
      <c r="DQ34" s="587" t="e">
        <f t="shared" si="5"/>
        <v>#DIV/0!</v>
      </c>
      <c r="DR34" s="1744">
        <f>SUM(W34+AE34+AM34)</f>
        <v>0</v>
      </c>
      <c r="DS34" s="1710">
        <f>SUM(X34+AF34+AN34)</f>
        <v>0</v>
      </c>
      <c r="DT34" s="1713" t="e">
        <f>DS34/DR34</f>
        <v>#DIV/0!</v>
      </c>
      <c r="DU34" s="1355"/>
      <c r="DV34" s="1355"/>
      <c r="DW34" s="1717"/>
      <c r="DX34" s="585">
        <f t="shared" si="6"/>
        <v>0</v>
      </c>
      <c r="DY34" s="586">
        <f t="shared" si="7"/>
        <v>0</v>
      </c>
      <c r="DZ34" s="587" t="e">
        <f t="shared" si="8"/>
        <v>#DIV/0!</v>
      </c>
      <c r="EA34" s="1700">
        <f>W34+AE34+AM34+AU34+BC34+BK34</f>
        <v>0</v>
      </c>
      <c r="EB34" s="1700">
        <f>X34+AF34+AN34+AV34+BD34+BL34</f>
        <v>0</v>
      </c>
      <c r="EC34" s="1703" t="e">
        <f>EB34/EA34</f>
        <v>#DIV/0!</v>
      </c>
      <c r="ED34" s="1355"/>
      <c r="EE34" s="1355"/>
      <c r="EF34" s="1717"/>
      <c r="EG34" s="585">
        <f t="shared" si="9"/>
        <v>0.123</v>
      </c>
      <c r="EH34" s="586">
        <f t="shared" si="10"/>
        <v>0.123</v>
      </c>
      <c r="EI34" s="893">
        <f t="shared" si="11"/>
        <v>1</v>
      </c>
      <c r="EJ34" s="1697">
        <f>W34+AE34+AM34+AU34+BC34+BK34+BS34+CA34+CI34</f>
        <v>0.495</v>
      </c>
      <c r="EK34" s="1697">
        <f>X34+AF34+AN34+AV34+BD34+BL34+BT34+CB34+CJ34</f>
        <v>0.495</v>
      </c>
      <c r="EL34" s="1703">
        <f>EK34/EJ34</f>
        <v>1</v>
      </c>
      <c r="EM34" s="1355"/>
      <c r="EN34" s="1355"/>
      <c r="EO34" s="1729"/>
      <c r="EP34" s="585">
        <f t="shared" si="12"/>
        <v>0.25</v>
      </c>
      <c r="EQ34" s="586">
        <f t="shared" si="13"/>
        <v>0.123</v>
      </c>
      <c r="ER34" s="893">
        <f t="shared" si="14"/>
        <v>0.49199999999999999</v>
      </c>
      <c r="ES34" s="1697">
        <f>+W34+AE34+AM34+AU34+BC34+BK34+BS34+CA34+CI34+CQ34+CY34+DG34</f>
        <v>1</v>
      </c>
      <c r="ET34" s="1697">
        <f>+X34+AF34+AN34+AV34+BD34+BL34+BT34+CB34+CJ34+CR34+CZ34+DH34</f>
        <v>0.495</v>
      </c>
      <c r="EU34" s="1703">
        <f>ET34/ES34</f>
        <v>0.495</v>
      </c>
      <c r="EV34" s="1355"/>
      <c r="EW34" s="1355"/>
      <c r="EX34" s="1357"/>
      <c r="EY34" s="90">
        <f t="shared" si="15"/>
        <v>0</v>
      </c>
    </row>
    <row r="35" spans="1:222" ht="55.5" customHeight="1" x14ac:dyDescent="0.25">
      <c r="A35" s="1547"/>
      <c r="B35" s="1970"/>
      <c r="C35" s="1972"/>
      <c r="D35" s="1587"/>
      <c r="E35" s="1590"/>
      <c r="F35" s="1590"/>
      <c r="G35" s="1590"/>
      <c r="H35" s="1593"/>
      <c r="I35" s="1605"/>
      <c r="J35" s="1603"/>
      <c r="K35" s="1639"/>
      <c r="L35" s="1642"/>
      <c r="M35" s="1469"/>
      <c r="N35" s="1646"/>
      <c r="O35" s="1639"/>
      <c r="P35" s="1764"/>
      <c r="Q35" s="1764"/>
      <c r="R35" s="1678"/>
      <c r="S35" s="511" t="s">
        <v>538</v>
      </c>
      <c r="T35" s="512">
        <v>0.5</v>
      </c>
      <c r="U35" s="256">
        <v>0</v>
      </c>
      <c r="V35" s="257"/>
      <c r="W35" s="1469"/>
      <c r="X35" s="1477"/>
      <c r="Y35" s="1462"/>
      <c r="Z35" s="1462"/>
      <c r="AA35" s="258"/>
      <c r="AB35" s="259"/>
      <c r="AC35" s="258">
        <v>0</v>
      </c>
      <c r="AD35" s="636">
        <v>0</v>
      </c>
      <c r="AE35" s="1687"/>
      <c r="AF35" s="1777"/>
      <c r="AG35" s="1462"/>
      <c r="AH35" s="1462"/>
      <c r="AI35" s="258"/>
      <c r="AJ35" s="260"/>
      <c r="AK35" s="258">
        <v>0</v>
      </c>
      <c r="AL35" s="636">
        <v>0</v>
      </c>
      <c r="AM35" s="1469"/>
      <c r="AN35" s="1477"/>
      <c r="AO35" s="1462"/>
      <c r="AP35" s="1462"/>
      <c r="AQ35" s="258"/>
      <c r="AR35" s="260"/>
      <c r="AS35" s="258">
        <v>0</v>
      </c>
      <c r="AT35" s="636">
        <v>0</v>
      </c>
      <c r="AU35" s="1469"/>
      <c r="AV35" s="1477"/>
      <c r="AW35" s="1462"/>
      <c r="AX35" s="1462"/>
      <c r="AY35" s="258"/>
      <c r="AZ35" s="260"/>
      <c r="BA35" s="258">
        <v>0</v>
      </c>
      <c r="BB35" s="636">
        <v>0</v>
      </c>
      <c r="BC35" s="1469"/>
      <c r="BD35" s="1477"/>
      <c r="BE35" s="1462"/>
      <c r="BF35" s="1462"/>
      <c r="BG35" s="261"/>
      <c r="BH35" s="260"/>
      <c r="BI35" s="258">
        <v>0</v>
      </c>
      <c r="BJ35" s="636">
        <v>0</v>
      </c>
      <c r="BK35" s="1469"/>
      <c r="BL35" s="1477"/>
      <c r="BM35" s="1462"/>
      <c r="BN35" s="1462"/>
      <c r="BO35" s="262"/>
      <c r="BP35" s="260"/>
      <c r="BQ35" s="726">
        <v>8.3000000000000004E-2</v>
      </c>
      <c r="BR35" s="935">
        <v>8.3000000000000004E-2</v>
      </c>
      <c r="BS35" s="1469"/>
      <c r="BT35" s="1485"/>
      <c r="BU35" s="1462"/>
      <c r="BV35" s="1462"/>
      <c r="BW35" s="263" t="s">
        <v>539</v>
      </c>
      <c r="BX35" s="259" t="s">
        <v>540</v>
      </c>
      <c r="BY35" s="258">
        <v>8.3000000000000004E-2</v>
      </c>
      <c r="BZ35" s="935">
        <v>8.3000000000000004E-2</v>
      </c>
      <c r="CA35" s="1469"/>
      <c r="CB35" s="1471"/>
      <c r="CC35" s="1462"/>
      <c r="CD35" s="1462"/>
      <c r="CE35" s="263" t="s">
        <v>541</v>
      </c>
      <c r="CF35" s="1031" t="s">
        <v>540</v>
      </c>
      <c r="CG35" s="726">
        <v>8.3000000000000004E-2</v>
      </c>
      <c r="CH35" s="935">
        <v>8.3000000000000004E-2</v>
      </c>
      <c r="CI35" s="1469"/>
      <c r="CJ35" s="1471"/>
      <c r="CK35" s="1462"/>
      <c r="CL35" s="1462"/>
      <c r="CM35" s="263" t="s">
        <v>542</v>
      </c>
      <c r="CN35" s="1031" t="s">
        <v>540</v>
      </c>
      <c r="CO35" s="258">
        <v>8.3000000000000004E-2</v>
      </c>
      <c r="CP35" s="935">
        <v>0</v>
      </c>
      <c r="CQ35" s="1469"/>
      <c r="CR35" s="1471"/>
      <c r="CS35" s="1462"/>
      <c r="CT35" s="1462"/>
      <c r="CU35" s="264"/>
      <c r="CV35" s="260"/>
      <c r="CW35" s="258">
        <v>8.5000000000000006E-2</v>
      </c>
      <c r="CX35" s="636">
        <v>0</v>
      </c>
      <c r="CY35" s="1469"/>
      <c r="CZ35" s="1477"/>
      <c r="DA35" s="1462"/>
      <c r="DB35" s="1462"/>
      <c r="DC35" s="563"/>
      <c r="DD35" s="564"/>
      <c r="DE35" s="765">
        <v>8.3000000000000004E-2</v>
      </c>
      <c r="DF35" s="779">
        <v>0</v>
      </c>
      <c r="DG35" s="1742"/>
      <c r="DH35" s="1666"/>
      <c r="DI35" s="1462"/>
      <c r="DJ35" s="1462"/>
      <c r="DK35" s="1462"/>
      <c r="DL35" s="568"/>
      <c r="DM35" s="169">
        <f t="shared" si="3"/>
        <v>0.5</v>
      </c>
      <c r="DN35" s="169" t="str">
        <f t="shared" si="4"/>
        <v>OK</v>
      </c>
      <c r="DO35" s="588">
        <f t="shared" si="0"/>
        <v>0</v>
      </c>
      <c r="DP35" s="584">
        <f t="shared" si="1"/>
        <v>0</v>
      </c>
      <c r="DQ35" s="589" t="e">
        <f t="shared" si="5"/>
        <v>#DIV/0!</v>
      </c>
      <c r="DR35" s="1745"/>
      <c r="DS35" s="1711"/>
      <c r="DT35" s="1720"/>
      <c r="DU35" s="1355"/>
      <c r="DV35" s="1355"/>
      <c r="DW35" s="1717"/>
      <c r="DX35" s="588">
        <f t="shared" si="6"/>
        <v>0</v>
      </c>
      <c r="DY35" s="584">
        <f t="shared" si="7"/>
        <v>0</v>
      </c>
      <c r="DZ35" s="589" t="e">
        <f t="shared" si="8"/>
        <v>#DIV/0!</v>
      </c>
      <c r="EA35" s="1719"/>
      <c r="EB35" s="1719"/>
      <c r="EC35" s="1704"/>
      <c r="ED35" s="1355"/>
      <c r="EE35" s="1355"/>
      <c r="EF35" s="1717"/>
      <c r="EG35" s="588">
        <f t="shared" si="9"/>
        <v>0.249</v>
      </c>
      <c r="EH35" s="584">
        <f t="shared" si="10"/>
        <v>0.249</v>
      </c>
      <c r="EI35" s="894">
        <f t="shared" si="11"/>
        <v>1</v>
      </c>
      <c r="EJ35" s="1698"/>
      <c r="EK35" s="1698"/>
      <c r="EL35" s="1704"/>
      <c r="EM35" s="1355"/>
      <c r="EN35" s="1355"/>
      <c r="EO35" s="1729"/>
      <c r="EP35" s="588">
        <f t="shared" si="12"/>
        <v>0.5</v>
      </c>
      <c r="EQ35" s="584">
        <f t="shared" si="13"/>
        <v>0.249</v>
      </c>
      <c r="ER35" s="894">
        <f t="shared" si="14"/>
        <v>0.498</v>
      </c>
      <c r="ES35" s="1707"/>
      <c r="ET35" s="1707"/>
      <c r="EU35" s="1704"/>
      <c r="EV35" s="1355"/>
      <c r="EW35" s="1355"/>
      <c r="EX35" s="1357"/>
      <c r="EY35" s="90">
        <f t="shared" si="15"/>
        <v>0</v>
      </c>
    </row>
    <row r="36" spans="1:222" ht="54.75" customHeight="1" thickBot="1" x14ac:dyDescent="0.3">
      <c r="A36" s="1547"/>
      <c r="B36" s="1970"/>
      <c r="C36" s="1972"/>
      <c r="D36" s="1588"/>
      <c r="E36" s="1591"/>
      <c r="F36" s="1591"/>
      <c r="G36" s="1591"/>
      <c r="H36" s="1594"/>
      <c r="I36" s="1606"/>
      <c r="J36" s="1603"/>
      <c r="K36" s="1640"/>
      <c r="L36" s="1643"/>
      <c r="M36" s="1469"/>
      <c r="N36" s="1647"/>
      <c r="O36" s="1640"/>
      <c r="P36" s="1765"/>
      <c r="Q36" s="1765"/>
      <c r="R36" s="1678"/>
      <c r="S36" s="513" t="s">
        <v>543</v>
      </c>
      <c r="T36" s="514">
        <v>0.25</v>
      </c>
      <c r="U36" s="289">
        <v>0</v>
      </c>
      <c r="V36" s="290"/>
      <c r="W36" s="1469"/>
      <c r="X36" s="1477"/>
      <c r="Y36" s="1462"/>
      <c r="Z36" s="1462"/>
      <c r="AA36" s="291"/>
      <c r="AB36" s="292"/>
      <c r="AC36" s="291">
        <v>0</v>
      </c>
      <c r="AD36" s="637">
        <v>0</v>
      </c>
      <c r="AE36" s="1687"/>
      <c r="AF36" s="1777"/>
      <c r="AG36" s="1462"/>
      <c r="AH36" s="1462"/>
      <c r="AI36" s="291"/>
      <c r="AJ36" s="293"/>
      <c r="AK36" s="291">
        <v>0</v>
      </c>
      <c r="AL36" s="637">
        <v>0</v>
      </c>
      <c r="AM36" s="1469"/>
      <c r="AN36" s="1477"/>
      <c r="AO36" s="1462"/>
      <c r="AP36" s="1462"/>
      <c r="AQ36" s="291"/>
      <c r="AR36" s="293"/>
      <c r="AS36" s="291">
        <v>0</v>
      </c>
      <c r="AT36" s="637">
        <v>0</v>
      </c>
      <c r="AU36" s="1469"/>
      <c r="AV36" s="1477"/>
      <c r="AW36" s="1462"/>
      <c r="AX36" s="1462"/>
      <c r="AY36" s="291"/>
      <c r="AZ36" s="293"/>
      <c r="BA36" s="291">
        <v>0</v>
      </c>
      <c r="BB36" s="637">
        <v>0</v>
      </c>
      <c r="BC36" s="1469"/>
      <c r="BD36" s="1477"/>
      <c r="BE36" s="1462"/>
      <c r="BF36" s="1462"/>
      <c r="BG36" s="294"/>
      <c r="BH36" s="293"/>
      <c r="BI36" s="291">
        <v>0</v>
      </c>
      <c r="BJ36" s="637">
        <v>0</v>
      </c>
      <c r="BK36" s="1469"/>
      <c r="BL36" s="1477"/>
      <c r="BM36" s="1462"/>
      <c r="BN36" s="1462"/>
      <c r="BO36" s="295"/>
      <c r="BP36" s="293"/>
      <c r="BQ36" s="727">
        <v>4.1000000000000002E-2</v>
      </c>
      <c r="BR36" s="936">
        <v>4.1000000000000002E-2</v>
      </c>
      <c r="BS36" s="1469"/>
      <c r="BT36" s="1485"/>
      <c r="BU36" s="1462"/>
      <c r="BV36" s="1462"/>
      <c r="BW36" s="296" t="s">
        <v>544</v>
      </c>
      <c r="BX36" s="292" t="s">
        <v>545</v>
      </c>
      <c r="BY36" s="291">
        <v>4.1000000000000002E-2</v>
      </c>
      <c r="BZ36" s="936">
        <v>4.1000000000000002E-2</v>
      </c>
      <c r="CA36" s="1469"/>
      <c r="CB36" s="1471"/>
      <c r="CC36" s="1462"/>
      <c r="CD36" s="1462"/>
      <c r="CE36" s="296" t="s">
        <v>546</v>
      </c>
      <c r="CF36" s="1032" t="s">
        <v>545</v>
      </c>
      <c r="CG36" s="727">
        <v>4.1000000000000002E-2</v>
      </c>
      <c r="CH36" s="936">
        <v>4.1000000000000002E-2</v>
      </c>
      <c r="CI36" s="1469"/>
      <c r="CJ36" s="1471"/>
      <c r="CK36" s="1462"/>
      <c r="CL36" s="1462"/>
      <c r="CM36" s="296" t="s">
        <v>546</v>
      </c>
      <c r="CN36" s="1032" t="s">
        <v>545</v>
      </c>
      <c r="CO36" s="291">
        <v>4.1000000000000002E-2</v>
      </c>
      <c r="CP36" s="936">
        <v>0</v>
      </c>
      <c r="CQ36" s="1469"/>
      <c r="CR36" s="1471"/>
      <c r="CS36" s="1462"/>
      <c r="CT36" s="1462"/>
      <c r="CU36" s="297"/>
      <c r="CV36" s="293"/>
      <c r="CW36" s="291">
        <v>4.2999999999999997E-2</v>
      </c>
      <c r="CX36" s="637">
        <v>0</v>
      </c>
      <c r="CY36" s="1469"/>
      <c r="CZ36" s="1477"/>
      <c r="DA36" s="1462"/>
      <c r="DB36" s="1462"/>
      <c r="DC36" s="565"/>
      <c r="DD36" s="566"/>
      <c r="DE36" s="766">
        <v>4.2999999999999997E-2</v>
      </c>
      <c r="DF36" s="780">
        <v>0</v>
      </c>
      <c r="DG36" s="1743"/>
      <c r="DH36" s="1667"/>
      <c r="DI36" s="1462"/>
      <c r="DJ36" s="1462"/>
      <c r="DK36" s="1462"/>
      <c r="DL36" s="569"/>
      <c r="DM36" s="169">
        <f t="shared" si="3"/>
        <v>0.25</v>
      </c>
      <c r="DN36" s="169" t="str">
        <f t="shared" si="4"/>
        <v>OK</v>
      </c>
      <c r="DO36" s="613">
        <f t="shared" si="0"/>
        <v>0</v>
      </c>
      <c r="DP36" s="614">
        <f t="shared" si="1"/>
        <v>0</v>
      </c>
      <c r="DQ36" s="615" t="e">
        <f t="shared" si="5"/>
        <v>#DIV/0!</v>
      </c>
      <c r="DR36" s="1772"/>
      <c r="DS36" s="1718"/>
      <c r="DT36" s="1721"/>
      <c r="DU36" s="1355"/>
      <c r="DV36" s="1355"/>
      <c r="DW36" s="1717"/>
      <c r="DX36" s="613">
        <f t="shared" si="6"/>
        <v>0</v>
      </c>
      <c r="DY36" s="614">
        <f t="shared" si="7"/>
        <v>0</v>
      </c>
      <c r="DZ36" s="615" t="e">
        <f t="shared" si="8"/>
        <v>#DIV/0!</v>
      </c>
      <c r="EA36" s="1719"/>
      <c r="EB36" s="1719"/>
      <c r="EC36" s="1704"/>
      <c r="ED36" s="1355"/>
      <c r="EE36" s="1355"/>
      <c r="EF36" s="1717"/>
      <c r="EG36" s="613">
        <f t="shared" si="9"/>
        <v>0.123</v>
      </c>
      <c r="EH36" s="614">
        <f t="shared" si="10"/>
        <v>0.123</v>
      </c>
      <c r="EI36" s="896">
        <f t="shared" si="11"/>
        <v>1</v>
      </c>
      <c r="EJ36" s="1698"/>
      <c r="EK36" s="1698"/>
      <c r="EL36" s="1704"/>
      <c r="EM36" s="1355"/>
      <c r="EN36" s="1355"/>
      <c r="EO36" s="1729"/>
      <c r="EP36" s="613">
        <f t="shared" si="12"/>
        <v>0.25</v>
      </c>
      <c r="EQ36" s="614">
        <f t="shared" si="13"/>
        <v>0.123</v>
      </c>
      <c r="ER36" s="896">
        <f t="shared" si="14"/>
        <v>0.49199999999999999</v>
      </c>
      <c r="ES36" s="1707"/>
      <c r="ET36" s="1707"/>
      <c r="EU36" s="1704"/>
      <c r="EV36" s="1355"/>
      <c r="EW36" s="1355"/>
      <c r="EX36" s="1357"/>
      <c r="EY36" s="90">
        <f t="shared" si="15"/>
        <v>0</v>
      </c>
    </row>
    <row r="37" spans="1:222" s="91" customFormat="1" ht="47.25" customHeight="1" thickBot="1" x14ac:dyDescent="0.3">
      <c r="A37" s="1547"/>
      <c r="B37" s="1970"/>
      <c r="C37" s="1972"/>
      <c r="D37" s="1785">
        <v>2</v>
      </c>
      <c r="E37" s="1787" t="s">
        <v>53</v>
      </c>
      <c r="F37" s="1787" t="s">
        <v>547</v>
      </c>
      <c r="G37" s="1994" t="s">
        <v>465</v>
      </c>
      <c r="H37" s="1999">
        <v>600</v>
      </c>
      <c r="I37" s="2007">
        <v>0.1</v>
      </c>
      <c r="J37" s="1789">
        <v>5</v>
      </c>
      <c r="K37" s="1778" t="s">
        <v>548</v>
      </c>
      <c r="L37" s="1780" t="s">
        <v>549</v>
      </c>
      <c r="M37" s="1782" t="s">
        <v>465</v>
      </c>
      <c r="N37" s="1782">
        <v>600</v>
      </c>
      <c r="O37" s="1778" t="s">
        <v>491</v>
      </c>
      <c r="P37" s="1784">
        <v>1</v>
      </c>
      <c r="Q37" s="1784">
        <v>0.02</v>
      </c>
      <c r="R37" s="1798">
        <v>45657</v>
      </c>
      <c r="S37" s="392" t="s">
        <v>550</v>
      </c>
      <c r="T37" s="515">
        <v>0.3</v>
      </c>
      <c r="U37" s="298">
        <v>0</v>
      </c>
      <c r="V37" s="299"/>
      <c r="W37" s="1472">
        <f>SUM(U37:U38)</f>
        <v>0</v>
      </c>
      <c r="X37" s="1792">
        <f>SUM(V37:V38)</f>
        <v>0</v>
      </c>
      <c r="Y37" s="1358">
        <f>+W37*$P$37</f>
        <v>0</v>
      </c>
      <c r="Z37" s="1358">
        <f>+X37*$P$37</f>
        <v>0</v>
      </c>
      <c r="AA37" s="301"/>
      <c r="AB37" s="300"/>
      <c r="AC37" s="301">
        <v>0</v>
      </c>
      <c r="AD37" s="299">
        <v>0</v>
      </c>
      <c r="AE37" s="1794">
        <f>SUM(AC37:AC38)</f>
        <v>0</v>
      </c>
      <c r="AF37" s="1796">
        <f>SUM(AD37:AD38)</f>
        <v>0</v>
      </c>
      <c r="AG37" s="1358">
        <f>+AE37*$P$37</f>
        <v>0</v>
      </c>
      <c r="AH37" s="1358">
        <f>+AF37*$P$37</f>
        <v>0</v>
      </c>
      <c r="AI37" s="298"/>
      <c r="AJ37" s="302"/>
      <c r="AK37" s="301">
        <v>0</v>
      </c>
      <c r="AL37" s="299">
        <v>0</v>
      </c>
      <c r="AM37" s="1472">
        <f>SUM(AK37:AK38)</f>
        <v>0</v>
      </c>
      <c r="AN37" s="1474">
        <f>SUM(AL37:AL38)</f>
        <v>0</v>
      </c>
      <c r="AO37" s="1358">
        <f>+AM37*$P$37</f>
        <v>0</v>
      </c>
      <c r="AP37" s="1358">
        <f>+AN37*$P$37</f>
        <v>0</v>
      </c>
      <c r="AQ37" s="298"/>
      <c r="AR37" s="302"/>
      <c r="AS37" s="301">
        <v>0</v>
      </c>
      <c r="AT37" s="299">
        <v>0</v>
      </c>
      <c r="AU37" s="1472">
        <f>SUM(AS37:AS38)</f>
        <v>0</v>
      </c>
      <c r="AV37" s="1474">
        <f>SUM(AT37:AT38)</f>
        <v>0</v>
      </c>
      <c r="AW37" s="1358">
        <f>+AU37*$P$37</f>
        <v>0</v>
      </c>
      <c r="AX37" s="1358">
        <f>+AV37*$P$37</f>
        <v>0</v>
      </c>
      <c r="AY37" s="298"/>
      <c r="AZ37" s="302"/>
      <c r="BA37" s="301">
        <v>0</v>
      </c>
      <c r="BB37" s="299">
        <v>0</v>
      </c>
      <c r="BC37" s="1472">
        <f>SUM(BA37:BA38)</f>
        <v>0</v>
      </c>
      <c r="BD37" s="1474">
        <f>SUM(BB37:BB38)</f>
        <v>0</v>
      </c>
      <c r="BE37" s="1358">
        <f>+BC37*$P$37</f>
        <v>0</v>
      </c>
      <c r="BF37" s="1358">
        <f>+BD37*$P$37</f>
        <v>0</v>
      </c>
      <c r="BG37" s="305"/>
      <c r="BH37" s="302"/>
      <c r="BI37" s="301">
        <v>0</v>
      </c>
      <c r="BJ37" s="299">
        <v>0</v>
      </c>
      <c r="BK37" s="1472">
        <f>SUM(BI37:BI38)</f>
        <v>0</v>
      </c>
      <c r="BL37" s="1474">
        <f>SUM(BJ37:BJ38)</f>
        <v>0</v>
      </c>
      <c r="BM37" s="1358">
        <f>+BK37*$P$37</f>
        <v>0</v>
      </c>
      <c r="BN37" s="1358">
        <f>+BL37*$P$37</f>
        <v>0</v>
      </c>
      <c r="BO37" s="306"/>
      <c r="BP37" s="302"/>
      <c r="BQ37" s="298">
        <v>0.05</v>
      </c>
      <c r="BR37" s="937">
        <v>0</v>
      </c>
      <c r="BS37" s="1472">
        <f>SUM(BQ37:BQ38)</f>
        <v>0.16600000000000001</v>
      </c>
      <c r="BT37" s="1821">
        <f>SUM(BR37:BR38)</f>
        <v>0</v>
      </c>
      <c r="BU37" s="1358">
        <f>+BS37*$P$37</f>
        <v>0.16600000000000001</v>
      </c>
      <c r="BV37" s="1358">
        <f>+BT37*$P$37</f>
        <v>0</v>
      </c>
      <c r="BW37" s="610" t="s">
        <v>551</v>
      </c>
      <c r="BX37" s="611" t="s">
        <v>91</v>
      </c>
      <c r="BY37" s="609">
        <v>0.05</v>
      </c>
      <c r="BZ37" s="1060">
        <v>0.05</v>
      </c>
      <c r="CA37" s="1817">
        <f>SUM(BY37:BY38)</f>
        <v>0.16600000000000001</v>
      </c>
      <c r="CB37" s="1823">
        <f>SUM(BZ37:BZ38)</f>
        <v>0.16600000000000001</v>
      </c>
      <c r="CC37" s="1358">
        <f>+CA37*$P$37</f>
        <v>0.16600000000000001</v>
      </c>
      <c r="CD37" s="1358">
        <f>+CB37*$P$37</f>
        <v>0.16600000000000001</v>
      </c>
      <c r="CE37" s="610" t="s">
        <v>551</v>
      </c>
      <c r="CF37" s="1033" t="s">
        <v>91</v>
      </c>
      <c r="CG37" s="298">
        <v>0.05</v>
      </c>
      <c r="CH37" s="937">
        <v>0.05</v>
      </c>
      <c r="CI37" s="1825">
        <f>SUM(CG37:CG38)</f>
        <v>0.16600000000000001</v>
      </c>
      <c r="CJ37" s="1463">
        <f>SUM(CH37:CH38)</f>
        <v>0.11</v>
      </c>
      <c r="CK37" s="1358">
        <f>+CI37*$P$37</f>
        <v>0.16600000000000001</v>
      </c>
      <c r="CL37" s="1358">
        <f>+CJ37*$P$37</f>
        <v>0.11</v>
      </c>
      <c r="CM37" s="610" t="s">
        <v>551</v>
      </c>
      <c r="CN37" s="1033" t="s">
        <v>91</v>
      </c>
      <c r="CO37" s="298">
        <v>0.05</v>
      </c>
      <c r="CP37" s="937">
        <v>0</v>
      </c>
      <c r="CQ37" s="1825">
        <f>SUM(CO37:CO38)</f>
        <v>0.16600000000000001</v>
      </c>
      <c r="CR37" s="1463">
        <f>SUM(CP37:CP38)</f>
        <v>0</v>
      </c>
      <c r="CS37" s="1358">
        <f>+CQ37*$P$37</f>
        <v>0.16600000000000001</v>
      </c>
      <c r="CT37" s="1358">
        <f>+CR37*$P$37</f>
        <v>0</v>
      </c>
      <c r="CU37" s="307"/>
      <c r="CV37" s="302"/>
      <c r="CW37" s="298">
        <v>0.05</v>
      </c>
      <c r="CX37" s="299">
        <v>0</v>
      </c>
      <c r="CY37" s="1472">
        <f>SUM(CW37:CW38)</f>
        <v>0.16600000000000001</v>
      </c>
      <c r="CZ37" s="1792">
        <f>SUM(CX37:CX38)</f>
        <v>0</v>
      </c>
      <c r="DA37" s="1358">
        <f>+CY37*$P$37</f>
        <v>0.16600000000000001</v>
      </c>
      <c r="DB37" s="1358">
        <f>+CZ37*$P$37</f>
        <v>0</v>
      </c>
      <c r="DC37" s="603"/>
      <c r="DD37" s="604"/>
      <c r="DE37" s="609">
        <v>0.05</v>
      </c>
      <c r="DF37" s="605">
        <v>0</v>
      </c>
      <c r="DG37" s="1817">
        <f>SUM(DE37:DE38)</f>
        <v>0.16999999999999998</v>
      </c>
      <c r="DH37" s="1819">
        <f>SUM(DF37:DF38)</f>
        <v>0</v>
      </c>
      <c r="DI37" s="1358">
        <f>+DG37*$P$37</f>
        <v>0.16999999999999998</v>
      </c>
      <c r="DJ37" s="1358">
        <f>+DH37*$P$37</f>
        <v>0</v>
      </c>
      <c r="DK37" s="1358"/>
      <c r="DL37" s="606"/>
      <c r="DM37" s="169">
        <f t="shared" si="3"/>
        <v>0.3</v>
      </c>
      <c r="DN37" s="169" t="str">
        <f t="shared" si="4"/>
        <v>OK</v>
      </c>
      <c r="DO37" s="585">
        <f t="shared" si="0"/>
        <v>0</v>
      </c>
      <c r="DP37" s="620">
        <f t="shared" si="1"/>
        <v>0</v>
      </c>
      <c r="DQ37" s="601" t="e">
        <f t="shared" si="5"/>
        <v>#DIV/0!</v>
      </c>
      <c r="DR37" s="1806">
        <f>SUM(W37+AE37+AM37)</f>
        <v>0</v>
      </c>
      <c r="DS37" s="1806">
        <f>SUM(X37+AF37+AN37)</f>
        <v>0</v>
      </c>
      <c r="DT37" s="1808" t="e">
        <f>+DS37/DR37</f>
        <v>#DIV/0!</v>
      </c>
      <c r="DU37" s="1356">
        <f>SUM(Y37+AG37+AO37)</f>
        <v>0</v>
      </c>
      <c r="DV37" s="1356">
        <f>SUM(Z37+AH37+AP37)</f>
        <v>0</v>
      </c>
      <c r="DW37" s="1356" t="e">
        <f>+DV37/DU37</f>
        <v>#DIV/0!</v>
      </c>
      <c r="DX37" s="595">
        <f t="shared" si="6"/>
        <v>0</v>
      </c>
      <c r="DY37" s="586">
        <f t="shared" si="7"/>
        <v>0</v>
      </c>
      <c r="DZ37" s="616" t="e">
        <f t="shared" si="8"/>
        <v>#DIV/0!</v>
      </c>
      <c r="EA37" s="1806">
        <f>W37+AE37+AM37+AU37+BC37+BK37</f>
        <v>0</v>
      </c>
      <c r="EB37" s="1806">
        <f>X37+AF37+AN37+AV37+BD37+BL37</f>
        <v>0</v>
      </c>
      <c r="EC37" s="1808" t="e">
        <f>+EB37/EA37</f>
        <v>#DIV/0!</v>
      </c>
      <c r="ED37" s="1356">
        <f>Y37+AG37+AO37+AW37+BE37+BM37</f>
        <v>0</v>
      </c>
      <c r="EE37" s="1356">
        <f>Z37+AH37+AP37+AX37+BF37+BN37</f>
        <v>0</v>
      </c>
      <c r="EF37" s="1356" t="e">
        <f>+EE37/ED37</f>
        <v>#DIV/0!</v>
      </c>
      <c r="EG37" s="595">
        <f t="shared" si="9"/>
        <v>0.15000000000000002</v>
      </c>
      <c r="EH37" s="586">
        <f t="shared" si="10"/>
        <v>0.1</v>
      </c>
      <c r="EI37" s="893">
        <f t="shared" si="11"/>
        <v>0.66666666666666663</v>
      </c>
      <c r="EJ37" s="1806">
        <f>W37+AE37+AM37+AU37+BC37+BK37+BS37+CA37+CI37</f>
        <v>0.498</v>
      </c>
      <c r="EK37" s="1806">
        <f>X37+AF37+AN37+AV37+BD37+BL37+BT37+CB37+CJ37</f>
        <v>0.27600000000000002</v>
      </c>
      <c r="EL37" s="1808">
        <f>+EK37/EJ37</f>
        <v>0.55421686746987953</v>
      </c>
      <c r="EM37" s="1354">
        <f>Y37+AG37+AO37+AW37+BE37+BM37+BU37+CC37+CK37</f>
        <v>0.498</v>
      </c>
      <c r="EN37" s="1354">
        <f>Z37+AH37+AP37+AX37+BF37+BN37+BV37+CD37+CL37</f>
        <v>0.27600000000000002</v>
      </c>
      <c r="EO37" s="1356">
        <f>+EN37/EM37</f>
        <v>0.55421686746987953</v>
      </c>
      <c r="EP37" s="595">
        <f t="shared" si="12"/>
        <v>0.3</v>
      </c>
      <c r="EQ37" s="586">
        <f t="shared" si="13"/>
        <v>0.1</v>
      </c>
      <c r="ER37" s="901">
        <f t="shared" si="14"/>
        <v>0.33333333333333337</v>
      </c>
      <c r="ES37" s="1810">
        <f>+W37+AE37+AM37+AU37+BC37+BK37+BS37+CA37+CI37+CQ37+CY37+DG37</f>
        <v>1</v>
      </c>
      <c r="ET37" s="1810">
        <f>+X37+AF37+AN37+AV37+BD37+BL37+BT37+CB37+CJ37+CR37+CZ37+DH37</f>
        <v>0.27600000000000002</v>
      </c>
      <c r="EU37" s="1812">
        <f>+ET37/ES37</f>
        <v>0.27600000000000002</v>
      </c>
      <c r="EV37" s="1362">
        <f>Y37+AG37+AO37+AW37+BE37+BM37+BU37+CC37+CK37+CS37+DA37+DI37</f>
        <v>1</v>
      </c>
      <c r="EW37" s="1362">
        <f>Z37+AH37+AP37+AX37+BF37+BN37+BV37+CD37+CL37+CT37+DB37+DJ37</f>
        <v>0.27600000000000002</v>
      </c>
      <c r="EX37" s="1356">
        <f>+EW37/EV37</f>
        <v>0.27600000000000002</v>
      </c>
      <c r="EY37" s="90">
        <f t="shared" si="15"/>
        <v>0</v>
      </c>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row>
    <row r="38" spans="1:222" s="91" customFormat="1" ht="69.75" customHeight="1" thickBot="1" x14ac:dyDescent="0.3">
      <c r="A38" s="1547"/>
      <c r="B38" s="1970"/>
      <c r="C38" s="1972"/>
      <c r="D38" s="1786"/>
      <c r="E38" s="1788"/>
      <c r="F38" s="1788"/>
      <c r="G38" s="1995"/>
      <c r="H38" s="2000"/>
      <c r="I38" s="2008"/>
      <c r="J38" s="1790"/>
      <c r="K38" s="1779"/>
      <c r="L38" s="1781"/>
      <c r="M38" s="1783"/>
      <c r="N38" s="1783"/>
      <c r="O38" s="1779"/>
      <c r="P38" s="1783"/>
      <c r="Q38" s="1783"/>
      <c r="R38" s="1799"/>
      <c r="S38" s="393" t="s">
        <v>552</v>
      </c>
      <c r="T38" s="516">
        <v>0.7</v>
      </c>
      <c r="U38" s="303">
        <v>0</v>
      </c>
      <c r="V38" s="304"/>
      <c r="W38" s="1791"/>
      <c r="X38" s="1793"/>
      <c r="Y38" s="1359"/>
      <c r="Z38" s="1359"/>
      <c r="AA38" s="328"/>
      <c r="AB38" s="329"/>
      <c r="AC38" s="328">
        <v>0</v>
      </c>
      <c r="AD38" s="330">
        <v>0</v>
      </c>
      <c r="AE38" s="1795"/>
      <c r="AF38" s="1797"/>
      <c r="AG38" s="1359"/>
      <c r="AH38" s="1359"/>
      <c r="AI38" s="331"/>
      <c r="AJ38" s="332"/>
      <c r="AK38" s="328">
        <v>0</v>
      </c>
      <c r="AL38" s="330">
        <v>0</v>
      </c>
      <c r="AM38" s="1473"/>
      <c r="AN38" s="1475"/>
      <c r="AO38" s="1359"/>
      <c r="AP38" s="1359"/>
      <c r="AQ38" s="331"/>
      <c r="AR38" s="332"/>
      <c r="AS38" s="328">
        <v>0</v>
      </c>
      <c r="AT38" s="330">
        <v>0</v>
      </c>
      <c r="AU38" s="1473"/>
      <c r="AV38" s="1475"/>
      <c r="AW38" s="1359"/>
      <c r="AX38" s="1359"/>
      <c r="AY38" s="331"/>
      <c r="AZ38" s="332"/>
      <c r="BA38" s="328">
        <v>0</v>
      </c>
      <c r="BB38" s="330">
        <v>0</v>
      </c>
      <c r="BC38" s="1473"/>
      <c r="BD38" s="1475"/>
      <c r="BE38" s="1359"/>
      <c r="BF38" s="1359"/>
      <c r="BG38" s="333"/>
      <c r="BH38" s="332"/>
      <c r="BI38" s="328">
        <v>0</v>
      </c>
      <c r="BJ38" s="330">
        <v>0</v>
      </c>
      <c r="BK38" s="1473"/>
      <c r="BL38" s="1475"/>
      <c r="BM38" s="1359"/>
      <c r="BN38" s="1359"/>
      <c r="BO38" s="334"/>
      <c r="BP38" s="332"/>
      <c r="BQ38" s="331">
        <v>0.11600000000000001</v>
      </c>
      <c r="BR38" s="938">
        <v>0</v>
      </c>
      <c r="BS38" s="1473"/>
      <c r="BT38" s="1822"/>
      <c r="BU38" s="1359"/>
      <c r="BV38" s="1359"/>
      <c r="BW38" s="610" t="s">
        <v>551</v>
      </c>
      <c r="BX38" s="612" t="s">
        <v>91</v>
      </c>
      <c r="BY38" s="573">
        <v>0.11600000000000001</v>
      </c>
      <c r="BZ38" s="1061">
        <v>0.11600000000000001</v>
      </c>
      <c r="CA38" s="1818"/>
      <c r="CB38" s="1824"/>
      <c r="CC38" s="1359"/>
      <c r="CD38" s="1359"/>
      <c r="CE38" s="610" t="s">
        <v>551</v>
      </c>
      <c r="CF38" s="1034" t="s">
        <v>91</v>
      </c>
      <c r="CG38" s="331">
        <v>0.11600000000000001</v>
      </c>
      <c r="CH38" s="938">
        <v>0.06</v>
      </c>
      <c r="CI38" s="1826"/>
      <c r="CJ38" s="1464"/>
      <c r="CK38" s="1359"/>
      <c r="CL38" s="1359"/>
      <c r="CM38" s="610" t="s">
        <v>551</v>
      </c>
      <c r="CN38" s="1034" t="s">
        <v>91</v>
      </c>
      <c r="CO38" s="331">
        <v>0.11600000000000001</v>
      </c>
      <c r="CP38" s="938">
        <v>0</v>
      </c>
      <c r="CQ38" s="1826"/>
      <c r="CR38" s="1464"/>
      <c r="CS38" s="1359"/>
      <c r="CT38" s="1359"/>
      <c r="CU38" s="328"/>
      <c r="CV38" s="332"/>
      <c r="CW38" s="331">
        <v>0.11600000000000001</v>
      </c>
      <c r="CX38" s="330">
        <v>0</v>
      </c>
      <c r="CY38" s="1473"/>
      <c r="CZ38" s="1816"/>
      <c r="DA38" s="1359"/>
      <c r="DB38" s="1359"/>
      <c r="DC38" s="737"/>
      <c r="DD38" s="738"/>
      <c r="DE38" s="573">
        <v>0.12</v>
      </c>
      <c r="DF38" s="607">
        <v>0</v>
      </c>
      <c r="DG38" s="1818"/>
      <c r="DH38" s="1820"/>
      <c r="DI38" s="1359"/>
      <c r="DJ38" s="1359"/>
      <c r="DK38" s="1359"/>
      <c r="DL38" s="608"/>
      <c r="DM38" s="169">
        <f t="shared" si="3"/>
        <v>0.7</v>
      </c>
      <c r="DN38" s="169" t="str">
        <f t="shared" si="4"/>
        <v>OK</v>
      </c>
      <c r="DO38" s="590">
        <f t="shared" si="0"/>
        <v>0</v>
      </c>
      <c r="DP38" s="621">
        <f t="shared" si="1"/>
        <v>0</v>
      </c>
      <c r="DQ38" s="602" t="e">
        <f t="shared" si="5"/>
        <v>#DIV/0!</v>
      </c>
      <c r="DR38" s="1814"/>
      <c r="DS38" s="1814"/>
      <c r="DT38" s="1815"/>
      <c r="DU38" s="1360"/>
      <c r="DV38" s="1360"/>
      <c r="DW38" s="1360"/>
      <c r="DX38" s="617">
        <f t="shared" si="6"/>
        <v>0</v>
      </c>
      <c r="DY38" s="618">
        <f t="shared" si="7"/>
        <v>0</v>
      </c>
      <c r="DZ38" s="619" t="e">
        <f t="shared" si="8"/>
        <v>#DIV/0!</v>
      </c>
      <c r="EA38" s="1814"/>
      <c r="EB38" s="1814"/>
      <c r="EC38" s="1815"/>
      <c r="ED38" s="1360"/>
      <c r="EE38" s="1360"/>
      <c r="EF38" s="1360"/>
      <c r="EG38" s="597">
        <f t="shared" si="9"/>
        <v>0.34800000000000003</v>
      </c>
      <c r="EH38" s="591">
        <f t="shared" si="10"/>
        <v>0.17599999999999999</v>
      </c>
      <c r="EI38" s="895">
        <f t="shared" si="11"/>
        <v>0.50574712643678155</v>
      </c>
      <c r="EJ38" s="1807"/>
      <c r="EK38" s="1807"/>
      <c r="EL38" s="1809"/>
      <c r="EM38" s="1361"/>
      <c r="EN38" s="1361"/>
      <c r="EO38" s="1360"/>
      <c r="EP38" s="597">
        <f t="shared" si="12"/>
        <v>0.70000000000000007</v>
      </c>
      <c r="EQ38" s="591">
        <f t="shared" si="13"/>
        <v>0.17599999999999999</v>
      </c>
      <c r="ER38" s="902">
        <f t="shared" si="14"/>
        <v>0.25142857142857139</v>
      </c>
      <c r="ES38" s="1811"/>
      <c r="ET38" s="1811"/>
      <c r="EU38" s="1813"/>
      <c r="EV38" s="1363"/>
      <c r="EW38" s="1363"/>
      <c r="EX38" s="1360"/>
      <c r="EY38" s="90">
        <f t="shared" si="15"/>
        <v>0</v>
      </c>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row>
    <row r="39" spans="1:222" ht="54" customHeight="1" x14ac:dyDescent="0.25">
      <c r="A39" s="1547"/>
      <c r="B39" s="1970"/>
      <c r="C39" s="1972"/>
      <c r="D39" s="1839">
        <v>3</v>
      </c>
      <c r="E39" s="1842" t="s">
        <v>54</v>
      </c>
      <c r="F39" s="1842" t="s">
        <v>553</v>
      </c>
      <c r="G39" s="1842" t="s">
        <v>465</v>
      </c>
      <c r="H39" s="1904">
        <v>4000</v>
      </c>
      <c r="I39" s="1907">
        <v>0.2</v>
      </c>
      <c r="J39" s="1895">
        <v>6</v>
      </c>
      <c r="K39" s="1898" t="s">
        <v>554</v>
      </c>
      <c r="L39" s="1901" t="s">
        <v>555</v>
      </c>
      <c r="M39" s="1863" t="s">
        <v>465</v>
      </c>
      <c r="N39" s="1863">
        <v>4000</v>
      </c>
      <c r="O39" s="1866" t="s">
        <v>556</v>
      </c>
      <c r="P39" s="1869">
        <v>0.4</v>
      </c>
      <c r="Q39" s="1869">
        <v>7.0000000000000007E-2</v>
      </c>
      <c r="R39" s="1928">
        <v>45657</v>
      </c>
      <c r="S39" s="394" t="s">
        <v>557</v>
      </c>
      <c r="T39" s="517">
        <v>0.4</v>
      </c>
      <c r="U39" s="308">
        <v>0</v>
      </c>
      <c r="V39" s="309"/>
      <c r="W39" s="1931">
        <f>SUM(U39:U42)</f>
        <v>0</v>
      </c>
      <c r="X39" s="1845">
        <f>SUM(V39:V42)</f>
        <v>0</v>
      </c>
      <c r="Y39" s="1398">
        <f>+(W39*$P$39)+(W43*$P$43)+(W46*$P$46)</f>
        <v>0</v>
      </c>
      <c r="Z39" s="1398">
        <f>+(X39*$P$39)+(X43*$P$43)+(X46*$P$46)</f>
        <v>0</v>
      </c>
      <c r="AA39" s="337"/>
      <c r="AB39" s="338"/>
      <c r="AC39" s="662">
        <v>0</v>
      </c>
      <c r="AD39" s="638">
        <v>0</v>
      </c>
      <c r="AE39" s="1446">
        <f>SUM(AC39:AC42)</f>
        <v>0</v>
      </c>
      <c r="AF39" s="1438">
        <f>SUM(AD39:AD42)</f>
        <v>0</v>
      </c>
      <c r="AG39" s="1398">
        <f>+(AE39*$P$39)+(AE43*$P$43)+(AE46*$P$46)</f>
        <v>0</v>
      </c>
      <c r="AH39" s="1398">
        <f>+(AF39*$P$39)+(AF43*$P$43)+(AF46*$P$46)</f>
        <v>0</v>
      </c>
      <c r="AI39" s="337"/>
      <c r="AJ39" s="355"/>
      <c r="AK39" s="662">
        <v>0</v>
      </c>
      <c r="AL39" s="638">
        <v>0</v>
      </c>
      <c r="AM39" s="1449">
        <f>SUM(AK39:AK42)</f>
        <v>0</v>
      </c>
      <c r="AN39" s="1458">
        <f>SUM(AL39:AL42)</f>
        <v>0</v>
      </c>
      <c r="AO39" s="1398">
        <f>+(AM39*$P$39)+(AM43*$P$43)+(AM46*$P$46)</f>
        <v>0</v>
      </c>
      <c r="AP39" s="1398">
        <f>+(AN39*$P$39)+(AN43*$P$43)+(AN46*$P$46)</f>
        <v>0</v>
      </c>
      <c r="AQ39" s="337"/>
      <c r="AR39" s="338"/>
      <c r="AS39" s="662">
        <v>0</v>
      </c>
      <c r="AT39" s="638">
        <v>0</v>
      </c>
      <c r="AU39" s="1449">
        <f>SUM(AS39:AS42)</f>
        <v>0</v>
      </c>
      <c r="AV39" s="1458">
        <f>SUM(AT39:AT42)</f>
        <v>0</v>
      </c>
      <c r="AW39" s="1398">
        <f>+(AU39*$P$39)+(AU43*$P$43)+(AU46*$P$46)</f>
        <v>0</v>
      </c>
      <c r="AX39" s="1398">
        <f>+(AV39*$P$39)+(AV43*$P$43)+(AV46*$P$46)</f>
        <v>0</v>
      </c>
      <c r="AY39" s="337"/>
      <c r="AZ39" s="338"/>
      <c r="BA39" s="701">
        <v>0</v>
      </c>
      <c r="BB39" s="638">
        <v>0</v>
      </c>
      <c r="BC39" s="1449">
        <f>SUM(BA39:BA42)</f>
        <v>0</v>
      </c>
      <c r="BD39" s="1458">
        <f>SUM(BB39:BB42)</f>
        <v>0</v>
      </c>
      <c r="BE39" s="1398">
        <f>+(BC39*$P$39)+(BC43*$P$43)+(BC46*$P$46)</f>
        <v>0</v>
      </c>
      <c r="BF39" s="1398">
        <f>+(BD39*$P$39)+(BD43*$P$43)+(BD46*$P$46)</f>
        <v>0</v>
      </c>
      <c r="BG39" s="337"/>
      <c r="BH39" s="338"/>
      <c r="BI39" s="701">
        <v>0</v>
      </c>
      <c r="BJ39" s="638">
        <v>0</v>
      </c>
      <c r="BK39" s="1449">
        <f>SUM(BI39:BI42)</f>
        <v>0</v>
      </c>
      <c r="BL39" s="1458">
        <f>SUM(BJ39:BJ42)</f>
        <v>0</v>
      </c>
      <c r="BM39" s="1398">
        <f>+(BK39*$P$39)+(BK43*$P$43)+(BK46*$P$46)</f>
        <v>0</v>
      </c>
      <c r="BN39" s="1398">
        <f>+(BL39*$P$39)+(BL43*$P$43)+(BL46*$P$46)</f>
        <v>0</v>
      </c>
      <c r="BO39" s="337"/>
      <c r="BP39" s="338"/>
      <c r="BQ39" s="662">
        <v>6.6000000000000003E-2</v>
      </c>
      <c r="BR39" s="939">
        <v>6.6000000000000003E-2</v>
      </c>
      <c r="BS39" s="1449">
        <f>SUM(BQ39:BQ42)</f>
        <v>0.16500000000000001</v>
      </c>
      <c r="BT39" s="1422">
        <f>SUM(BR39:BR42)</f>
        <v>0.157</v>
      </c>
      <c r="BU39" s="1398">
        <f>+(BS39*$P$39)+(BS43*$P$43)+(BS46*$P$46)</f>
        <v>0.16520000000000001</v>
      </c>
      <c r="BV39" s="1398">
        <f>+(BT39*$P$39)+(BT43*$P$43)+(BT46*$P$46)</f>
        <v>0.14540000000000003</v>
      </c>
      <c r="BW39" s="959" t="s">
        <v>558</v>
      </c>
      <c r="BX39" s="960" t="s">
        <v>559</v>
      </c>
      <c r="BY39" s="662">
        <v>6.6000000000000003E-2</v>
      </c>
      <c r="BZ39" s="939">
        <v>6.6000000000000003E-2</v>
      </c>
      <c r="CA39" s="1450">
        <f>SUM(BY39:BY42)</f>
        <v>0.16500000000000001</v>
      </c>
      <c r="CB39" s="1436">
        <f>SUM(BZ39:BZ42)</f>
        <v>0.157</v>
      </c>
      <c r="CC39" s="1398">
        <f>+(CA39*$P$39)+(CA43*$P$43)+(CA46*$P$46)</f>
        <v>0.16520000000000001</v>
      </c>
      <c r="CD39" s="1398">
        <f>+(CB39*$P$39)+(CB43*$P$43)+(CB46*$P$46)</f>
        <v>0.16200000000000003</v>
      </c>
      <c r="CE39" s="1008" t="s">
        <v>560</v>
      </c>
      <c r="CF39" s="1035" t="s">
        <v>559</v>
      </c>
      <c r="CG39" s="701">
        <v>6.6000000000000003E-2</v>
      </c>
      <c r="CH39" s="939">
        <v>6.6000000000000003E-2</v>
      </c>
      <c r="CI39" s="1449">
        <f>SUM(CG39:CG42)</f>
        <v>0.16500000000000001</v>
      </c>
      <c r="CJ39" s="1422">
        <f>SUM(CH39:CH42)</f>
        <v>0.13200000000000001</v>
      </c>
      <c r="CK39" s="1398">
        <f>+(CI39*$P$39)+(CI43*$P$43)+(CI46*$P$46)</f>
        <v>0.16520000000000001</v>
      </c>
      <c r="CL39" s="1398">
        <f>+(CJ39*$P$39)+(CJ43*$P$43)+(CJ46*$P$46)</f>
        <v>0.15200000000000002</v>
      </c>
      <c r="CM39" s="1008" t="s">
        <v>561</v>
      </c>
      <c r="CN39" s="1035" t="s">
        <v>559</v>
      </c>
      <c r="CO39" s="662">
        <v>6.6000000000000003E-2</v>
      </c>
      <c r="CP39" s="939">
        <v>0</v>
      </c>
      <c r="CQ39" s="1449">
        <f>SUM(CO39:CO42)</f>
        <v>0.16500000000000001</v>
      </c>
      <c r="CR39" s="1422">
        <f>SUM(CP39:CP42)</f>
        <v>0</v>
      </c>
      <c r="CS39" s="1398">
        <f>+(CQ39*$P$39)+(CQ43*$P$43)+(CQ46*$P$46)</f>
        <v>0.16520000000000001</v>
      </c>
      <c r="CT39" s="1398">
        <f>+(CR39*$P$39)+(CR43*$P$43)+(CR46*$P$46)</f>
        <v>0</v>
      </c>
      <c r="CU39" s="742"/>
      <c r="CV39" s="743"/>
      <c r="CW39" s="662">
        <v>6.6000000000000003E-2</v>
      </c>
      <c r="CX39" s="638">
        <v>0</v>
      </c>
      <c r="CY39" s="1409">
        <f>SUM(CW39:CW42)</f>
        <v>0.16500000000000001</v>
      </c>
      <c r="CZ39" s="1401">
        <f>SUM(CX39:CX42)</f>
        <v>0</v>
      </c>
      <c r="DA39" s="1398">
        <f>+(CY39*$P$39)+(CY43*$P$43)+(CY46*$P$46)</f>
        <v>0.16520000000000001</v>
      </c>
      <c r="DB39" s="1398">
        <f>+(CZ39*$P$39)+(CZ43*$P$43)+(CZ46*$P$46)</f>
        <v>0</v>
      </c>
      <c r="DC39" s="742"/>
      <c r="DD39" s="743"/>
      <c r="DE39" s="662">
        <v>7.0000000000000007E-2</v>
      </c>
      <c r="DF39" s="638">
        <v>0</v>
      </c>
      <c r="DG39" s="1409">
        <f>SUM(DE39:DE42)</f>
        <v>0.17500000000000002</v>
      </c>
      <c r="DH39" s="1401">
        <f>SUM(DF39:DF42)</f>
        <v>0</v>
      </c>
      <c r="DI39" s="1398">
        <f>+(DG39*$P$39)+(DG43*$P$43)+(DG46*$P$46)</f>
        <v>0.17400000000000002</v>
      </c>
      <c r="DJ39" s="1398">
        <f>+(DH39*$P$39)+(DH43*$P$43)+(DH46*$P$46)</f>
        <v>0</v>
      </c>
      <c r="DK39" s="1398"/>
      <c r="DL39" s="743"/>
      <c r="DM39" s="169">
        <f t="shared" si="3"/>
        <v>0.4</v>
      </c>
      <c r="DN39" s="169" t="str">
        <f t="shared" si="4"/>
        <v>OK</v>
      </c>
      <c r="DO39" s="585">
        <f t="shared" si="0"/>
        <v>0</v>
      </c>
      <c r="DP39" s="586">
        <f t="shared" si="1"/>
        <v>0</v>
      </c>
      <c r="DQ39" s="809" t="e">
        <f t="shared" si="5"/>
        <v>#DIV/0!</v>
      </c>
      <c r="DR39" s="1345">
        <f>SUM(W39+AE39+AM39)</f>
        <v>0</v>
      </c>
      <c r="DS39" s="1345">
        <f>SUM(X39+AF39+AN39)</f>
        <v>0</v>
      </c>
      <c r="DT39" s="1351" t="e">
        <f>+DS39/DR39</f>
        <v>#DIV/0!</v>
      </c>
      <c r="DU39" s="1342">
        <f>+Y39+AG39+AO39</f>
        <v>0</v>
      </c>
      <c r="DV39" s="1342">
        <f>SUM(Z39+AH39+AP39)</f>
        <v>0</v>
      </c>
      <c r="DW39" s="1342" t="e">
        <f>+DV39/DU39</f>
        <v>#DIV/0!</v>
      </c>
      <c r="DX39" s="585">
        <f t="shared" si="6"/>
        <v>0</v>
      </c>
      <c r="DY39" s="586">
        <f t="shared" si="7"/>
        <v>0</v>
      </c>
      <c r="DZ39" s="809" t="e">
        <f t="shared" si="8"/>
        <v>#DIV/0!</v>
      </c>
      <c r="EA39" s="1345">
        <f>W39+AE39+AM39+AU39+BC39+BK39</f>
        <v>0</v>
      </c>
      <c r="EB39" s="1345">
        <f>X39+AF39+AN39+AV39+BD39+BL39</f>
        <v>0</v>
      </c>
      <c r="EC39" s="1351" t="e">
        <f>+EB39/EA39</f>
        <v>#DIV/0!</v>
      </c>
      <c r="ED39" s="1342">
        <f>Y39+AG39+AO39+AW39+BE39+BM39</f>
        <v>0</v>
      </c>
      <c r="EE39" s="1342">
        <f>Z39+AH39+AP39+AX39+BF39+BN39</f>
        <v>0</v>
      </c>
      <c r="EF39" s="1342" t="e">
        <f>+EE39/ED39</f>
        <v>#DIV/0!</v>
      </c>
      <c r="EG39" s="585">
        <f t="shared" si="9"/>
        <v>0.19800000000000001</v>
      </c>
      <c r="EH39" s="586">
        <f t="shared" si="10"/>
        <v>0.19800000000000001</v>
      </c>
      <c r="EI39" s="897">
        <f t="shared" si="11"/>
        <v>1</v>
      </c>
      <c r="EJ39" s="1345">
        <f>W39+AE39+AM39+AU39+BC39+BK39+BS39+CA39+CI39</f>
        <v>0.495</v>
      </c>
      <c r="EK39" s="1345">
        <f>X39+AF39+AN39+AV39+BD39+BL39+BT39+CB39+CJ39</f>
        <v>0.44600000000000001</v>
      </c>
      <c r="EL39" s="1351">
        <f>+EK39/EJ39</f>
        <v>0.90101010101010104</v>
      </c>
      <c r="EM39" s="1342">
        <f>Y39+AG39+AO39+AW39+BE39+BM39+BU39+CC39+CK39</f>
        <v>0.49560000000000004</v>
      </c>
      <c r="EN39" s="1342">
        <f>Z39+AH39+AP39+AX39+BF39+BN39+BV39+CD39+CL39</f>
        <v>0.45940000000000009</v>
      </c>
      <c r="EO39" s="1342">
        <f>+EN39/EM39</f>
        <v>0.92695722356739318</v>
      </c>
      <c r="EP39" s="585">
        <f t="shared" si="12"/>
        <v>0.4</v>
      </c>
      <c r="EQ39" s="586">
        <f t="shared" si="13"/>
        <v>0.19800000000000001</v>
      </c>
      <c r="ER39" s="897">
        <f t="shared" si="14"/>
        <v>0.495</v>
      </c>
      <c r="ES39" s="1345">
        <f>+W39+AE39+AM39+AU39+BC39+BK39+BS39+CA39+CI39+CQ39+CY39+DG39</f>
        <v>1</v>
      </c>
      <c r="ET39" s="1345">
        <f>+X39+AF39+AN39+AV39+BD39+BL39+BT39+CB39+CJ39+CR39+CZ39+DH39</f>
        <v>0.44600000000000001</v>
      </c>
      <c r="EU39" s="1351">
        <f>+ET39/ES39</f>
        <v>0.44600000000000001</v>
      </c>
      <c r="EV39" s="1342">
        <f>Y39+AG39+AO39+AW39+BE39+BM39+BU39+CC39+CK39+CS39+DA39+DI39</f>
        <v>1</v>
      </c>
      <c r="EW39" s="1342">
        <f>Z39+AH39+AP39+AX39+BF39+BN39+BV39+CD39+CL39+CT39+DB39+DJ39</f>
        <v>0.45940000000000009</v>
      </c>
      <c r="EX39" s="1342">
        <f>+EW39/EV39</f>
        <v>0.45940000000000009</v>
      </c>
    </row>
    <row r="40" spans="1:222" ht="38.25" customHeight="1" x14ac:dyDescent="0.25">
      <c r="A40" s="1547"/>
      <c r="B40" s="1970"/>
      <c r="C40" s="1972"/>
      <c r="D40" s="1840"/>
      <c r="E40" s="1843"/>
      <c r="F40" s="1843"/>
      <c r="G40" s="1843"/>
      <c r="H40" s="1905"/>
      <c r="I40" s="1908"/>
      <c r="J40" s="1896"/>
      <c r="K40" s="1899"/>
      <c r="L40" s="1902"/>
      <c r="M40" s="1864"/>
      <c r="N40" s="1864"/>
      <c r="O40" s="1867"/>
      <c r="P40" s="1870"/>
      <c r="Q40" s="1870"/>
      <c r="R40" s="1929"/>
      <c r="S40" s="310" t="s">
        <v>562</v>
      </c>
      <c r="T40" s="518">
        <v>0.4</v>
      </c>
      <c r="U40" s="311">
        <v>0</v>
      </c>
      <c r="V40" s="312"/>
      <c r="W40" s="1867"/>
      <c r="X40" s="1846"/>
      <c r="Y40" s="1399"/>
      <c r="Z40" s="1399"/>
      <c r="AA40" s="339"/>
      <c r="AB40" s="340"/>
      <c r="AC40" s="663">
        <v>0</v>
      </c>
      <c r="AD40" s="639">
        <v>0</v>
      </c>
      <c r="AE40" s="1447"/>
      <c r="AF40" s="1439"/>
      <c r="AG40" s="1399"/>
      <c r="AH40" s="1399"/>
      <c r="AI40" s="339"/>
      <c r="AJ40" s="356"/>
      <c r="AK40" s="663">
        <v>0</v>
      </c>
      <c r="AL40" s="639">
        <v>0</v>
      </c>
      <c r="AM40" s="1410"/>
      <c r="AN40" s="1402"/>
      <c r="AO40" s="1399"/>
      <c r="AP40" s="1399"/>
      <c r="AQ40" s="339"/>
      <c r="AR40" s="340"/>
      <c r="AS40" s="663">
        <v>0</v>
      </c>
      <c r="AT40" s="639">
        <v>0</v>
      </c>
      <c r="AU40" s="1410"/>
      <c r="AV40" s="1402"/>
      <c r="AW40" s="1399"/>
      <c r="AX40" s="1399"/>
      <c r="AY40" s="339"/>
      <c r="AZ40" s="340"/>
      <c r="BA40" s="702">
        <v>0</v>
      </c>
      <c r="BB40" s="639">
        <v>0</v>
      </c>
      <c r="BC40" s="1410"/>
      <c r="BD40" s="1402"/>
      <c r="BE40" s="1399"/>
      <c r="BF40" s="1399"/>
      <c r="BG40" s="339"/>
      <c r="BH40" s="340"/>
      <c r="BI40" s="702">
        <v>0</v>
      </c>
      <c r="BJ40" s="639">
        <v>0</v>
      </c>
      <c r="BK40" s="1410"/>
      <c r="BL40" s="1402"/>
      <c r="BM40" s="1399"/>
      <c r="BN40" s="1399"/>
      <c r="BO40" s="339"/>
      <c r="BP40" s="340"/>
      <c r="BQ40" s="663">
        <v>6.6000000000000003E-2</v>
      </c>
      <c r="BR40" s="940">
        <v>6.6000000000000003E-2</v>
      </c>
      <c r="BS40" s="1410"/>
      <c r="BT40" s="1423"/>
      <c r="BU40" s="1399"/>
      <c r="BV40" s="1399"/>
      <c r="BW40" s="1069" t="s">
        <v>563</v>
      </c>
      <c r="BX40" s="960" t="s">
        <v>559</v>
      </c>
      <c r="BY40" s="663">
        <v>6.6000000000000003E-2</v>
      </c>
      <c r="BZ40" s="940">
        <v>6.6000000000000003E-2</v>
      </c>
      <c r="CA40" s="1410"/>
      <c r="CB40" s="1423"/>
      <c r="CC40" s="1399"/>
      <c r="CD40" s="1399"/>
      <c r="CE40" s="1009" t="s">
        <v>564</v>
      </c>
      <c r="CF40" s="1035" t="s">
        <v>559</v>
      </c>
      <c r="CG40" s="702">
        <v>6.6000000000000003E-2</v>
      </c>
      <c r="CH40" s="940">
        <v>6.6000000000000003E-2</v>
      </c>
      <c r="CI40" s="1410"/>
      <c r="CJ40" s="1423"/>
      <c r="CK40" s="1399"/>
      <c r="CL40" s="1399"/>
      <c r="CM40" s="1009" t="s">
        <v>565</v>
      </c>
      <c r="CN40" s="1035" t="s">
        <v>559</v>
      </c>
      <c r="CO40" s="663">
        <v>6.6000000000000003E-2</v>
      </c>
      <c r="CP40" s="940">
        <v>0</v>
      </c>
      <c r="CQ40" s="1410"/>
      <c r="CR40" s="1423"/>
      <c r="CS40" s="1399"/>
      <c r="CT40" s="1399"/>
      <c r="CU40" s="744"/>
      <c r="CV40" s="340"/>
      <c r="CW40" s="663">
        <v>6.6000000000000003E-2</v>
      </c>
      <c r="CX40" s="639">
        <v>0</v>
      </c>
      <c r="CY40" s="1410"/>
      <c r="CZ40" s="1402"/>
      <c r="DA40" s="1399"/>
      <c r="DB40" s="1399"/>
      <c r="DC40" s="744"/>
      <c r="DD40" s="340"/>
      <c r="DE40" s="663">
        <v>7.0000000000000007E-2</v>
      </c>
      <c r="DF40" s="639">
        <v>0</v>
      </c>
      <c r="DG40" s="1410"/>
      <c r="DH40" s="1402"/>
      <c r="DI40" s="1399"/>
      <c r="DJ40" s="1399"/>
      <c r="DK40" s="1399"/>
      <c r="DL40" s="340"/>
      <c r="DM40" s="169">
        <f t="shared" si="3"/>
        <v>0.4</v>
      </c>
      <c r="DN40" s="169" t="str">
        <f t="shared" si="4"/>
        <v>OK</v>
      </c>
      <c r="DO40" s="588">
        <f t="shared" si="0"/>
        <v>0</v>
      </c>
      <c r="DP40" s="584">
        <f t="shared" si="1"/>
        <v>0</v>
      </c>
      <c r="DQ40" s="752" t="e">
        <f t="shared" si="5"/>
        <v>#DIV/0!</v>
      </c>
      <c r="DR40" s="1349"/>
      <c r="DS40" s="1349"/>
      <c r="DT40" s="1352"/>
      <c r="DU40" s="1343"/>
      <c r="DV40" s="1343"/>
      <c r="DW40" s="1343"/>
      <c r="DX40" s="588">
        <f t="shared" si="6"/>
        <v>0</v>
      </c>
      <c r="DY40" s="584">
        <f t="shared" si="7"/>
        <v>0</v>
      </c>
      <c r="DZ40" s="752" t="e">
        <f t="shared" si="8"/>
        <v>#DIV/0!</v>
      </c>
      <c r="EA40" s="1349"/>
      <c r="EB40" s="1349"/>
      <c r="EC40" s="1352"/>
      <c r="ED40" s="1343"/>
      <c r="EE40" s="1343"/>
      <c r="EF40" s="1343"/>
      <c r="EG40" s="588">
        <f t="shared" si="9"/>
        <v>0.19800000000000001</v>
      </c>
      <c r="EH40" s="584">
        <f t="shared" si="10"/>
        <v>0.19800000000000001</v>
      </c>
      <c r="EI40" s="898">
        <f t="shared" si="11"/>
        <v>1</v>
      </c>
      <c r="EJ40" s="1349"/>
      <c r="EK40" s="1349"/>
      <c r="EL40" s="1352"/>
      <c r="EM40" s="1343"/>
      <c r="EN40" s="1343"/>
      <c r="EO40" s="1343"/>
      <c r="EP40" s="588">
        <f t="shared" si="12"/>
        <v>0.4</v>
      </c>
      <c r="EQ40" s="584">
        <f t="shared" si="13"/>
        <v>0.19800000000000001</v>
      </c>
      <c r="ER40" s="898">
        <f t="shared" si="14"/>
        <v>0.495</v>
      </c>
      <c r="ES40" s="1349"/>
      <c r="ET40" s="1349"/>
      <c r="EU40" s="1352"/>
      <c r="EV40" s="1343"/>
      <c r="EW40" s="1343"/>
      <c r="EX40" s="1343"/>
    </row>
    <row r="41" spans="1:222" ht="100.5" customHeight="1" x14ac:dyDescent="0.25">
      <c r="A41" s="1547"/>
      <c r="B41" s="1970"/>
      <c r="C41" s="1972"/>
      <c r="D41" s="1840"/>
      <c r="E41" s="1843"/>
      <c r="F41" s="1843"/>
      <c r="G41" s="1843"/>
      <c r="H41" s="1905"/>
      <c r="I41" s="1908"/>
      <c r="J41" s="1896"/>
      <c r="K41" s="1899"/>
      <c r="L41" s="1902"/>
      <c r="M41" s="1864"/>
      <c r="N41" s="1864"/>
      <c r="O41" s="1867"/>
      <c r="P41" s="1870"/>
      <c r="Q41" s="1870"/>
      <c r="R41" s="1929"/>
      <c r="S41" s="310" t="s">
        <v>566</v>
      </c>
      <c r="T41" s="518">
        <v>0.05</v>
      </c>
      <c r="U41" s="311">
        <v>0</v>
      </c>
      <c r="V41" s="312"/>
      <c r="W41" s="1867"/>
      <c r="X41" s="1846"/>
      <c r="Y41" s="1399"/>
      <c r="Z41" s="1399"/>
      <c r="AA41" s="339"/>
      <c r="AB41" s="340"/>
      <c r="AC41" s="663">
        <v>0</v>
      </c>
      <c r="AD41" s="639">
        <v>0</v>
      </c>
      <c r="AE41" s="1447"/>
      <c r="AF41" s="1439"/>
      <c r="AG41" s="1399"/>
      <c r="AH41" s="1399"/>
      <c r="AI41" s="339"/>
      <c r="AJ41" s="356"/>
      <c r="AK41" s="663">
        <v>0</v>
      </c>
      <c r="AL41" s="639">
        <v>0</v>
      </c>
      <c r="AM41" s="1410"/>
      <c r="AN41" s="1402"/>
      <c r="AO41" s="1399"/>
      <c r="AP41" s="1399"/>
      <c r="AQ41" s="339"/>
      <c r="AR41" s="340"/>
      <c r="AS41" s="663">
        <v>0</v>
      </c>
      <c r="AT41" s="639">
        <v>0</v>
      </c>
      <c r="AU41" s="1410"/>
      <c r="AV41" s="1402"/>
      <c r="AW41" s="1399"/>
      <c r="AX41" s="1399"/>
      <c r="AY41" s="339"/>
      <c r="AZ41" s="340"/>
      <c r="BA41" s="702">
        <v>0</v>
      </c>
      <c r="BB41" s="639">
        <v>0</v>
      </c>
      <c r="BC41" s="1410"/>
      <c r="BD41" s="1402"/>
      <c r="BE41" s="1399"/>
      <c r="BF41" s="1399"/>
      <c r="BG41" s="339"/>
      <c r="BH41" s="340"/>
      <c r="BI41" s="702">
        <v>0</v>
      </c>
      <c r="BJ41" s="639">
        <v>0</v>
      </c>
      <c r="BK41" s="1410"/>
      <c r="BL41" s="1402"/>
      <c r="BM41" s="1399"/>
      <c r="BN41" s="1399"/>
      <c r="BO41" s="339"/>
      <c r="BP41" s="340"/>
      <c r="BQ41" s="663">
        <v>8.0000000000000002E-3</v>
      </c>
      <c r="BR41" s="940">
        <v>0</v>
      </c>
      <c r="BS41" s="1410"/>
      <c r="BT41" s="1423"/>
      <c r="BU41" s="1399"/>
      <c r="BV41" s="1399"/>
      <c r="BW41" s="1069" t="s">
        <v>551</v>
      </c>
      <c r="BX41" s="961" t="s">
        <v>91</v>
      </c>
      <c r="BY41" s="663">
        <v>8.0000000000000002E-3</v>
      </c>
      <c r="BZ41" s="940">
        <v>0</v>
      </c>
      <c r="CA41" s="1410"/>
      <c r="CB41" s="1423"/>
      <c r="CC41" s="1399"/>
      <c r="CD41" s="1399"/>
      <c r="CE41" s="1009" t="s">
        <v>551</v>
      </c>
      <c r="CF41" s="1036" t="s">
        <v>91</v>
      </c>
      <c r="CG41" s="702">
        <v>8.0000000000000002E-3</v>
      </c>
      <c r="CH41" s="940">
        <v>0</v>
      </c>
      <c r="CI41" s="1410"/>
      <c r="CJ41" s="1423"/>
      <c r="CK41" s="1399"/>
      <c r="CL41" s="1399"/>
      <c r="CM41" s="1009" t="s">
        <v>551</v>
      </c>
      <c r="CN41" s="1036" t="s">
        <v>91</v>
      </c>
      <c r="CO41" s="663">
        <v>8.0000000000000002E-3</v>
      </c>
      <c r="CP41" s="940">
        <v>0</v>
      </c>
      <c r="CQ41" s="1410"/>
      <c r="CR41" s="1423"/>
      <c r="CS41" s="1399"/>
      <c r="CT41" s="1399"/>
      <c r="CU41" s="744"/>
      <c r="CV41" s="340"/>
      <c r="CW41" s="663">
        <v>8.0000000000000002E-3</v>
      </c>
      <c r="CX41" s="639">
        <v>0</v>
      </c>
      <c r="CY41" s="1410"/>
      <c r="CZ41" s="1402"/>
      <c r="DA41" s="1399"/>
      <c r="DB41" s="1399"/>
      <c r="DC41" s="744"/>
      <c r="DD41" s="340"/>
      <c r="DE41" s="663">
        <v>0.01</v>
      </c>
      <c r="DF41" s="639">
        <v>0</v>
      </c>
      <c r="DG41" s="1410"/>
      <c r="DH41" s="1402"/>
      <c r="DI41" s="1399"/>
      <c r="DJ41" s="1399"/>
      <c r="DK41" s="1399"/>
      <c r="DL41" s="340"/>
      <c r="DM41" s="169">
        <f t="shared" si="3"/>
        <v>0.05</v>
      </c>
      <c r="DN41" s="169" t="str">
        <f t="shared" si="4"/>
        <v>OK</v>
      </c>
      <c r="DO41" s="588">
        <f t="shared" si="0"/>
        <v>0</v>
      </c>
      <c r="DP41" s="584">
        <f t="shared" si="1"/>
        <v>0</v>
      </c>
      <c r="DQ41" s="752" t="e">
        <f t="shared" si="5"/>
        <v>#DIV/0!</v>
      </c>
      <c r="DR41" s="1349"/>
      <c r="DS41" s="1349"/>
      <c r="DT41" s="1352"/>
      <c r="DU41" s="1343"/>
      <c r="DV41" s="1343"/>
      <c r="DW41" s="1343"/>
      <c r="DX41" s="588">
        <f t="shared" si="6"/>
        <v>0</v>
      </c>
      <c r="DY41" s="584">
        <f t="shared" si="7"/>
        <v>0</v>
      </c>
      <c r="DZ41" s="752" t="e">
        <f t="shared" si="8"/>
        <v>#DIV/0!</v>
      </c>
      <c r="EA41" s="1349"/>
      <c r="EB41" s="1349"/>
      <c r="EC41" s="1352"/>
      <c r="ED41" s="1343"/>
      <c r="EE41" s="1343"/>
      <c r="EF41" s="1343"/>
      <c r="EG41" s="588">
        <f t="shared" si="9"/>
        <v>2.4E-2</v>
      </c>
      <c r="EH41" s="584">
        <f t="shared" si="10"/>
        <v>0</v>
      </c>
      <c r="EI41" s="898">
        <f t="shared" si="11"/>
        <v>0</v>
      </c>
      <c r="EJ41" s="1349"/>
      <c r="EK41" s="1349"/>
      <c r="EL41" s="1352"/>
      <c r="EM41" s="1343"/>
      <c r="EN41" s="1343"/>
      <c r="EO41" s="1343"/>
      <c r="EP41" s="588">
        <f t="shared" si="12"/>
        <v>0.05</v>
      </c>
      <c r="EQ41" s="584">
        <f t="shared" si="13"/>
        <v>0</v>
      </c>
      <c r="ER41" s="898">
        <f t="shared" si="14"/>
        <v>0</v>
      </c>
      <c r="ES41" s="1349"/>
      <c r="ET41" s="1349"/>
      <c r="EU41" s="1352"/>
      <c r="EV41" s="1343"/>
      <c r="EW41" s="1343"/>
      <c r="EX41" s="1343"/>
    </row>
    <row r="42" spans="1:222" ht="38.25" customHeight="1" thickBot="1" x14ac:dyDescent="0.3">
      <c r="A42" s="1547"/>
      <c r="B42" s="1970"/>
      <c r="C42" s="1972"/>
      <c r="D42" s="1840"/>
      <c r="E42" s="1843"/>
      <c r="F42" s="1843"/>
      <c r="G42" s="1843"/>
      <c r="H42" s="1905"/>
      <c r="I42" s="1908"/>
      <c r="J42" s="1897"/>
      <c r="K42" s="1900"/>
      <c r="L42" s="1903"/>
      <c r="M42" s="1865"/>
      <c r="N42" s="1865"/>
      <c r="O42" s="1868"/>
      <c r="P42" s="1871"/>
      <c r="Q42" s="1871"/>
      <c r="R42" s="1930"/>
      <c r="S42" s="313" t="s">
        <v>567</v>
      </c>
      <c r="T42" s="519">
        <v>0.15</v>
      </c>
      <c r="U42" s="314">
        <v>0</v>
      </c>
      <c r="V42" s="315"/>
      <c r="W42" s="1868"/>
      <c r="X42" s="1847"/>
      <c r="Y42" s="1399"/>
      <c r="Z42" s="1399"/>
      <c r="AA42" s="341"/>
      <c r="AB42" s="342"/>
      <c r="AC42" s="664">
        <v>0</v>
      </c>
      <c r="AD42" s="640">
        <v>0</v>
      </c>
      <c r="AE42" s="1448"/>
      <c r="AF42" s="1440"/>
      <c r="AG42" s="1399"/>
      <c r="AH42" s="1399"/>
      <c r="AI42" s="341"/>
      <c r="AJ42" s="357"/>
      <c r="AK42" s="664">
        <v>0</v>
      </c>
      <c r="AL42" s="640">
        <v>0</v>
      </c>
      <c r="AM42" s="1411"/>
      <c r="AN42" s="1403"/>
      <c r="AO42" s="1399"/>
      <c r="AP42" s="1399"/>
      <c r="AQ42" s="341"/>
      <c r="AR42" s="342"/>
      <c r="AS42" s="664">
        <v>0</v>
      </c>
      <c r="AT42" s="640">
        <v>0</v>
      </c>
      <c r="AU42" s="1411"/>
      <c r="AV42" s="1403"/>
      <c r="AW42" s="1399"/>
      <c r="AX42" s="1399"/>
      <c r="AY42" s="341"/>
      <c r="AZ42" s="342"/>
      <c r="BA42" s="703">
        <v>0</v>
      </c>
      <c r="BB42" s="640">
        <v>0</v>
      </c>
      <c r="BC42" s="1411"/>
      <c r="BD42" s="1403"/>
      <c r="BE42" s="1399"/>
      <c r="BF42" s="1399"/>
      <c r="BG42" s="369"/>
      <c r="BH42" s="370"/>
      <c r="BI42" s="712">
        <v>0</v>
      </c>
      <c r="BJ42" s="716">
        <v>0</v>
      </c>
      <c r="BK42" s="1411"/>
      <c r="BL42" s="1403"/>
      <c r="BM42" s="1399"/>
      <c r="BN42" s="1399"/>
      <c r="BO42" s="341"/>
      <c r="BP42" s="342"/>
      <c r="BQ42" s="664">
        <v>2.5000000000000001E-2</v>
      </c>
      <c r="BR42" s="941">
        <v>2.5000000000000001E-2</v>
      </c>
      <c r="BS42" s="1411"/>
      <c r="BT42" s="1424"/>
      <c r="BU42" s="1399"/>
      <c r="BV42" s="1399"/>
      <c r="BW42" s="1070" t="s">
        <v>568</v>
      </c>
      <c r="BX42" s="960" t="s">
        <v>559</v>
      </c>
      <c r="BY42" s="664">
        <v>2.5000000000000001E-2</v>
      </c>
      <c r="BZ42" s="941">
        <v>2.5000000000000001E-2</v>
      </c>
      <c r="CA42" s="1411"/>
      <c r="CB42" s="1424"/>
      <c r="CC42" s="1399"/>
      <c r="CD42" s="1399"/>
      <c r="CE42" s="1010" t="s">
        <v>568</v>
      </c>
      <c r="CF42" s="1035" t="s">
        <v>559</v>
      </c>
      <c r="CG42" s="703">
        <v>2.5000000000000001E-2</v>
      </c>
      <c r="CH42" s="941">
        <v>0</v>
      </c>
      <c r="CI42" s="1411"/>
      <c r="CJ42" s="1424"/>
      <c r="CK42" s="1399"/>
      <c r="CL42" s="1399"/>
      <c r="CM42" s="1010" t="s">
        <v>568</v>
      </c>
      <c r="CN42" s="1035" t="s">
        <v>559</v>
      </c>
      <c r="CO42" s="664">
        <v>2.5000000000000001E-2</v>
      </c>
      <c r="CP42" s="941">
        <v>0</v>
      </c>
      <c r="CQ42" s="1411"/>
      <c r="CR42" s="1424"/>
      <c r="CS42" s="1399"/>
      <c r="CT42" s="1399"/>
      <c r="CU42" s="745"/>
      <c r="CV42" s="342"/>
      <c r="CW42" s="664">
        <v>2.5000000000000001E-2</v>
      </c>
      <c r="CX42" s="640">
        <v>0</v>
      </c>
      <c r="CY42" s="1411"/>
      <c r="CZ42" s="1403"/>
      <c r="DA42" s="1399"/>
      <c r="DB42" s="1399"/>
      <c r="DC42" s="745"/>
      <c r="DD42" s="342"/>
      <c r="DE42" s="664">
        <v>2.5000000000000001E-2</v>
      </c>
      <c r="DF42" s="640">
        <v>0</v>
      </c>
      <c r="DG42" s="1411"/>
      <c r="DH42" s="1403"/>
      <c r="DI42" s="1399"/>
      <c r="DJ42" s="1399"/>
      <c r="DK42" s="1399"/>
      <c r="DL42" s="342"/>
      <c r="DM42" s="169">
        <f t="shared" si="3"/>
        <v>0.15</v>
      </c>
      <c r="DN42" s="169" t="str">
        <f t="shared" si="4"/>
        <v>OK</v>
      </c>
      <c r="DO42" s="590">
        <f t="shared" si="0"/>
        <v>0</v>
      </c>
      <c r="DP42" s="591">
        <f t="shared" si="1"/>
        <v>0</v>
      </c>
      <c r="DQ42" s="810" t="e">
        <f t="shared" si="5"/>
        <v>#DIV/0!</v>
      </c>
      <c r="DR42" s="1346"/>
      <c r="DS42" s="1346"/>
      <c r="DT42" s="1353"/>
      <c r="DU42" s="1343"/>
      <c r="DV42" s="1343"/>
      <c r="DW42" s="1343"/>
      <c r="DX42" s="590">
        <f t="shared" si="6"/>
        <v>0</v>
      </c>
      <c r="DY42" s="591">
        <f t="shared" si="7"/>
        <v>0</v>
      </c>
      <c r="DZ42" s="810" t="e">
        <f t="shared" si="8"/>
        <v>#DIV/0!</v>
      </c>
      <c r="EA42" s="1346"/>
      <c r="EB42" s="1346"/>
      <c r="EC42" s="1353"/>
      <c r="ED42" s="1343"/>
      <c r="EE42" s="1343"/>
      <c r="EF42" s="1343"/>
      <c r="EG42" s="590">
        <f t="shared" si="9"/>
        <v>7.5000000000000011E-2</v>
      </c>
      <c r="EH42" s="591">
        <f t="shared" si="10"/>
        <v>0.05</v>
      </c>
      <c r="EI42" s="899">
        <f t="shared" si="11"/>
        <v>0.66666666666666663</v>
      </c>
      <c r="EJ42" s="1346"/>
      <c r="EK42" s="1346"/>
      <c r="EL42" s="1353"/>
      <c r="EM42" s="1343"/>
      <c r="EN42" s="1343"/>
      <c r="EO42" s="1343"/>
      <c r="EP42" s="590">
        <f t="shared" si="12"/>
        <v>0.15</v>
      </c>
      <c r="EQ42" s="591">
        <f t="shared" si="13"/>
        <v>0.05</v>
      </c>
      <c r="ER42" s="899">
        <f t="shared" si="14"/>
        <v>0.33333333333333337</v>
      </c>
      <c r="ES42" s="1346"/>
      <c r="ET42" s="1346"/>
      <c r="EU42" s="1353"/>
      <c r="EV42" s="1343"/>
      <c r="EW42" s="1343"/>
      <c r="EX42" s="1343"/>
    </row>
    <row r="43" spans="1:222" ht="52.5" customHeight="1" x14ac:dyDescent="0.25">
      <c r="A43" s="1547"/>
      <c r="B43" s="1970"/>
      <c r="C43" s="1972"/>
      <c r="D43" s="1840"/>
      <c r="E43" s="1843"/>
      <c r="F43" s="1843"/>
      <c r="G43" s="1843"/>
      <c r="H43" s="1905"/>
      <c r="I43" s="1908"/>
      <c r="J43" s="1848">
        <v>7</v>
      </c>
      <c r="K43" s="1850" t="s">
        <v>569</v>
      </c>
      <c r="L43" s="1852" t="s">
        <v>555</v>
      </c>
      <c r="M43" s="1854" t="s">
        <v>570</v>
      </c>
      <c r="N43" s="1856">
        <v>1</v>
      </c>
      <c r="O43" s="1857" t="s">
        <v>556</v>
      </c>
      <c r="P43" s="1860">
        <v>0.4</v>
      </c>
      <c r="Q43" s="1860">
        <v>7.0000000000000007E-2</v>
      </c>
      <c r="R43" s="1882">
        <v>45657</v>
      </c>
      <c r="S43" s="395" t="s">
        <v>571</v>
      </c>
      <c r="T43" s="520">
        <v>0.55000000000000004</v>
      </c>
      <c r="U43" s="316">
        <v>0</v>
      </c>
      <c r="V43" s="317"/>
      <c r="W43" s="1862">
        <f>SUM(U43:U45)</f>
        <v>0</v>
      </c>
      <c r="X43" s="1967">
        <f>SUM(V43:V45)</f>
        <v>0</v>
      </c>
      <c r="Y43" s="1399"/>
      <c r="Z43" s="1399"/>
      <c r="AA43" s="343"/>
      <c r="AB43" s="344"/>
      <c r="AC43" s="665">
        <v>0</v>
      </c>
      <c r="AD43" s="641">
        <v>0</v>
      </c>
      <c r="AE43" s="1451">
        <f>SUM(AC43:AC45)</f>
        <v>0</v>
      </c>
      <c r="AF43" s="1441">
        <f>SUM(AD43:AD45)</f>
        <v>0</v>
      </c>
      <c r="AG43" s="1399"/>
      <c r="AH43" s="1399"/>
      <c r="AI43" s="343"/>
      <c r="AJ43" s="358"/>
      <c r="AK43" s="665">
        <v>0</v>
      </c>
      <c r="AL43" s="641">
        <v>0</v>
      </c>
      <c r="AM43" s="1412">
        <f>SUM(AK43:AK45)</f>
        <v>0</v>
      </c>
      <c r="AN43" s="1404">
        <f>SUM(AL43:AL45)</f>
        <v>0</v>
      </c>
      <c r="AO43" s="1399"/>
      <c r="AP43" s="1399"/>
      <c r="AQ43" s="343"/>
      <c r="AR43" s="344"/>
      <c r="AS43" s="665">
        <v>0</v>
      </c>
      <c r="AT43" s="641">
        <v>0</v>
      </c>
      <c r="AU43" s="1412">
        <f>SUM(AS43:AS45)</f>
        <v>0</v>
      </c>
      <c r="AV43" s="1404">
        <f>SUM(AT43:AT45)</f>
        <v>0</v>
      </c>
      <c r="AW43" s="1399"/>
      <c r="AX43" s="1399"/>
      <c r="AY43" s="343"/>
      <c r="AZ43" s="344"/>
      <c r="BA43" s="704">
        <v>0</v>
      </c>
      <c r="BB43" s="641">
        <v>0</v>
      </c>
      <c r="BC43" s="1412">
        <f>SUM(BA43:BA45)</f>
        <v>0</v>
      </c>
      <c r="BD43" s="1404">
        <f>SUM(BB43:BB45)</f>
        <v>0</v>
      </c>
      <c r="BE43" s="1399"/>
      <c r="BF43" s="1399"/>
      <c r="BG43" s="343"/>
      <c r="BH43" s="344"/>
      <c r="BI43" s="704">
        <v>0</v>
      </c>
      <c r="BJ43" s="641">
        <v>0</v>
      </c>
      <c r="BK43" s="1412">
        <f>SUM(BI43:BI45)</f>
        <v>0</v>
      </c>
      <c r="BL43" s="1404">
        <f>SUM(BJ43:BJ45)</f>
        <v>0</v>
      </c>
      <c r="BM43" s="1399"/>
      <c r="BN43" s="1399"/>
      <c r="BO43" s="343"/>
      <c r="BP43" s="344"/>
      <c r="BQ43" s="665">
        <v>9.0999999999999998E-2</v>
      </c>
      <c r="BR43" s="942">
        <v>9.0999999999999998E-2</v>
      </c>
      <c r="BS43" s="1412">
        <f>SUM(BQ43:BQ45)</f>
        <v>0.16500000000000001</v>
      </c>
      <c r="BT43" s="1425">
        <f>SUM(BR43:BR45)</f>
        <v>0.16500000000000001</v>
      </c>
      <c r="BU43" s="1399"/>
      <c r="BV43" s="1399"/>
      <c r="BW43" s="1067" t="s">
        <v>572</v>
      </c>
      <c r="BX43" s="966" t="s">
        <v>559</v>
      </c>
      <c r="BY43" s="665">
        <v>9.0999999999999998E-2</v>
      </c>
      <c r="BZ43" s="942">
        <v>9.0999999999999998E-2</v>
      </c>
      <c r="CA43" s="1412">
        <f>SUM(BY43:BY45)</f>
        <v>0.16500000000000001</v>
      </c>
      <c r="CB43" s="1425">
        <f>SUM(BZ43:BZ45)</f>
        <v>0.16500000000000001</v>
      </c>
      <c r="CC43" s="1399"/>
      <c r="CD43" s="1399"/>
      <c r="CE43" s="1011" t="s">
        <v>573</v>
      </c>
      <c r="CF43" s="1037" t="s">
        <v>559</v>
      </c>
      <c r="CG43" s="704">
        <v>9.0999999999999998E-2</v>
      </c>
      <c r="CH43" s="942">
        <v>9.0999999999999998E-2</v>
      </c>
      <c r="CI43" s="1412">
        <f>SUM(CG43:CG45)</f>
        <v>0.16500000000000001</v>
      </c>
      <c r="CJ43" s="1425">
        <f>SUM(CH43:CH45)</f>
        <v>0.16500000000000001</v>
      </c>
      <c r="CK43" s="1399"/>
      <c r="CL43" s="1399"/>
      <c r="CM43" s="1011" t="s">
        <v>574</v>
      </c>
      <c r="CN43" s="1037" t="s">
        <v>559</v>
      </c>
      <c r="CO43" s="665">
        <v>9.0999999999999998E-2</v>
      </c>
      <c r="CP43" s="942">
        <v>0</v>
      </c>
      <c r="CQ43" s="1412">
        <f>SUM(CO43:CO45)</f>
        <v>0.16500000000000001</v>
      </c>
      <c r="CR43" s="1425">
        <f>SUM(CP43:CP45)</f>
        <v>0</v>
      </c>
      <c r="CS43" s="1399"/>
      <c r="CT43" s="1399"/>
      <c r="CU43" s="746"/>
      <c r="CV43" s="344"/>
      <c r="CW43" s="665">
        <v>9.0999999999999998E-2</v>
      </c>
      <c r="CX43" s="641">
        <v>0</v>
      </c>
      <c r="CY43" s="1412">
        <f>SUM(CW43:CW45)</f>
        <v>0.16500000000000001</v>
      </c>
      <c r="CZ43" s="1404">
        <f>SUM(CX43:CX45)</f>
        <v>0</v>
      </c>
      <c r="DA43" s="1399"/>
      <c r="DB43" s="1399"/>
      <c r="DC43" s="746"/>
      <c r="DD43" s="344"/>
      <c r="DE43" s="665">
        <v>9.5000000000000001E-2</v>
      </c>
      <c r="DF43" s="641">
        <v>0</v>
      </c>
      <c r="DG43" s="1412">
        <f>SUM(DE43:DE45)</f>
        <v>0.17500000000000002</v>
      </c>
      <c r="DH43" s="1404">
        <f>SUM(DF43:DF45)</f>
        <v>0</v>
      </c>
      <c r="DI43" s="1399"/>
      <c r="DJ43" s="1399"/>
      <c r="DK43" s="1399"/>
      <c r="DL43" s="344"/>
      <c r="DM43" s="169">
        <f t="shared" si="3"/>
        <v>0.54999999999999993</v>
      </c>
      <c r="DN43" s="169" t="str">
        <f t="shared" si="4"/>
        <v>OK</v>
      </c>
      <c r="DO43" s="585">
        <f t="shared" si="0"/>
        <v>0</v>
      </c>
      <c r="DP43" s="586">
        <f t="shared" si="1"/>
        <v>0</v>
      </c>
      <c r="DQ43" s="809" t="e">
        <f t="shared" si="5"/>
        <v>#DIV/0!</v>
      </c>
      <c r="DR43" s="1345">
        <f>SUM(W43+AE43+AM43)</f>
        <v>0</v>
      </c>
      <c r="DS43" s="1345">
        <f>SUM(X43+AF43+AN43)</f>
        <v>0</v>
      </c>
      <c r="DT43" s="1351" t="e">
        <f>+DS43/DR43</f>
        <v>#DIV/0!</v>
      </c>
      <c r="DU43" s="1343"/>
      <c r="DV43" s="1343"/>
      <c r="DW43" s="1343"/>
      <c r="DX43" s="585">
        <f t="shared" si="6"/>
        <v>0</v>
      </c>
      <c r="DY43" s="586">
        <f t="shared" si="7"/>
        <v>0</v>
      </c>
      <c r="DZ43" s="809" t="e">
        <f t="shared" si="8"/>
        <v>#DIV/0!</v>
      </c>
      <c r="EA43" s="1345">
        <f>W43+AE43+AM43+AU43+BC43+BK43</f>
        <v>0</v>
      </c>
      <c r="EB43" s="1345">
        <f>X43+AF43+AN43+AV43+BD43+BL43</f>
        <v>0</v>
      </c>
      <c r="EC43" s="1351" t="e">
        <f>+EB43/EA43</f>
        <v>#DIV/0!</v>
      </c>
      <c r="ED43" s="1343"/>
      <c r="EE43" s="1343"/>
      <c r="EF43" s="1343"/>
      <c r="EG43" s="585">
        <f t="shared" si="9"/>
        <v>0.27300000000000002</v>
      </c>
      <c r="EH43" s="586">
        <f t="shared" si="10"/>
        <v>0.27300000000000002</v>
      </c>
      <c r="EI43" s="897">
        <f t="shared" si="11"/>
        <v>1</v>
      </c>
      <c r="EJ43" s="1345">
        <f>W43+AE43+AM43+AU43+BC43+BK43+BS43+CA43+CI43</f>
        <v>0.495</v>
      </c>
      <c r="EK43" s="1345">
        <f>X43+AF43+AN43+AV43+BD43+BL43+BT43+CB43+CJ43</f>
        <v>0.495</v>
      </c>
      <c r="EL43" s="1351">
        <f>+EK43/EJ43</f>
        <v>1</v>
      </c>
      <c r="EM43" s="1343"/>
      <c r="EN43" s="1343"/>
      <c r="EO43" s="1343"/>
      <c r="EP43" s="585">
        <f t="shared" si="12"/>
        <v>0.54999999999999993</v>
      </c>
      <c r="EQ43" s="586">
        <f t="shared" si="13"/>
        <v>0.27300000000000002</v>
      </c>
      <c r="ER43" s="897">
        <f t="shared" si="14"/>
        <v>0.49636363636363645</v>
      </c>
      <c r="ES43" s="1345">
        <f>+W43+AE43+AM43+AU43+BC43+BK43+BS43+CA43+CI43+CQ43+CY43+DG43</f>
        <v>1</v>
      </c>
      <c r="ET43" s="1345">
        <f>+X43+AF43+AN43+AV43+BD43+BL43+BT43+CB43+CJ43+CR43+CZ43+DH43</f>
        <v>0.495</v>
      </c>
      <c r="EU43" s="1351">
        <f>+ET43/ES43</f>
        <v>0.495</v>
      </c>
      <c r="EV43" s="1343"/>
      <c r="EW43" s="1343"/>
      <c r="EX43" s="1343"/>
    </row>
    <row r="44" spans="1:222" ht="55.5" customHeight="1" x14ac:dyDescent="0.25">
      <c r="A44" s="1547"/>
      <c r="B44" s="1970"/>
      <c r="C44" s="1972"/>
      <c r="D44" s="1840"/>
      <c r="E44" s="1843"/>
      <c r="F44" s="1843"/>
      <c r="G44" s="1843"/>
      <c r="H44" s="1905"/>
      <c r="I44" s="1908"/>
      <c r="J44" s="1849"/>
      <c r="K44" s="1851"/>
      <c r="L44" s="1853"/>
      <c r="M44" s="1855"/>
      <c r="N44" s="1855"/>
      <c r="O44" s="1858"/>
      <c r="P44" s="1861"/>
      <c r="Q44" s="1861"/>
      <c r="R44" s="1883"/>
      <c r="S44" s="324" t="s">
        <v>575</v>
      </c>
      <c r="T44" s="521">
        <v>0.25</v>
      </c>
      <c r="U44" s="318">
        <v>0</v>
      </c>
      <c r="V44" s="319"/>
      <c r="W44" s="1858"/>
      <c r="X44" s="1968"/>
      <c r="Y44" s="1399"/>
      <c r="Z44" s="1399"/>
      <c r="AA44" s="345"/>
      <c r="AB44" s="346"/>
      <c r="AC44" s="666">
        <v>0</v>
      </c>
      <c r="AD44" s="642">
        <v>0</v>
      </c>
      <c r="AE44" s="1452"/>
      <c r="AF44" s="1442"/>
      <c r="AG44" s="1399"/>
      <c r="AH44" s="1399"/>
      <c r="AI44" s="345"/>
      <c r="AJ44" s="359"/>
      <c r="AK44" s="666">
        <v>0</v>
      </c>
      <c r="AL44" s="642">
        <v>0</v>
      </c>
      <c r="AM44" s="1413"/>
      <c r="AN44" s="1405"/>
      <c r="AO44" s="1399"/>
      <c r="AP44" s="1399"/>
      <c r="AQ44" s="345"/>
      <c r="AR44" s="346"/>
      <c r="AS44" s="666">
        <v>0</v>
      </c>
      <c r="AT44" s="642">
        <v>0</v>
      </c>
      <c r="AU44" s="1413"/>
      <c r="AV44" s="1405"/>
      <c r="AW44" s="1399"/>
      <c r="AX44" s="1399"/>
      <c r="AY44" s="345"/>
      <c r="AZ44" s="346"/>
      <c r="BA44" s="705">
        <v>0</v>
      </c>
      <c r="BB44" s="642">
        <v>0</v>
      </c>
      <c r="BC44" s="1413"/>
      <c r="BD44" s="1405"/>
      <c r="BE44" s="1399"/>
      <c r="BF44" s="1399"/>
      <c r="BG44" s="345"/>
      <c r="BH44" s="346"/>
      <c r="BI44" s="705">
        <v>0</v>
      </c>
      <c r="BJ44" s="642">
        <v>0</v>
      </c>
      <c r="BK44" s="1413"/>
      <c r="BL44" s="1405"/>
      <c r="BM44" s="1399"/>
      <c r="BN44" s="1399"/>
      <c r="BO44" s="345"/>
      <c r="BP44" s="346"/>
      <c r="BQ44" s="666">
        <v>4.1000000000000002E-2</v>
      </c>
      <c r="BR44" s="943">
        <v>4.1000000000000002E-2</v>
      </c>
      <c r="BS44" s="1413"/>
      <c r="BT44" s="1426"/>
      <c r="BU44" s="1399"/>
      <c r="BV44" s="1399"/>
      <c r="BW44" s="1068" t="s">
        <v>576</v>
      </c>
      <c r="BX44" s="967" t="s">
        <v>559</v>
      </c>
      <c r="BY44" s="666">
        <v>4.1000000000000002E-2</v>
      </c>
      <c r="BZ44" s="943">
        <v>4.1000000000000002E-2</v>
      </c>
      <c r="CA44" s="1413"/>
      <c r="CB44" s="1426"/>
      <c r="CC44" s="1399"/>
      <c r="CD44" s="1399"/>
      <c r="CE44" s="1012" t="s">
        <v>577</v>
      </c>
      <c r="CF44" s="1038" t="s">
        <v>559</v>
      </c>
      <c r="CG44" s="705">
        <v>4.1000000000000002E-2</v>
      </c>
      <c r="CH44" s="943">
        <v>4.1000000000000002E-2</v>
      </c>
      <c r="CI44" s="1413"/>
      <c r="CJ44" s="1426"/>
      <c r="CK44" s="1399"/>
      <c r="CL44" s="1399"/>
      <c r="CM44" s="1012" t="s">
        <v>578</v>
      </c>
      <c r="CN44" s="1038" t="s">
        <v>559</v>
      </c>
      <c r="CO44" s="666">
        <v>4.1000000000000002E-2</v>
      </c>
      <c r="CP44" s="943">
        <v>0</v>
      </c>
      <c r="CQ44" s="1413"/>
      <c r="CR44" s="1426"/>
      <c r="CS44" s="1399"/>
      <c r="CT44" s="1399"/>
      <c r="CU44" s="747"/>
      <c r="CV44" s="346"/>
      <c r="CW44" s="666">
        <v>4.1000000000000002E-2</v>
      </c>
      <c r="CX44" s="642">
        <v>0</v>
      </c>
      <c r="CY44" s="1413"/>
      <c r="CZ44" s="1405"/>
      <c r="DA44" s="1399"/>
      <c r="DB44" s="1399"/>
      <c r="DC44" s="747"/>
      <c r="DD44" s="346"/>
      <c r="DE44" s="666">
        <v>4.4999999999999998E-2</v>
      </c>
      <c r="DF44" s="642">
        <v>0</v>
      </c>
      <c r="DG44" s="1413"/>
      <c r="DH44" s="1405"/>
      <c r="DI44" s="1399"/>
      <c r="DJ44" s="1399"/>
      <c r="DK44" s="1399"/>
      <c r="DL44" s="346"/>
      <c r="DM44" s="169">
        <f t="shared" si="3"/>
        <v>0.25</v>
      </c>
      <c r="DN44" s="169" t="str">
        <f t="shared" si="4"/>
        <v>OK</v>
      </c>
      <c r="DO44" s="588">
        <f t="shared" si="0"/>
        <v>0</v>
      </c>
      <c r="DP44" s="584">
        <f t="shared" si="1"/>
        <v>0</v>
      </c>
      <c r="DQ44" s="752" t="e">
        <f t="shared" si="5"/>
        <v>#DIV/0!</v>
      </c>
      <c r="DR44" s="1349"/>
      <c r="DS44" s="1349"/>
      <c r="DT44" s="1352"/>
      <c r="DU44" s="1343"/>
      <c r="DV44" s="1343"/>
      <c r="DW44" s="1343"/>
      <c r="DX44" s="588">
        <f t="shared" si="6"/>
        <v>0</v>
      </c>
      <c r="DY44" s="584">
        <f t="shared" si="7"/>
        <v>0</v>
      </c>
      <c r="DZ44" s="752" t="e">
        <f t="shared" si="8"/>
        <v>#DIV/0!</v>
      </c>
      <c r="EA44" s="1349"/>
      <c r="EB44" s="1349"/>
      <c r="EC44" s="1352"/>
      <c r="ED44" s="1343"/>
      <c r="EE44" s="1343"/>
      <c r="EF44" s="1343"/>
      <c r="EG44" s="588">
        <f t="shared" si="9"/>
        <v>0.123</v>
      </c>
      <c r="EH44" s="584">
        <f t="shared" si="10"/>
        <v>0.123</v>
      </c>
      <c r="EI44" s="898">
        <f t="shared" si="11"/>
        <v>1</v>
      </c>
      <c r="EJ44" s="1349"/>
      <c r="EK44" s="1349"/>
      <c r="EL44" s="1352"/>
      <c r="EM44" s="1343"/>
      <c r="EN44" s="1343"/>
      <c r="EO44" s="1343"/>
      <c r="EP44" s="588">
        <f t="shared" si="12"/>
        <v>0.25</v>
      </c>
      <c r="EQ44" s="584">
        <f t="shared" si="13"/>
        <v>0.123</v>
      </c>
      <c r="ER44" s="898">
        <f t="shared" si="14"/>
        <v>0.49199999999999999</v>
      </c>
      <c r="ES44" s="1349"/>
      <c r="ET44" s="1349"/>
      <c r="EU44" s="1352"/>
      <c r="EV44" s="1343"/>
      <c r="EW44" s="1343"/>
      <c r="EX44" s="1343"/>
    </row>
    <row r="45" spans="1:222" ht="62.25" customHeight="1" thickBot="1" x14ac:dyDescent="0.3">
      <c r="A45" s="1547"/>
      <c r="B45" s="1970"/>
      <c r="C45" s="1972"/>
      <c r="D45" s="1840"/>
      <c r="E45" s="1843"/>
      <c r="F45" s="1843"/>
      <c r="G45" s="1843"/>
      <c r="H45" s="1905"/>
      <c r="I45" s="1908"/>
      <c r="J45" s="1849"/>
      <c r="K45" s="1851"/>
      <c r="L45" s="1853"/>
      <c r="M45" s="1855"/>
      <c r="N45" s="1855"/>
      <c r="O45" s="1859"/>
      <c r="P45" s="1861"/>
      <c r="Q45" s="1861"/>
      <c r="R45" s="1883"/>
      <c r="S45" s="325" t="s">
        <v>579</v>
      </c>
      <c r="T45" s="522">
        <v>0.2</v>
      </c>
      <c r="U45" s="326">
        <v>0</v>
      </c>
      <c r="V45" s="327"/>
      <c r="W45" s="1859"/>
      <c r="X45" s="1969"/>
      <c r="Y45" s="1399"/>
      <c r="Z45" s="1399"/>
      <c r="AA45" s="347"/>
      <c r="AB45" s="348"/>
      <c r="AC45" s="667">
        <v>0</v>
      </c>
      <c r="AD45" s="643">
        <v>0</v>
      </c>
      <c r="AE45" s="1453"/>
      <c r="AF45" s="1443"/>
      <c r="AG45" s="1399"/>
      <c r="AH45" s="1399"/>
      <c r="AI45" s="347"/>
      <c r="AJ45" s="360"/>
      <c r="AK45" s="667">
        <v>0</v>
      </c>
      <c r="AL45" s="643">
        <v>0</v>
      </c>
      <c r="AM45" s="1414"/>
      <c r="AN45" s="1406"/>
      <c r="AO45" s="1399"/>
      <c r="AP45" s="1399"/>
      <c r="AQ45" s="347"/>
      <c r="AR45" s="348"/>
      <c r="AS45" s="667">
        <v>0</v>
      </c>
      <c r="AT45" s="643">
        <v>0</v>
      </c>
      <c r="AU45" s="1414"/>
      <c r="AV45" s="1406"/>
      <c r="AW45" s="1399"/>
      <c r="AX45" s="1399"/>
      <c r="AY45" s="347"/>
      <c r="AZ45" s="348"/>
      <c r="BA45" s="706">
        <v>0</v>
      </c>
      <c r="BB45" s="709">
        <v>0</v>
      </c>
      <c r="BC45" s="1413"/>
      <c r="BD45" s="1405"/>
      <c r="BE45" s="1399"/>
      <c r="BF45" s="1399"/>
      <c r="BG45" s="347"/>
      <c r="BH45" s="348"/>
      <c r="BI45" s="713">
        <v>0</v>
      </c>
      <c r="BJ45" s="643">
        <v>0</v>
      </c>
      <c r="BK45" s="1414"/>
      <c r="BL45" s="1406"/>
      <c r="BM45" s="1399"/>
      <c r="BN45" s="1399"/>
      <c r="BO45" s="347"/>
      <c r="BP45" s="348"/>
      <c r="BQ45" s="667">
        <v>3.3000000000000002E-2</v>
      </c>
      <c r="BR45" s="944">
        <v>3.3000000000000002E-2</v>
      </c>
      <c r="BS45" s="1414"/>
      <c r="BT45" s="1427"/>
      <c r="BU45" s="1399"/>
      <c r="BV45" s="1399"/>
      <c r="BW45" s="962" t="s">
        <v>580</v>
      </c>
      <c r="BX45" s="968" t="s">
        <v>559</v>
      </c>
      <c r="BY45" s="667">
        <v>3.3000000000000002E-2</v>
      </c>
      <c r="BZ45" s="944">
        <v>3.3000000000000002E-2</v>
      </c>
      <c r="CA45" s="1414"/>
      <c r="CB45" s="1427"/>
      <c r="CC45" s="1399"/>
      <c r="CD45" s="1399"/>
      <c r="CE45" s="1013" t="s">
        <v>581</v>
      </c>
      <c r="CF45" s="1039" t="s">
        <v>559</v>
      </c>
      <c r="CG45" s="713">
        <v>3.3000000000000002E-2</v>
      </c>
      <c r="CH45" s="944">
        <v>3.3000000000000002E-2</v>
      </c>
      <c r="CI45" s="1414"/>
      <c r="CJ45" s="1427"/>
      <c r="CK45" s="1399"/>
      <c r="CL45" s="1399"/>
      <c r="CM45" s="1013" t="s">
        <v>582</v>
      </c>
      <c r="CN45" s="1039" t="s">
        <v>559</v>
      </c>
      <c r="CO45" s="667">
        <v>3.3000000000000002E-2</v>
      </c>
      <c r="CP45" s="944">
        <v>0</v>
      </c>
      <c r="CQ45" s="1414"/>
      <c r="CR45" s="1427"/>
      <c r="CS45" s="1399"/>
      <c r="CT45" s="1399"/>
      <c r="CU45" s="748"/>
      <c r="CV45" s="348"/>
      <c r="CW45" s="667">
        <v>3.3000000000000002E-2</v>
      </c>
      <c r="CX45" s="643">
        <v>0</v>
      </c>
      <c r="CY45" s="1414"/>
      <c r="CZ45" s="1406"/>
      <c r="DA45" s="1399"/>
      <c r="DB45" s="1399"/>
      <c r="DC45" s="748"/>
      <c r="DD45" s="348"/>
      <c r="DE45" s="667">
        <v>3.5000000000000003E-2</v>
      </c>
      <c r="DF45" s="643">
        <v>0</v>
      </c>
      <c r="DG45" s="1414"/>
      <c r="DH45" s="1406"/>
      <c r="DI45" s="1399"/>
      <c r="DJ45" s="1399"/>
      <c r="DK45" s="1399"/>
      <c r="DL45" s="348"/>
      <c r="DM45" s="169">
        <f t="shared" si="3"/>
        <v>0.2</v>
      </c>
      <c r="DN45" s="169" t="str">
        <f t="shared" si="4"/>
        <v>OK</v>
      </c>
      <c r="DO45" s="590">
        <f t="shared" si="0"/>
        <v>0</v>
      </c>
      <c r="DP45" s="591">
        <f t="shared" si="1"/>
        <v>0</v>
      </c>
      <c r="DQ45" s="810" t="e">
        <f t="shared" si="5"/>
        <v>#DIV/0!</v>
      </c>
      <c r="DR45" s="1346"/>
      <c r="DS45" s="1346"/>
      <c r="DT45" s="1353"/>
      <c r="DU45" s="1343"/>
      <c r="DV45" s="1343"/>
      <c r="DW45" s="1343"/>
      <c r="DX45" s="590">
        <f t="shared" si="6"/>
        <v>0</v>
      </c>
      <c r="DY45" s="591">
        <f t="shared" si="7"/>
        <v>0</v>
      </c>
      <c r="DZ45" s="810" t="e">
        <f t="shared" si="8"/>
        <v>#DIV/0!</v>
      </c>
      <c r="EA45" s="1346"/>
      <c r="EB45" s="1346"/>
      <c r="EC45" s="1353"/>
      <c r="ED45" s="1343"/>
      <c r="EE45" s="1343"/>
      <c r="EF45" s="1343"/>
      <c r="EG45" s="590">
        <f t="shared" si="9"/>
        <v>9.9000000000000005E-2</v>
      </c>
      <c r="EH45" s="591">
        <f t="shared" si="10"/>
        <v>9.9000000000000005E-2</v>
      </c>
      <c r="EI45" s="899">
        <f t="shared" si="11"/>
        <v>1</v>
      </c>
      <c r="EJ45" s="1346"/>
      <c r="EK45" s="1346"/>
      <c r="EL45" s="1353"/>
      <c r="EM45" s="1343"/>
      <c r="EN45" s="1343"/>
      <c r="EO45" s="1343"/>
      <c r="EP45" s="590">
        <f t="shared" si="12"/>
        <v>0.2</v>
      </c>
      <c r="EQ45" s="591">
        <f t="shared" si="13"/>
        <v>9.9000000000000005E-2</v>
      </c>
      <c r="ER45" s="899">
        <f t="shared" si="14"/>
        <v>0.495</v>
      </c>
      <c r="ES45" s="1346"/>
      <c r="ET45" s="1346"/>
      <c r="EU45" s="1353"/>
      <c r="EV45" s="1343"/>
      <c r="EW45" s="1343"/>
      <c r="EX45" s="1343"/>
    </row>
    <row r="46" spans="1:222" ht="54.75" customHeight="1" x14ac:dyDescent="0.25">
      <c r="A46" s="1547"/>
      <c r="B46" s="1970"/>
      <c r="C46" s="1972"/>
      <c r="D46" s="1840"/>
      <c r="E46" s="1843"/>
      <c r="F46" s="1843"/>
      <c r="G46" s="1843"/>
      <c r="H46" s="1905"/>
      <c r="I46" s="1908"/>
      <c r="J46" s="1918">
        <v>8</v>
      </c>
      <c r="K46" s="1920" t="s">
        <v>583</v>
      </c>
      <c r="L46" s="1922" t="s">
        <v>584</v>
      </c>
      <c r="M46" s="1872" t="s">
        <v>570</v>
      </c>
      <c r="N46" s="1874">
        <v>1</v>
      </c>
      <c r="O46" s="1875" t="s">
        <v>556</v>
      </c>
      <c r="P46" s="1877">
        <v>0.2</v>
      </c>
      <c r="Q46" s="1877">
        <v>0.02</v>
      </c>
      <c r="R46" s="1884">
        <v>45657</v>
      </c>
      <c r="S46" s="396" t="s">
        <v>585</v>
      </c>
      <c r="T46" s="523">
        <v>0.5</v>
      </c>
      <c r="U46" s="320">
        <v>0</v>
      </c>
      <c r="V46" s="321"/>
      <c r="W46" s="1879">
        <f>SUM(U46:U47)</f>
        <v>0</v>
      </c>
      <c r="X46" s="1880">
        <f>SUM(V46:V47)</f>
        <v>0</v>
      </c>
      <c r="Y46" s="1399"/>
      <c r="Z46" s="1399"/>
      <c r="AA46" s="349"/>
      <c r="AB46" s="350"/>
      <c r="AC46" s="668">
        <v>0</v>
      </c>
      <c r="AD46" s="644">
        <v>0</v>
      </c>
      <c r="AE46" s="1454">
        <f>SUM(AC46:AC47)</f>
        <v>0</v>
      </c>
      <c r="AF46" s="1444">
        <f>SUM(AD46:AD47)</f>
        <v>0</v>
      </c>
      <c r="AG46" s="1399"/>
      <c r="AH46" s="1399"/>
      <c r="AI46" s="354"/>
      <c r="AJ46" s="361"/>
      <c r="AK46" s="670">
        <v>0</v>
      </c>
      <c r="AL46" s="683">
        <v>0</v>
      </c>
      <c r="AM46" s="1456">
        <f>SUM(AK46:AK47)</f>
        <v>0</v>
      </c>
      <c r="AN46" s="1459">
        <f>SUM(AL46:AL47)</f>
        <v>0</v>
      </c>
      <c r="AO46" s="1399"/>
      <c r="AP46" s="1399"/>
      <c r="AQ46" s="367"/>
      <c r="AR46" s="368"/>
      <c r="AS46" s="684">
        <v>0</v>
      </c>
      <c r="AT46" s="699">
        <v>0</v>
      </c>
      <c r="AU46" s="1415">
        <f>SUM(AS46:AS47)</f>
        <v>0</v>
      </c>
      <c r="AV46" s="1407">
        <f>SUM(AT46:AT47)</f>
        <v>0</v>
      </c>
      <c r="AW46" s="1399"/>
      <c r="AX46" s="1399"/>
      <c r="AY46" s="363"/>
      <c r="AZ46" s="364"/>
      <c r="BA46" s="707">
        <v>0</v>
      </c>
      <c r="BB46" s="710">
        <v>0</v>
      </c>
      <c r="BC46" s="1827">
        <f>SUM(BA46:BA47)</f>
        <v>0</v>
      </c>
      <c r="BD46" s="1829">
        <f>SUM(BB46:BB47)</f>
        <v>0</v>
      </c>
      <c r="BE46" s="1399"/>
      <c r="BF46" s="1399"/>
      <c r="BG46" s="367"/>
      <c r="BH46" s="368"/>
      <c r="BI46" s="714">
        <v>0</v>
      </c>
      <c r="BJ46" s="710">
        <v>0</v>
      </c>
      <c r="BK46" s="1415">
        <f>SUM(BI46:BI47)</f>
        <v>0</v>
      </c>
      <c r="BL46" s="1407">
        <f>SUM(BJ46:BJ47)</f>
        <v>0</v>
      </c>
      <c r="BM46" s="1399"/>
      <c r="BN46" s="1399"/>
      <c r="BO46" s="367"/>
      <c r="BP46" s="368"/>
      <c r="BQ46" s="707">
        <v>8.3000000000000004E-2</v>
      </c>
      <c r="BR46" s="945">
        <v>8.3000000000000004E-2</v>
      </c>
      <c r="BS46" s="1415">
        <f>SUM(BQ46:BQ47)</f>
        <v>0.16600000000000001</v>
      </c>
      <c r="BT46" s="1429">
        <f>SUM(BR46:BR47)</f>
        <v>8.3000000000000004E-2</v>
      </c>
      <c r="BU46" s="1399"/>
      <c r="BV46" s="1399"/>
      <c r="BW46" s="963" t="s">
        <v>586</v>
      </c>
      <c r="BX46" s="965" t="s">
        <v>587</v>
      </c>
      <c r="BY46" s="707">
        <v>8.3000000000000004E-2</v>
      </c>
      <c r="BZ46" s="945">
        <v>8.3000000000000004E-2</v>
      </c>
      <c r="CA46" s="1415">
        <f>SUM(BY46:BY47)</f>
        <v>0.16600000000000001</v>
      </c>
      <c r="CB46" s="1429">
        <f>SUM(BZ46:BZ47)</f>
        <v>0.16600000000000001</v>
      </c>
      <c r="CC46" s="1399"/>
      <c r="CD46" s="1399"/>
      <c r="CE46" s="1014" t="s">
        <v>588</v>
      </c>
      <c r="CF46" s="1040" t="s">
        <v>587</v>
      </c>
      <c r="CG46" s="714">
        <v>8.3000000000000004E-2</v>
      </c>
      <c r="CH46" s="945">
        <v>8.3000000000000004E-2</v>
      </c>
      <c r="CI46" s="1415">
        <f>SUM(CG46:CG47)</f>
        <v>0.16600000000000001</v>
      </c>
      <c r="CJ46" s="1429">
        <f>SUM(CH46:CH47)</f>
        <v>0.16600000000000001</v>
      </c>
      <c r="CK46" s="1399"/>
      <c r="CL46" s="1399"/>
      <c r="CM46" s="1014" t="s">
        <v>589</v>
      </c>
      <c r="CN46" s="1040" t="s">
        <v>587</v>
      </c>
      <c r="CO46" s="707">
        <v>8.3000000000000004E-2</v>
      </c>
      <c r="CP46" s="945">
        <v>0</v>
      </c>
      <c r="CQ46" s="1415">
        <f>SUM(CO46:CO47)</f>
        <v>0.16600000000000001</v>
      </c>
      <c r="CR46" s="1429">
        <f>SUM(CP46:CP47)</f>
        <v>0</v>
      </c>
      <c r="CS46" s="1399"/>
      <c r="CT46" s="1399"/>
      <c r="CU46" s="749"/>
      <c r="CV46" s="368"/>
      <c r="CW46" s="707">
        <v>8.3000000000000004E-2</v>
      </c>
      <c r="CX46" s="710">
        <v>0</v>
      </c>
      <c r="CY46" s="1415">
        <f>SUM(CW46:CW47)</f>
        <v>0.16600000000000001</v>
      </c>
      <c r="CZ46" s="1407">
        <f>SUM(CX46:CX47)</f>
        <v>0</v>
      </c>
      <c r="DA46" s="1399"/>
      <c r="DB46" s="1399"/>
      <c r="DC46" s="749"/>
      <c r="DD46" s="368"/>
      <c r="DE46" s="707">
        <v>8.5000000000000006E-2</v>
      </c>
      <c r="DF46" s="710">
        <v>0</v>
      </c>
      <c r="DG46" s="1415">
        <f>SUM(DE46:DE47)</f>
        <v>0.17</v>
      </c>
      <c r="DH46" s="1407">
        <f>SUM(DF46:DF47)</f>
        <v>0</v>
      </c>
      <c r="DI46" s="1399"/>
      <c r="DJ46" s="1399"/>
      <c r="DK46" s="1399"/>
      <c r="DL46" s="368"/>
      <c r="DM46" s="169">
        <f t="shared" si="3"/>
        <v>0.5</v>
      </c>
      <c r="DN46" s="169" t="str">
        <f t="shared" si="4"/>
        <v>OK</v>
      </c>
      <c r="DO46" s="585">
        <f t="shared" si="0"/>
        <v>0</v>
      </c>
      <c r="DP46" s="586">
        <f t="shared" si="1"/>
        <v>0</v>
      </c>
      <c r="DQ46" s="809" t="e">
        <f t="shared" si="5"/>
        <v>#DIV/0!</v>
      </c>
      <c r="DR46" s="1345">
        <f>SUM(W46+AE46+AM46)</f>
        <v>0</v>
      </c>
      <c r="DS46" s="1345">
        <f>SUM(X46+AF46+AN46)</f>
        <v>0</v>
      </c>
      <c r="DT46" s="1351" t="e">
        <f>+DS46/DR46</f>
        <v>#DIV/0!</v>
      </c>
      <c r="DU46" s="1343"/>
      <c r="DV46" s="1343"/>
      <c r="DW46" s="1343"/>
      <c r="DX46" s="585">
        <f t="shared" si="6"/>
        <v>0</v>
      </c>
      <c r="DY46" s="586">
        <f t="shared" si="7"/>
        <v>0</v>
      </c>
      <c r="DZ46" s="809" t="e">
        <f t="shared" si="8"/>
        <v>#DIV/0!</v>
      </c>
      <c r="EA46" s="1345">
        <f>W46+AE46+AM46+AU46+BC46+BK46</f>
        <v>0</v>
      </c>
      <c r="EB46" s="1345">
        <f>X46+AF46+AN46+AV46+BD46+BL46</f>
        <v>0</v>
      </c>
      <c r="EC46" s="1351" t="e">
        <f>+EB46/EA46</f>
        <v>#DIV/0!</v>
      </c>
      <c r="ED46" s="1343"/>
      <c r="EE46" s="1343"/>
      <c r="EF46" s="1343"/>
      <c r="EG46" s="585">
        <f t="shared" si="9"/>
        <v>0.249</v>
      </c>
      <c r="EH46" s="586">
        <f t="shared" si="10"/>
        <v>0.249</v>
      </c>
      <c r="EI46" s="897">
        <f t="shared" si="11"/>
        <v>1</v>
      </c>
      <c r="EJ46" s="1345">
        <f>W46+AE46+AM46+AU46+BC46+BK46+BS46+CA46+CI46</f>
        <v>0.498</v>
      </c>
      <c r="EK46" s="1345">
        <f>X46+AF46+AN46+AV46+BD46+BL46+BT46+CB46+CJ46</f>
        <v>0.41500000000000004</v>
      </c>
      <c r="EL46" s="1351">
        <f>+EK46/EJ46</f>
        <v>0.83333333333333337</v>
      </c>
      <c r="EM46" s="1343"/>
      <c r="EN46" s="1343"/>
      <c r="EO46" s="1343"/>
      <c r="EP46" s="585">
        <f t="shared" si="12"/>
        <v>0.5</v>
      </c>
      <c r="EQ46" s="586">
        <f t="shared" si="13"/>
        <v>0.249</v>
      </c>
      <c r="ER46" s="897">
        <f t="shared" si="14"/>
        <v>0.498</v>
      </c>
      <c r="ES46" s="1345">
        <f>+W46+AE46+AM46+AU46+BC46+BK46+BS46+CA46+CI46+CQ46+CY46+DG46</f>
        <v>1</v>
      </c>
      <c r="ET46" s="1345">
        <f>+X46+AF46+AN46+AV46+BD46+BL46+BT46+CB46+CJ46+CR46+CZ46+DH46</f>
        <v>0.41500000000000004</v>
      </c>
      <c r="EU46" s="1351">
        <f>+ET46/ES46</f>
        <v>0.41500000000000004</v>
      </c>
      <c r="EV46" s="1343"/>
      <c r="EW46" s="1343"/>
      <c r="EX46" s="1343"/>
    </row>
    <row r="47" spans="1:222" ht="70.5" customHeight="1" thickBot="1" x14ac:dyDescent="0.3">
      <c r="A47" s="1547"/>
      <c r="B47" s="1970"/>
      <c r="C47" s="1972"/>
      <c r="D47" s="1841"/>
      <c r="E47" s="1844"/>
      <c r="F47" s="1844"/>
      <c r="G47" s="1844"/>
      <c r="H47" s="1906"/>
      <c r="I47" s="1909"/>
      <c r="J47" s="1919"/>
      <c r="K47" s="1921"/>
      <c r="L47" s="1923"/>
      <c r="M47" s="1873"/>
      <c r="N47" s="1873"/>
      <c r="O47" s="1876"/>
      <c r="P47" s="1878"/>
      <c r="Q47" s="1878"/>
      <c r="R47" s="1885"/>
      <c r="S47" s="397" t="s">
        <v>590</v>
      </c>
      <c r="T47" s="524">
        <v>0.5</v>
      </c>
      <c r="U47" s="322">
        <v>0</v>
      </c>
      <c r="V47" s="323"/>
      <c r="W47" s="1876"/>
      <c r="X47" s="1881"/>
      <c r="Y47" s="1400"/>
      <c r="Z47" s="1400"/>
      <c r="AA47" s="351"/>
      <c r="AB47" s="352"/>
      <c r="AC47" s="781">
        <v>0</v>
      </c>
      <c r="AD47" s="782">
        <v>0</v>
      </c>
      <c r="AE47" s="1455"/>
      <c r="AF47" s="1445"/>
      <c r="AG47" s="1400"/>
      <c r="AH47" s="1400"/>
      <c r="AI47" s="351"/>
      <c r="AJ47" s="362"/>
      <c r="AK47" s="669">
        <v>0</v>
      </c>
      <c r="AL47" s="645">
        <v>0</v>
      </c>
      <c r="AM47" s="1457"/>
      <c r="AN47" s="1460"/>
      <c r="AO47" s="1400"/>
      <c r="AP47" s="1400"/>
      <c r="AQ47" s="365"/>
      <c r="AR47" s="366"/>
      <c r="AS47" s="685">
        <v>0</v>
      </c>
      <c r="AT47" s="700">
        <v>0</v>
      </c>
      <c r="AU47" s="1428"/>
      <c r="AV47" s="1437"/>
      <c r="AW47" s="1400"/>
      <c r="AX47" s="1400"/>
      <c r="AY47" s="365"/>
      <c r="AZ47" s="366"/>
      <c r="BA47" s="708">
        <v>0</v>
      </c>
      <c r="BB47" s="700">
        <v>0</v>
      </c>
      <c r="BC47" s="1828"/>
      <c r="BD47" s="1830"/>
      <c r="BE47" s="1400"/>
      <c r="BF47" s="1400"/>
      <c r="BG47" s="365"/>
      <c r="BH47" s="366"/>
      <c r="BI47" s="685">
        <v>0</v>
      </c>
      <c r="BJ47" s="700">
        <v>0</v>
      </c>
      <c r="BK47" s="1428"/>
      <c r="BL47" s="1437"/>
      <c r="BM47" s="1400"/>
      <c r="BN47" s="1400"/>
      <c r="BO47" s="365"/>
      <c r="BP47" s="366"/>
      <c r="BQ47" s="708">
        <v>8.3000000000000004E-2</v>
      </c>
      <c r="BR47" s="946">
        <v>0</v>
      </c>
      <c r="BS47" s="1428"/>
      <c r="BT47" s="1430"/>
      <c r="BU47" s="1400"/>
      <c r="BV47" s="1400"/>
      <c r="BW47" s="964" t="s">
        <v>551</v>
      </c>
      <c r="BX47" s="969" t="s">
        <v>587</v>
      </c>
      <c r="BY47" s="708">
        <v>8.3000000000000004E-2</v>
      </c>
      <c r="BZ47" s="946">
        <v>8.3000000000000004E-2</v>
      </c>
      <c r="CA47" s="1428"/>
      <c r="CB47" s="1430"/>
      <c r="CC47" s="1400"/>
      <c r="CD47" s="1400"/>
      <c r="CE47" s="1015" t="s">
        <v>551</v>
      </c>
      <c r="CF47" s="1041" t="s">
        <v>587</v>
      </c>
      <c r="CG47" s="685">
        <v>8.3000000000000004E-2</v>
      </c>
      <c r="CH47" s="946">
        <v>8.3000000000000004E-2</v>
      </c>
      <c r="CI47" s="1428"/>
      <c r="CJ47" s="1430"/>
      <c r="CK47" s="1400"/>
      <c r="CL47" s="1400"/>
      <c r="CM47" s="1015" t="s">
        <v>551</v>
      </c>
      <c r="CN47" s="1041" t="s">
        <v>587</v>
      </c>
      <c r="CO47" s="708">
        <v>8.3000000000000004E-2</v>
      </c>
      <c r="CP47" s="946">
        <v>0</v>
      </c>
      <c r="CQ47" s="1428"/>
      <c r="CR47" s="1430"/>
      <c r="CS47" s="1400"/>
      <c r="CT47" s="1400"/>
      <c r="CU47" s="750"/>
      <c r="CV47" s="751"/>
      <c r="CW47" s="708">
        <v>8.3000000000000004E-2</v>
      </c>
      <c r="CX47" s="700">
        <v>0</v>
      </c>
      <c r="CY47" s="1416"/>
      <c r="CZ47" s="1408"/>
      <c r="DA47" s="1400"/>
      <c r="DB47" s="1400"/>
      <c r="DC47" s="750"/>
      <c r="DD47" s="751"/>
      <c r="DE47" s="708">
        <v>8.5000000000000006E-2</v>
      </c>
      <c r="DF47" s="700">
        <v>0</v>
      </c>
      <c r="DG47" s="1416"/>
      <c r="DH47" s="1408"/>
      <c r="DI47" s="1400"/>
      <c r="DJ47" s="1400"/>
      <c r="DK47" s="1400"/>
      <c r="DL47" s="751"/>
      <c r="DM47" s="169">
        <f t="shared" si="3"/>
        <v>0.5</v>
      </c>
      <c r="DN47" s="169" t="str">
        <f t="shared" si="4"/>
        <v>OK</v>
      </c>
      <c r="DO47" s="590">
        <f t="shared" si="0"/>
        <v>0</v>
      </c>
      <c r="DP47" s="591">
        <f t="shared" si="1"/>
        <v>0</v>
      </c>
      <c r="DQ47" s="810" t="e">
        <f t="shared" si="5"/>
        <v>#DIV/0!</v>
      </c>
      <c r="DR47" s="1346"/>
      <c r="DS47" s="1346"/>
      <c r="DT47" s="1353"/>
      <c r="DU47" s="1344"/>
      <c r="DV47" s="1344"/>
      <c r="DW47" s="1344"/>
      <c r="DX47" s="590">
        <f t="shared" si="6"/>
        <v>0</v>
      </c>
      <c r="DY47" s="591">
        <f t="shared" si="7"/>
        <v>0</v>
      </c>
      <c r="DZ47" s="810" t="e">
        <f t="shared" si="8"/>
        <v>#DIV/0!</v>
      </c>
      <c r="EA47" s="1346"/>
      <c r="EB47" s="1346"/>
      <c r="EC47" s="1353"/>
      <c r="ED47" s="1344"/>
      <c r="EE47" s="1344"/>
      <c r="EF47" s="1344"/>
      <c r="EG47" s="590">
        <f t="shared" si="9"/>
        <v>0.249</v>
      </c>
      <c r="EH47" s="591">
        <f t="shared" si="10"/>
        <v>0.16600000000000001</v>
      </c>
      <c r="EI47" s="899">
        <f t="shared" si="11"/>
        <v>0.66666666666666674</v>
      </c>
      <c r="EJ47" s="1346"/>
      <c r="EK47" s="1346"/>
      <c r="EL47" s="1353"/>
      <c r="EM47" s="1344"/>
      <c r="EN47" s="1344"/>
      <c r="EO47" s="1344"/>
      <c r="EP47" s="590">
        <f t="shared" si="12"/>
        <v>0.5</v>
      </c>
      <c r="EQ47" s="591">
        <f t="shared" si="13"/>
        <v>0.16600000000000001</v>
      </c>
      <c r="ER47" s="899">
        <f t="shared" si="14"/>
        <v>0.33200000000000002</v>
      </c>
      <c r="ES47" s="1346"/>
      <c r="ET47" s="1346"/>
      <c r="EU47" s="1353"/>
      <c r="EV47" s="1344"/>
      <c r="EW47" s="1344"/>
      <c r="EX47" s="1344"/>
    </row>
    <row r="48" spans="1:222" ht="63" customHeight="1" thickBot="1" x14ac:dyDescent="0.3">
      <c r="A48" s="1547"/>
      <c r="B48" s="1970"/>
      <c r="C48" s="1972"/>
      <c r="D48" s="1977">
        <v>4</v>
      </c>
      <c r="E48" s="1974" t="s">
        <v>374</v>
      </c>
      <c r="F48" s="1974" t="s">
        <v>591</v>
      </c>
      <c r="G48" s="1996" t="s">
        <v>465</v>
      </c>
      <c r="H48" s="2001">
        <v>15800</v>
      </c>
      <c r="I48" s="2004">
        <v>0.15</v>
      </c>
      <c r="J48" s="371">
        <v>9</v>
      </c>
      <c r="K48" s="372" t="s">
        <v>592</v>
      </c>
      <c r="L48" s="373" t="s">
        <v>593</v>
      </c>
      <c r="M48" s="372" t="s">
        <v>594</v>
      </c>
      <c r="N48" s="372">
        <v>165</v>
      </c>
      <c r="O48" s="374" t="s">
        <v>595</v>
      </c>
      <c r="P48" s="375">
        <v>0.25</v>
      </c>
      <c r="Q48" s="375">
        <v>0.06</v>
      </c>
      <c r="R48" s="486">
        <v>45657</v>
      </c>
      <c r="S48" s="389" t="s">
        <v>596</v>
      </c>
      <c r="T48" s="525">
        <v>1</v>
      </c>
      <c r="U48" s="376">
        <v>0</v>
      </c>
      <c r="V48" s="377"/>
      <c r="W48" s="377">
        <f>+U48</f>
        <v>0</v>
      </c>
      <c r="X48" s="386">
        <f>+V48</f>
        <v>0</v>
      </c>
      <c r="Y48" s="1381">
        <f>+(W48*$P$48)+(W49*$P$49)+(W51*$P$51)</f>
        <v>0</v>
      </c>
      <c r="Z48" s="1381">
        <f>+(X48*$P$48)+(X49*$P$49)+(X51*$P$51)</f>
        <v>0</v>
      </c>
      <c r="AA48" s="398"/>
      <c r="AB48" s="402"/>
      <c r="AC48" s="783">
        <v>0</v>
      </c>
      <c r="AD48" s="784">
        <v>0</v>
      </c>
      <c r="AE48" s="784">
        <f>+AC48</f>
        <v>0</v>
      </c>
      <c r="AF48" s="785">
        <v>0</v>
      </c>
      <c r="AG48" s="1381">
        <f>+(AE48*$P$48)+(AE49*$P$49)+(AE51*$P$51)</f>
        <v>0</v>
      </c>
      <c r="AH48" s="1381">
        <f>+(AF48*$P$48)+(AF49*$P$49)+(AF51*$P$51)</f>
        <v>0</v>
      </c>
      <c r="AI48" s="398"/>
      <c r="AJ48" s="378"/>
      <c r="AK48" s="671">
        <v>0</v>
      </c>
      <c r="AL48" s="646">
        <v>0</v>
      </c>
      <c r="AM48" s="784">
        <f>+AK48</f>
        <v>0</v>
      </c>
      <c r="AN48" s="785">
        <v>0</v>
      </c>
      <c r="AO48" s="1381">
        <f>+(AM48*$P$48)+(AM49*$P$49)+(AM51*$P$51)</f>
        <v>0</v>
      </c>
      <c r="AP48" s="1381">
        <f>+(AN48*$P$48)+(AN49*$P$49)+(AN51*$P$51)</f>
        <v>0</v>
      </c>
      <c r="AQ48" s="398"/>
      <c r="AR48" s="378"/>
      <c r="AS48" s="686">
        <v>0</v>
      </c>
      <c r="AT48" s="646">
        <v>0</v>
      </c>
      <c r="AU48" s="784">
        <f>+AS48</f>
        <v>0</v>
      </c>
      <c r="AV48" s="785">
        <v>0</v>
      </c>
      <c r="AW48" s="1381">
        <f>+(AU48*$P$48)+(AU49*$P$49)+(AU51*$P$51)</f>
        <v>0</v>
      </c>
      <c r="AX48" s="1381">
        <f>+(AV48*$P$48)+(AV49*$P$49)+(AV51*$P$51)</f>
        <v>0</v>
      </c>
      <c r="AY48" s="398"/>
      <c r="AZ48" s="378"/>
      <c r="BA48" s="671">
        <v>0</v>
      </c>
      <c r="BB48" s="646">
        <v>0</v>
      </c>
      <c r="BC48" s="784">
        <f>+BA48</f>
        <v>0</v>
      </c>
      <c r="BD48" s="785">
        <v>0</v>
      </c>
      <c r="BE48" s="1381">
        <f>+(BC48*$P$48)+(BC49*$P$49)+(BC51*$P$51)</f>
        <v>0</v>
      </c>
      <c r="BF48" s="1381">
        <f>+(BD48*$P$48)+(BD49*$P$49)+(BD51*$P$51)</f>
        <v>0</v>
      </c>
      <c r="BG48" s="398"/>
      <c r="BH48" s="402"/>
      <c r="BI48" s="686">
        <v>0</v>
      </c>
      <c r="BJ48" s="646">
        <v>0</v>
      </c>
      <c r="BK48" s="784">
        <f>+BI48</f>
        <v>0</v>
      </c>
      <c r="BL48" s="785">
        <v>0</v>
      </c>
      <c r="BM48" s="1381">
        <f>+(BK48*$P$48)+(BK49*$P$49)+(BK51*$P$51)</f>
        <v>0</v>
      </c>
      <c r="BN48" s="1381">
        <f>+(BL48*$P$48)+(BL49*$P$49)+(BL51*$P$51)</f>
        <v>0</v>
      </c>
      <c r="BO48" s="398"/>
      <c r="BP48" s="378"/>
      <c r="BQ48" s="686">
        <v>0.1</v>
      </c>
      <c r="BR48" s="947">
        <v>0.1</v>
      </c>
      <c r="BS48" s="784">
        <f>+BQ48</f>
        <v>0.1</v>
      </c>
      <c r="BT48" s="922">
        <f>+BR48</f>
        <v>0.1</v>
      </c>
      <c r="BU48" s="1381">
        <f>+(BS48*$P$48)+(BS49*$P$49)+(BS51*$P$51)</f>
        <v>0.14950000000000002</v>
      </c>
      <c r="BV48" s="1381">
        <f>+(BT48*$P$48)+(BT49*$P$49)+(BT51*$P$51)</f>
        <v>0.10385</v>
      </c>
      <c r="BW48" s="371" t="s">
        <v>597</v>
      </c>
      <c r="BX48" s="976" t="s">
        <v>598</v>
      </c>
      <c r="BY48" s="686">
        <v>0.1</v>
      </c>
      <c r="BZ48" s="947">
        <v>0.1</v>
      </c>
      <c r="CA48" s="784">
        <f>+BY48</f>
        <v>0.1</v>
      </c>
      <c r="CB48" s="1062">
        <v>0</v>
      </c>
      <c r="CC48" s="1381">
        <f>+(CA48*$P$48)+(CA49*$P$49)+(CA51*$P$51)</f>
        <v>0.14950000000000002</v>
      </c>
      <c r="CD48" s="1381">
        <f>+(CB48*$P$48)+(CB49*$P$49)+(CB51*$P$51)</f>
        <v>0.1245</v>
      </c>
      <c r="CE48" s="1016" t="s">
        <v>599</v>
      </c>
      <c r="CF48" s="1042" t="s">
        <v>598</v>
      </c>
      <c r="CG48" s="671">
        <v>0.2</v>
      </c>
      <c r="CH48" s="947">
        <v>0.1</v>
      </c>
      <c r="CI48" s="784">
        <f>+CG48</f>
        <v>0.2</v>
      </c>
      <c r="CJ48" s="1062">
        <v>0</v>
      </c>
      <c r="CK48" s="1381">
        <f>+(CI48*$P$48)+(CI49*$P$49)+(CI51*$P$51)</f>
        <v>0.17450000000000002</v>
      </c>
      <c r="CL48" s="1381">
        <f>+(CJ48*$P$48)+(CJ49*$P$49)+(CJ51*$P$51)</f>
        <v>7.8850000000000003E-2</v>
      </c>
      <c r="CM48" s="1016" t="s">
        <v>600</v>
      </c>
      <c r="CN48" s="1042" t="s">
        <v>598</v>
      </c>
      <c r="CO48" s="686">
        <v>0.2</v>
      </c>
      <c r="CP48" s="947">
        <v>0</v>
      </c>
      <c r="CQ48" s="784">
        <f>+CO48</f>
        <v>0.2</v>
      </c>
      <c r="CR48" s="1062">
        <v>0</v>
      </c>
      <c r="CS48" s="1381">
        <f>+(CQ48*$P$48)+(CQ49*$P$49)+(CQ51*$P$51)</f>
        <v>0.17450000000000002</v>
      </c>
      <c r="CT48" s="1381">
        <f>+(CR48*$P$48)+(CR49*$P$49)+(CR51*$P$51)</f>
        <v>0</v>
      </c>
      <c r="CU48" s="739"/>
      <c r="CV48" s="740"/>
      <c r="CW48" s="686">
        <v>0.2</v>
      </c>
      <c r="CX48" s="646">
        <v>0</v>
      </c>
      <c r="CY48" s="784">
        <f>+CW48</f>
        <v>0.2</v>
      </c>
      <c r="CZ48" s="785">
        <v>0</v>
      </c>
      <c r="DA48" s="1381">
        <f>+(CY48*$P$48)+(CY49*$P$49)+(CY51*$P$51)</f>
        <v>0.17750000000000002</v>
      </c>
      <c r="DB48" s="1381">
        <f>+(CZ48*$P$48)+(CZ49*$P$49)+(CZ51*$P$51)</f>
        <v>0</v>
      </c>
      <c r="DC48" s="739"/>
      <c r="DD48" s="741"/>
      <c r="DE48" s="686">
        <v>0.2</v>
      </c>
      <c r="DF48" s="646">
        <v>0</v>
      </c>
      <c r="DG48" s="784">
        <f>+DE48</f>
        <v>0.2</v>
      </c>
      <c r="DH48" s="785">
        <v>0</v>
      </c>
      <c r="DI48" s="1381">
        <f>+(DG48*$P$48)+(DG49*$P$49)+(DG51*$P$51)</f>
        <v>0.17450000000000002</v>
      </c>
      <c r="DJ48" s="1381">
        <f>+(DH48*$P$48)+(DH49*$P$49)+(DH51*$P$51)</f>
        <v>0</v>
      </c>
      <c r="DK48" s="1381"/>
      <c r="DL48" s="542"/>
      <c r="DM48" s="169">
        <f t="shared" si="3"/>
        <v>1</v>
      </c>
      <c r="DN48" s="169" t="str">
        <f t="shared" si="4"/>
        <v>OK</v>
      </c>
      <c r="DO48" s="811">
        <f t="shared" si="0"/>
        <v>0</v>
      </c>
      <c r="DP48" s="618">
        <f t="shared" si="1"/>
        <v>0</v>
      </c>
      <c r="DQ48" s="812" t="e">
        <f t="shared" si="5"/>
        <v>#DIV/0!</v>
      </c>
      <c r="DR48" s="618">
        <f>SUM(W48+AE48+AM48)</f>
        <v>0</v>
      </c>
      <c r="DS48" s="618">
        <f>SUM(X48+AF48+AN48)</f>
        <v>0</v>
      </c>
      <c r="DT48" s="813" t="e">
        <f>+DS48/DR48</f>
        <v>#DIV/0!</v>
      </c>
      <c r="DU48" s="1342">
        <f>SUM(Y48+AG48+AO48)</f>
        <v>0</v>
      </c>
      <c r="DV48" s="1342">
        <f>SUM(Z48+AH48+AP48)</f>
        <v>0</v>
      </c>
      <c r="DW48" s="1342" t="e">
        <f>+DV48/DU48</f>
        <v>#DIV/0!</v>
      </c>
      <c r="DX48" s="617">
        <f t="shared" si="6"/>
        <v>0</v>
      </c>
      <c r="DY48" s="618">
        <f t="shared" si="7"/>
        <v>0</v>
      </c>
      <c r="DZ48" s="812" t="e">
        <f t="shared" si="8"/>
        <v>#DIV/0!</v>
      </c>
      <c r="EA48" s="618">
        <f>W48+AE48+AM48+AU48+BC48+BK48</f>
        <v>0</v>
      </c>
      <c r="EB48" s="618">
        <f>X48+AF48+AN48+AV48+BD48+BL48</f>
        <v>0</v>
      </c>
      <c r="EC48" s="813" t="e">
        <f>+EB48/EA48</f>
        <v>#DIV/0!</v>
      </c>
      <c r="ED48" s="1342">
        <f>Y48+AG48+AO48+AW48+BE48+BM48</f>
        <v>0</v>
      </c>
      <c r="EE48" s="1342">
        <f>Z48+AH48+AP48+AX48+BF48+BN48</f>
        <v>0</v>
      </c>
      <c r="EF48" s="1342" t="e">
        <f>+EE48/ED48</f>
        <v>#DIV/0!</v>
      </c>
      <c r="EG48" s="617">
        <f t="shared" si="9"/>
        <v>0.4</v>
      </c>
      <c r="EH48" s="618">
        <f t="shared" si="10"/>
        <v>0.30000000000000004</v>
      </c>
      <c r="EI48" s="900">
        <f t="shared" si="11"/>
        <v>0.75000000000000011</v>
      </c>
      <c r="EJ48" s="618">
        <f>W48+AE48+AM48+AU48+BC48+BK48+BS48+CA48+CI48</f>
        <v>0.4</v>
      </c>
      <c r="EK48" s="618">
        <f>X48+AF48+AN48+AV48+BD48+BL48+BT48+CB48+CJ48</f>
        <v>0.1</v>
      </c>
      <c r="EL48" s="813">
        <f>+EK48/EJ48</f>
        <v>0.25</v>
      </c>
      <c r="EM48" s="1342">
        <f>Y48+AG48+AO48+AW48+BE48+BM48+BU48+CC48+CK48</f>
        <v>0.47350000000000003</v>
      </c>
      <c r="EN48" s="1342">
        <f>Z48+AH48+AP48+AX48+BF48+BN48+BV48+CD48+CL48</f>
        <v>0.30720000000000003</v>
      </c>
      <c r="EO48" s="1342">
        <f>+EN48/EM48</f>
        <v>0.64878563885955653</v>
      </c>
      <c r="EP48" s="617">
        <f t="shared" si="12"/>
        <v>1</v>
      </c>
      <c r="EQ48" s="618">
        <f t="shared" si="13"/>
        <v>0.30000000000000004</v>
      </c>
      <c r="ER48" s="900">
        <f t="shared" si="14"/>
        <v>0.30000000000000004</v>
      </c>
      <c r="ES48" s="618">
        <f>+W48+AE48+AM48+AU48+BC48+BK48+BS48+CA48+CI48+CQ48+CY48+DG48</f>
        <v>1</v>
      </c>
      <c r="ET48" s="618">
        <f>+X48+AF48+AN48+AV48+BD48+BL48+BT48+CB48+CJ48+CR48+CZ48+DH48</f>
        <v>0.1</v>
      </c>
      <c r="EU48" s="813">
        <f>+ET48/ES48</f>
        <v>0.1</v>
      </c>
      <c r="EV48" s="1342">
        <f>Y48+AG48+AO48+AW48+BE48+BM48+BU48+CC48+CK48+CS48+DA48+DI48</f>
        <v>1</v>
      </c>
      <c r="EW48" s="1342">
        <f>Z48+AH48+AP48+AX48+BF48+BN48+BV48+CD48+CL48+CT48+DB48+DJ48</f>
        <v>0.30720000000000003</v>
      </c>
      <c r="EX48" s="1342">
        <f>+EW48/EV48</f>
        <v>0.30720000000000003</v>
      </c>
    </row>
    <row r="49" spans="1:154" ht="63" customHeight="1" x14ac:dyDescent="0.25">
      <c r="A49" s="1547"/>
      <c r="B49" s="1970"/>
      <c r="C49" s="1972"/>
      <c r="D49" s="1978"/>
      <c r="E49" s="1975"/>
      <c r="F49" s="1975"/>
      <c r="G49" s="1997"/>
      <c r="H49" s="2002"/>
      <c r="I49" s="2005"/>
      <c r="J49" s="1910">
        <v>10</v>
      </c>
      <c r="K49" s="1431" t="s">
        <v>601</v>
      </c>
      <c r="L49" s="1914" t="s">
        <v>602</v>
      </c>
      <c r="M49" s="1431" t="s">
        <v>465</v>
      </c>
      <c r="N49" s="1431">
        <v>20000</v>
      </c>
      <c r="O49" s="1431" t="s">
        <v>595</v>
      </c>
      <c r="P49" s="2009">
        <v>0.55000000000000004</v>
      </c>
      <c r="Q49" s="2009">
        <v>7.0000000000000007E-2</v>
      </c>
      <c r="R49" s="2013">
        <v>45657</v>
      </c>
      <c r="S49" s="390" t="s">
        <v>603</v>
      </c>
      <c r="T49" s="526">
        <v>0.5</v>
      </c>
      <c r="U49" s="379">
        <v>0</v>
      </c>
      <c r="V49" s="380"/>
      <c r="W49" s="1924">
        <f>SUM(U49:U50)</f>
        <v>0</v>
      </c>
      <c r="X49" s="1831">
        <f>SUM(V49:V50)</f>
        <v>0</v>
      </c>
      <c r="Y49" s="1382"/>
      <c r="Z49" s="1382"/>
      <c r="AA49" s="399"/>
      <c r="AB49" s="403"/>
      <c r="AC49" s="786">
        <v>0</v>
      </c>
      <c r="AD49" s="647">
        <v>0</v>
      </c>
      <c r="AE49" s="1374">
        <f>SUM(AC49:AC50)</f>
        <v>0</v>
      </c>
      <c r="AF49" s="1394">
        <f>SUM(AD49:AD50)</f>
        <v>0</v>
      </c>
      <c r="AG49" s="1382"/>
      <c r="AH49" s="1382"/>
      <c r="AI49" s="399"/>
      <c r="AJ49" s="381"/>
      <c r="AK49" s="672">
        <v>0</v>
      </c>
      <c r="AL49" s="647">
        <v>0</v>
      </c>
      <c r="AM49" s="1374">
        <f>SUM(AK49:AK50)</f>
        <v>0</v>
      </c>
      <c r="AN49" s="1394">
        <f>SUM(AL49:AL50)</f>
        <v>0</v>
      </c>
      <c r="AO49" s="1382"/>
      <c r="AP49" s="1382"/>
      <c r="AQ49" s="399"/>
      <c r="AR49" s="381"/>
      <c r="AS49" s="687">
        <v>0</v>
      </c>
      <c r="AT49" s="647">
        <v>0</v>
      </c>
      <c r="AU49" s="1374">
        <f>SUM(AS49:AS50)</f>
        <v>0</v>
      </c>
      <c r="AV49" s="1394">
        <f>SUM(AT49:AT50)</f>
        <v>0</v>
      </c>
      <c r="AW49" s="1382"/>
      <c r="AX49" s="1382"/>
      <c r="AY49" s="399"/>
      <c r="AZ49" s="381"/>
      <c r="BA49" s="672">
        <v>0</v>
      </c>
      <c r="BB49" s="647">
        <v>0</v>
      </c>
      <c r="BC49" s="1374">
        <f>SUM(BA49:BA50)</f>
        <v>0</v>
      </c>
      <c r="BD49" s="1394">
        <f>SUM(BB49:BB50)</f>
        <v>0</v>
      </c>
      <c r="BE49" s="1382"/>
      <c r="BF49" s="1382"/>
      <c r="BG49" s="399"/>
      <c r="BH49" s="403"/>
      <c r="BI49" s="687">
        <v>0</v>
      </c>
      <c r="BJ49" s="647">
        <v>0</v>
      </c>
      <c r="BK49" s="1374">
        <f>SUM(BI49:BI50)</f>
        <v>0</v>
      </c>
      <c r="BL49" s="1394">
        <f>SUM(BJ49:BJ50)</f>
        <v>0</v>
      </c>
      <c r="BM49" s="1382"/>
      <c r="BN49" s="1382"/>
      <c r="BO49" s="399"/>
      <c r="BP49" s="381"/>
      <c r="BQ49" s="687">
        <v>8.3000000000000004E-2</v>
      </c>
      <c r="BR49" s="948">
        <v>0</v>
      </c>
      <c r="BS49" s="1374">
        <f>SUM(BQ49:BQ50)</f>
        <v>0.16600000000000001</v>
      </c>
      <c r="BT49" s="1419">
        <f>SUM(BR49:BR50)</f>
        <v>8.3000000000000004E-2</v>
      </c>
      <c r="BU49" s="1382"/>
      <c r="BV49" s="1382"/>
      <c r="BW49" s="970" t="s">
        <v>551</v>
      </c>
      <c r="BX49" s="974" t="s">
        <v>91</v>
      </c>
      <c r="BY49" s="687">
        <v>8.3000000000000004E-2</v>
      </c>
      <c r="BZ49" s="948">
        <v>8.3000000000000004E-2</v>
      </c>
      <c r="CA49" s="1374">
        <f>SUM(BY49:BY50)</f>
        <v>0.16600000000000001</v>
      </c>
      <c r="CB49" s="1419">
        <f>SUM(BZ49:BZ50)</f>
        <v>0.16600000000000001</v>
      </c>
      <c r="CC49" s="1382"/>
      <c r="CD49" s="1382"/>
      <c r="CE49" s="1017" t="s">
        <v>551</v>
      </c>
      <c r="CF49" s="1043" t="s">
        <v>91</v>
      </c>
      <c r="CG49" s="672">
        <v>8.3000000000000004E-2</v>
      </c>
      <c r="CH49" s="948">
        <v>0</v>
      </c>
      <c r="CI49" s="1374">
        <f>SUM(CG49:CG50)</f>
        <v>0.16600000000000001</v>
      </c>
      <c r="CJ49" s="1419">
        <f>SUM(CH49:CH50)</f>
        <v>8.3000000000000004E-2</v>
      </c>
      <c r="CK49" s="1382"/>
      <c r="CL49" s="1382"/>
      <c r="CM49" s="1017" t="s">
        <v>551</v>
      </c>
      <c r="CN49" s="1043" t="s">
        <v>91</v>
      </c>
      <c r="CO49" s="687">
        <v>8.3000000000000004E-2</v>
      </c>
      <c r="CP49" s="948">
        <v>0</v>
      </c>
      <c r="CQ49" s="1374">
        <f>SUM(CO49:CO50)</f>
        <v>0.16600000000000001</v>
      </c>
      <c r="CR49" s="1419">
        <f>SUM(CP49:CP50)</f>
        <v>0</v>
      </c>
      <c r="CS49" s="1382"/>
      <c r="CT49" s="1382"/>
      <c r="CU49" s="399"/>
      <c r="CV49" s="381"/>
      <c r="CW49" s="687">
        <v>8.5000000000000006E-2</v>
      </c>
      <c r="CX49" s="647">
        <v>0</v>
      </c>
      <c r="CY49" s="1374">
        <f>SUM(CW49:CW50)</f>
        <v>0.17</v>
      </c>
      <c r="CZ49" s="1394">
        <f>SUM(CX49:CX50)</f>
        <v>0</v>
      </c>
      <c r="DA49" s="1382"/>
      <c r="DB49" s="1382"/>
      <c r="DC49" s="399"/>
      <c r="DD49" s="403"/>
      <c r="DE49" s="687">
        <v>8.3000000000000004E-2</v>
      </c>
      <c r="DF49" s="647">
        <v>0</v>
      </c>
      <c r="DG49" s="1374">
        <f>SUM(DE49:DE50)</f>
        <v>0.16600000000000001</v>
      </c>
      <c r="DH49" s="1394">
        <f>SUM(DF49:DF50)</f>
        <v>0</v>
      </c>
      <c r="DI49" s="1382"/>
      <c r="DJ49" s="1382"/>
      <c r="DK49" s="1382"/>
      <c r="DL49" s="406"/>
      <c r="DM49" s="169">
        <f t="shared" si="3"/>
        <v>0.5</v>
      </c>
      <c r="DN49" s="169" t="str">
        <f t="shared" si="4"/>
        <v>OK</v>
      </c>
      <c r="DO49" s="585">
        <f t="shared" si="0"/>
        <v>0</v>
      </c>
      <c r="DP49" s="586">
        <f t="shared" si="1"/>
        <v>0</v>
      </c>
      <c r="DQ49" s="809" t="e">
        <f t="shared" si="5"/>
        <v>#DIV/0!</v>
      </c>
      <c r="DR49" s="1345">
        <f>SUM(W49+AE49+AM49)</f>
        <v>0</v>
      </c>
      <c r="DS49" s="1345">
        <f>SUM(X49+AF49+AN49)</f>
        <v>0</v>
      </c>
      <c r="DT49" s="1347" t="e">
        <f>+DS49/DR49</f>
        <v>#DIV/0!</v>
      </c>
      <c r="DU49" s="1343"/>
      <c r="DV49" s="1343"/>
      <c r="DW49" s="1343"/>
      <c r="DX49" s="595">
        <f t="shared" si="6"/>
        <v>0</v>
      </c>
      <c r="DY49" s="586">
        <f t="shared" si="7"/>
        <v>0</v>
      </c>
      <c r="DZ49" s="809" t="e">
        <f t="shared" si="8"/>
        <v>#DIV/0!</v>
      </c>
      <c r="EA49" s="1345">
        <f>W49+AE49+AM49+AU49+BC49+BK49</f>
        <v>0</v>
      </c>
      <c r="EB49" s="1345">
        <f>X49+AF49+AN49+AV49+BD49+BL49</f>
        <v>0</v>
      </c>
      <c r="EC49" s="1347" t="e">
        <f>+EB49/EA49</f>
        <v>#DIV/0!</v>
      </c>
      <c r="ED49" s="1343"/>
      <c r="EE49" s="1343"/>
      <c r="EF49" s="1343"/>
      <c r="EG49" s="595">
        <f t="shared" si="9"/>
        <v>0.249</v>
      </c>
      <c r="EH49" s="586">
        <f t="shared" si="10"/>
        <v>8.3000000000000004E-2</v>
      </c>
      <c r="EI49" s="897">
        <f t="shared" si="11"/>
        <v>0.33333333333333337</v>
      </c>
      <c r="EJ49" s="1345">
        <f>W49+AE49+AM49+AU49+BC49+BK49+BS49+CA49+CI49</f>
        <v>0.498</v>
      </c>
      <c r="EK49" s="1345">
        <f>X49+AF49+AN49+AV49+BD49+BL49+BT49+CB49+CJ49</f>
        <v>0.33200000000000002</v>
      </c>
      <c r="EL49" s="1347">
        <f>+EK49/EJ49</f>
        <v>0.66666666666666674</v>
      </c>
      <c r="EM49" s="1343"/>
      <c r="EN49" s="1343"/>
      <c r="EO49" s="1343"/>
      <c r="EP49" s="595">
        <f t="shared" si="12"/>
        <v>0.5</v>
      </c>
      <c r="EQ49" s="586">
        <f t="shared" si="13"/>
        <v>8.3000000000000004E-2</v>
      </c>
      <c r="ER49" s="897">
        <f t="shared" si="14"/>
        <v>0.16600000000000001</v>
      </c>
      <c r="ES49" s="1345">
        <f>+W49+AE49+AM49+AU49+BC49+BK49+BS49+CA49+CI49+CQ49+CY49+DG49</f>
        <v>1</v>
      </c>
      <c r="ET49" s="1345">
        <f>+X49+AF49+AN49+AV49+BD49+BL49+BT49+CB49+CJ49+CR49+CZ49+DH49</f>
        <v>0.33200000000000002</v>
      </c>
      <c r="EU49" s="1347">
        <f>+ET49/ES49</f>
        <v>0.33200000000000002</v>
      </c>
      <c r="EV49" s="1343"/>
      <c r="EW49" s="1343"/>
      <c r="EX49" s="1343"/>
    </row>
    <row r="50" spans="1:154" ht="66" customHeight="1" thickBot="1" x14ac:dyDescent="0.3">
      <c r="A50" s="1547"/>
      <c r="B50" s="1970"/>
      <c r="C50" s="1972"/>
      <c r="D50" s="1978"/>
      <c r="E50" s="1975"/>
      <c r="F50" s="1975"/>
      <c r="G50" s="1997"/>
      <c r="H50" s="2002"/>
      <c r="I50" s="2005"/>
      <c r="J50" s="1911"/>
      <c r="K50" s="1432"/>
      <c r="L50" s="1915"/>
      <c r="M50" s="1432"/>
      <c r="N50" s="1432"/>
      <c r="O50" s="1432"/>
      <c r="P50" s="2010"/>
      <c r="Q50" s="2010"/>
      <c r="R50" s="2014"/>
      <c r="S50" s="391" t="s">
        <v>604</v>
      </c>
      <c r="T50" s="527">
        <v>0.5</v>
      </c>
      <c r="U50" s="387">
        <v>0</v>
      </c>
      <c r="V50" s="388"/>
      <c r="W50" s="1925"/>
      <c r="X50" s="1832"/>
      <c r="Y50" s="1382"/>
      <c r="Z50" s="1382"/>
      <c r="AA50" s="400"/>
      <c r="AB50" s="404"/>
      <c r="AC50" s="787">
        <v>0</v>
      </c>
      <c r="AD50" s="648">
        <v>0</v>
      </c>
      <c r="AE50" s="1375"/>
      <c r="AF50" s="1395"/>
      <c r="AG50" s="1382"/>
      <c r="AH50" s="1382"/>
      <c r="AI50" s="400"/>
      <c r="AJ50" s="382"/>
      <c r="AK50" s="673">
        <v>0</v>
      </c>
      <c r="AL50" s="648">
        <v>0</v>
      </c>
      <c r="AM50" s="1375"/>
      <c r="AN50" s="1395"/>
      <c r="AO50" s="1382"/>
      <c r="AP50" s="1382"/>
      <c r="AQ50" s="400"/>
      <c r="AR50" s="382"/>
      <c r="AS50" s="688">
        <v>0</v>
      </c>
      <c r="AT50" s="648">
        <v>0</v>
      </c>
      <c r="AU50" s="1375"/>
      <c r="AV50" s="1395"/>
      <c r="AW50" s="1382"/>
      <c r="AX50" s="1382"/>
      <c r="AY50" s="400"/>
      <c r="AZ50" s="382"/>
      <c r="BA50" s="673">
        <v>0</v>
      </c>
      <c r="BB50" s="648">
        <v>0</v>
      </c>
      <c r="BC50" s="1375"/>
      <c r="BD50" s="1395"/>
      <c r="BE50" s="1382"/>
      <c r="BF50" s="1382"/>
      <c r="BG50" s="400"/>
      <c r="BH50" s="404"/>
      <c r="BI50" s="688">
        <v>0</v>
      </c>
      <c r="BJ50" s="648">
        <v>0</v>
      </c>
      <c r="BK50" s="1375"/>
      <c r="BL50" s="1395"/>
      <c r="BM50" s="1382"/>
      <c r="BN50" s="1382"/>
      <c r="BO50" s="400"/>
      <c r="BP50" s="382"/>
      <c r="BQ50" s="688">
        <v>8.3000000000000004E-2</v>
      </c>
      <c r="BR50" s="949">
        <v>8.3000000000000004E-2</v>
      </c>
      <c r="BS50" s="1375"/>
      <c r="BT50" s="1420"/>
      <c r="BU50" s="1382"/>
      <c r="BV50" s="1382"/>
      <c r="BW50" s="971" t="s">
        <v>605</v>
      </c>
      <c r="BX50" s="977" t="s">
        <v>606</v>
      </c>
      <c r="BY50" s="688">
        <v>8.3000000000000004E-2</v>
      </c>
      <c r="BZ50" s="949">
        <v>8.3000000000000004E-2</v>
      </c>
      <c r="CA50" s="1375"/>
      <c r="CB50" s="1420"/>
      <c r="CC50" s="1382"/>
      <c r="CD50" s="1382"/>
      <c r="CE50" s="1018" t="s">
        <v>607</v>
      </c>
      <c r="CF50" s="1044" t="s">
        <v>606</v>
      </c>
      <c r="CG50" s="673">
        <v>8.3000000000000004E-2</v>
      </c>
      <c r="CH50" s="949">
        <v>8.3000000000000004E-2</v>
      </c>
      <c r="CI50" s="1375"/>
      <c r="CJ50" s="1420"/>
      <c r="CK50" s="1382"/>
      <c r="CL50" s="1382"/>
      <c r="CM50" s="1018" t="s">
        <v>608</v>
      </c>
      <c r="CN50" s="1044" t="s">
        <v>606</v>
      </c>
      <c r="CO50" s="688">
        <v>8.3000000000000004E-2</v>
      </c>
      <c r="CP50" s="949">
        <v>0</v>
      </c>
      <c r="CQ50" s="1375"/>
      <c r="CR50" s="1420"/>
      <c r="CS50" s="1382"/>
      <c r="CT50" s="1382"/>
      <c r="CU50" s="400"/>
      <c r="CV50" s="382"/>
      <c r="CW50" s="688">
        <v>8.5000000000000006E-2</v>
      </c>
      <c r="CX50" s="648">
        <v>0</v>
      </c>
      <c r="CY50" s="1375"/>
      <c r="CZ50" s="1395"/>
      <c r="DA50" s="1382"/>
      <c r="DB50" s="1382"/>
      <c r="DC50" s="400"/>
      <c r="DD50" s="404"/>
      <c r="DE50" s="688">
        <v>8.3000000000000004E-2</v>
      </c>
      <c r="DF50" s="648">
        <v>0</v>
      </c>
      <c r="DG50" s="1375"/>
      <c r="DH50" s="1395"/>
      <c r="DI50" s="1382"/>
      <c r="DJ50" s="1382"/>
      <c r="DK50" s="1382"/>
      <c r="DL50" s="406"/>
      <c r="DM50" s="169">
        <f t="shared" si="3"/>
        <v>0.5</v>
      </c>
      <c r="DN50" s="169" t="str">
        <f t="shared" si="4"/>
        <v>OK</v>
      </c>
      <c r="DO50" s="590">
        <f t="shared" si="0"/>
        <v>0</v>
      </c>
      <c r="DP50" s="591">
        <f t="shared" si="1"/>
        <v>0</v>
      </c>
      <c r="DQ50" s="810" t="e">
        <f t="shared" si="5"/>
        <v>#DIV/0!</v>
      </c>
      <c r="DR50" s="1346"/>
      <c r="DS50" s="1346"/>
      <c r="DT50" s="1348"/>
      <c r="DU50" s="1343"/>
      <c r="DV50" s="1343"/>
      <c r="DW50" s="1343"/>
      <c r="DX50" s="597">
        <f t="shared" si="6"/>
        <v>0</v>
      </c>
      <c r="DY50" s="591">
        <f t="shared" si="7"/>
        <v>0</v>
      </c>
      <c r="DZ50" s="810" t="e">
        <f t="shared" si="8"/>
        <v>#DIV/0!</v>
      </c>
      <c r="EA50" s="1346"/>
      <c r="EB50" s="1346"/>
      <c r="EC50" s="1348"/>
      <c r="ED50" s="1343"/>
      <c r="EE50" s="1343"/>
      <c r="EF50" s="1343"/>
      <c r="EG50" s="597">
        <f t="shared" si="9"/>
        <v>0.249</v>
      </c>
      <c r="EH50" s="591">
        <f t="shared" si="10"/>
        <v>0.249</v>
      </c>
      <c r="EI50" s="899">
        <f t="shared" si="11"/>
        <v>1</v>
      </c>
      <c r="EJ50" s="1346"/>
      <c r="EK50" s="1346"/>
      <c r="EL50" s="1348"/>
      <c r="EM50" s="1343"/>
      <c r="EN50" s="1343"/>
      <c r="EO50" s="1343"/>
      <c r="EP50" s="597">
        <f t="shared" si="12"/>
        <v>0.5</v>
      </c>
      <c r="EQ50" s="591">
        <f t="shared" si="13"/>
        <v>0.249</v>
      </c>
      <c r="ER50" s="899">
        <f t="shared" si="14"/>
        <v>0.498</v>
      </c>
      <c r="ES50" s="1346"/>
      <c r="ET50" s="1346"/>
      <c r="EU50" s="1348"/>
      <c r="EV50" s="1343"/>
      <c r="EW50" s="1343"/>
      <c r="EX50" s="1343"/>
    </row>
    <row r="51" spans="1:154" ht="55.5" customHeight="1" x14ac:dyDescent="0.25">
      <c r="A51" s="1547"/>
      <c r="B51" s="1970"/>
      <c r="C51" s="1972"/>
      <c r="D51" s="1978"/>
      <c r="E51" s="1975"/>
      <c r="F51" s="1975"/>
      <c r="G51" s="1997"/>
      <c r="H51" s="2002"/>
      <c r="I51" s="2005"/>
      <c r="J51" s="1912">
        <v>11</v>
      </c>
      <c r="K51" s="1433" t="s">
        <v>609</v>
      </c>
      <c r="L51" s="1916" t="s">
        <v>610</v>
      </c>
      <c r="M51" s="1433" t="s">
        <v>570</v>
      </c>
      <c r="N51" s="1435">
        <v>1</v>
      </c>
      <c r="O51" s="1433" t="s">
        <v>611</v>
      </c>
      <c r="P51" s="2011">
        <v>0.2</v>
      </c>
      <c r="Q51" s="2011">
        <v>0.05</v>
      </c>
      <c r="R51" s="2015">
        <v>45657</v>
      </c>
      <c r="S51" s="407" t="s">
        <v>612</v>
      </c>
      <c r="T51" s="528">
        <v>0.5</v>
      </c>
      <c r="U51" s="383">
        <v>0</v>
      </c>
      <c r="V51" s="384"/>
      <c r="W51" s="1926">
        <f>SUM(U51:U52)</f>
        <v>0</v>
      </c>
      <c r="X51" s="1833">
        <f>SUM(V51:V52)</f>
        <v>0</v>
      </c>
      <c r="Y51" s="1382"/>
      <c r="Z51" s="1382"/>
      <c r="AA51" s="401"/>
      <c r="AB51" s="405"/>
      <c r="AC51" s="788">
        <v>0</v>
      </c>
      <c r="AD51" s="649">
        <v>0</v>
      </c>
      <c r="AE51" s="1372">
        <f>SUM(AC51:AC52)</f>
        <v>0</v>
      </c>
      <c r="AF51" s="1396">
        <f>SUM(AD51:AD52)</f>
        <v>0</v>
      </c>
      <c r="AG51" s="1382"/>
      <c r="AH51" s="1382"/>
      <c r="AI51" s="401"/>
      <c r="AJ51" s="385"/>
      <c r="AK51" s="674">
        <v>0</v>
      </c>
      <c r="AL51" s="649">
        <v>0</v>
      </c>
      <c r="AM51" s="1372">
        <f>SUM(AK51:AK52)</f>
        <v>0</v>
      </c>
      <c r="AN51" s="1396">
        <f>SUM(AL51:AL52)</f>
        <v>0</v>
      </c>
      <c r="AO51" s="1382"/>
      <c r="AP51" s="1382"/>
      <c r="AQ51" s="401"/>
      <c r="AR51" s="385"/>
      <c r="AS51" s="689">
        <v>0</v>
      </c>
      <c r="AT51" s="649">
        <v>0</v>
      </c>
      <c r="AU51" s="1372">
        <f>SUM(AS51:AS52)</f>
        <v>0</v>
      </c>
      <c r="AV51" s="1396">
        <f>SUM(AT51:AT52)</f>
        <v>0</v>
      </c>
      <c r="AW51" s="1382"/>
      <c r="AX51" s="1382"/>
      <c r="AY51" s="401"/>
      <c r="AZ51" s="385"/>
      <c r="BA51" s="674">
        <v>0</v>
      </c>
      <c r="BB51" s="649">
        <v>0</v>
      </c>
      <c r="BC51" s="1372">
        <f>SUM(BA51:BA52)</f>
        <v>0</v>
      </c>
      <c r="BD51" s="1396">
        <f>SUM(BB51:BB52)</f>
        <v>0</v>
      </c>
      <c r="BE51" s="1382"/>
      <c r="BF51" s="1382"/>
      <c r="BG51" s="401"/>
      <c r="BH51" s="405"/>
      <c r="BI51" s="689">
        <v>0</v>
      </c>
      <c r="BJ51" s="649">
        <v>0</v>
      </c>
      <c r="BK51" s="1372">
        <f>SUM(BI51:BI52)</f>
        <v>0</v>
      </c>
      <c r="BL51" s="1396">
        <f>SUM(BJ51:BJ52)</f>
        <v>0</v>
      </c>
      <c r="BM51" s="1382"/>
      <c r="BN51" s="1382"/>
      <c r="BO51" s="401"/>
      <c r="BP51" s="385"/>
      <c r="BQ51" s="689">
        <v>8.3000000000000004E-2</v>
      </c>
      <c r="BR51" s="950">
        <v>8.3000000000000004E-2</v>
      </c>
      <c r="BS51" s="1372">
        <f>SUM(BQ51:BQ52)</f>
        <v>0.16600000000000001</v>
      </c>
      <c r="BT51" s="1417">
        <f>SUM(BR51:BR52)</f>
        <v>0.16600000000000001</v>
      </c>
      <c r="BU51" s="1382"/>
      <c r="BV51" s="1382"/>
      <c r="BW51" s="972" t="s">
        <v>613</v>
      </c>
      <c r="BX51" s="975" t="s">
        <v>476</v>
      </c>
      <c r="BY51" s="689">
        <v>8.3000000000000004E-2</v>
      </c>
      <c r="BZ51" s="950">
        <v>8.3000000000000004E-2</v>
      </c>
      <c r="CA51" s="1372">
        <f>SUM(BY51:BY52)</f>
        <v>0.16600000000000001</v>
      </c>
      <c r="CB51" s="1417">
        <f>SUM(BZ51:BZ52)</f>
        <v>0.16600000000000001</v>
      </c>
      <c r="CC51" s="1382"/>
      <c r="CD51" s="1382"/>
      <c r="CE51" s="1019" t="s">
        <v>614</v>
      </c>
      <c r="CF51" s="1045" t="s">
        <v>476</v>
      </c>
      <c r="CG51" s="674">
        <v>8.3000000000000004E-2</v>
      </c>
      <c r="CH51" s="950">
        <v>8.3000000000000004E-2</v>
      </c>
      <c r="CI51" s="1372">
        <f>SUM(CG51:CG52)</f>
        <v>0.16600000000000001</v>
      </c>
      <c r="CJ51" s="1417">
        <f>SUM(CH51:CH52)</f>
        <v>0.16600000000000001</v>
      </c>
      <c r="CK51" s="1382"/>
      <c r="CL51" s="1382"/>
      <c r="CM51" s="1019" t="s">
        <v>615</v>
      </c>
      <c r="CN51" s="1045" t="s">
        <v>476</v>
      </c>
      <c r="CO51" s="689">
        <v>8.3000000000000004E-2</v>
      </c>
      <c r="CP51" s="950">
        <v>0</v>
      </c>
      <c r="CQ51" s="1372">
        <f>SUM(CO51:CO52)</f>
        <v>0.16600000000000001</v>
      </c>
      <c r="CR51" s="1417">
        <f>SUM(CP51:CP52)</f>
        <v>0</v>
      </c>
      <c r="CS51" s="1382"/>
      <c r="CT51" s="1382"/>
      <c r="CU51" s="401"/>
      <c r="CV51" s="385"/>
      <c r="CW51" s="689">
        <v>8.5000000000000006E-2</v>
      </c>
      <c r="CX51" s="649">
        <v>0</v>
      </c>
      <c r="CY51" s="1372">
        <f>SUM(CW51:CW52)</f>
        <v>0.17</v>
      </c>
      <c r="CZ51" s="1396">
        <f>SUM(CX51:CX52)</f>
        <v>0</v>
      </c>
      <c r="DA51" s="1382"/>
      <c r="DB51" s="1382"/>
      <c r="DC51" s="401"/>
      <c r="DD51" s="405"/>
      <c r="DE51" s="689">
        <v>8.3000000000000004E-2</v>
      </c>
      <c r="DF51" s="649">
        <v>0</v>
      </c>
      <c r="DG51" s="1372">
        <f>SUM(DE51:DE52)</f>
        <v>0.16600000000000001</v>
      </c>
      <c r="DH51" s="1396">
        <f>SUM(DF51:DF52)</f>
        <v>0</v>
      </c>
      <c r="DI51" s="1382"/>
      <c r="DJ51" s="1382"/>
      <c r="DK51" s="1382"/>
      <c r="DL51" s="406"/>
      <c r="DM51" s="169">
        <f t="shared" si="3"/>
        <v>0.5</v>
      </c>
      <c r="DN51" s="169" t="str">
        <f t="shared" si="4"/>
        <v>OK</v>
      </c>
      <c r="DO51" s="585">
        <f t="shared" si="0"/>
        <v>0</v>
      </c>
      <c r="DP51" s="586">
        <f t="shared" si="1"/>
        <v>0</v>
      </c>
      <c r="DQ51" s="809" t="e">
        <f t="shared" si="5"/>
        <v>#DIV/0!</v>
      </c>
      <c r="DR51" s="1345">
        <f>SUM(W51+AE51+AM51)</f>
        <v>0</v>
      </c>
      <c r="DS51" s="1345">
        <f>SUM(X51+AF51+AN51)</f>
        <v>0</v>
      </c>
      <c r="DT51" s="1347" t="e">
        <f>+DS51/DR51</f>
        <v>#DIV/0!</v>
      </c>
      <c r="DU51" s="1343"/>
      <c r="DV51" s="1343"/>
      <c r="DW51" s="1343"/>
      <c r="DX51" s="595">
        <f t="shared" si="6"/>
        <v>0</v>
      </c>
      <c r="DY51" s="586">
        <f t="shared" si="7"/>
        <v>0</v>
      </c>
      <c r="DZ51" s="809" t="e">
        <f t="shared" si="8"/>
        <v>#DIV/0!</v>
      </c>
      <c r="EA51" s="1345">
        <f>W51+AE51+AM51+AU51+BC51+BK51</f>
        <v>0</v>
      </c>
      <c r="EB51" s="1345">
        <f>X51+AF51+AN51+AV51+BD51+BL51</f>
        <v>0</v>
      </c>
      <c r="EC51" s="1347" t="e">
        <f>+EB51/EA51</f>
        <v>#DIV/0!</v>
      </c>
      <c r="ED51" s="1343"/>
      <c r="EE51" s="1343"/>
      <c r="EF51" s="1343"/>
      <c r="EG51" s="595">
        <f t="shared" si="9"/>
        <v>0.249</v>
      </c>
      <c r="EH51" s="586">
        <f t="shared" si="10"/>
        <v>0.249</v>
      </c>
      <c r="EI51" s="897">
        <f t="shared" si="11"/>
        <v>1</v>
      </c>
      <c r="EJ51" s="1345">
        <f>W51+AE51+AM51+AU51+BC51+BK51+BS51+CA51+CI51</f>
        <v>0.498</v>
      </c>
      <c r="EK51" s="1345">
        <f>X51+AF51+AN51+AV51+BD51+BL51+BT51+CB51+CJ51</f>
        <v>0.498</v>
      </c>
      <c r="EL51" s="1347">
        <f>+EK51/EJ51</f>
        <v>1</v>
      </c>
      <c r="EM51" s="1343"/>
      <c r="EN51" s="1343"/>
      <c r="EO51" s="1343"/>
      <c r="EP51" s="595">
        <f t="shared" si="12"/>
        <v>0.5</v>
      </c>
      <c r="EQ51" s="586">
        <f t="shared" si="13"/>
        <v>0.249</v>
      </c>
      <c r="ER51" s="897">
        <f t="shared" si="14"/>
        <v>0.498</v>
      </c>
      <c r="ES51" s="1345">
        <f>+W51+AE51+AM51+AU51+BC51+BK51+BS51+CA51+CI51+CQ51+CY51+DG51</f>
        <v>1</v>
      </c>
      <c r="ET51" s="1345">
        <f>+X54+AF51+AN51+AV51+BD51+BL51+BT51+CB51+CJ51+CR51+CZ51+DH51</f>
        <v>0.498</v>
      </c>
      <c r="EU51" s="1347">
        <f>+ET51/ES51</f>
        <v>0.498</v>
      </c>
      <c r="EV51" s="1343"/>
      <c r="EW51" s="1343"/>
      <c r="EX51" s="1343"/>
    </row>
    <row r="52" spans="1:154" ht="38.25" customHeight="1" thickBot="1" x14ac:dyDescent="0.3">
      <c r="A52" s="1547"/>
      <c r="B52" s="1970"/>
      <c r="C52" s="1973"/>
      <c r="D52" s="1979"/>
      <c r="E52" s="1976"/>
      <c r="F52" s="1976"/>
      <c r="G52" s="1998"/>
      <c r="H52" s="2003"/>
      <c r="I52" s="2006"/>
      <c r="J52" s="1913"/>
      <c r="K52" s="1434"/>
      <c r="L52" s="1917"/>
      <c r="M52" s="1434"/>
      <c r="N52" s="1434"/>
      <c r="O52" s="1434"/>
      <c r="P52" s="2012"/>
      <c r="Q52" s="2012"/>
      <c r="R52" s="2016"/>
      <c r="S52" s="408" t="s">
        <v>616</v>
      </c>
      <c r="T52" s="529">
        <v>0.5</v>
      </c>
      <c r="U52" s="415">
        <v>0</v>
      </c>
      <c r="V52" s="416"/>
      <c r="W52" s="1927"/>
      <c r="X52" s="1834"/>
      <c r="Y52" s="1382"/>
      <c r="Z52" s="1382"/>
      <c r="AA52" s="417"/>
      <c r="AB52" s="418"/>
      <c r="AC52" s="789">
        <v>0</v>
      </c>
      <c r="AD52" s="790">
        <v>0</v>
      </c>
      <c r="AE52" s="1373"/>
      <c r="AF52" s="1397"/>
      <c r="AG52" s="1382"/>
      <c r="AH52" s="1382"/>
      <c r="AI52" s="417"/>
      <c r="AJ52" s="419"/>
      <c r="AK52" s="675">
        <v>0</v>
      </c>
      <c r="AL52" s="650">
        <v>0</v>
      </c>
      <c r="AM52" s="1373"/>
      <c r="AN52" s="1397"/>
      <c r="AO52" s="1382"/>
      <c r="AP52" s="1382"/>
      <c r="AQ52" s="417"/>
      <c r="AR52" s="419"/>
      <c r="AS52" s="690">
        <v>0</v>
      </c>
      <c r="AT52" s="650">
        <v>0</v>
      </c>
      <c r="AU52" s="1373"/>
      <c r="AV52" s="1397"/>
      <c r="AW52" s="1382"/>
      <c r="AX52" s="1382"/>
      <c r="AY52" s="417"/>
      <c r="AZ52" s="419"/>
      <c r="BA52" s="675">
        <v>0</v>
      </c>
      <c r="BB52" s="650">
        <v>0</v>
      </c>
      <c r="BC52" s="1373"/>
      <c r="BD52" s="1397"/>
      <c r="BE52" s="1382"/>
      <c r="BF52" s="1382"/>
      <c r="BG52" s="417"/>
      <c r="BH52" s="418"/>
      <c r="BI52" s="690">
        <v>0</v>
      </c>
      <c r="BJ52" s="650">
        <v>0</v>
      </c>
      <c r="BK52" s="1373"/>
      <c r="BL52" s="1397"/>
      <c r="BM52" s="1382"/>
      <c r="BN52" s="1382"/>
      <c r="BO52" s="417"/>
      <c r="BP52" s="419"/>
      <c r="BQ52" s="690">
        <v>8.3000000000000004E-2</v>
      </c>
      <c r="BR52" s="951">
        <v>8.3000000000000004E-2</v>
      </c>
      <c r="BS52" s="1373"/>
      <c r="BT52" s="1421"/>
      <c r="BU52" s="1382"/>
      <c r="BV52" s="1382"/>
      <c r="BW52" s="973" t="s">
        <v>617</v>
      </c>
      <c r="BX52" s="978" t="s">
        <v>618</v>
      </c>
      <c r="BY52" s="690">
        <v>8.3000000000000004E-2</v>
      </c>
      <c r="BZ52" s="951">
        <v>8.3000000000000004E-2</v>
      </c>
      <c r="CA52" s="1835"/>
      <c r="CB52" s="1418"/>
      <c r="CC52" s="1382"/>
      <c r="CD52" s="1382"/>
      <c r="CE52" s="1020" t="s">
        <v>619</v>
      </c>
      <c r="CF52" s="1046" t="s">
        <v>618</v>
      </c>
      <c r="CG52" s="675">
        <v>8.3000000000000004E-2</v>
      </c>
      <c r="CH52" s="951">
        <v>8.3000000000000004E-2</v>
      </c>
      <c r="CI52" s="1835"/>
      <c r="CJ52" s="1418"/>
      <c r="CK52" s="1382"/>
      <c r="CL52" s="1382"/>
      <c r="CM52" s="1020" t="s">
        <v>620</v>
      </c>
      <c r="CN52" s="1046" t="s">
        <v>618</v>
      </c>
      <c r="CO52" s="690">
        <v>8.3000000000000004E-2</v>
      </c>
      <c r="CP52" s="951">
        <v>0</v>
      </c>
      <c r="CQ52" s="1373"/>
      <c r="CR52" s="1421"/>
      <c r="CS52" s="1382"/>
      <c r="CT52" s="1382"/>
      <c r="CU52" s="417"/>
      <c r="CV52" s="419"/>
      <c r="CW52" s="690">
        <v>8.5000000000000006E-2</v>
      </c>
      <c r="CX52" s="650">
        <v>0</v>
      </c>
      <c r="CY52" s="1373"/>
      <c r="CZ52" s="1397"/>
      <c r="DA52" s="1382"/>
      <c r="DB52" s="1382"/>
      <c r="DC52" s="417"/>
      <c r="DD52" s="418"/>
      <c r="DE52" s="690">
        <v>8.3000000000000004E-2</v>
      </c>
      <c r="DF52" s="650">
        <v>0</v>
      </c>
      <c r="DG52" s="1373"/>
      <c r="DH52" s="1397"/>
      <c r="DI52" s="1382"/>
      <c r="DJ52" s="1382"/>
      <c r="DK52" s="1382"/>
      <c r="DL52" s="420"/>
      <c r="DM52" s="169">
        <f t="shared" si="3"/>
        <v>0.5</v>
      </c>
      <c r="DN52" s="169" t="str">
        <f t="shared" si="4"/>
        <v>OK</v>
      </c>
      <c r="DO52" s="590">
        <f t="shared" si="0"/>
        <v>0</v>
      </c>
      <c r="DP52" s="591">
        <f t="shared" si="1"/>
        <v>0</v>
      </c>
      <c r="DQ52" s="810" t="e">
        <f t="shared" si="5"/>
        <v>#DIV/0!</v>
      </c>
      <c r="DR52" s="1346"/>
      <c r="DS52" s="1346"/>
      <c r="DT52" s="1348"/>
      <c r="DU52" s="1344"/>
      <c r="DV52" s="1344"/>
      <c r="DW52" s="1344"/>
      <c r="DX52" s="597">
        <f t="shared" si="6"/>
        <v>0</v>
      </c>
      <c r="DY52" s="591">
        <f t="shared" si="7"/>
        <v>0</v>
      </c>
      <c r="DZ52" s="810" t="e">
        <f t="shared" si="8"/>
        <v>#DIV/0!</v>
      </c>
      <c r="EA52" s="1346"/>
      <c r="EB52" s="1346"/>
      <c r="EC52" s="1348"/>
      <c r="ED52" s="1344"/>
      <c r="EE52" s="1344"/>
      <c r="EF52" s="1344"/>
      <c r="EG52" s="597">
        <f t="shared" si="9"/>
        <v>0.249</v>
      </c>
      <c r="EH52" s="591">
        <f t="shared" si="10"/>
        <v>0.249</v>
      </c>
      <c r="EI52" s="899">
        <f t="shared" si="11"/>
        <v>1</v>
      </c>
      <c r="EJ52" s="1346"/>
      <c r="EK52" s="1346"/>
      <c r="EL52" s="1348"/>
      <c r="EM52" s="1344"/>
      <c r="EN52" s="1344"/>
      <c r="EO52" s="1344"/>
      <c r="EP52" s="597">
        <f t="shared" si="12"/>
        <v>0.5</v>
      </c>
      <c r="EQ52" s="591">
        <f t="shared" si="13"/>
        <v>0.249</v>
      </c>
      <c r="ER52" s="899">
        <f t="shared" si="14"/>
        <v>0.498</v>
      </c>
      <c r="ES52" s="1346"/>
      <c r="ET52" s="1346"/>
      <c r="EU52" s="1348"/>
      <c r="EV52" s="1344"/>
      <c r="EW52" s="1344"/>
      <c r="EX52" s="1344"/>
    </row>
    <row r="53" spans="1:154" ht="60.75" customHeight="1" x14ac:dyDescent="0.25">
      <c r="A53" s="1547"/>
      <c r="B53" s="1970"/>
      <c r="C53" s="1886" t="s">
        <v>56</v>
      </c>
      <c r="D53" s="1889">
        <v>5</v>
      </c>
      <c r="E53" s="1889" t="s">
        <v>57</v>
      </c>
      <c r="F53" s="1889" t="s">
        <v>621</v>
      </c>
      <c r="G53" s="1889" t="s">
        <v>622</v>
      </c>
      <c r="H53" s="1892">
        <v>0.2</v>
      </c>
      <c r="I53" s="1934">
        <v>0.2</v>
      </c>
      <c r="J53" s="1937">
        <v>12</v>
      </c>
      <c r="K53" s="1939" t="s">
        <v>623</v>
      </c>
      <c r="L53" s="1939" t="s">
        <v>624</v>
      </c>
      <c r="M53" s="1941" t="s">
        <v>465</v>
      </c>
      <c r="N53" s="1941">
        <v>563</v>
      </c>
      <c r="O53" s="1956" t="s">
        <v>625</v>
      </c>
      <c r="P53" s="1958">
        <v>0.2</v>
      </c>
      <c r="Q53" s="1958">
        <v>7.0000000000000007E-2</v>
      </c>
      <c r="R53" s="1960">
        <v>45657</v>
      </c>
      <c r="S53" s="421" t="s">
        <v>626</v>
      </c>
      <c r="T53" s="530">
        <v>0.5</v>
      </c>
      <c r="U53" s="422">
        <v>0</v>
      </c>
      <c r="V53" s="423"/>
      <c r="W53" s="1965">
        <f>SUM(U53:U54)</f>
        <v>0</v>
      </c>
      <c r="X53" s="1932">
        <f>SUM(V53:V54)</f>
        <v>0</v>
      </c>
      <c r="Y53" s="1364">
        <f>+(W53*$P$53)+(W55*$P$55)+(W56*$P$56)+(W57*$P$57)+(W58*$P$58)+(W61*$P$61)</f>
        <v>0</v>
      </c>
      <c r="Z53" s="1364">
        <f>+(X53*$P$53)+(X55*$P$55)+(X56*$P$56)+(X57*$P$57)+(X58*$P$58)+(X61*$P$61)</f>
        <v>0</v>
      </c>
      <c r="AA53" s="464"/>
      <c r="AB53" s="791"/>
      <c r="AC53" s="796">
        <v>0</v>
      </c>
      <c r="AD53" s="797">
        <v>0</v>
      </c>
      <c r="AE53" s="1376">
        <f>SUM(AC53:AC54)</f>
        <v>0</v>
      </c>
      <c r="AF53" s="1367">
        <f>SUM(AD53:AD54)</f>
        <v>0</v>
      </c>
      <c r="AG53" s="1364">
        <f>+(AE53*$P$53)+(AE55*$P$55)+(AE56*$P$56)+(AE57*$P$57)+(AE58*$P$58)+(AE61*$P$61)</f>
        <v>0</v>
      </c>
      <c r="AH53" s="1364">
        <f>+(AF53*$P$53)+(AF55*$P$55)+(AF56*$P$56)+(AF57*$P$57)+(AF58*$P$58)+(AF61*$P$61)</f>
        <v>0</v>
      </c>
      <c r="AI53" s="471"/>
      <c r="AJ53" s="425"/>
      <c r="AK53" s="676">
        <v>0</v>
      </c>
      <c r="AL53" s="651">
        <v>0</v>
      </c>
      <c r="AM53" s="1376">
        <f>SUM(AK53:AK54)</f>
        <v>0</v>
      </c>
      <c r="AN53" s="1367">
        <f>SUM(AL53:AL54)</f>
        <v>0</v>
      </c>
      <c r="AO53" s="1364">
        <f>+(AM53*$P$53)+(AM55*$P$55)+(AM56*$P$56)+(AM57*$P$57)+(AM58*$P$58)+(AM61*$P$61)</f>
        <v>0</v>
      </c>
      <c r="AP53" s="1364">
        <f>+(AN53*$P$53)+(AN55*$P$55)+(AN56*$P$56)+(AN57*$P$57)+(AN58*$P$58)+(AN61*$P$61)</f>
        <v>0</v>
      </c>
      <c r="AQ53" s="471"/>
      <c r="AR53" s="425"/>
      <c r="AS53" s="691">
        <v>0</v>
      </c>
      <c r="AT53" s="651">
        <v>0</v>
      </c>
      <c r="AU53" s="1376">
        <f>SUM(AS53:AS54)</f>
        <v>0</v>
      </c>
      <c r="AV53" s="1367">
        <f>SUM(AT53:AT54)</f>
        <v>0</v>
      </c>
      <c r="AW53" s="1364">
        <f>+(AU53*$P$53)+(AU55*$P$55)+(AU56*$P$56)+(AU57*$P$57)+(AU58*$P$58)+(AU61*$P$61)</f>
        <v>0</v>
      </c>
      <c r="AX53" s="1364">
        <f>+(AV53*$P$53)+(AV55*$P$55)+(AV56*$P$56)+(AV57*$P$57)+(AV58*$P$58)+(AV61*$P$61)</f>
        <v>0</v>
      </c>
      <c r="AY53" s="471"/>
      <c r="AZ53" s="425"/>
      <c r="BA53" s="676">
        <v>0</v>
      </c>
      <c r="BB53" s="651">
        <v>0</v>
      </c>
      <c r="BC53" s="1376">
        <f>SUM(BA53:BA54)</f>
        <v>0</v>
      </c>
      <c r="BD53" s="1367">
        <f>SUM(BB53:BB54)</f>
        <v>0</v>
      </c>
      <c r="BE53" s="1364">
        <f>+(BC53*$P$53)+(BC55*$P$55)+(BC56*$P$56)+(BC57*$P$57)+(BC58*$P$58)+(BC61*$P$61)</f>
        <v>0</v>
      </c>
      <c r="BF53" s="1364">
        <f>+(BD53*$P$53)+(BD55*$P$55)+(BD56*$P$56)+(BD57*$P$57)+(BD58*$P$58)+(BD61*$P$61)</f>
        <v>0</v>
      </c>
      <c r="BG53" s="471"/>
      <c r="BH53" s="425"/>
      <c r="BI53" s="691">
        <v>0</v>
      </c>
      <c r="BJ53" s="651">
        <v>0</v>
      </c>
      <c r="BK53" s="1376">
        <f>SUM(BI53:BI54)</f>
        <v>0</v>
      </c>
      <c r="BL53" s="1367">
        <f>SUM(BJ53:BJ54)</f>
        <v>0</v>
      </c>
      <c r="BM53" s="1364">
        <f>+(BK53*$P$53)+(BK55*$P$55)+(BK56*$P$56)+(BK57*$P$57)+(BK58*$P$58)+(BK61*$P$61)</f>
        <v>0</v>
      </c>
      <c r="BN53" s="1364">
        <f>+(BL53*$P$53)+(BL55*$P$55)+(BL56*$P$56)+(BL57*$P$57)+(BL58*$P$58)+(BL61*$P$61)</f>
        <v>0</v>
      </c>
      <c r="BO53" s="471"/>
      <c r="BP53" s="425"/>
      <c r="BQ53" s="691">
        <v>0.1</v>
      </c>
      <c r="BR53" s="952">
        <v>0</v>
      </c>
      <c r="BS53" s="1376">
        <f>SUM(BQ53:BQ54)</f>
        <v>0.1</v>
      </c>
      <c r="BT53" s="1383">
        <f>SUM(BR53:BR54)</f>
        <v>0</v>
      </c>
      <c r="BU53" s="1364">
        <f>+(BS53*$P$53)+(BS55*$P$55)+(BS56*$P$56)+(BS57*$P$57)+(BS58*$P$58)+(BS61*$P$61)</f>
        <v>0.10000000000000002</v>
      </c>
      <c r="BV53" s="1364">
        <f>+(BT53*$P$53)+(BT55*$P$55)+(BT56*$P$56)+(BT57*$P$57)+(BT58*$P$58)+(BT61*$P$61)</f>
        <v>8.0000000000000016E-2</v>
      </c>
      <c r="BW53" s="983" t="s">
        <v>551</v>
      </c>
      <c r="BX53" s="986" t="s">
        <v>91</v>
      </c>
      <c r="BY53" s="691">
        <v>0</v>
      </c>
      <c r="BZ53" s="952">
        <v>0</v>
      </c>
      <c r="CA53" s="1390">
        <f>SUM(BY53:BY54)</f>
        <v>0</v>
      </c>
      <c r="CB53" s="1388">
        <f>SUM(BZ53:BZ54)</f>
        <v>0</v>
      </c>
      <c r="CC53" s="1364">
        <f>+(CA53*$P$53)+(CA55*$P$55)+(CA56*$P$56)+(CA57*$P$57)+(CA58*$P$58)+(CA61*$P$61)</f>
        <v>0</v>
      </c>
      <c r="CD53" s="1364">
        <f>+(CB53*$P$53)+(CB55*$P$55)+(CB56*$P$56)+(CB57*$P$57)+(CB58*$P$58)+(CB61*$P$61)</f>
        <v>0</v>
      </c>
      <c r="CE53" s="1021" t="s">
        <v>627</v>
      </c>
      <c r="CF53" s="1047" t="s">
        <v>91</v>
      </c>
      <c r="CG53" s="1028">
        <v>0.1</v>
      </c>
      <c r="CH53" s="1065">
        <v>0</v>
      </c>
      <c r="CI53" s="1376">
        <f>SUM(CG53:CG54)</f>
        <v>0.2</v>
      </c>
      <c r="CJ53" s="1383">
        <f>SUM(CH53:CH54)</f>
        <v>0</v>
      </c>
      <c r="CK53" s="1364">
        <f>+(CI53*$P$53)+(CI55*$P$55)+(CI56*$P$56)+(CI57*$P$57)+(CI58*$P$58)+(CI61*$P$61)</f>
        <v>0.22000000000000003</v>
      </c>
      <c r="CL53" s="1364">
        <f>+(CJ53*$P$53)+(CJ55*$P$55)+(CJ56*$P$56)+(CJ57*$P$57)+(CJ58*$P$58)+(CJ61*$P$61)</f>
        <v>2.0000000000000004E-2</v>
      </c>
      <c r="CM53" s="1021" t="s">
        <v>627</v>
      </c>
      <c r="CN53" s="1047" t="s">
        <v>91</v>
      </c>
      <c r="CO53" s="796">
        <v>0.1</v>
      </c>
      <c r="CP53" s="1065">
        <v>0</v>
      </c>
      <c r="CQ53" s="1376">
        <f>SUM(CO53:CO54)</f>
        <v>0.23</v>
      </c>
      <c r="CR53" s="1383">
        <f>SUM(CP53:CP54)</f>
        <v>0</v>
      </c>
      <c r="CS53" s="1364">
        <f>+(CQ53*$P$53)+(CQ55*$P$55)+(CQ56*$P$56)+(CQ57*$P$57)+(CQ58*$P$58)+(CQ61*$P$61)</f>
        <v>0.22600000000000003</v>
      </c>
      <c r="CT53" s="1364">
        <f>+(CR53*$P$53)+(CR55*$P$55)+(CR56*$P$56)+(CR57*$P$57)+(CR58*$P$58)+(CR61*$P$61)</f>
        <v>0</v>
      </c>
      <c r="CU53" s="471"/>
      <c r="CV53" s="425"/>
      <c r="CW53" s="796">
        <v>0.1</v>
      </c>
      <c r="CX53" s="797">
        <v>0</v>
      </c>
      <c r="CY53" s="1376">
        <f>SUM(CW53:CW54)</f>
        <v>0.23</v>
      </c>
      <c r="CZ53" s="1367">
        <f>SUM(CX53:CX54)</f>
        <v>0</v>
      </c>
      <c r="DA53" s="1364">
        <f>+(CY53*$P$53)+(CY55*$P$55)+(CY56*$P$56)+(CY57*$P$57)+(CY58*$P$58)+(CY61*$P$61)</f>
        <v>0.22600000000000003</v>
      </c>
      <c r="DB53" s="1364">
        <f>+(CZ53*$P$53)+(CZ55*$P$55)+(CZ56*$P$56)+(CZ57*$P$57)+(CZ58*$P$58)+(CZ61*$P$61)</f>
        <v>0</v>
      </c>
      <c r="DC53" s="464"/>
      <c r="DD53" s="424"/>
      <c r="DE53" s="796">
        <v>0.1</v>
      </c>
      <c r="DF53" s="797">
        <v>0</v>
      </c>
      <c r="DG53" s="1376">
        <f>SUM(DE53:DE54)</f>
        <v>0.24000000000000002</v>
      </c>
      <c r="DH53" s="1367">
        <f>SUM(DF53:DF54)</f>
        <v>0</v>
      </c>
      <c r="DI53" s="1364">
        <f>+(DG53*$P$53)+(DG55*$P$55)+(DG56*$P$56)+(DG57*$P$57)+(DG58*$P$58)+(DG61*$P$61)</f>
        <v>0.22800000000000004</v>
      </c>
      <c r="DJ53" s="1364">
        <f>+(DH53*$P$53)+(DH55*$P$55)+(DH56*$P$56)+(DH57*$P$57)+(DH58*$P$58)+(DH61*$P$61)</f>
        <v>0</v>
      </c>
      <c r="DK53" s="1364"/>
      <c r="DL53" s="425"/>
      <c r="DM53" s="169">
        <f t="shared" si="3"/>
        <v>0.5</v>
      </c>
      <c r="DN53" s="169" t="str">
        <f t="shared" si="4"/>
        <v>OK</v>
      </c>
      <c r="DO53" s="585">
        <f t="shared" si="0"/>
        <v>0</v>
      </c>
      <c r="DP53" s="586">
        <f t="shared" si="1"/>
        <v>0</v>
      </c>
      <c r="DQ53" s="809" t="e">
        <f t="shared" si="5"/>
        <v>#DIV/0!</v>
      </c>
      <c r="DR53" s="1345">
        <f>SUM(W53+AE53+AM53)</f>
        <v>0</v>
      </c>
      <c r="DS53" s="1345">
        <f>SUM(X53+AF53+AN53)</f>
        <v>0</v>
      </c>
      <c r="DT53" s="1347" t="e">
        <f>+DS53/DR53</f>
        <v>#DIV/0!</v>
      </c>
      <c r="DU53" s="1342">
        <f>SUM(Y53+AG53+AO53)</f>
        <v>0</v>
      </c>
      <c r="DV53" s="1342">
        <f>SUM(Z53+AH53+AP53)</f>
        <v>0</v>
      </c>
      <c r="DW53" s="1342" t="e">
        <f>+DV53/DU53</f>
        <v>#DIV/0!</v>
      </c>
      <c r="DX53" s="595">
        <f t="shared" si="6"/>
        <v>0</v>
      </c>
      <c r="DY53" s="586">
        <f t="shared" si="7"/>
        <v>0</v>
      </c>
      <c r="DZ53" s="809" t="e">
        <f t="shared" si="8"/>
        <v>#DIV/0!</v>
      </c>
      <c r="EA53" s="1345">
        <f>W53+AE53+AM53+AU53+BC53+BK53</f>
        <v>0</v>
      </c>
      <c r="EB53" s="1345">
        <f>X53+AF53+AN53+AV53+BD53+BL53</f>
        <v>0</v>
      </c>
      <c r="EC53" s="1347" t="e">
        <f>+EB53/EA53</f>
        <v>#DIV/0!</v>
      </c>
      <c r="ED53" s="1342">
        <f>Y52+AG53+AO53+AW53+BE53+BM53</f>
        <v>0</v>
      </c>
      <c r="EE53" s="1342">
        <f>Z52+AH53+AP53+AX53+BF53+BN53</f>
        <v>0</v>
      </c>
      <c r="EF53" s="1342" t="e">
        <f>+EE53/ED53</f>
        <v>#DIV/0!</v>
      </c>
      <c r="EG53" s="595">
        <f t="shared" si="9"/>
        <v>0.2</v>
      </c>
      <c r="EH53" s="586">
        <f t="shared" si="10"/>
        <v>0</v>
      </c>
      <c r="EI53" s="897">
        <f t="shared" si="11"/>
        <v>0</v>
      </c>
      <c r="EJ53" s="1345">
        <f>W53+AE53+AM53+AU53+BC53+BK53+BS53+CA53+CI53</f>
        <v>0.30000000000000004</v>
      </c>
      <c r="EK53" s="1345">
        <f>X53+AF53+AN53+AV53+BD53+BL53+BT53+CB53+CJ53</f>
        <v>0</v>
      </c>
      <c r="EL53" s="1347">
        <f>+EK53/EJ53</f>
        <v>0</v>
      </c>
      <c r="EM53" s="1342">
        <f>Y53+AG53+AO53+AW53+BE53+BM53+BU53+CC53+CK53</f>
        <v>0.32000000000000006</v>
      </c>
      <c r="EN53" s="1342">
        <f>Z53+AH53+AP53+AX53+BF53+BN53+BV53+CD53+CL53</f>
        <v>0.10000000000000002</v>
      </c>
      <c r="EO53" s="1342">
        <f>+EN53/EM53</f>
        <v>0.3125</v>
      </c>
      <c r="EP53" s="595">
        <f t="shared" si="12"/>
        <v>0.5</v>
      </c>
      <c r="EQ53" s="586">
        <f t="shared" si="13"/>
        <v>0</v>
      </c>
      <c r="ER53" s="897">
        <f t="shared" si="14"/>
        <v>0</v>
      </c>
      <c r="ES53" s="1345">
        <f>+W53+AE53+AM53+AU53+BC53+BK53+BS53+CA53+CI53+CQ53+CY53+DG53</f>
        <v>1</v>
      </c>
      <c r="ET53" s="1345">
        <f>+X53+AF53+AN53+AV53+BD53+BL53+BT53+CB53+CJ53+CR53+CZ53+DH53</f>
        <v>0</v>
      </c>
      <c r="EU53" s="1347">
        <f>+ET53/ES53</f>
        <v>0</v>
      </c>
      <c r="EV53" s="1342">
        <f>Y53+AG53+AO53+AW53+BE53+BM53+BU53+CC53+CK53+CS53+DA53+DI53</f>
        <v>1</v>
      </c>
      <c r="EW53" s="1342">
        <f>Z53+AH53+AP53+AX53+BF53+BN53+BV53+CD53+CL53+CT53+DB53+DJ53</f>
        <v>0.10000000000000002</v>
      </c>
      <c r="EX53" s="1342">
        <f>+EW53/EV53</f>
        <v>0.10000000000000002</v>
      </c>
    </row>
    <row r="54" spans="1:154" ht="58.5" customHeight="1" thickBot="1" x14ac:dyDescent="0.3">
      <c r="A54" s="1547"/>
      <c r="B54" s="1970"/>
      <c r="C54" s="1887"/>
      <c r="D54" s="1890"/>
      <c r="E54" s="1890"/>
      <c r="F54" s="1890"/>
      <c r="G54" s="1890"/>
      <c r="H54" s="1893"/>
      <c r="I54" s="1935"/>
      <c r="J54" s="1938"/>
      <c r="K54" s="1940"/>
      <c r="L54" s="1940"/>
      <c r="M54" s="1942"/>
      <c r="N54" s="1942"/>
      <c r="O54" s="1957"/>
      <c r="P54" s="1959"/>
      <c r="Q54" s="1959"/>
      <c r="R54" s="1961"/>
      <c r="S54" s="426" t="s">
        <v>628</v>
      </c>
      <c r="T54" s="531">
        <v>0.5</v>
      </c>
      <c r="U54" s="427">
        <v>0</v>
      </c>
      <c r="V54" s="428"/>
      <c r="W54" s="1966"/>
      <c r="X54" s="1933"/>
      <c r="Y54" s="1365"/>
      <c r="Z54" s="1365"/>
      <c r="AA54" s="465"/>
      <c r="AB54" s="792"/>
      <c r="AC54" s="798">
        <v>0</v>
      </c>
      <c r="AD54" s="652">
        <v>0</v>
      </c>
      <c r="AE54" s="1377"/>
      <c r="AF54" s="1368"/>
      <c r="AG54" s="1365"/>
      <c r="AH54" s="1365"/>
      <c r="AI54" s="472"/>
      <c r="AJ54" s="430"/>
      <c r="AK54" s="677">
        <v>0</v>
      </c>
      <c r="AL54" s="652">
        <v>0</v>
      </c>
      <c r="AM54" s="1377"/>
      <c r="AN54" s="1368"/>
      <c r="AO54" s="1365"/>
      <c r="AP54" s="1365"/>
      <c r="AQ54" s="472"/>
      <c r="AR54" s="430"/>
      <c r="AS54" s="692">
        <v>0</v>
      </c>
      <c r="AT54" s="652">
        <v>0</v>
      </c>
      <c r="AU54" s="1377"/>
      <c r="AV54" s="1368"/>
      <c r="AW54" s="1365"/>
      <c r="AX54" s="1365"/>
      <c r="AY54" s="472"/>
      <c r="AZ54" s="430"/>
      <c r="BA54" s="677">
        <v>0</v>
      </c>
      <c r="BB54" s="652">
        <v>0</v>
      </c>
      <c r="BC54" s="1377"/>
      <c r="BD54" s="1368"/>
      <c r="BE54" s="1365"/>
      <c r="BF54" s="1365"/>
      <c r="BG54" s="472"/>
      <c r="BH54" s="430"/>
      <c r="BI54" s="692">
        <v>0</v>
      </c>
      <c r="BJ54" s="652">
        <v>0</v>
      </c>
      <c r="BK54" s="1377"/>
      <c r="BL54" s="1368"/>
      <c r="BM54" s="1365"/>
      <c r="BN54" s="1365"/>
      <c r="BO54" s="472"/>
      <c r="BP54" s="430"/>
      <c r="BQ54" s="692">
        <v>0</v>
      </c>
      <c r="BR54" s="953">
        <v>0</v>
      </c>
      <c r="BS54" s="1377"/>
      <c r="BT54" s="1384"/>
      <c r="BU54" s="1365"/>
      <c r="BV54" s="1365"/>
      <c r="BW54" s="984" t="s">
        <v>627</v>
      </c>
      <c r="BX54" s="987" t="s">
        <v>91</v>
      </c>
      <c r="BY54" s="692">
        <v>0</v>
      </c>
      <c r="BZ54" s="953">
        <v>0</v>
      </c>
      <c r="CA54" s="1377"/>
      <c r="CB54" s="1389"/>
      <c r="CC54" s="1365"/>
      <c r="CD54" s="1365"/>
      <c r="CE54" s="1022" t="s">
        <v>627</v>
      </c>
      <c r="CF54" s="1048" t="s">
        <v>91</v>
      </c>
      <c r="CG54" s="677">
        <v>0.1</v>
      </c>
      <c r="CH54" s="953">
        <v>0</v>
      </c>
      <c r="CI54" s="1377"/>
      <c r="CJ54" s="1384"/>
      <c r="CK54" s="1365"/>
      <c r="CL54" s="1365"/>
      <c r="CM54" s="1022" t="s">
        <v>627</v>
      </c>
      <c r="CN54" s="1048" t="s">
        <v>91</v>
      </c>
      <c r="CO54" s="798">
        <v>0.13</v>
      </c>
      <c r="CP54" s="953">
        <v>0</v>
      </c>
      <c r="CQ54" s="1377"/>
      <c r="CR54" s="1384"/>
      <c r="CS54" s="1365"/>
      <c r="CT54" s="1365"/>
      <c r="CU54" s="472"/>
      <c r="CV54" s="430"/>
      <c r="CW54" s="798">
        <v>0.13</v>
      </c>
      <c r="CX54" s="652">
        <v>0</v>
      </c>
      <c r="CY54" s="1377"/>
      <c r="CZ54" s="1368"/>
      <c r="DA54" s="1365"/>
      <c r="DB54" s="1365"/>
      <c r="DC54" s="465"/>
      <c r="DD54" s="429"/>
      <c r="DE54" s="798">
        <v>0.14000000000000001</v>
      </c>
      <c r="DF54" s="652">
        <v>0</v>
      </c>
      <c r="DG54" s="1377"/>
      <c r="DH54" s="1368"/>
      <c r="DI54" s="1365"/>
      <c r="DJ54" s="1365"/>
      <c r="DK54" s="1365"/>
      <c r="DL54" s="430"/>
      <c r="DM54" s="169">
        <f t="shared" si="3"/>
        <v>0.5</v>
      </c>
      <c r="DN54" s="169" t="str">
        <f t="shared" si="4"/>
        <v>OK</v>
      </c>
      <c r="DO54" s="590">
        <f t="shared" si="0"/>
        <v>0</v>
      </c>
      <c r="DP54" s="591">
        <f t="shared" si="1"/>
        <v>0</v>
      </c>
      <c r="DQ54" s="810" t="e">
        <f t="shared" si="5"/>
        <v>#DIV/0!</v>
      </c>
      <c r="DR54" s="1346"/>
      <c r="DS54" s="1346"/>
      <c r="DT54" s="1348"/>
      <c r="DU54" s="1343"/>
      <c r="DV54" s="1343"/>
      <c r="DW54" s="1343"/>
      <c r="DX54" s="597">
        <f t="shared" si="6"/>
        <v>0</v>
      </c>
      <c r="DY54" s="591">
        <f t="shared" si="7"/>
        <v>0</v>
      </c>
      <c r="DZ54" s="810" t="e">
        <f t="shared" si="8"/>
        <v>#DIV/0!</v>
      </c>
      <c r="EA54" s="1346"/>
      <c r="EB54" s="1346"/>
      <c r="EC54" s="1348"/>
      <c r="ED54" s="1343"/>
      <c r="EE54" s="1343"/>
      <c r="EF54" s="1343"/>
      <c r="EG54" s="597">
        <f t="shared" si="9"/>
        <v>0.1</v>
      </c>
      <c r="EH54" s="591">
        <f t="shared" si="10"/>
        <v>0</v>
      </c>
      <c r="EI54" s="899">
        <f t="shared" si="11"/>
        <v>0</v>
      </c>
      <c r="EJ54" s="1346"/>
      <c r="EK54" s="1346"/>
      <c r="EL54" s="1348"/>
      <c r="EM54" s="1343"/>
      <c r="EN54" s="1343"/>
      <c r="EO54" s="1343"/>
      <c r="EP54" s="597">
        <f t="shared" si="12"/>
        <v>0.5</v>
      </c>
      <c r="EQ54" s="591">
        <f t="shared" si="13"/>
        <v>0</v>
      </c>
      <c r="ER54" s="899">
        <f t="shared" si="14"/>
        <v>0</v>
      </c>
      <c r="ES54" s="1346"/>
      <c r="ET54" s="1346"/>
      <c r="EU54" s="1348"/>
      <c r="EV54" s="1343"/>
      <c r="EW54" s="1343"/>
      <c r="EX54" s="1343"/>
    </row>
    <row r="55" spans="1:154" ht="55.5" customHeight="1" thickBot="1" x14ac:dyDescent="0.3">
      <c r="A55" s="1547"/>
      <c r="B55" s="1970"/>
      <c r="C55" s="1887"/>
      <c r="D55" s="1890"/>
      <c r="E55" s="1890"/>
      <c r="F55" s="1890"/>
      <c r="G55" s="1890"/>
      <c r="H55" s="1893"/>
      <c r="I55" s="1935"/>
      <c r="J55" s="453">
        <v>13</v>
      </c>
      <c r="K55" s="454" t="s">
        <v>629</v>
      </c>
      <c r="L55" s="454" t="s">
        <v>630</v>
      </c>
      <c r="M55" s="455" t="s">
        <v>465</v>
      </c>
      <c r="N55" s="455">
        <v>60</v>
      </c>
      <c r="O55" s="456" t="s">
        <v>625</v>
      </c>
      <c r="P55" s="457">
        <v>0.2</v>
      </c>
      <c r="Q55" s="457">
        <v>7.0000000000000007E-2</v>
      </c>
      <c r="R55" s="487">
        <v>45657</v>
      </c>
      <c r="S55" s="431" t="s">
        <v>631</v>
      </c>
      <c r="T55" s="532">
        <v>1</v>
      </c>
      <c r="U55" s="432">
        <v>0</v>
      </c>
      <c r="V55" s="433"/>
      <c r="W55" s="433">
        <f t="shared" ref="W55:X57" si="16">+U55</f>
        <v>0</v>
      </c>
      <c r="X55" s="463">
        <f t="shared" si="16"/>
        <v>0</v>
      </c>
      <c r="Y55" s="1365"/>
      <c r="Z55" s="1365"/>
      <c r="AA55" s="466"/>
      <c r="AB55" s="478"/>
      <c r="AC55" s="799">
        <v>0</v>
      </c>
      <c r="AD55" s="653">
        <v>0</v>
      </c>
      <c r="AE55" s="653">
        <f t="shared" ref="AE55:AF57" si="17">+AC55</f>
        <v>0</v>
      </c>
      <c r="AF55" s="800">
        <f t="shared" si="17"/>
        <v>0</v>
      </c>
      <c r="AG55" s="1365"/>
      <c r="AH55" s="1365"/>
      <c r="AI55" s="473"/>
      <c r="AJ55" s="435"/>
      <c r="AK55" s="678">
        <v>0</v>
      </c>
      <c r="AL55" s="653">
        <v>0</v>
      </c>
      <c r="AM55" s="653">
        <f t="shared" ref="AM55:AN57" si="18">+AK55</f>
        <v>0</v>
      </c>
      <c r="AN55" s="800">
        <f t="shared" si="18"/>
        <v>0</v>
      </c>
      <c r="AO55" s="1365"/>
      <c r="AP55" s="1365"/>
      <c r="AQ55" s="473"/>
      <c r="AR55" s="435"/>
      <c r="AS55" s="693">
        <v>0</v>
      </c>
      <c r="AT55" s="653">
        <v>0</v>
      </c>
      <c r="AU55" s="653">
        <f t="shared" ref="AU55:AV57" si="19">+AS55</f>
        <v>0</v>
      </c>
      <c r="AV55" s="800">
        <f t="shared" si="19"/>
        <v>0</v>
      </c>
      <c r="AW55" s="1365"/>
      <c r="AX55" s="1365"/>
      <c r="AY55" s="473"/>
      <c r="AZ55" s="435"/>
      <c r="BA55" s="678">
        <v>0</v>
      </c>
      <c r="BB55" s="653">
        <v>0</v>
      </c>
      <c r="BC55" s="653">
        <f t="shared" ref="BC55:BD57" si="20">+BA55</f>
        <v>0</v>
      </c>
      <c r="BD55" s="800">
        <f t="shared" si="20"/>
        <v>0</v>
      </c>
      <c r="BE55" s="1365"/>
      <c r="BF55" s="1365"/>
      <c r="BG55" s="473"/>
      <c r="BH55" s="435"/>
      <c r="BI55" s="693">
        <v>0</v>
      </c>
      <c r="BJ55" s="653">
        <v>0</v>
      </c>
      <c r="BK55" s="653">
        <f t="shared" ref="BK55:BL57" si="21">+BI55</f>
        <v>0</v>
      </c>
      <c r="BL55" s="800">
        <f t="shared" si="21"/>
        <v>0</v>
      </c>
      <c r="BM55" s="1365"/>
      <c r="BN55" s="1365"/>
      <c r="BO55" s="473"/>
      <c r="BP55" s="435"/>
      <c r="BQ55" s="693">
        <v>0.2</v>
      </c>
      <c r="BR55" s="954">
        <v>0.2</v>
      </c>
      <c r="BS55" s="653">
        <f t="shared" ref="BS55:BT57" si="22">+BQ55</f>
        <v>0.2</v>
      </c>
      <c r="BT55" s="923">
        <f t="shared" si="22"/>
        <v>0.2</v>
      </c>
      <c r="BU55" s="1365"/>
      <c r="BV55" s="1365"/>
      <c r="BW55" s="979" t="s">
        <v>632</v>
      </c>
      <c r="BX55" s="988" t="s">
        <v>633</v>
      </c>
      <c r="BY55" s="693">
        <v>0</v>
      </c>
      <c r="BZ55" s="954">
        <v>0</v>
      </c>
      <c r="CA55" s="653">
        <f t="shared" ref="CA55:CB57" si="23">+BY55</f>
        <v>0</v>
      </c>
      <c r="CB55" s="1063">
        <f t="shared" si="23"/>
        <v>0</v>
      </c>
      <c r="CC55" s="1365"/>
      <c r="CD55" s="1365"/>
      <c r="CE55" s="1023" t="s">
        <v>627</v>
      </c>
      <c r="CF55" s="1049" t="s">
        <v>91</v>
      </c>
      <c r="CG55" s="678">
        <v>0.2</v>
      </c>
      <c r="CH55" s="954">
        <v>0.05</v>
      </c>
      <c r="CI55" s="653">
        <f t="shared" ref="CI55:CJ57" si="24">+CG55</f>
        <v>0.2</v>
      </c>
      <c r="CJ55" s="923">
        <f t="shared" si="24"/>
        <v>0.05</v>
      </c>
      <c r="CK55" s="1365"/>
      <c r="CL55" s="1365"/>
      <c r="CM55" s="1023" t="s">
        <v>627</v>
      </c>
      <c r="CN55" s="1049" t="s">
        <v>91</v>
      </c>
      <c r="CO55" s="799">
        <v>0.2</v>
      </c>
      <c r="CP55" s="954">
        <v>0</v>
      </c>
      <c r="CQ55" s="653">
        <f t="shared" ref="CQ55:CR57" si="25">+CO55</f>
        <v>0.2</v>
      </c>
      <c r="CR55" s="923">
        <f t="shared" si="25"/>
        <v>0</v>
      </c>
      <c r="CS55" s="1365"/>
      <c r="CT55" s="1365"/>
      <c r="CU55" s="473"/>
      <c r="CV55" s="435"/>
      <c r="CW55" s="799">
        <v>0.2</v>
      </c>
      <c r="CX55" s="653">
        <v>0</v>
      </c>
      <c r="CY55" s="653">
        <f t="shared" ref="CY55:CZ57" si="26">+CW55</f>
        <v>0.2</v>
      </c>
      <c r="CZ55" s="800">
        <f t="shared" si="26"/>
        <v>0</v>
      </c>
      <c r="DA55" s="1365"/>
      <c r="DB55" s="1365"/>
      <c r="DC55" s="466"/>
      <c r="DD55" s="434"/>
      <c r="DE55" s="799">
        <v>0.2</v>
      </c>
      <c r="DF55" s="653">
        <v>0</v>
      </c>
      <c r="DG55" s="653">
        <f t="shared" ref="DG55:DH57" si="27">+DE55</f>
        <v>0.2</v>
      </c>
      <c r="DH55" s="800">
        <f t="shared" si="27"/>
        <v>0</v>
      </c>
      <c r="DI55" s="1365"/>
      <c r="DJ55" s="1365"/>
      <c r="DK55" s="1365"/>
      <c r="DL55" s="435"/>
      <c r="DM55" s="169">
        <f t="shared" si="3"/>
        <v>1</v>
      </c>
      <c r="DN55" s="169" t="str">
        <f t="shared" si="4"/>
        <v>OK</v>
      </c>
      <c r="DO55" s="811">
        <f t="shared" si="0"/>
        <v>0</v>
      </c>
      <c r="DP55" s="618">
        <f t="shared" si="1"/>
        <v>0</v>
      </c>
      <c r="DQ55" s="812" t="e">
        <f t="shared" si="5"/>
        <v>#DIV/0!</v>
      </c>
      <c r="DR55" s="618">
        <f t="shared" ref="DR55:DS58" si="28">SUM(W55+AE55+AM55)</f>
        <v>0</v>
      </c>
      <c r="DS55" s="618">
        <f t="shared" si="28"/>
        <v>0</v>
      </c>
      <c r="DT55" s="813" t="e">
        <f>+DS55/DR55</f>
        <v>#DIV/0!</v>
      </c>
      <c r="DU55" s="1343"/>
      <c r="DV55" s="1343"/>
      <c r="DW55" s="1343"/>
      <c r="DX55" s="617">
        <f t="shared" si="6"/>
        <v>0</v>
      </c>
      <c r="DY55" s="618">
        <f t="shared" si="7"/>
        <v>0</v>
      </c>
      <c r="DZ55" s="812" t="e">
        <f t="shared" si="8"/>
        <v>#DIV/0!</v>
      </c>
      <c r="EA55" s="618">
        <f t="shared" ref="EA55:EB58" si="29">W55+AE55+AM55+AU55+BC55+BK55</f>
        <v>0</v>
      </c>
      <c r="EB55" s="618">
        <f t="shared" si="29"/>
        <v>0</v>
      </c>
      <c r="EC55" s="813" t="e">
        <f>+EB55/EA55</f>
        <v>#DIV/0!</v>
      </c>
      <c r="ED55" s="1343"/>
      <c r="EE55" s="1343"/>
      <c r="EF55" s="1343"/>
      <c r="EG55" s="617">
        <f t="shared" si="9"/>
        <v>0.4</v>
      </c>
      <c r="EH55" s="618">
        <f t="shared" si="10"/>
        <v>0.25</v>
      </c>
      <c r="EI55" s="900">
        <f t="shared" si="11"/>
        <v>0.625</v>
      </c>
      <c r="EJ55" s="618">
        <f>W55+AE55+AM55+AU55+BC55+BK55+BS55+CA55+CI55</f>
        <v>0.4</v>
      </c>
      <c r="EK55" s="618">
        <f>X55+AF55+AN55+AV55+BD55+BL55+BT55+CB55+CJ55</f>
        <v>0.25</v>
      </c>
      <c r="EL55" s="813">
        <f>+EK55/EJ55</f>
        <v>0.625</v>
      </c>
      <c r="EM55" s="1343"/>
      <c r="EN55" s="1343"/>
      <c r="EO55" s="1343"/>
      <c r="EP55" s="617">
        <f t="shared" si="12"/>
        <v>1</v>
      </c>
      <c r="EQ55" s="618">
        <f t="shared" si="13"/>
        <v>0.25</v>
      </c>
      <c r="ER55" s="900">
        <f t="shared" si="14"/>
        <v>0.25</v>
      </c>
      <c r="ES55" s="618">
        <f t="shared" ref="ES55:ET58" si="30">+W55+AE55+AM55+AU55+BC55+BK55+BS55+CA55+CI55+CQ55+CY55+DG55</f>
        <v>1</v>
      </c>
      <c r="ET55" s="618">
        <f t="shared" si="30"/>
        <v>0.25</v>
      </c>
      <c r="EU55" s="813">
        <f>+ET55/ES55</f>
        <v>0.25</v>
      </c>
      <c r="EV55" s="1343"/>
      <c r="EW55" s="1343"/>
      <c r="EX55" s="1343"/>
    </row>
    <row r="56" spans="1:154" ht="51.75" customHeight="1" thickBot="1" x14ac:dyDescent="0.3">
      <c r="A56" s="1547"/>
      <c r="B56" s="1970"/>
      <c r="C56" s="1887"/>
      <c r="D56" s="1890"/>
      <c r="E56" s="1890"/>
      <c r="F56" s="1890"/>
      <c r="G56" s="1890"/>
      <c r="H56" s="1893"/>
      <c r="I56" s="1935"/>
      <c r="J56" s="449">
        <v>14</v>
      </c>
      <c r="K56" s="450" t="s">
        <v>634</v>
      </c>
      <c r="L56" s="450" t="s">
        <v>635</v>
      </c>
      <c r="M56" s="439" t="s">
        <v>465</v>
      </c>
      <c r="N56" s="439">
        <v>100</v>
      </c>
      <c r="O56" s="451" t="s">
        <v>625</v>
      </c>
      <c r="P56" s="452">
        <v>0.2</v>
      </c>
      <c r="Q56" s="452">
        <v>7.0000000000000007E-2</v>
      </c>
      <c r="R56" s="488">
        <v>45657</v>
      </c>
      <c r="S56" s="436" t="s">
        <v>636</v>
      </c>
      <c r="T56" s="533">
        <v>1</v>
      </c>
      <c r="U56" s="437">
        <v>0</v>
      </c>
      <c r="V56" s="438"/>
      <c r="W56" s="538">
        <f t="shared" si="16"/>
        <v>0</v>
      </c>
      <c r="X56" s="539">
        <f t="shared" si="16"/>
        <v>0</v>
      </c>
      <c r="Y56" s="1365"/>
      <c r="Z56" s="1365"/>
      <c r="AA56" s="467"/>
      <c r="AB56" s="479"/>
      <c r="AC56" s="801">
        <v>0</v>
      </c>
      <c r="AD56" s="654">
        <v>0</v>
      </c>
      <c r="AE56" s="654">
        <f t="shared" si="17"/>
        <v>0</v>
      </c>
      <c r="AF56" s="802">
        <f t="shared" si="17"/>
        <v>0</v>
      </c>
      <c r="AG56" s="1365"/>
      <c r="AH56" s="1365"/>
      <c r="AI56" s="474"/>
      <c r="AJ56" s="441"/>
      <c r="AK56" s="679">
        <v>0</v>
      </c>
      <c r="AL56" s="654">
        <v>0</v>
      </c>
      <c r="AM56" s="654">
        <f t="shared" si="18"/>
        <v>0</v>
      </c>
      <c r="AN56" s="802">
        <f t="shared" si="18"/>
        <v>0</v>
      </c>
      <c r="AO56" s="1365"/>
      <c r="AP56" s="1365"/>
      <c r="AQ56" s="474"/>
      <c r="AR56" s="441"/>
      <c r="AS56" s="694">
        <v>0</v>
      </c>
      <c r="AT56" s="654">
        <v>0</v>
      </c>
      <c r="AU56" s="654">
        <f t="shared" si="19"/>
        <v>0</v>
      </c>
      <c r="AV56" s="802">
        <f t="shared" si="19"/>
        <v>0</v>
      </c>
      <c r="AW56" s="1365"/>
      <c r="AX56" s="1365"/>
      <c r="AY56" s="474"/>
      <c r="AZ56" s="441"/>
      <c r="BA56" s="679">
        <v>0</v>
      </c>
      <c r="BB56" s="654">
        <v>0</v>
      </c>
      <c r="BC56" s="654">
        <f t="shared" si="20"/>
        <v>0</v>
      </c>
      <c r="BD56" s="802">
        <f t="shared" si="20"/>
        <v>0</v>
      </c>
      <c r="BE56" s="1365"/>
      <c r="BF56" s="1365"/>
      <c r="BG56" s="474"/>
      <c r="BH56" s="441"/>
      <c r="BI56" s="694">
        <v>0</v>
      </c>
      <c r="BJ56" s="654">
        <v>0</v>
      </c>
      <c r="BK56" s="654">
        <f t="shared" si="21"/>
        <v>0</v>
      </c>
      <c r="BL56" s="802">
        <f t="shared" si="21"/>
        <v>0</v>
      </c>
      <c r="BM56" s="1365"/>
      <c r="BN56" s="1365"/>
      <c r="BO56" s="474"/>
      <c r="BP56" s="441"/>
      <c r="BQ56" s="694">
        <v>0</v>
      </c>
      <c r="BR56" s="955">
        <v>0</v>
      </c>
      <c r="BS56" s="654">
        <f t="shared" si="22"/>
        <v>0</v>
      </c>
      <c r="BT56" s="924">
        <f t="shared" si="22"/>
        <v>0</v>
      </c>
      <c r="BU56" s="1365"/>
      <c r="BV56" s="1365"/>
      <c r="BW56" s="985" t="s">
        <v>627</v>
      </c>
      <c r="BX56" s="989" t="s">
        <v>91</v>
      </c>
      <c r="BY56" s="694">
        <v>0</v>
      </c>
      <c r="BZ56" s="955">
        <v>0</v>
      </c>
      <c r="CA56" s="654">
        <f t="shared" si="23"/>
        <v>0</v>
      </c>
      <c r="CB56" s="1064">
        <f t="shared" si="23"/>
        <v>0</v>
      </c>
      <c r="CC56" s="1365"/>
      <c r="CD56" s="1365"/>
      <c r="CE56" s="1024" t="s">
        <v>627</v>
      </c>
      <c r="CF56" s="1050" t="s">
        <v>91</v>
      </c>
      <c r="CG56" s="679">
        <v>0.25</v>
      </c>
      <c r="CH56" s="955">
        <v>0</v>
      </c>
      <c r="CI56" s="654">
        <f t="shared" si="24"/>
        <v>0.25</v>
      </c>
      <c r="CJ56" s="924">
        <f t="shared" si="24"/>
        <v>0</v>
      </c>
      <c r="CK56" s="1365"/>
      <c r="CL56" s="1365"/>
      <c r="CM56" s="1024" t="s">
        <v>627</v>
      </c>
      <c r="CN56" s="1050" t="s">
        <v>91</v>
      </c>
      <c r="CO56" s="801">
        <v>0.25</v>
      </c>
      <c r="CP56" s="955">
        <v>0</v>
      </c>
      <c r="CQ56" s="654">
        <f t="shared" si="25"/>
        <v>0.25</v>
      </c>
      <c r="CR56" s="924">
        <f t="shared" si="25"/>
        <v>0</v>
      </c>
      <c r="CS56" s="1365"/>
      <c r="CT56" s="1365"/>
      <c r="CU56" s="474"/>
      <c r="CV56" s="441"/>
      <c r="CW56" s="801">
        <v>0.25</v>
      </c>
      <c r="CX56" s="654">
        <v>0</v>
      </c>
      <c r="CY56" s="654">
        <v>0.25</v>
      </c>
      <c r="CZ56" s="802">
        <f t="shared" si="26"/>
        <v>0</v>
      </c>
      <c r="DA56" s="1365"/>
      <c r="DB56" s="1365"/>
      <c r="DC56" s="467"/>
      <c r="DD56" s="440"/>
      <c r="DE56" s="801">
        <v>0.25</v>
      </c>
      <c r="DF56" s="654">
        <v>0</v>
      </c>
      <c r="DG56" s="654">
        <f t="shared" si="27"/>
        <v>0.25</v>
      </c>
      <c r="DH56" s="802">
        <f t="shared" si="27"/>
        <v>0</v>
      </c>
      <c r="DI56" s="1365"/>
      <c r="DJ56" s="1365"/>
      <c r="DK56" s="1365"/>
      <c r="DL56" s="441"/>
      <c r="DM56" s="169">
        <f t="shared" si="3"/>
        <v>1</v>
      </c>
      <c r="DN56" s="169" t="str">
        <f t="shared" si="4"/>
        <v>OK</v>
      </c>
      <c r="DO56" s="811">
        <f t="shared" si="0"/>
        <v>0</v>
      </c>
      <c r="DP56" s="618">
        <f t="shared" si="1"/>
        <v>0</v>
      </c>
      <c r="DQ56" s="812" t="e">
        <f t="shared" si="5"/>
        <v>#DIV/0!</v>
      </c>
      <c r="DR56" s="618">
        <f t="shared" si="28"/>
        <v>0</v>
      </c>
      <c r="DS56" s="618">
        <f t="shared" si="28"/>
        <v>0</v>
      </c>
      <c r="DT56" s="813" t="e">
        <f>+DS56/DR56</f>
        <v>#DIV/0!</v>
      </c>
      <c r="DU56" s="1343"/>
      <c r="DV56" s="1343"/>
      <c r="DW56" s="1343"/>
      <c r="DX56" s="617">
        <f t="shared" si="6"/>
        <v>0</v>
      </c>
      <c r="DY56" s="618">
        <f t="shared" si="7"/>
        <v>0</v>
      </c>
      <c r="DZ56" s="812" t="e">
        <f t="shared" si="8"/>
        <v>#DIV/0!</v>
      </c>
      <c r="EA56" s="618">
        <f t="shared" si="29"/>
        <v>0</v>
      </c>
      <c r="EB56" s="618">
        <f t="shared" si="29"/>
        <v>0</v>
      </c>
      <c r="EC56" s="813" t="e">
        <f>+EB56/EA56</f>
        <v>#DIV/0!</v>
      </c>
      <c r="ED56" s="1343"/>
      <c r="EE56" s="1343"/>
      <c r="EF56" s="1343"/>
      <c r="EG56" s="617">
        <f t="shared" si="9"/>
        <v>0.25</v>
      </c>
      <c r="EH56" s="618">
        <f t="shared" si="10"/>
        <v>0</v>
      </c>
      <c r="EI56" s="900">
        <f t="shared" si="11"/>
        <v>0</v>
      </c>
      <c r="EJ56" s="618">
        <f>W56+AE56+AM56+AU56+BC56+BK56+BS56+CA56+CI56</f>
        <v>0.25</v>
      </c>
      <c r="EK56" s="618">
        <f>X56+AF56+AN56+AV56+BD56+BL56+BT56+CB56+CJ56</f>
        <v>0</v>
      </c>
      <c r="EL56" s="813">
        <f>+EK56/EJ56</f>
        <v>0</v>
      </c>
      <c r="EM56" s="1343"/>
      <c r="EN56" s="1343"/>
      <c r="EO56" s="1343"/>
      <c r="EP56" s="617">
        <f t="shared" si="12"/>
        <v>1</v>
      </c>
      <c r="EQ56" s="618">
        <f t="shared" si="13"/>
        <v>0</v>
      </c>
      <c r="ER56" s="900">
        <f t="shared" si="14"/>
        <v>0</v>
      </c>
      <c r="ES56" s="618">
        <f t="shared" si="30"/>
        <v>1</v>
      </c>
      <c r="ET56" s="618">
        <f t="shared" si="30"/>
        <v>0</v>
      </c>
      <c r="EU56" s="813">
        <f>+ET56/ES56</f>
        <v>0</v>
      </c>
      <c r="EV56" s="1343"/>
      <c r="EW56" s="1343"/>
      <c r="EX56" s="1343"/>
    </row>
    <row r="57" spans="1:154" s="409" customFormat="1" ht="62.25" customHeight="1" thickBot="1" x14ac:dyDescent="0.3">
      <c r="A57" s="1547"/>
      <c r="B57" s="1970"/>
      <c r="C57" s="1887"/>
      <c r="D57" s="1890"/>
      <c r="E57" s="1890"/>
      <c r="F57" s="1890"/>
      <c r="G57" s="1890"/>
      <c r="H57" s="1893"/>
      <c r="I57" s="1935"/>
      <c r="J57" s="453">
        <v>15</v>
      </c>
      <c r="K57" s="454" t="s">
        <v>637</v>
      </c>
      <c r="L57" s="454" t="s">
        <v>638</v>
      </c>
      <c r="M57" s="455" t="s">
        <v>570</v>
      </c>
      <c r="N57" s="537">
        <v>1</v>
      </c>
      <c r="O57" s="456" t="s">
        <v>625</v>
      </c>
      <c r="P57" s="457">
        <v>0.1</v>
      </c>
      <c r="Q57" s="457">
        <v>0.04</v>
      </c>
      <c r="R57" s="487">
        <v>45657</v>
      </c>
      <c r="S57" s="431" t="s">
        <v>639</v>
      </c>
      <c r="T57" s="532">
        <v>1</v>
      </c>
      <c r="U57" s="432">
        <v>0</v>
      </c>
      <c r="V57" s="433"/>
      <c r="W57" s="433">
        <f t="shared" si="16"/>
        <v>0</v>
      </c>
      <c r="X57" s="463">
        <f t="shared" si="16"/>
        <v>0</v>
      </c>
      <c r="Y57" s="1365"/>
      <c r="Z57" s="1365"/>
      <c r="AA57" s="466"/>
      <c r="AB57" s="478"/>
      <c r="AC57" s="799">
        <v>0</v>
      </c>
      <c r="AD57" s="653">
        <v>0</v>
      </c>
      <c r="AE57" s="653">
        <f t="shared" si="17"/>
        <v>0</v>
      </c>
      <c r="AF57" s="800">
        <f t="shared" si="17"/>
        <v>0</v>
      </c>
      <c r="AG57" s="1365"/>
      <c r="AH57" s="1365"/>
      <c r="AI57" s="473"/>
      <c r="AJ57" s="435"/>
      <c r="AK57" s="678">
        <v>0</v>
      </c>
      <c r="AL57" s="653">
        <v>0</v>
      </c>
      <c r="AM57" s="653">
        <f t="shared" si="18"/>
        <v>0</v>
      </c>
      <c r="AN57" s="800">
        <f t="shared" si="18"/>
        <v>0</v>
      </c>
      <c r="AO57" s="1365"/>
      <c r="AP57" s="1365"/>
      <c r="AQ57" s="473"/>
      <c r="AR57" s="435"/>
      <c r="AS57" s="693">
        <v>0</v>
      </c>
      <c r="AT57" s="653">
        <v>0</v>
      </c>
      <c r="AU57" s="653">
        <f t="shared" si="19"/>
        <v>0</v>
      </c>
      <c r="AV57" s="800">
        <f t="shared" si="19"/>
        <v>0</v>
      </c>
      <c r="AW57" s="1365"/>
      <c r="AX57" s="1365"/>
      <c r="AY57" s="473"/>
      <c r="AZ57" s="435"/>
      <c r="BA57" s="678">
        <v>0</v>
      </c>
      <c r="BB57" s="653">
        <v>0</v>
      </c>
      <c r="BC57" s="653">
        <f t="shared" si="20"/>
        <v>0</v>
      </c>
      <c r="BD57" s="800">
        <f t="shared" si="20"/>
        <v>0</v>
      </c>
      <c r="BE57" s="1365"/>
      <c r="BF57" s="1365"/>
      <c r="BG57" s="473"/>
      <c r="BH57" s="435"/>
      <c r="BI57" s="693">
        <v>0</v>
      </c>
      <c r="BJ57" s="653">
        <v>0</v>
      </c>
      <c r="BK57" s="653">
        <f t="shared" si="21"/>
        <v>0</v>
      </c>
      <c r="BL57" s="800">
        <f t="shared" si="21"/>
        <v>0</v>
      </c>
      <c r="BM57" s="1365"/>
      <c r="BN57" s="1365"/>
      <c r="BO57" s="473"/>
      <c r="BP57" s="435"/>
      <c r="BQ57" s="693">
        <v>0.2</v>
      </c>
      <c r="BR57" s="954">
        <v>0.2</v>
      </c>
      <c r="BS57" s="653">
        <f t="shared" si="22"/>
        <v>0.2</v>
      </c>
      <c r="BT57" s="923">
        <f t="shared" si="22"/>
        <v>0.2</v>
      </c>
      <c r="BU57" s="1365"/>
      <c r="BV57" s="1365"/>
      <c r="BW57" s="979" t="s">
        <v>640</v>
      </c>
      <c r="BX57" s="988" t="s">
        <v>638</v>
      </c>
      <c r="BY57" s="693">
        <v>0</v>
      </c>
      <c r="BZ57" s="954">
        <v>0</v>
      </c>
      <c r="CA57" s="653">
        <f t="shared" si="23"/>
        <v>0</v>
      </c>
      <c r="CB57" s="1063">
        <f t="shared" si="23"/>
        <v>0</v>
      </c>
      <c r="CC57" s="1365"/>
      <c r="CD57" s="1365"/>
      <c r="CE57" s="1023" t="s">
        <v>627</v>
      </c>
      <c r="CF57" s="1049" t="s">
        <v>91</v>
      </c>
      <c r="CG57" s="678">
        <v>0.2</v>
      </c>
      <c r="CH57" s="954">
        <v>0.1</v>
      </c>
      <c r="CI57" s="653">
        <f t="shared" si="24"/>
        <v>0.2</v>
      </c>
      <c r="CJ57" s="923">
        <f t="shared" si="24"/>
        <v>0.1</v>
      </c>
      <c r="CK57" s="1365"/>
      <c r="CL57" s="1365"/>
      <c r="CM57" s="1023" t="s">
        <v>627</v>
      </c>
      <c r="CN57" s="1049" t="s">
        <v>91</v>
      </c>
      <c r="CO57" s="799">
        <v>0.2</v>
      </c>
      <c r="CP57" s="954">
        <v>0</v>
      </c>
      <c r="CQ57" s="653">
        <f t="shared" si="25"/>
        <v>0.2</v>
      </c>
      <c r="CR57" s="923">
        <f t="shared" si="25"/>
        <v>0</v>
      </c>
      <c r="CS57" s="1365"/>
      <c r="CT57" s="1365"/>
      <c r="CU57" s="473"/>
      <c r="CV57" s="435"/>
      <c r="CW57" s="799">
        <v>0.2</v>
      </c>
      <c r="CX57" s="653">
        <v>0</v>
      </c>
      <c r="CY57" s="653">
        <v>0.2</v>
      </c>
      <c r="CZ57" s="800">
        <f t="shared" si="26"/>
        <v>0</v>
      </c>
      <c r="DA57" s="1365"/>
      <c r="DB57" s="1365"/>
      <c r="DC57" s="466"/>
      <c r="DD57" s="434"/>
      <c r="DE57" s="799">
        <v>0.2</v>
      </c>
      <c r="DF57" s="653">
        <v>0</v>
      </c>
      <c r="DG57" s="653">
        <f t="shared" si="27"/>
        <v>0.2</v>
      </c>
      <c r="DH57" s="800">
        <f t="shared" si="27"/>
        <v>0</v>
      </c>
      <c r="DI57" s="1365"/>
      <c r="DJ57" s="1365"/>
      <c r="DK57" s="1365"/>
      <c r="DL57" s="435"/>
      <c r="DM57" s="169">
        <f t="shared" si="3"/>
        <v>1</v>
      </c>
      <c r="DN57" s="169" t="str">
        <f t="shared" si="4"/>
        <v>OK</v>
      </c>
      <c r="DO57" s="811">
        <f t="shared" si="0"/>
        <v>0</v>
      </c>
      <c r="DP57" s="618">
        <f t="shared" si="1"/>
        <v>0</v>
      </c>
      <c r="DQ57" s="812" t="e">
        <f t="shared" si="5"/>
        <v>#DIV/0!</v>
      </c>
      <c r="DR57" s="618">
        <f t="shared" si="28"/>
        <v>0</v>
      </c>
      <c r="DS57" s="618">
        <f t="shared" si="28"/>
        <v>0</v>
      </c>
      <c r="DT57" s="813" t="e">
        <f>+DS57/DR57</f>
        <v>#DIV/0!</v>
      </c>
      <c r="DU57" s="1343"/>
      <c r="DV57" s="1343"/>
      <c r="DW57" s="1343"/>
      <c r="DX57" s="617">
        <f t="shared" si="6"/>
        <v>0</v>
      </c>
      <c r="DY57" s="618">
        <v>0.1</v>
      </c>
      <c r="DZ57" s="812" t="e">
        <f t="shared" si="8"/>
        <v>#DIV/0!</v>
      </c>
      <c r="EA57" s="618">
        <f t="shared" si="29"/>
        <v>0</v>
      </c>
      <c r="EB57" s="618">
        <f t="shared" si="29"/>
        <v>0</v>
      </c>
      <c r="EC57" s="813" t="e">
        <f>+EB57/EA57</f>
        <v>#DIV/0!</v>
      </c>
      <c r="ED57" s="1343"/>
      <c r="EE57" s="1343"/>
      <c r="EF57" s="1343"/>
      <c r="EG57" s="617">
        <f t="shared" si="9"/>
        <v>0.4</v>
      </c>
      <c r="EH57" s="618">
        <f t="shared" si="10"/>
        <v>0.30000000000000004</v>
      </c>
      <c r="EI57" s="900">
        <f t="shared" si="11"/>
        <v>0.75000000000000011</v>
      </c>
      <c r="EJ57" s="618">
        <f>W57+AE57+AM57+AU57+BC57+BK57+BS57+CA57+CI57</f>
        <v>0.4</v>
      </c>
      <c r="EK57" s="618">
        <v>0.01</v>
      </c>
      <c r="EL57" s="813">
        <f>+EK57/EJ57</f>
        <v>2.4999999999999998E-2</v>
      </c>
      <c r="EM57" s="1343"/>
      <c r="EN57" s="1343"/>
      <c r="EO57" s="1343"/>
      <c r="EP57" s="617">
        <f t="shared" si="12"/>
        <v>1</v>
      </c>
      <c r="EQ57" s="618">
        <f t="shared" si="13"/>
        <v>0.30000000000000004</v>
      </c>
      <c r="ER57" s="900">
        <f t="shared" si="14"/>
        <v>0.30000000000000004</v>
      </c>
      <c r="ES57" s="618">
        <f t="shared" si="30"/>
        <v>1</v>
      </c>
      <c r="ET57" s="618">
        <f t="shared" si="30"/>
        <v>0.30000000000000004</v>
      </c>
      <c r="EU57" s="813">
        <f>+ET57/ES57</f>
        <v>0.30000000000000004</v>
      </c>
      <c r="EV57" s="1343"/>
      <c r="EW57" s="1343"/>
      <c r="EX57" s="1343"/>
    </row>
    <row r="58" spans="1:154" ht="38.25" customHeight="1" x14ac:dyDescent="0.25">
      <c r="A58" s="1547"/>
      <c r="B58" s="1970"/>
      <c r="C58" s="1887"/>
      <c r="D58" s="1890"/>
      <c r="E58" s="1890"/>
      <c r="F58" s="1890"/>
      <c r="G58" s="1890"/>
      <c r="H58" s="1893"/>
      <c r="I58" s="1935"/>
      <c r="J58" s="1943">
        <v>16</v>
      </c>
      <c r="K58" s="1946" t="s">
        <v>641</v>
      </c>
      <c r="L58" s="1946" t="s">
        <v>642</v>
      </c>
      <c r="M58" s="1949" t="s">
        <v>570</v>
      </c>
      <c r="N58" s="1952">
        <v>1</v>
      </c>
      <c r="O58" s="1980" t="s">
        <v>625</v>
      </c>
      <c r="P58" s="1983">
        <v>0.1</v>
      </c>
      <c r="Q58" s="1983">
        <v>0.05</v>
      </c>
      <c r="R58" s="1962">
        <v>45657</v>
      </c>
      <c r="S58" s="459" t="s">
        <v>643</v>
      </c>
      <c r="T58" s="534">
        <v>0.25</v>
      </c>
      <c r="U58" s="410">
        <v>0</v>
      </c>
      <c r="V58" s="411"/>
      <c r="W58" s="1986">
        <f>SUM(U58:U60)</f>
        <v>0</v>
      </c>
      <c r="X58" s="1953">
        <f>SUM(V58:V60)</f>
        <v>0</v>
      </c>
      <c r="Y58" s="1365"/>
      <c r="Z58" s="1365"/>
      <c r="AA58" s="468"/>
      <c r="AB58" s="793"/>
      <c r="AC58" s="803">
        <v>0</v>
      </c>
      <c r="AD58" s="655">
        <v>0</v>
      </c>
      <c r="AE58" s="1378">
        <f>SUM(AC58:AC60)</f>
        <v>0</v>
      </c>
      <c r="AF58" s="1369">
        <f>SUM(AD58:AD60)</f>
        <v>0</v>
      </c>
      <c r="AG58" s="1365"/>
      <c r="AH58" s="1365"/>
      <c r="AI58" s="475"/>
      <c r="AJ58" s="443"/>
      <c r="AK58" s="680">
        <v>0</v>
      </c>
      <c r="AL58" s="655">
        <v>0</v>
      </c>
      <c r="AM58" s="1378">
        <f>SUM(AK58:AK60)</f>
        <v>0</v>
      </c>
      <c r="AN58" s="1369">
        <f>SUM(AL58:AL60)</f>
        <v>0</v>
      </c>
      <c r="AO58" s="1365"/>
      <c r="AP58" s="1365"/>
      <c r="AQ58" s="475"/>
      <c r="AR58" s="443"/>
      <c r="AS58" s="695">
        <v>0</v>
      </c>
      <c r="AT58" s="655">
        <v>0</v>
      </c>
      <c r="AU58" s="1378">
        <f>SUM(AS58:AS60)</f>
        <v>0</v>
      </c>
      <c r="AV58" s="1369">
        <f>SUM(AT58:AT60)</f>
        <v>0</v>
      </c>
      <c r="AW58" s="1365"/>
      <c r="AX58" s="1365"/>
      <c r="AY58" s="475"/>
      <c r="AZ58" s="443"/>
      <c r="BA58" s="680">
        <v>0</v>
      </c>
      <c r="BB58" s="655">
        <v>0</v>
      </c>
      <c r="BC58" s="1378">
        <f>SUM(BA58:BA60)</f>
        <v>0</v>
      </c>
      <c r="BD58" s="1369">
        <f>SUM(BB58:BB60)</f>
        <v>0</v>
      </c>
      <c r="BE58" s="1365"/>
      <c r="BF58" s="1365"/>
      <c r="BG58" s="475"/>
      <c r="BH58" s="443"/>
      <c r="BI58" s="695">
        <v>0</v>
      </c>
      <c r="BJ58" s="655">
        <v>0</v>
      </c>
      <c r="BK58" s="1378">
        <f>SUM(BI58:BI60)</f>
        <v>0</v>
      </c>
      <c r="BL58" s="1369">
        <f>SUM(BJ58:BJ60)</f>
        <v>0</v>
      </c>
      <c r="BM58" s="1365"/>
      <c r="BN58" s="1365"/>
      <c r="BO58" s="475"/>
      <c r="BP58" s="443"/>
      <c r="BQ58" s="695">
        <v>0.05</v>
      </c>
      <c r="BR58" s="956">
        <v>0.05</v>
      </c>
      <c r="BS58" s="1378">
        <f>SUM(BQ58:BQ60)</f>
        <v>0.2</v>
      </c>
      <c r="BT58" s="1385">
        <f>SUM(BR58:BR60)</f>
        <v>0.2</v>
      </c>
      <c r="BU58" s="1365"/>
      <c r="BV58" s="1365"/>
      <c r="BW58" s="980" t="s">
        <v>644</v>
      </c>
      <c r="BX58" s="990" t="s">
        <v>645</v>
      </c>
      <c r="BY58" s="695">
        <v>0</v>
      </c>
      <c r="BZ58" s="956">
        <v>0</v>
      </c>
      <c r="CA58" s="1378">
        <f>SUM(BY58:BY60)</f>
        <v>0</v>
      </c>
      <c r="CB58" s="1391">
        <f>SUM(BZ58:BZ60)</f>
        <v>0</v>
      </c>
      <c r="CC58" s="1365"/>
      <c r="CD58" s="1365"/>
      <c r="CE58" s="1025" t="s">
        <v>627</v>
      </c>
      <c r="CF58" s="1051" t="s">
        <v>91</v>
      </c>
      <c r="CG58" s="680">
        <v>0.05</v>
      </c>
      <c r="CH58" s="956">
        <v>0</v>
      </c>
      <c r="CI58" s="1378">
        <f>SUM(CG58:CG60)</f>
        <v>0.2</v>
      </c>
      <c r="CJ58" s="1385">
        <f>SUM(CH58:CH60)</f>
        <v>0</v>
      </c>
      <c r="CK58" s="1365"/>
      <c r="CL58" s="1365"/>
      <c r="CM58" s="1025" t="s">
        <v>627</v>
      </c>
      <c r="CN58" s="1051" t="s">
        <v>91</v>
      </c>
      <c r="CO58" s="803">
        <v>0.05</v>
      </c>
      <c r="CP58" s="956">
        <v>0</v>
      </c>
      <c r="CQ58" s="1378">
        <f>SUM(CO58:CO60)</f>
        <v>0.2</v>
      </c>
      <c r="CR58" s="1385">
        <f>SUM(CP58:CP60)</f>
        <v>0</v>
      </c>
      <c r="CS58" s="1365"/>
      <c r="CT58" s="1365"/>
      <c r="CU58" s="475"/>
      <c r="CV58" s="443"/>
      <c r="CW58" s="803">
        <v>0.05</v>
      </c>
      <c r="CX58" s="655">
        <v>0</v>
      </c>
      <c r="CY58" s="1378">
        <f>SUM(CW58:CW60)</f>
        <v>0.2</v>
      </c>
      <c r="CZ58" s="1369">
        <f>SUM(CX58:CX60)</f>
        <v>0</v>
      </c>
      <c r="DA58" s="1365"/>
      <c r="DB58" s="1365"/>
      <c r="DC58" s="468"/>
      <c r="DD58" s="442"/>
      <c r="DE58" s="803">
        <v>0.05</v>
      </c>
      <c r="DF58" s="655">
        <v>0</v>
      </c>
      <c r="DG58" s="1378">
        <f>SUM(DE58:DE60)</f>
        <v>0.2</v>
      </c>
      <c r="DH58" s="1369">
        <f>SUM(DF58:DF60)</f>
        <v>0</v>
      </c>
      <c r="DI58" s="1365"/>
      <c r="DJ58" s="1365"/>
      <c r="DK58" s="1365"/>
      <c r="DL58" s="443"/>
      <c r="DM58" s="169">
        <f t="shared" si="3"/>
        <v>0.25</v>
      </c>
      <c r="DN58" s="169" t="str">
        <f t="shared" si="4"/>
        <v>OK</v>
      </c>
      <c r="DO58" s="585">
        <f t="shared" si="0"/>
        <v>0</v>
      </c>
      <c r="DP58" s="586">
        <f t="shared" si="1"/>
        <v>0</v>
      </c>
      <c r="DQ58" s="809" t="e">
        <f t="shared" si="5"/>
        <v>#DIV/0!</v>
      </c>
      <c r="DR58" s="1345">
        <f t="shared" si="28"/>
        <v>0</v>
      </c>
      <c r="DS58" s="1345">
        <f t="shared" si="28"/>
        <v>0</v>
      </c>
      <c r="DT58" s="1347" t="e">
        <f>+DS58/DR58</f>
        <v>#DIV/0!</v>
      </c>
      <c r="DU58" s="1343"/>
      <c r="DV58" s="1343"/>
      <c r="DW58" s="1343"/>
      <c r="DX58" s="595">
        <f t="shared" si="6"/>
        <v>0</v>
      </c>
      <c r="DY58" s="586">
        <f t="shared" si="7"/>
        <v>0</v>
      </c>
      <c r="DZ58" s="809" t="e">
        <f t="shared" si="8"/>
        <v>#DIV/0!</v>
      </c>
      <c r="EA58" s="1345">
        <f t="shared" si="29"/>
        <v>0</v>
      </c>
      <c r="EB58" s="1345">
        <f t="shared" si="29"/>
        <v>0</v>
      </c>
      <c r="EC58" s="1347" t="e">
        <f>+EB58/EA58</f>
        <v>#DIV/0!</v>
      </c>
      <c r="ED58" s="1343"/>
      <c r="EE58" s="1343"/>
      <c r="EF58" s="1343"/>
      <c r="EG58" s="595">
        <f t="shared" si="9"/>
        <v>0.1</v>
      </c>
      <c r="EH58" s="586">
        <f t="shared" si="10"/>
        <v>0.05</v>
      </c>
      <c r="EI58" s="897">
        <f t="shared" si="11"/>
        <v>0.5</v>
      </c>
      <c r="EJ58" s="1345">
        <f>W58+AE58+AM58+AU58+BC58+BK58+BS58+CA58+CI58</f>
        <v>0.4</v>
      </c>
      <c r="EK58" s="1345">
        <f>X58+AF58+AN58+AV58+BD58+BL58+BT58+CB58+CJ58</f>
        <v>0.2</v>
      </c>
      <c r="EL58" s="1347">
        <f>+EK58/EJ58</f>
        <v>0.5</v>
      </c>
      <c r="EM58" s="1343"/>
      <c r="EN58" s="1343"/>
      <c r="EO58" s="1343"/>
      <c r="EP58" s="595">
        <f t="shared" si="12"/>
        <v>0.25</v>
      </c>
      <c r="EQ58" s="586">
        <f t="shared" si="13"/>
        <v>0.05</v>
      </c>
      <c r="ER58" s="897">
        <f t="shared" si="14"/>
        <v>0.2</v>
      </c>
      <c r="ES58" s="1345">
        <f t="shared" si="30"/>
        <v>1</v>
      </c>
      <c r="ET58" s="1345">
        <f t="shared" si="30"/>
        <v>0.2</v>
      </c>
      <c r="EU58" s="1347">
        <f>+ET58/ES58</f>
        <v>0.2</v>
      </c>
      <c r="EV58" s="1343"/>
      <c r="EW58" s="1343"/>
      <c r="EX58" s="1343"/>
    </row>
    <row r="59" spans="1:154" ht="63.75" customHeight="1" x14ac:dyDescent="0.25">
      <c r="A59" s="1547"/>
      <c r="B59" s="1970"/>
      <c r="C59" s="1887"/>
      <c r="D59" s="1890"/>
      <c r="E59" s="1890"/>
      <c r="F59" s="1890"/>
      <c r="G59" s="1890"/>
      <c r="H59" s="1893"/>
      <c r="I59" s="1935"/>
      <c r="J59" s="1944"/>
      <c r="K59" s="1947"/>
      <c r="L59" s="1947"/>
      <c r="M59" s="1950"/>
      <c r="N59" s="1950"/>
      <c r="O59" s="1981"/>
      <c r="P59" s="1984"/>
      <c r="Q59" s="1984"/>
      <c r="R59" s="1963"/>
      <c r="S59" s="460" t="s">
        <v>646</v>
      </c>
      <c r="T59" s="535">
        <v>0.5</v>
      </c>
      <c r="U59" s="413">
        <v>0</v>
      </c>
      <c r="V59" s="414"/>
      <c r="W59" s="1987"/>
      <c r="X59" s="1954"/>
      <c r="Y59" s="1365"/>
      <c r="Z59" s="1365"/>
      <c r="AA59" s="469"/>
      <c r="AB59" s="794"/>
      <c r="AC59" s="804">
        <v>0</v>
      </c>
      <c r="AD59" s="656">
        <v>0</v>
      </c>
      <c r="AE59" s="1379"/>
      <c r="AF59" s="1370"/>
      <c r="AG59" s="1365"/>
      <c r="AH59" s="1365"/>
      <c r="AI59" s="476"/>
      <c r="AJ59" s="444"/>
      <c r="AK59" s="681">
        <v>0</v>
      </c>
      <c r="AL59" s="656">
        <v>0</v>
      </c>
      <c r="AM59" s="1379"/>
      <c r="AN59" s="1370"/>
      <c r="AO59" s="1365"/>
      <c r="AP59" s="1365"/>
      <c r="AQ59" s="476"/>
      <c r="AR59" s="444"/>
      <c r="AS59" s="696">
        <v>0</v>
      </c>
      <c r="AT59" s="656">
        <v>0</v>
      </c>
      <c r="AU59" s="1379"/>
      <c r="AV59" s="1370"/>
      <c r="AW59" s="1365"/>
      <c r="AX59" s="1365"/>
      <c r="AY59" s="476"/>
      <c r="AZ59" s="444"/>
      <c r="BA59" s="681">
        <v>0</v>
      </c>
      <c r="BB59" s="656">
        <v>0</v>
      </c>
      <c r="BC59" s="1379"/>
      <c r="BD59" s="1370"/>
      <c r="BE59" s="1365"/>
      <c r="BF59" s="1365"/>
      <c r="BG59" s="476"/>
      <c r="BH59" s="444"/>
      <c r="BI59" s="696">
        <v>0</v>
      </c>
      <c r="BJ59" s="656">
        <v>0</v>
      </c>
      <c r="BK59" s="1379"/>
      <c r="BL59" s="1370"/>
      <c r="BM59" s="1365"/>
      <c r="BN59" s="1365"/>
      <c r="BO59" s="476"/>
      <c r="BP59" s="444"/>
      <c r="BQ59" s="696">
        <v>0.1</v>
      </c>
      <c r="BR59" s="957">
        <v>0.1</v>
      </c>
      <c r="BS59" s="1379"/>
      <c r="BT59" s="1386"/>
      <c r="BU59" s="1365"/>
      <c r="BV59" s="1365"/>
      <c r="BW59" s="981" t="s">
        <v>647</v>
      </c>
      <c r="BX59" s="991" t="s">
        <v>648</v>
      </c>
      <c r="BY59" s="696">
        <v>0</v>
      </c>
      <c r="BZ59" s="957">
        <v>0</v>
      </c>
      <c r="CA59" s="1379"/>
      <c r="CB59" s="1392"/>
      <c r="CC59" s="1365"/>
      <c r="CD59" s="1365"/>
      <c r="CE59" s="1026" t="s">
        <v>627</v>
      </c>
      <c r="CF59" s="1052" t="s">
        <v>91</v>
      </c>
      <c r="CG59" s="681">
        <v>0.1</v>
      </c>
      <c r="CH59" s="957">
        <v>0</v>
      </c>
      <c r="CI59" s="1379"/>
      <c r="CJ59" s="1386"/>
      <c r="CK59" s="1365"/>
      <c r="CL59" s="1365"/>
      <c r="CM59" s="1026" t="s">
        <v>627</v>
      </c>
      <c r="CN59" s="1052" t="s">
        <v>91</v>
      </c>
      <c r="CO59" s="804">
        <v>0.1</v>
      </c>
      <c r="CP59" s="957">
        <v>0</v>
      </c>
      <c r="CQ59" s="1379"/>
      <c r="CR59" s="1386"/>
      <c r="CS59" s="1365"/>
      <c r="CT59" s="1365"/>
      <c r="CU59" s="476"/>
      <c r="CV59" s="444"/>
      <c r="CW59" s="804">
        <v>0.1</v>
      </c>
      <c r="CX59" s="656">
        <v>0</v>
      </c>
      <c r="CY59" s="1379"/>
      <c r="CZ59" s="1370"/>
      <c r="DA59" s="1365"/>
      <c r="DB59" s="1365"/>
      <c r="DC59" s="469"/>
      <c r="DD59" s="412"/>
      <c r="DE59" s="804">
        <v>0.1</v>
      </c>
      <c r="DF59" s="656">
        <v>0</v>
      </c>
      <c r="DG59" s="1379"/>
      <c r="DH59" s="1370"/>
      <c r="DI59" s="1365"/>
      <c r="DJ59" s="1365"/>
      <c r="DK59" s="1365"/>
      <c r="DL59" s="444"/>
      <c r="DM59" s="169">
        <f t="shared" si="3"/>
        <v>0.5</v>
      </c>
      <c r="DN59" s="169" t="str">
        <f t="shared" si="4"/>
        <v>OK</v>
      </c>
      <c r="DO59" s="588">
        <f t="shared" si="0"/>
        <v>0</v>
      </c>
      <c r="DP59" s="584">
        <f t="shared" si="1"/>
        <v>0</v>
      </c>
      <c r="DQ59" s="752" t="e">
        <f t="shared" si="5"/>
        <v>#DIV/0!</v>
      </c>
      <c r="DR59" s="1349"/>
      <c r="DS59" s="1349"/>
      <c r="DT59" s="1350"/>
      <c r="DU59" s="1343"/>
      <c r="DV59" s="1343"/>
      <c r="DW59" s="1343"/>
      <c r="DX59" s="596">
        <f t="shared" si="6"/>
        <v>0</v>
      </c>
      <c r="DY59" s="584">
        <f t="shared" si="7"/>
        <v>0</v>
      </c>
      <c r="DZ59" s="752" t="e">
        <f t="shared" si="8"/>
        <v>#DIV/0!</v>
      </c>
      <c r="EA59" s="1349"/>
      <c r="EB59" s="1349"/>
      <c r="EC59" s="1350"/>
      <c r="ED59" s="1343"/>
      <c r="EE59" s="1343"/>
      <c r="EF59" s="1343"/>
      <c r="EG59" s="596">
        <f t="shared" si="9"/>
        <v>0.2</v>
      </c>
      <c r="EH59" s="584">
        <f t="shared" si="10"/>
        <v>0.1</v>
      </c>
      <c r="EI59" s="898">
        <f t="shared" si="11"/>
        <v>0.5</v>
      </c>
      <c r="EJ59" s="1349"/>
      <c r="EK59" s="1349"/>
      <c r="EL59" s="1350"/>
      <c r="EM59" s="1343"/>
      <c r="EN59" s="1343"/>
      <c r="EO59" s="1343"/>
      <c r="EP59" s="596">
        <f t="shared" si="12"/>
        <v>0.5</v>
      </c>
      <c r="EQ59" s="584">
        <f t="shared" si="13"/>
        <v>0.1</v>
      </c>
      <c r="ER59" s="898">
        <f t="shared" si="14"/>
        <v>0.2</v>
      </c>
      <c r="ES59" s="1349"/>
      <c r="ET59" s="1349"/>
      <c r="EU59" s="1350"/>
      <c r="EV59" s="1343"/>
      <c r="EW59" s="1343"/>
      <c r="EX59" s="1343"/>
    </row>
    <row r="60" spans="1:154" ht="38.25" customHeight="1" thickBot="1" x14ac:dyDescent="0.3">
      <c r="A60" s="1547"/>
      <c r="B60" s="1970"/>
      <c r="C60" s="1887"/>
      <c r="D60" s="1890"/>
      <c r="E60" s="1890"/>
      <c r="F60" s="1890"/>
      <c r="G60" s="1890"/>
      <c r="H60" s="1893"/>
      <c r="I60" s="1935"/>
      <c r="J60" s="1945"/>
      <c r="K60" s="1948"/>
      <c r="L60" s="1948"/>
      <c r="M60" s="1951"/>
      <c r="N60" s="1951"/>
      <c r="O60" s="1982"/>
      <c r="P60" s="1985"/>
      <c r="Q60" s="1985"/>
      <c r="R60" s="1964"/>
      <c r="S60" s="461" t="s">
        <v>649</v>
      </c>
      <c r="T60" s="536">
        <v>0.25</v>
      </c>
      <c r="U60" s="445">
        <v>0</v>
      </c>
      <c r="V60" s="446"/>
      <c r="W60" s="1988"/>
      <c r="X60" s="1955"/>
      <c r="Y60" s="1365"/>
      <c r="Z60" s="1365"/>
      <c r="AA60" s="470"/>
      <c r="AB60" s="795"/>
      <c r="AC60" s="805">
        <v>0</v>
      </c>
      <c r="AD60" s="657">
        <v>0</v>
      </c>
      <c r="AE60" s="1380"/>
      <c r="AF60" s="1371"/>
      <c r="AG60" s="1365"/>
      <c r="AH60" s="1365"/>
      <c r="AI60" s="477"/>
      <c r="AJ60" s="448"/>
      <c r="AK60" s="682">
        <v>0</v>
      </c>
      <c r="AL60" s="657">
        <v>0</v>
      </c>
      <c r="AM60" s="1380"/>
      <c r="AN60" s="1371"/>
      <c r="AO60" s="1365"/>
      <c r="AP60" s="1365"/>
      <c r="AQ60" s="477"/>
      <c r="AR60" s="448"/>
      <c r="AS60" s="697">
        <v>0</v>
      </c>
      <c r="AT60" s="657">
        <v>0</v>
      </c>
      <c r="AU60" s="1380"/>
      <c r="AV60" s="1371"/>
      <c r="AW60" s="1365"/>
      <c r="AX60" s="1365"/>
      <c r="AY60" s="477"/>
      <c r="AZ60" s="448"/>
      <c r="BA60" s="682">
        <v>0</v>
      </c>
      <c r="BB60" s="657">
        <v>0</v>
      </c>
      <c r="BC60" s="1380"/>
      <c r="BD60" s="1371"/>
      <c r="BE60" s="1365"/>
      <c r="BF60" s="1365"/>
      <c r="BG60" s="477"/>
      <c r="BH60" s="448"/>
      <c r="BI60" s="697">
        <v>0</v>
      </c>
      <c r="BJ60" s="657">
        <v>0</v>
      </c>
      <c r="BK60" s="1380"/>
      <c r="BL60" s="1371"/>
      <c r="BM60" s="1365"/>
      <c r="BN60" s="1365"/>
      <c r="BO60" s="477"/>
      <c r="BP60" s="448"/>
      <c r="BQ60" s="697">
        <v>0.05</v>
      </c>
      <c r="BR60" s="958">
        <v>0.05</v>
      </c>
      <c r="BS60" s="1380"/>
      <c r="BT60" s="1387"/>
      <c r="BU60" s="1365"/>
      <c r="BV60" s="1365"/>
      <c r="BW60" s="982" t="s">
        <v>650</v>
      </c>
      <c r="BX60" s="992" t="s">
        <v>651</v>
      </c>
      <c r="BY60" s="697">
        <v>0</v>
      </c>
      <c r="BZ60" s="958">
        <v>0</v>
      </c>
      <c r="CA60" s="1380"/>
      <c r="CB60" s="1393"/>
      <c r="CC60" s="1365"/>
      <c r="CD60" s="1365"/>
      <c r="CE60" s="1027" t="s">
        <v>627</v>
      </c>
      <c r="CF60" s="1053" t="s">
        <v>91</v>
      </c>
      <c r="CG60" s="682">
        <v>0.05</v>
      </c>
      <c r="CH60" s="958">
        <v>0</v>
      </c>
      <c r="CI60" s="1380"/>
      <c r="CJ60" s="1387"/>
      <c r="CK60" s="1365"/>
      <c r="CL60" s="1365"/>
      <c r="CM60" s="1027" t="s">
        <v>627</v>
      </c>
      <c r="CN60" s="1053" t="s">
        <v>91</v>
      </c>
      <c r="CO60" s="805">
        <v>0.05</v>
      </c>
      <c r="CP60" s="958">
        <v>0</v>
      </c>
      <c r="CQ60" s="1380"/>
      <c r="CR60" s="1387"/>
      <c r="CS60" s="1365"/>
      <c r="CT60" s="1365"/>
      <c r="CU60" s="477"/>
      <c r="CV60" s="448"/>
      <c r="CW60" s="805">
        <v>0.05</v>
      </c>
      <c r="CX60" s="657">
        <v>0</v>
      </c>
      <c r="CY60" s="1380"/>
      <c r="CZ60" s="1371"/>
      <c r="DA60" s="1365"/>
      <c r="DB60" s="1365"/>
      <c r="DC60" s="470"/>
      <c r="DD60" s="447"/>
      <c r="DE60" s="805">
        <v>0.05</v>
      </c>
      <c r="DF60" s="657">
        <v>0</v>
      </c>
      <c r="DG60" s="1380"/>
      <c r="DH60" s="1371"/>
      <c r="DI60" s="1365"/>
      <c r="DJ60" s="1365"/>
      <c r="DK60" s="1365"/>
      <c r="DL60" s="448"/>
      <c r="DM60" s="169">
        <f t="shared" si="3"/>
        <v>0.25</v>
      </c>
      <c r="DN60" s="169" t="str">
        <f t="shared" si="4"/>
        <v>OK</v>
      </c>
      <c r="DO60" s="590">
        <f t="shared" si="0"/>
        <v>0</v>
      </c>
      <c r="DP60" s="591">
        <f t="shared" si="1"/>
        <v>0</v>
      </c>
      <c r="DQ60" s="810" t="e">
        <f t="shared" si="5"/>
        <v>#DIV/0!</v>
      </c>
      <c r="DR60" s="1346"/>
      <c r="DS60" s="1346"/>
      <c r="DT60" s="1348"/>
      <c r="DU60" s="1343"/>
      <c r="DV60" s="1343"/>
      <c r="DW60" s="1343"/>
      <c r="DX60" s="597">
        <f t="shared" si="6"/>
        <v>0</v>
      </c>
      <c r="DY60" s="591">
        <f t="shared" si="7"/>
        <v>0</v>
      </c>
      <c r="DZ60" s="810" t="e">
        <f t="shared" si="8"/>
        <v>#DIV/0!</v>
      </c>
      <c r="EA60" s="1346"/>
      <c r="EB60" s="1346"/>
      <c r="EC60" s="1348"/>
      <c r="ED60" s="1343"/>
      <c r="EE60" s="1343"/>
      <c r="EF60" s="1343"/>
      <c r="EG60" s="597">
        <f t="shared" si="9"/>
        <v>0.1</v>
      </c>
      <c r="EH60" s="591">
        <f t="shared" si="10"/>
        <v>0.05</v>
      </c>
      <c r="EI60" s="899">
        <f t="shared" si="11"/>
        <v>0.5</v>
      </c>
      <c r="EJ60" s="1346"/>
      <c r="EK60" s="1346"/>
      <c r="EL60" s="1348"/>
      <c r="EM60" s="1343"/>
      <c r="EN60" s="1343"/>
      <c r="EO60" s="1343"/>
      <c r="EP60" s="597">
        <f t="shared" si="12"/>
        <v>0.25</v>
      </c>
      <c r="EQ60" s="591">
        <f t="shared" si="13"/>
        <v>0.05</v>
      </c>
      <c r="ER60" s="899">
        <f t="shared" si="14"/>
        <v>0.2</v>
      </c>
      <c r="ES60" s="1346"/>
      <c r="ET60" s="1346"/>
      <c r="EU60" s="1348"/>
      <c r="EV60" s="1343"/>
      <c r="EW60" s="1343"/>
      <c r="EX60" s="1343"/>
    </row>
    <row r="61" spans="1:154" ht="54.75" customHeight="1" thickBot="1" x14ac:dyDescent="0.3">
      <c r="A61" s="1547"/>
      <c r="B61" s="1970"/>
      <c r="C61" s="1888"/>
      <c r="D61" s="1891"/>
      <c r="E61" s="1891"/>
      <c r="F61" s="1891"/>
      <c r="G61" s="1891"/>
      <c r="H61" s="1894"/>
      <c r="I61" s="1936"/>
      <c r="J61" s="449">
        <v>17</v>
      </c>
      <c r="K61" s="450" t="s">
        <v>652</v>
      </c>
      <c r="L61" s="450" t="s">
        <v>653</v>
      </c>
      <c r="M61" s="439" t="s">
        <v>465</v>
      </c>
      <c r="N61" s="439">
        <v>60</v>
      </c>
      <c r="O61" s="451" t="s">
        <v>625</v>
      </c>
      <c r="P61" s="452">
        <v>0.2</v>
      </c>
      <c r="Q61" s="452">
        <v>0.05</v>
      </c>
      <c r="R61" s="489">
        <v>45657</v>
      </c>
      <c r="S61" s="436" t="s">
        <v>654</v>
      </c>
      <c r="T61" s="533">
        <v>1</v>
      </c>
      <c r="U61" s="437">
        <v>0</v>
      </c>
      <c r="V61" s="438"/>
      <c r="W61" s="438">
        <f>+U61</f>
        <v>0</v>
      </c>
      <c r="X61" s="462">
        <f>+V61</f>
        <v>0</v>
      </c>
      <c r="Y61" s="1366"/>
      <c r="Z61" s="1366"/>
      <c r="AA61" s="467"/>
      <c r="AB61" s="479"/>
      <c r="AC61" s="806">
        <v>0</v>
      </c>
      <c r="AD61" s="807">
        <v>0</v>
      </c>
      <c r="AE61" s="807">
        <f>+AC61</f>
        <v>0</v>
      </c>
      <c r="AF61" s="808">
        <f>+AD61</f>
        <v>0</v>
      </c>
      <c r="AG61" s="1366"/>
      <c r="AH61" s="1366"/>
      <c r="AI61" s="474"/>
      <c r="AJ61" s="441"/>
      <c r="AK61" s="679">
        <v>0</v>
      </c>
      <c r="AL61" s="654">
        <v>0</v>
      </c>
      <c r="AM61" s="807">
        <f>+AK61</f>
        <v>0</v>
      </c>
      <c r="AN61" s="808">
        <f>+AL61</f>
        <v>0</v>
      </c>
      <c r="AO61" s="1366"/>
      <c r="AP61" s="1366"/>
      <c r="AQ61" s="474"/>
      <c r="AR61" s="441"/>
      <c r="AS61" s="694">
        <v>0</v>
      </c>
      <c r="AT61" s="654">
        <v>0</v>
      </c>
      <c r="AU61" s="807">
        <f>+AS61</f>
        <v>0</v>
      </c>
      <c r="AV61" s="808">
        <f>+AT61</f>
        <v>0</v>
      </c>
      <c r="AW61" s="1366"/>
      <c r="AX61" s="1366"/>
      <c r="AY61" s="474"/>
      <c r="AZ61" s="441"/>
      <c r="BA61" s="679">
        <v>0</v>
      </c>
      <c r="BB61" s="654">
        <v>0</v>
      </c>
      <c r="BC61" s="807">
        <f>+BA61</f>
        <v>0</v>
      </c>
      <c r="BD61" s="808">
        <f>+BB61</f>
        <v>0</v>
      </c>
      <c r="BE61" s="1366"/>
      <c r="BF61" s="1366"/>
      <c r="BG61" s="474"/>
      <c r="BH61" s="441"/>
      <c r="BI61" s="694">
        <v>0</v>
      </c>
      <c r="BJ61" s="654">
        <v>0</v>
      </c>
      <c r="BK61" s="807">
        <f>+BI61</f>
        <v>0</v>
      </c>
      <c r="BL61" s="808">
        <f>+BJ61</f>
        <v>0</v>
      </c>
      <c r="BM61" s="1366"/>
      <c r="BN61" s="1366"/>
      <c r="BO61" s="474"/>
      <c r="BP61" s="441"/>
      <c r="BQ61" s="694">
        <v>0</v>
      </c>
      <c r="BR61" s="955">
        <v>0</v>
      </c>
      <c r="BS61" s="807">
        <f>+BQ61</f>
        <v>0</v>
      </c>
      <c r="BT61" s="925">
        <f>+BR61</f>
        <v>0</v>
      </c>
      <c r="BU61" s="1366"/>
      <c r="BV61" s="1366"/>
      <c r="BW61" s="985" t="s">
        <v>627</v>
      </c>
      <c r="BX61" s="993" t="s">
        <v>91</v>
      </c>
      <c r="BY61" s="654">
        <v>0</v>
      </c>
      <c r="BZ61" s="955">
        <v>0</v>
      </c>
      <c r="CA61" s="807">
        <f>+BY61</f>
        <v>0</v>
      </c>
      <c r="CB61" s="925">
        <f>+BZ61</f>
        <v>0</v>
      </c>
      <c r="CC61" s="1366"/>
      <c r="CD61" s="1366"/>
      <c r="CE61" s="1024" t="s">
        <v>627</v>
      </c>
      <c r="CF61" s="1050" t="s">
        <v>91</v>
      </c>
      <c r="CG61" s="1029">
        <v>0.25</v>
      </c>
      <c r="CH61" s="1066">
        <v>0</v>
      </c>
      <c r="CI61" s="807">
        <f>+CG61</f>
        <v>0.25</v>
      </c>
      <c r="CJ61" s="925">
        <f>+CH61</f>
        <v>0</v>
      </c>
      <c r="CK61" s="1366"/>
      <c r="CL61" s="1366"/>
      <c r="CM61" s="1024" t="s">
        <v>627</v>
      </c>
      <c r="CN61" s="1050" t="s">
        <v>91</v>
      </c>
      <c r="CO61" s="806">
        <v>0.25</v>
      </c>
      <c r="CP61" s="1066">
        <v>0</v>
      </c>
      <c r="CQ61" s="807">
        <f>+CO61</f>
        <v>0.25</v>
      </c>
      <c r="CR61" s="925">
        <f>+CP61</f>
        <v>0</v>
      </c>
      <c r="CS61" s="1366"/>
      <c r="CT61" s="1366"/>
      <c r="CU61" s="474"/>
      <c r="CV61" s="441"/>
      <c r="CW61" s="806">
        <v>0.25</v>
      </c>
      <c r="CX61" s="807">
        <v>0</v>
      </c>
      <c r="CY61" s="807">
        <f>+CW61</f>
        <v>0.25</v>
      </c>
      <c r="CZ61" s="808">
        <f>+CX61</f>
        <v>0</v>
      </c>
      <c r="DA61" s="1366"/>
      <c r="DB61" s="1366"/>
      <c r="DC61" s="467"/>
      <c r="DD61" s="440"/>
      <c r="DE61" s="806">
        <v>0.25</v>
      </c>
      <c r="DF61" s="807">
        <v>0</v>
      </c>
      <c r="DG61" s="807">
        <f>+DE61</f>
        <v>0.25</v>
      </c>
      <c r="DH61" s="808">
        <f>+DF61</f>
        <v>0</v>
      </c>
      <c r="DI61" s="1366"/>
      <c r="DJ61" s="1366"/>
      <c r="DK61" s="1366"/>
      <c r="DL61" s="441"/>
      <c r="DM61" s="169">
        <f t="shared" si="3"/>
        <v>1</v>
      </c>
      <c r="DN61" s="169" t="str">
        <f t="shared" si="4"/>
        <v>OK</v>
      </c>
      <c r="DO61" s="811">
        <f t="shared" si="0"/>
        <v>0</v>
      </c>
      <c r="DP61" s="618">
        <f t="shared" si="1"/>
        <v>0</v>
      </c>
      <c r="DQ61" s="812" t="e">
        <f t="shared" si="5"/>
        <v>#DIV/0!</v>
      </c>
      <c r="DR61" s="618">
        <f>SUM(W61+AE61+AM61)</f>
        <v>0</v>
      </c>
      <c r="DS61" s="618">
        <f>SUM(X61+AF61+AN61)</f>
        <v>0</v>
      </c>
      <c r="DT61" s="813" t="e">
        <f>+DS61/DR61</f>
        <v>#DIV/0!</v>
      </c>
      <c r="DU61" s="1344"/>
      <c r="DV61" s="1344"/>
      <c r="DW61" s="1344"/>
      <c r="DX61" s="617">
        <f t="shared" si="6"/>
        <v>0</v>
      </c>
      <c r="DY61" s="618">
        <f t="shared" si="7"/>
        <v>0</v>
      </c>
      <c r="DZ61" s="812" t="e">
        <f t="shared" si="8"/>
        <v>#DIV/0!</v>
      </c>
      <c r="EA61" s="1345">
        <f>W61+AE61+AM61+AU61+BC61+BK61</f>
        <v>0</v>
      </c>
      <c r="EB61" s="1345">
        <f>X61+AF61+AN61+AV61+BD61+BL61</f>
        <v>0</v>
      </c>
      <c r="EC61" s="813" t="e">
        <f>+EB61/EA61</f>
        <v>#DIV/0!</v>
      </c>
      <c r="ED61" s="1344"/>
      <c r="EE61" s="1344"/>
      <c r="EF61" s="1344"/>
      <c r="EG61" s="617">
        <f t="shared" si="9"/>
        <v>0.25</v>
      </c>
      <c r="EH61" s="618">
        <f t="shared" si="10"/>
        <v>0</v>
      </c>
      <c r="EI61" s="900">
        <f t="shared" si="11"/>
        <v>0</v>
      </c>
      <c r="EJ61" s="1345">
        <f>W61+AE61+AM61+AU61+BC61+BK61+BS61+CA61+CI61</f>
        <v>0.25</v>
      </c>
      <c r="EK61" s="1345">
        <f>X61+AF61+AN61+AV61+BD61+BL61+BT61+CB61+CJ61</f>
        <v>0</v>
      </c>
      <c r="EL61" s="813">
        <f>+EK61/EJ61</f>
        <v>0</v>
      </c>
      <c r="EM61" s="1344"/>
      <c r="EN61" s="1344"/>
      <c r="EO61" s="1344"/>
      <c r="EP61" s="617">
        <f t="shared" si="12"/>
        <v>1</v>
      </c>
      <c r="EQ61" s="618">
        <f t="shared" si="13"/>
        <v>0</v>
      </c>
      <c r="ER61" s="900">
        <f t="shared" si="14"/>
        <v>0</v>
      </c>
      <c r="ES61" s="1345">
        <f>+W61+AE61+AM61+AU61+BC61+BK61+BS61+CA61+CI61+CQ61+CY61+DG61</f>
        <v>1</v>
      </c>
      <c r="ET61" s="1345">
        <f>+X61+AF61+AN61+AV61+BD61+BL61+BT61+CB61+CJ61+CR61+CZ61+DH61</f>
        <v>0</v>
      </c>
      <c r="EU61" s="813">
        <f>+ET61/ES61</f>
        <v>0</v>
      </c>
      <c r="EV61" s="1344"/>
      <c r="EW61" s="1344"/>
      <c r="EX61" s="1344"/>
    </row>
    <row r="62" spans="1:154" ht="38.25" hidden="1" customHeight="1" thickBot="1" x14ac:dyDescent="0.3">
      <c r="I62" s="458">
        <f>SUM(I22:I61)</f>
        <v>0.95000000000000018</v>
      </c>
      <c r="AA62" s="336"/>
      <c r="AB62" s="336"/>
      <c r="AC62" s="658"/>
      <c r="AD62" s="658"/>
      <c r="AE62" s="658"/>
      <c r="AF62" s="658"/>
      <c r="AG62" s="336"/>
      <c r="AH62" s="336"/>
      <c r="AI62" s="336"/>
      <c r="AJ62" s="336"/>
      <c r="AK62" s="658"/>
      <c r="AL62" s="658"/>
      <c r="AM62" s="336"/>
      <c r="AN62" s="336"/>
      <c r="AO62" s="336"/>
      <c r="AP62" s="336"/>
      <c r="AQ62" s="336"/>
      <c r="AR62" s="336"/>
      <c r="AS62" s="658"/>
      <c r="AT62" s="658"/>
      <c r="AU62" s="336"/>
      <c r="AV62" s="336"/>
      <c r="AW62" s="336"/>
      <c r="AX62" s="336"/>
      <c r="AY62" s="336"/>
      <c r="AZ62" s="336"/>
      <c r="BA62" s="658"/>
      <c r="BB62" s="658"/>
      <c r="BC62" s="336"/>
      <c r="BD62" s="336"/>
      <c r="BE62" s="336"/>
      <c r="BF62" s="336"/>
      <c r="BG62" s="336"/>
      <c r="BH62" s="336"/>
      <c r="BI62" s="658"/>
      <c r="BJ62" s="658"/>
      <c r="BK62" s="336"/>
      <c r="BL62" s="336"/>
      <c r="BM62" s="336"/>
      <c r="BN62" s="336"/>
      <c r="BO62" s="336"/>
      <c r="BP62" s="336"/>
      <c r="BQ62" s="658"/>
      <c r="BR62" s="658"/>
      <c r="BS62" s="541"/>
      <c r="BT62" s="336"/>
      <c r="BU62" s="336"/>
      <c r="BV62" s="336"/>
      <c r="BW62" s="336"/>
      <c r="BX62" s="336"/>
      <c r="BY62" s="658"/>
      <c r="BZ62" s="658"/>
      <c r="CA62" s="336"/>
      <c r="CB62" s="336"/>
      <c r="CC62" s="336"/>
      <c r="CD62" s="336"/>
      <c r="CE62" s="336"/>
      <c r="CF62" s="336"/>
      <c r="CG62" s="658"/>
      <c r="CH62" s="658"/>
      <c r="CI62" s="336"/>
      <c r="CJ62" s="336"/>
      <c r="CK62" s="336"/>
      <c r="CL62" s="336"/>
      <c r="CM62" s="336"/>
      <c r="CN62" s="336"/>
      <c r="CO62" s="658"/>
      <c r="CP62" s="658"/>
      <c r="CQ62" s="336"/>
      <c r="CR62" s="336"/>
      <c r="CS62" s="336"/>
      <c r="CT62" s="336"/>
      <c r="CU62" s="336"/>
      <c r="CV62" s="336"/>
      <c r="CW62" s="658"/>
      <c r="CX62" s="658"/>
      <c r="CY62" s="336"/>
      <c r="CZ62" s="336"/>
      <c r="DA62" s="336"/>
      <c r="DB62" s="336"/>
      <c r="DC62" s="336"/>
      <c r="DD62" s="336"/>
      <c r="DE62" s="658"/>
      <c r="DF62" s="658"/>
      <c r="DG62" s="336"/>
      <c r="DH62" s="336"/>
      <c r="DI62" s="336"/>
      <c r="DJ62" s="336"/>
      <c r="DK62" s="336"/>
      <c r="DL62" s="336"/>
      <c r="DO62" s="582"/>
      <c r="DW62" s="583"/>
      <c r="EA62" s="1349"/>
      <c r="EB62" s="1349"/>
      <c r="EJ62" s="1349"/>
      <c r="EK62" s="1349"/>
      <c r="ES62" s="1349"/>
      <c r="ET62" s="1349"/>
    </row>
    <row r="63" spans="1:154" ht="38.25" hidden="1" customHeight="1" x14ac:dyDescent="0.25">
      <c r="AA63" s="335"/>
      <c r="AB63" s="335"/>
      <c r="AC63" s="659"/>
      <c r="AD63" s="659"/>
      <c r="AE63" s="659"/>
      <c r="AF63" s="659"/>
      <c r="AG63" s="335"/>
      <c r="AH63" s="335"/>
      <c r="AI63" s="335"/>
      <c r="AJ63" s="335"/>
      <c r="AK63" s="659"/>
      <c r="AL63" s="659"/>
      <c r="AM63" s="335"/>
      <c r="AN63" s="335"/>
      <c r="AO63" s="335"/>
      <c r="AP63" s="335"/>
      <c r="AQ63" s="335"/>
      <c r="AR63" s="335"/>
      <c r="AS63" s="659"/>
      <c r="AT63" s="659"/>
      <c r="AU63" s="335"/>
      <c r="AV63" s="335"/>
      <c r="AW63" s="335"/>
      <c r="AX63" s="335"/>
      <c r="AY63" s="335"/>
      <c r="AZ63" s="335"/>
      <c r="BA63" s="659"/>
      <c r="BB63" s="659"/>
      <c r="BC63" s="335"/>
      <c r="BD63" s="335"/>
      <c r="BE63" s="335"/>
      <c r="BF63" s="335"/>
      <c r="BG63" s="335"/>
      <c r="BH63" s="335"/>
      <c r="BI63" s="659"/>
      <c r="BJ63" s="659"/>
      <c r="BK63" s="335"/>
      <c r="BL63" s="335"/>
      <c r="BM63" s="335"/>
      <c r="BN63" s="335"/>
      <c r="BO63" s="335"/>
      <c r="BP63" s="335"/>
      <c r="BQ63" s="659"/>
      <c r="BR63" s="659"/>
      <c r="BS63" s="353"/>
      <c r="BT63" s="335"/>
      <c r="BU63" s="335"/>
      <c r="BV63" s="335"/>
      <c r="BW63" s="335"/>
      <c r="BX63" s="335"/>
      <c r="BY63" s="659"/>
      <c r="BZ63" s="659"/>
      <c r="CA63" s="335"/>
      <c r="CB63" s="335"/>
      <c r="CC63" s="335"/>
      <c r="CD63" s="335"/>
      <c r="CE63" s="335"/>
      <c r="CF63" s="335"/>
      <c r="CG63" s="659"/>
      <c r="CH63" s="659"/>
      <c r="CI63" s="335"/>
      <c r="CJ63" s="335"/>
      <c r="CK63" s="335"/>
      <c r="CL63" s="335"/>
      <c r="CM63" s="335"/>
      <c r="CN63" s="335"/>
      <c r="CO63" s="659"/>
      <c r="CP63" s="659"/>
      <c r="CQ63" s="335"/>
      <c r="CR63" s="335"/>
      <c r="CS63" s="335"/>
      <c r="CT63" s="335"/>
      <c r="CU63" s="335"/>
      <c r="CV63" s="335"/>
      <c r="CW63" s="659"/>
      <c r="CX63" s="659"/>
      <c r="CY63" s="335"/>
      <c r="CZ63" s="335"/>
      <c r="DA63" s="335"/>
      <c r="DB63" s="335"/>
      <c r="DC63" s="335"/>
      <c r="DD63" s="335"/>
      <c r="DE63" s="659"/>
      <c r="DF63" s="659"/>
      <c r="DG63" s="335"/>
      <c r="DH63" s="335"/>
      <c r="DI63" s="335"/>
      <c r="DJ63" s="335"/>
      <c r="DK63" s="335"/>
      <c r="DL63" s="335"/>
      <c r="DO63" s="598"/>
      <c r="DP63" s="599"/>
      <c r="DQ63" s="599"/>
      <c r="DR63" s="599"/>
      <c r="DS63" s="599"/>
      <c r="DT63" s="599"/>
      <c r="DU63" s="599"/>
      <c r="DV63" s="599"/>
      <c r="DW63" s="600"/>
      <c r="EA63" s="1346"/>
      <c r="EB63" s="1346"/>
      <c r="EJ63" s="1346"/>
      <c r="EK63" s="1346"/>
      <c r="ES63" s="1346"/>
      <c r="ET63" s="1346"/>
    </row>
    <row r="64" spans="1:154" ht="38.25" hidden="1" customHeight="1" x14ac:dyDescent="0.25">
      <c r="AA64" s="335"/>
      <c r="AB64" s="335"/>
      <c r="AC64" s="659"/>
      <c r="AD64" s="659"/>
      <c r="AE64" s="659"/>
      <c r="AF64" s="659"/>
      <c r="AG64" s="335"/>
      <c r="AH64" s="335"/>
      <c r="AI64" s="335"/>
      <c r="AJ64" s="335"/>
      <c r="AK64" s="659"/>
      <c r="AL64" s="659"/>
      <c r="AM64" s="335"/>
      <c r="AN64" s="335"/>
      <c r="AO64" s="335"/>
      <c r="AP64" s="335"/>
      <c r="AQ64" s="335"/>
      <c r="AR64" s="335"/>
      <c r="AS64" s="659"/>
      <c r="AT64" s="659"/>
      <c r="AU64" s="335"/>
      <c r="AV64" s="335"/>
      <c r="AW64" s="335"/>
      <c r="AX64" s="335"/>
      <c r="AY64" s="335"/>
      <c r="AZ64" s="335"/>
      <c r="BA64" s="659"/>
      <c r="BB64" s="659"/>
      <c r="BC64" s="335"/>
      <c r="BD64" s="335"/>
      <c r="BE64" s="335"/>
      <c r="BF64" s="335"/>
      <c r="BG64" s="335"/>
      <c r="BH64" s="335"/>
      <c r="BI64" s="659"/>
      <c r="BJ64" s="659"/>
      <c r="BK64" s="335"/>
      <c r="BL64" s="335"/>
      <c r="BM64" s="335"/>
      <c r="BN64" s="335"/>
      <c r="BO64" s="335"/>
      <c r="BP64" s="335"/>
      <c r="BQ64" s="659"/>
      <c r="BR64" s="659"/>
      <c r="BS64" s="353"/>
      <c r="BT64" s="335"/>
      <c r="BU64" s="335"/>
      <c r="BV64" s="335"/>
      <c r="BW64" s="335"/>
      <c r="BX64" s="335"/>
      <c r="BY64" s="659"/>
      <c r="BZ64" s="659"/>
      <c r="CA64" s="335"/>
      <c r="CB64" s="335"/>
      <c r="CC64" s="335"/>
      <c r="CD64" s="335"/>
      <c r="CE64" s="335"/>
      <c r="CF64" s="335"/>
      <c r="CG64" s="659"/>
      <c r="CH64" s="659"/>
      <c r="CI64" s="335"/>
      <c r="CJ64" s="335"/>
      <c r="CK64" s="335"/>
      <c r="CL64" s="335"/>
      <c r="CM64" s="335"/>
      <c r="CN64" s="335"/>
      <c r="CO64" s="659"/>
      <c r="CP64" s="659"/>
      <c r="CQ64" s="335"/>
      <c r="CR64" s="335"/>
      <c r="CS64" s="335"/>
      <c r="CT64" s="335"/>
      <c r="CU64" s="335"/>
      <c r="CV64" s="335"/>
      <c r="CW64" s="659"/>
      <c r="CX64" s="659"/>
      <c r="CY64" s="335"/>
      <c r="CZ64" s="335"/>
      <c r="DA64" s="335"/>
      <c r="DB64" s="335"/>
      <c r="DC64" s="335"/>
      <c r="DD64" s="335"/>
      <c r="DE64" s="659"/>
      <c r="DF64" s="659"/>
      <c r="DG64" s="335"/>
      <c r="DH64" s="335"/>
      <c r="DI64" s="335"/>
      <c r="DJ64" s="335"/>
      <c r="DK64" s="335"/>
      <c r="DL64" s="335"/>
    </row>
    <row r="65" spans="27:116" ht="38.25" hidden="1" customHeight="1" x14ac:dyDescent="0.25">
      <c r="AA65" s="335"/>
      <c r="AB65" s="335"/>
      <c r="AC65" s="659"/>
      <c r="AD65" s="659"/>
      <c r="AE65" s="659"/>
      <c r="AF65" s="659"/>
      <c r="AG65" s="335"/>
      <c r="AH65" s="335"/>
      <c r="AI65" s="335"/>
      <c r="AJ65" s="335"/>
      <c r="AK65" s="659"/>
      <c r="AL65" s="659"/>
      <c r="AM65" s="335"/>
      <c r="AN65" s="335"/>
      <c r="AO65" s="335"/>
      <c r="AP65" s="335"/>
      <c r="AQ65" s="335"/>
      <c r="AR65" s="335"/>
      <c r="AS65" s="659"/>
      <c r="AT65" s="659"/>
      <c r="AU65" s="335"/>
      <c r="AV65" s="335"/>
      <c r="AW65" s="335"/>
      <c r="AX65" s="335"/>
      <c r="AY65" s="335"/>
      <c r="AZ65" s="335"/>
      <c r="BA65" s="659"/>
      <c r="BB65" s="659"/>
      <c r="BC65" s="335"/>
      <c r="BD65" s="335"/>
      <c r="BE65" s="335"/>
      <c r="BF65" s="335"/>
      <c r="BG65" s="335"/>
      <c r="BH65" s="335"/>
      <c r="BI65" s="659"/>
      <c r="BJ65" s="659"/>
      <c r="BK65" s="335"/>
      <c r="BL65" s="335"/>
      <c r="BM65" s="335"/>
      <c r="BN65" s="335"/>
      <c r="BO65" s="335"/>
      <c r="BP65" s="335"/>
      <c r="BQ65" s="659"/>
      <c r="BR65" s="659"/>
      <c r="BS65" s="353"/>
      <c r="BT65" s="335"/>
      <c r="BU65" s="335"/>
      <c r="BV65" s="335"/>
      <c r="BW65" s="335"/>
      <c r="BX65" s="335"/>
      <c r="BY65" s="659"/>
      <c r="BZ65" s="659"/>
      <c r="CA65" s="335"/>
      <c r="CB65" s="335"/>
      <c r="CC65" s="335"/>
      <c r="CD65" s="335"/>
      <c r="CE65" s="335"/>
      <c r="CF65" s="335"/>
      <c r="CG65" s="659"/>
      <c r="CH65" s="659"/>
      <c r="CI65" s="335"/>
      <c r="CJ65" s="335"/>
      <c r="CK65" s="335"/>
      <c r="CL65" s="335"/>
      <c r="CM65" s="335"/>
      <c r="CN65" s="335"/>
      <c r="CO65" s="659"/>
      <c r="CP65" s="659"/>
      <c r="CQ65" s="335"/>
      <c r="CR65" s="335"/>
      <c r="CS65" s="335"/>
      <c r="CT65" s="335"/>
      <c r="CU65" s="335"/>
      <c r="CV65" s="335"/>
      <c r="CW65" s="659"/>
      <c r="CX65" s="659"/>
      <c r="CY65" s="335"/>
      <c r="CZ65" s="335"/>
      <c r="DA65" s="335"/>
      <c r="DB65" s="335"/>
      <c r="DC65" s="335"/>
      <c r="DD65" s="335"/>
      <c r="DE65" s="659"/>
      <c r="DF65" s="659"/>
      <c r="DG65" s="335"/>
      <c r="DH65" s="335"/>
      <c r="DI65" s="335"/>
      <c r="DJ65" s="335"/>
      <c r="DK65" s="335"/>
      <c r="DL65" s="335"/>
    </row>
    <row r="66" spans="27:116" ht="38.25" hidden="1" customHeight="1" x14ac:dyDescent="0.25">
      <c r="AA66" s="335"/>
      <c r="AB66" s="335"/>
      <c r="AC66" s="659"/>
      <c r="AD66" s="659"/>
      <c r="AE66" s="659"/>
      <c r="AF66" s="659"/>
      <c r="AG66" s="335"/>
      <c r="AH66" s="335"/>
      <c r="AI66" s="335"/>
      <c r="AJ66" s="335"/>
      <c r="AK66" s="659"/>
      <c r="AL66" s="659"/>
      <c r="AM66" s="335"/>
      <c r="AN66" s="335"/>
      <c r="AO66" s="335"/>
      <c r="AP66" s="335"/>
      <c r="AQ66" s="335"/>
      <c r="AR66" s="335"/>
      <c r="AS66" s="659"/>
      <c r="AT66" s="659"/>
      <c r="AU66" s="335"/>
      <c r="AV66" s="335"/>
      <c r="AW66" s="335"/>
      <c r="AX66" s="335"/>
      <c r="AY66" s="335"/>
      <c r="AZ66" s="335"/>
      <c r="BA66" s="659"/>
      <c r="BB66" s="659"/>
      <c r="BC66" s="335"/>
      <c r="BD66" s="335"/>
      <c r="BE66" s="335"/>
      <c r="BF66" s="335"/>
      <c r="BG66" s="335"/>
      <c r="BH66" s="335"/>
      <c r="BI66" s="659"/>
      <c r="BJ66" s="659"/>
      <c r="BK66" s="335"/>
      <c r="BL66" s="335"/>
      <c r="BM66" s="335"/>
      <c r="BN66" s="335"/>
      <c r="BO66" s="335"/>
      <c r="BP66" s="335"/>
      <c r="BQ66" s="659"/>
      <c r="BR66" s="659"/>
      <c r="BS66" s="353"/>
      <c r="BT66" s="335"/>
      <c r="BU66" s="335"/>
      <c r="BV66" s="335"/>
      <c r="BW66" s="335"/>
      <c r="BX66" s="335"/>
      <c r="BY66" s="659"/>
      <c r="BZ66" s="659"/>
      <c r="CA66" s="335"/>
      <c r="CB66" s="335"/>
      <c r="CC66" s="335"/>
      <c r="CD66" s="335"/>
      <c r="CE66" s="335"/>
      <c r="CF66" s="335"/>
      <c r="CG66" s="659"/>
      <c r="CH66" s="659"/>
      <c r="CI66" s="335"/>
      <c r="CJ66" s="335"/>
      <c r="CK66" s="335"/>
      <c r="CL66" s="335"/>
      <c r="CM66" s="335"/>
      <c r="CN66" s="335"/>
      <c r="CO66" s="659"/>
      <c r="CP66" s="659"/>
      <c r="CQ66" s="335"/>
      <c r="CR66" s="335"/>
      <c r="CS66" s="335"/>
      <c r="CT66" s="335"/>
      <c r="CU66" s="335"/>
      <c r="CV66" s="335"/>
      <c r="CW66" s="659"/>
      <c r="CX66" s="659"/>
      <c r="CY66" s="335"/>
      <c r="CZ66" s="335"/>
      <c r="DA66" s="335"/>
      <c r="DB66" s="335"/>
      <c r="DC66" s="335"/>
      <c r="DD66" s="335"/>
      <c r="DE66" s="659"/>
      <c r="DF66" s="659"/>
      <c r="DG66" s="335"/>
      <c r="DH66" s="335"/>
      <c r="DI66" s="335"/>
      <c r="DJ66" s="335"/>
      <c r="DK66" s="335"/>
      <c r="DL66" s="335"/>
    </row>
    <row r="67" spans="27:116" ht="38.25" hidden="1" customHeight="1" x14ac:dyDescent="0.25">
      <c r="AA67" s="335"/>
      <c r="AB67" s="335"/>
      <c r="AC67" s="659"/>
      <c r="AD67" s="659"/>
      <c r="AE67" s="659"/>
      <c r="AF67" s="659"/>
      <c r="AG67" s="335"/>
      <c r="AH67" s="335"/>
      <c r="AI67" s="335"/>
      <c r="AJ67" s="335"/>
      <c r="AK67" s="659"/>
      <c r="AL67" s="659"/>
      <c r="AM67" s="335"/>
      <c r="AN67" s="335"/>
      <c r="AO67" s="335"/>
      <c r="AP67" s="335"/>
      <c r="AQ67" s="335"/>
      <c r="AR67" s="335"/>
      <c r="AS67" s="659"/>
      <c r="AT67" s="659"/>
      <c r="AU67" s="335"/>
      <c r="AV67" s="335"/>
      <c r="AW67" s="335"/>
      <c r="AX67" s="335"/>
      <c r="AY67" s="335"/>
      <c r="AZ67" s="335"/>
      <c r="BA67" s="659"/>
      <c r="BB67" s="659"/>
      <c r="BC67" s="335"/>
      <c r="BD67" s="335"/>
      <c r="BE67" s="335"/>
      <c r="BF67" s="335"/>
      <c r="BG67" s="335"/>
      <c r="BH67" s="335"/>
      <c r="BI67" s="659"/>
      <c r="BJ67" s="659"/>
      <c r="BK67" s="335"/>
      <c r="BL67" s="335"/>
      <c r="BM67" s="335"/>
      <c r="BN67" s="335"/>
      <c r="BO67" s="335"/>
      <c r="BP67" s="335"/>
      <c r="BQ67" s="659"/>
      <c r="BR67" s="659"/>
      <c r="BS67" s="353"/>
      <c r="BT67" s="335"/>
      <c r="BU67" s="335"/>
      <c r="BV67" s="335"/>
      <c r="BW67" s="335"/>
      <c r="BX67" s="335"/>
      <c r="BY67" s="659"/>
      <c r="BZ67" s="659"/>
      <c r="CA67" s="335"/>
      <c r="CB67" s="335"/>
      <c r="CC67" s="335"/>
      <c r="CD67" s="335"/>
      <c r="CE67" s="335"/>
      <c r="CF67" s="335"/>
      <c r="CG67" s="659"/>
      <c r="CH67" s="659"/>
      <c r="CI67" s="335"/>
      <c r="CJ67" s="335"/>
      <c r="CK67" s="335"/>
      <c r="CL67" s="335"/>
      <c r="CM67" s="335"/>
      <c r="CN67" s="335"/>
      <c r="CO67" s="659"/>
      <c r="CP67" s="659"/>
      <c r="CQ67" s="335"/>
      <c r="CR67" s="335"/>
      <c r="CS67" s="335"/>
      <c r="CT67" s="335"/>
      <c r="CU67" s="335"/>
      <c r="CV67" s="335"/>
      <c r="CW67" s="659"/>
      <c r="CX67" s="659"/>
      <c r="CY67" s="335"/>
      <c r="CZ67" s="335"/>
      <c r="DA67" s="335"/>
      <c r="DB67" s="335"/>
      <c r="DC67" s="335"/>
      <c r="DD67" s="335"/>
      <c r="DE67" s="659"/>
      <c r="DF67" s="659"/>
      <c r="DG67" s="335"/>
      <c r="DH67" s="335"/>
      <c r="DI67" s="335"/>
      <c r="DJ67" s="335"/>
      <c r="DK67" s="335"/>
      <c r="DL67" s="335"/>
    </row>
    <row r="68" spans="27:116" ht="38.25" hidden="1" customHeight="1" x14ac:dyDescent="0.25">
      <c r="AA68" s="335"/>
      <c r="AB68" s="335"/>
      <c r="AC68" s="659"/>
      <c r="AD68" s="659"/>
      <c r="AE68" s="659"/>
      <c r="AF68" s="659"/>
      <c r="AG68" s="335"/>
      <c r="AH68" s="335"/>
      <c r="AI68" s="335"/>
      <c r="AJ68" s="335"/>
      <c r="AK68" s="659"/>
      <c r="AL68" s="659"/>
      <c r="AM68" s="335"/>
      <c r="AN68" s="335"/>
      <c r="AO68" s="335"/>
      <c r="AP68" s="335"/>
      <c r="AQ68" s="335"/>
      <c r="AR68" s="335"/>
      <c r="AS68" s="659"/>
      <c r="AT68" s="659"/>
      <c r="AU68" s="335"/>
      <c r="AV68" s="335"/>
      <c r="AW68" s="335"/>
      <c r="AX68" s="335"/>
      <c r="AY68" s="335"/>
      <c r="AZ68" s="335"/>
      <c r="BA68" s="659"/>
      <c r="BB68" s="659"/>
      <c r="BC68" s="335"/>
      <c r="BD68" s="335"/>
      <c r="BE68" s="335"/>
      <c r="BF68" s="335"/>
      <c r="BG68" s="335"/>
      <c r="BH68" s="335"/>
      <c r="BI68" s="659"/>
      <c r="BJ68" s="659"/>
      <c r="BK68" s="335"/>
      <c r="BL68" s="335"/>
      <c r="BM68" s="335"/>
      <c r="BN68" s="335"/>
      <c r="BO68" s="335"/>
      <c r="BP68" s="335"/>
      <c r="BQ68" s="659"/>
      <c r="BR68" s="659"/>
      <c r="BS68" s="353"/>
      <c r="BT68" s="335"/>
      <c r="BU68" s="335"/>
      <c r="BV68" s="335"/>
      <c r="BW68" s="335"/>
      <c r="BX68" s="335"/>
      <c r="BY68" s="659"/>
      <c r="BZ68" s="659"/>
      <c r="CA68" s="335"/>
      <c r="CB68" s="335"/>
      <c r="CC68" s="335"/>
      <c r="CD68" s="335"/>
      <c r="CE68" s="335"/>
      <c r="CF68" s="335"/>
      <c r="CG68" s="659"/>
      <c r="CH68" s="659"/>
      <c r="CI68" s="335"/>
      <c r="CJ68" s="335"/>
      <c r="CK68" s="335"/>
      <c r="CL68" s="335"/>
      <c r="CM68" s="335"/>
      <c r="CN68" s="335"/>
      <c r="CO68" s="659"/>
      <c r="CP68" s="659"/>
      <c r="CQ68" s="335"/>
      <c r="CR68" s="335"/>
      <c r="CS68" s="335"/>
      <c r="CT68" s="335"/>
      <c r="CU68" s="335"/>
      <c r="CV68" s="335"/>
      <c r="CW68" s="659"/>
      <c r="CX68" s="659"/>
      <c r="CY68" s="335"/>
      <c r="CZ68" s="335"/>
      <c r="DA68" s="335"/>
      <c r="DB68" s="335"/>
      <c r="DC68" s="335"/>
      <c r="DD68" s="335"/>
      <c r="DE68" s="659"/>
      <c r="DF68" s="659"/>
      <c r="DG68" s="335"/>
      <c r="DH68" s="335"/>
      <c r="DI68" s="335"/>
      <c r="DJ68" s="335"/>
      <c r="DK68" s="335"/>
      <c r="DL68" s="335"/>
    </row>
    <row r="69" spans="27:116" ht="38.25" hidden="1" customHeight="1" x14ac:dyDescent="0.25">
      <c r="AA69" s="335"/>
      <c r="AB69" s="335"/>
      <c r="AC69" s="659"/>
      <c r="AD69" s="659"/>
      <c r="AE69" s="659"/>
      <c r="AF69" s="659"/>
      <c r="AG69" s="335"/>
      <c r="AH69" s="335"/>
      <c r="AI69" s="335"/>
      <c r="AJ69" s="335"/>
      <c r="AK69" s="659"/>
      <c r="AL69" s="659"/>
      <c r="AM69" s="335"/>
      <c r="AN69" s="335"/>
      <c r="AO69" s="335"/>
      <c r="AP69" s="335"/>
      <c r="AQ69" s="335"/>
      <c r="AR69" s="335"/>
      <c r="AS69" s="659"/>
      <c r="AT69" s="659"/>
      <c r="AU69" s="335"/>
      <c r="AV69" s="335"/>
      <c r="AW69" s="335"/>
      <c r="AX69" s="335"/>
      <c r="AY69" s="335"/>
      <c r="AZ69" s="335"/>
      <c r="BA69" s="659"/>
      <c r="BB69" s="659"/>
      <c r="BC69" s="335"/>
      <c r="BD69" s="335"/>
      <c r="BE69" s="335"/>
      <c r="BF69" s="335"/>
      <c r="BG69" s="335"/>
      <c r="BH69" s="335"/>
      <c r="BI69" s="659"/>
      <c r="BJ69" s="659"/>
      <c r="BK69" s="335"/>
      <c r="BL69" s="335"/>
      <c r="BM69" s="335"/>
      <c r="BN69" s="335"/>
      <c r="BO69" s="335"/>
      <c r="BP69" s="335"/>
      <c r="BQ69" s="659"/>
      <c r="BR69" s="659"/>
      <c r="BS69" s="353"/>
      <c r="BT69" s="335"/>
      <c r="BU69" s="335"/>
      <c r="BV69" s="335"/>
      <c r="BW69" s="335"/>
      <c r="BX69" s="335"/>
      <c r="BY69" s="659"/>
      <c r="BZ69" s="659"/>
      <c r="CA69" s="335"/>
      <c r="CB69" s="335"/>
      <c r="CC69" s="335"/>
      <c r="CD69" s="335"/>
      <c r="CE69" s="335"/>
      <c r="CF69" s="335"/>
      <c r="CG69" s="659"/>
      <c r="CH69" s="659"/>
      <c r="CI69" s="335"/>
      <c r="CJ69" s="335"/>
      <c r="CK69" s="335"/>
      <c r="CL69" s="335"/>
      <c r="CM69" s="335"/>
      <c r="CN69" s="335"/>
      <c r="CO69" s="659"/>
      <c r="CP69" s="659"/>
      <c r="CQ69" s="335"/>
      <c r="CR69" s="335"/>
      <c r="CS69" s="335"/>
      <c r="CT69" s="335"/>
      <c r="CU69" s="335"/>
      <c r="CV69" s="335"/>
      <c r="CW69" s="659"/>
      <c r="CX69" s="659"/>
      <c r="CY69" s="335"/>
      <c r="CZ69" s="335"/>
      <c r="DA69" s="335"/>
      <c r="DB69" s="335"/>
      <c r="DC69" s="335"/>
      <c r="DD69" s="335"/>
      <c r="DE69" s="659"/>
      <c r="DF69" s="659"/>
      <c r="DG69" s="335"/>
      <c r="DH69" s="335"/>
      <c r="DI69" s="335"/>
      <c r="DJ69" s="335"/>
      <c r="DK69" s="335"/>
      <c r="DL69" s="335"/>
    </row>
    <row r="70" spans="27:116" ht="38.25" hidden="1" customHeight="1" x14ac:dyDescent="0.25">
      <c r="AA70" s="335"/>
      <c r="AB70" s="335"/>
      <c r="AC70" s="659"/>
      <c r="AD70" s="659"/>
      <c r="AE70" s="659"/>
      <c r="AF70" s="659"/>
      <c r="AG70" s="335"/>
      <c r="AH70" s="335"/>
      <c r="AI70" s="335"/>
      <c r="AJ70" s="335"/>
      <c r="AK70" s="659"/>
      <c r="AL70" s="659"/>
      <c r="AM70" s="335"/>
      <c r="AN70" s="335"/>
      <c r="AO70" s="335"/>
      <c r="AP70" s="335"/>
      <c r="AQ70" s="335"/>
      <c r="AR70" s="335"/>
      <c r="AS70" s="659"/>
      <c r="AT70" s="659"/>
      <c r="AU70" s="335"/>
      <c r="AV70" s="335"/>
      <c r="AW70" s="335"/>
      <c r="AX70" s="335"/>
      <c r="AY70" s="335"/>
      <c r="AZ70" s="335"/>
      <c r="BA70" s="659"/>
      <c r="BB70" s="659"/>
      <c r="BC70" s="335"/>
      <c r="BD70" s="335"/>
      <c r="BE70" s="335"/>
      <c r="BF70" s="335"/>
      <c r="BG70" s="335"/>
      <c r="BH70" s="335"/>
      <c r="BI70" s="659"/>
      <c r="BJ70" s="659"/>
      <c r="BK70" s="335"/>
      <c r="BL70" s="335"/>
      <c r="BM70" s="335"/>
      <c r="BN70" s="335"/>
      <c r="BO70" s="335"/>
      <c r="BP70" s="335"/>
      <c r="BQ70" s="659"/>
      <c r="BR70" s="659"/>
      <c r="BS70" s="353"/>
      <c r="BT70" s="335"/>
      <c r="BU70" s="335"/>
      <c r="BV70" s="335"/>
      <c r="BW70" s="335"/>
      <c r="BX70" s="335"/>
      <c r="BY70" s="659"/>
      <c r="BZ70" s="659"/>
      <c r="CA70" s="335"/>
      <c r="CB70" s="335"/>
      <c r="CC70" s="335"/>
      <c r="CD70" s="335"/>
      <c r="CE70" s="335"/>
      <c r="CF70" s="335"/>
      <c r="CG70" s="659"/>
      <c r="CH70" s="659"/>
      <c r="CI70" s="335"/>
      <c r="CJ70" s="335"/>
      <c r="CK70" s="335"/>
      <c r="CL70" s="335"/>
      <c r="CM70" s="335"/>
      <c r="CN70" s="335"/>
      <c r="CO70" s="659"/>
      <c r="CP70" s="659"/>
      <c r="CQ70" s="335"/>
      <c r="CR70" s="335"/>
      <c r="CS70" s="335"/>
      <c r="CT70" s="335"/>
      <c r="CU70" s="335"/>
      <c r="CV70" s="335"/>
      <c r="CW70" s="659"/>
      <c r="CX70" s="659"/>
      <c r="CY70" s="335"/>
      <c r="CZ70" s="335"/>
      <c r="DA70" s="335"/>
      <c r="DB70" s="335"/>
      <c r="DC70" s="335"/>
      <c r="DD70" s="335"/>
      <c r="DE70" s="659"/>
      <c r="DF70" s="659"/>
      <c r="DG70" s="335"/>
      <c r="DH70" s="335"/>
      <c r="DI70" s="335"/>
      <c r="DJ70" s="335"/>
      <c r="DK70" s="335"/>
      <c r="DL70" s="335"/>
    </row>
    <row r="71" spans="27:116" ht="38.25" hidden="1" customHeight="1" x14ac:dyDescent="0.25">
      <c r="AA71" s="335"/>
      <c r="AB71" s="335"/>
      <c r="AC71" s="659"/>
      <c r="AD71" s="659"/>
      <c r="AE71" s="659"/>
      <c r="AF71" s="659"/>
      <c r="AG71" s="335"/>
      <c r="AH71" s="335"/>
      <c r="AI71" s="335"/>
      <c r="AJ71" s="335"/>
      <c r="AK71" s="659"/>
      <c r="AL71" s="659"/>
      <c r="AM71" s="335"/>
      <c r="AN71" s="335"/>
      <c r="AO71" s="335"/>
      <c r="AP71" s="335"/>
      <c r="AQ71" s="335"/>
      <c r="AR71" s="335"/>
      <c r="AS71" s="659"/>
      <c r="AT71" s="659"/>
      <c r="AU71" s="335"/>
      <c r="AV71" s="335"/>
      <c r="AW71" s="335"/>
      <c r="AX71" s="335"/>
      <c r="AY71" s="335"/>
      <c r="AZ71" s="335"/>
      <c r="BA71" s="659"/>
      <c r="BB71" s="659"/>
      <c r="BC71" s="335"/>
      <c r="BD71" s="335"/>
      <c r="BE71" s="335"/>
      <c r="BF71" s="335"/>
      <c r="BG71" s="335"/>
      <c r="BH71" s="335"/>
      <c r="BI71" s="659"/>
      <c r="BJ71" s="659"/>
      <c r="BK71" s="335"/>
      <c r="BL71" s="335"/>
      <c r="BM71" s="335"/>
      <c r="BN71" s="335"/>
      <c r="BO71" s="335"/>
      <c r="BP71" s="335"/>
      <c r="BQ71" s="659"/>
      <c r="BR71" s="659"/>
      <c r="BS71" s="353"/>
      <c r="BT71" s="335"/>
      <c r="BU71" s="335"/>
      <c r="BV71" s="335"/>
      <c r="BW71" s="335"/>
      <c r="BX71" s="335"/>
      <c r="BY71" s="659"/>
      <c r="BZ71" s="659"/>
      <c r="CA71" s="335"/>
      <c r="CB71" s="335"/>
      <c r="CC71" s="335"/>
      <c r="CD71" s="335"/>
      <c r="CE71" s="335"/>
      <c r="CF71" s="335"/>
      <c r="CG71" s="659"/>
      <c r="CH71" s="659"/>
      <c r="CI71" s="335"/>
      <c r="CJ71" s="335"/>
      <c r="CK71" s="335"/>
      <c r="CL71" s="335"/>
      <c r="CM71" s="335"/>
      <c r="CN71" s="335"/>
      <c r="CO71" s="659"/>
      <c r="CP71" s="659"/>
      <c r="CQ71" s="335"/>
      <c r="CR71" s="335"/>
      <c r="CS71" s="335"/>
      <c r="CT71" s="335"/>
      <c r="CU71" s="335"/>
      <c r="CV71" s="335"/>
      <c r="CW71" s="659"/>
      <c r="CX71" s="659"/>
      <c r="CY71" s="335"/>
      <c r="CZ71" s="335"/>
      <c r="DA71" s="335"/>
      <c r="DB71" s="335"/>
      <c r="DC71" s="335"/>
      <c r="DD71" s="335"/>
      <c r="DE71" s="659"/>
      <c r="DF71" s="659"/>
      <c r="DG71" s="335"/>
      <c r="DH71" s="335"/>
      <c r="DI71" s="335"/>
      <c r="DJ71" s="335"/>
      <c r="DK71" s="335"/>
      <c r="DL71" s="335"/>
    </row>
    <row r="72" spans="27:116" ht="38.25" hidden="1" customHeight="1" x14ac:dyDescent="0.25">
      <c r="AA72" s="335"/>
      <c r="AB72" s="335"/>
      <c r="AC72" s="659"/>
      <c r="AD72" s="659"/>
      <c r="AE72" s="659"/>
      <c r="AF72" s="659"/>
      <c r="AG72" s="335"/>
      <c r="AH72" s="335"/>
      <c r="AI72" s="335"/>
      <c r="AJ72" s="335"/>
      <c r="AK72" s="659"/>
      <c r="AL72" s="659"/>
      <c r="AM72" s="335"/>
      <c r="AN72" s="335"/>
      <c r="AO72" s="335"/>
      <c r="AP72" s="335"/>
      <c r="AQ72" s="335"/>
      <c r="AR72" s="335"/>
      <c r="AS72" s="659"/>
      <c r="AT72" s="659"/>
      <c r="AU72" s="335"/>
      <c r="AV72" s="335"/>
      <c r="AW72" s="335"/>
      <c r="AX72" s="335"/>
      <c r="AY72" s="335"/>
      <c r="AZ72" s="335"/>
      <c r="BA72" s="659"/>
      <c r="BB72" s="659"/>
      <c r="BC72" s="335"/>
      <c r="BD72" s="335"/>
      <c r="BE72" s="335"/>
      <c r="BF72" s="335"/>
      <c r="BG72" s="335"/>
      <c r="BH72" s="335"/>
      <c r="BI72" s="659"/>
      <c r="BJ72" s="659"/>
      <c r="BK72" s="335"/>
      <c r="BL72" s="335"/>
      <c r="BM72" s="335"/>
      <c r="BN72" s="335"/>
      <c r="BO72" s="335"/>
      <c r="BP72" s="335"/>
      <c r="BQ72" s="659"/>
      <c r="BR72" s="659"/>
      <c r="BS72" s="353"/>
      <c r="BT72" s="335"/>
      <c r="BU72" s="335"/>
      <c r="BV72" s="335"/>
      <c r="BW72" s="335"/>
      <c r="BX72" s="335"/>
      <c r="BY72" s="659"/>
      <c r="BZ72" s="659"/>
      <c r="CA72" s="335"/>
      <c r="CB72" s="335"/>
      <c r="CC72" s="335"/>
      <c r="CD72" s="335"/>
      <c r="CE72" s="335"/>
      <c r="CF72" s="335"/>
      <c r="CG72" s="659"/>
      <c r="CH72" s="659"/>
      <c r="CI72" s="335"/>
      <c r="CJ72" s="335"/>
      <c r="CK72" s="335"/>
      <c r="CL72" s="335"/>
      <c r="CM72" s="335"/>
      <c r="CN72" s="335"/>
      <c r="CO72" s="659"/>
      <c r="CP72" s="659"/>
      <c r="CQ72" s="335"/>
      <c r="CR72" s="335"/>
      <c r="CS72" s="335"/>
      <c r="CT72" s="335"/>
      <c r="CU72" s="335"/>
      <c r="CV72" s="335"/>
      <c r="CW72" s="659"/>
      <c r="CX72" s="659"/>
      <c r="CY72" s="335"/>
      <c r="CZ72" s="335"/>
      <c r="DA72" s="335"/>
      <c r="DB72" s="335"/>
      <c r="DC72" s="335"/>
      <c r="DD72" s="335"/>
      <c r="DE72" s="659"/>
      <c r="DF72" s="659"/>
      <c r="DG72" s="335"/>
      <c r="DH72" s="335"/>
      <c r="DI72" s="335"/>
      <c r="DJ72" s="335"/>
      <c r="DK72" s="335"/>
      <c r="DL72" s="335"/>
    </row>
    <row r="73" spans="27:116" ht="38.25" hidden="1" customHeight="1" x14ac:dyDescent="0.25">
      <c r="AA73" s="335"/>
      <c r="AB73" s="335"/>
      <c r="AC73" s="659"/>
      <c r="AD73" s="659"/>
      <c r="AE73" s="659"/>
      <c r="AF73" s="659"/>
      <c r="AG73" s="335"/>
      <c r="AH73" s="335"/>
      <c r="AI73" s="335"/>
      <c r="AJ73" s="335"/>
      <c r="AK73" s="659"/>
      <c r="AL73" s="659"/>
      <c r="AM73" s="335"/>
      <c r="AN73" s="335"/>
      <c r="AO73" s="335"/>
      <c r="AP73" s="335"/>
      <c r="AQ73" s="335"/>
      <c r="AR73" s="335"/>
      <c r="AS73" s="659"/>
      <c r="AT73" s="659"/>
      <c r="AU73" s="335"/>
      <c r="AV73" s="335"/>
      <c r="AW73" s="335"/>
      <c r="AX73" s="335"/>
      <c r="AY73" s="335"/>
      <c r="AZ73" s="335"/>
      <c r="BA73" s="659"/>
      <c r="BB73" s="659"/>
      <c r="BC73" s="335"/>
      <c r="BD73" s="335"/>
      <c r="BE73" s="335"/>
      <c r="BF73" s="335"/>
      <c r="BG73" s="335"/>
      <c r="BH73" s="335"/>
      <c r="BI73" s="659"/>
      <c r="BJ73" s="659"/>
      <c r="BK73" s="335"/>
      <c r="BL73" s="335"/>
      <c r="BM73" s="335"/>
      <c r="BN73" s="335"/>
      <c r="BO73" s="335"/>
      <c r="BP73" s="335"/>
      <c r="BQ73" s="659"/>
      <c r="BR73" s="659"/>
      <c r="BS73" s="353"/>
      <c r="BT73" s="335"/>
      <c r="BU73" s="335"/>
      <c r="BV73" s="335"/>
      <c r="BW73" s="335"/>
      <c r="BX73" s="335"/>
      <c r="BY73" s="659"/>
      <c r="BZ73" s="659"/>
      <c r="CA73" s="335"/>
      <c r="CB73" s="335"/>
      <c r="CC73" s="335"/>
      <c r="CD73" s="335"/>
      <c r="CE73" s="335"/>
      <c r="CF73" s="335"/>
      <c r="CG73" s="659"/>
      <c r="CH73" s="659"/>
      <c r="CI73" s="335"/>
      <c r="CJ73" s="335"/>
      <c r="CK73" s="335"/>
      <c r="CL73" s="335"/>
      <c r="CM73" s="335"/>
      <c r="CN73" s="335"/>
      <c r="CO73" s="659"/>
      <c r="CP73" s="659"/>
      <c r="CQ73" s="335"/>
      <c r="CR73" s="335"/>
      <c r="CS73" s="335"/>
      <c r="CT73" s="335"/>
      <c r="CU73" s="335"/>
      <c r="CV73" s="335"/>
      <c r="CW73" s="659"/>
      <c r="CX73" s="659"/>
      <c r="CY73" s="335"/>
      <c r="CZ73" s="335"/>
      <c r="DA73" s="335"/>
      <c r="DB73" s="335"/>
      <c r="DC73" s="335"/>
      <c r="DD73" s="335"/>
      <c r="DE73" s="659"/>
      <c r="DF73" s="659"/>
      <c r="DG73" s="335"/>
      <c r="DH73" s="335"/>
      <c r="DI73" s="335"/>
      <c r="DJ73" s="335"/>
      <c r="DK73" s="335"/>
      <c r="DL73" s="335"/>
    </row>
    <row r="74" spans="27:116" ht="38.25" hidden="1" customHeight="1" x14ac:dyDescent="0.25">
      <c r="AA74" s="335"/>
      <c r="AB74" s="335"/>
      <c r="AC74" s="659"/>
      <c r="AD74" s="659"/>
      <c r="AE74" s="659"/>
      <c r="AF74" s="659"/>
      <c r="AG74" s="335"/>
      <c r="AH74" s="335"/>
      <c r="AI74" s="335"/>
      <c r="AJ74" s="335"/>
      <c r="AK74" s="659"/>
      <c r="AL74" s="659"/>
      <c r="AM74" s="335"/>
      <c r="AN74" s="335"/>
      <c r="AO74" s="335"/>
      <c r="AP74" s="335"/>
      <c r="AQ74" s="335"/>
      <c r="AR74" s="335"/>
      <c r="AS74" s="659"/>
      <c r="AT74" s="659"/>
      <c r="AU74" s="335"/>
      <c r="AV74" s="335"/>
      <c r="AW74" s="335"/>
      <c r="AX74" s="335"/>
      <c r="AY74" s="335"/>
      <c r="AZ74" s="335"/>
      <c r="BA74" s="659"/>
      <c r="BB74" s="659"/>
      <c r="BC74" s="335"/>
      <c r="BD74" s="335"/>
      <c r="BE74" s="335"/>
      <c r="BF74" s="335"/>
      <c r="BG74" s="335"/>
      <c r="BH74" s="335"/>
      <c r="BI74" s="659"/>
      <c r="BJ74" s="659"/>
      <c r="BK74" s="335"/>
      <c r="BL74" s="335"/>
      <c r="BM74" s="335"/>
      <c r="BN74" s="335"/>
      <c r="BO74" s="335"/>
      <c r="BP74" s="335"/>
      <c r="BQ74" s="659"/>
      <c r="BR74" s="659"/>
      <c r="BS74" s="353"/>
      <c r="BT74" s="335"/>
      <c r="BU74" s="335"/>
      <c r="BV74" s="335"/>
      <c r="BW74" s="335"/>
      <c r="BX74" s="335"/>
      <c r="BY74" s="659"/>
      <c r="BZ74" s="659"/>
      <c r="CA74" s="335"/>
      <c r="CB74" s="335"/>
      <c r="CC74" s="335"/>
      <c r="CD74" s="335"/>
      <c r="CE74" s="335"/>
      <c r="CF74" s="335"/>
      <c r="CG74" s="659"/>
      <c r="CH74" s="659"/>
      <c r="CI74" s="335"/>
      <c r="CJ74" s="335"/>
      <c r="CK74" s="335"/>
      <c r="CL74" s="335"/>
      <c r="CM74" s="335"/>
      <c r="CN74" s="335"/>
      <c r="CO74" s="659"/>
      <c r="CP74" s="659"/>
      <c r="CQ74" s="335"/>
      <c r="CR74" s="335"/>
      <c r="CS74" s="335"/>
      <c r="CT74" s="335"/>
      <c r="CU74" s="335"/>
      <c r="CV74" s="335"/>
      <c r="CW74" s="659"/>
      <c r="CX74" s="659"/>
      <c r="CY74" s="335"/>
      <c r="CZ74" s="335"/>
      <c r="DA74" s="335"/>
      <c r="DB74" s="335"/>
      <c r="DC74" s="335"/>
      <c r="DD74" s="335"/>
      <c r="DE74" s="659"/>
      <c r="DF74" s="659"/>
      <c r="DG74" s="335"/>
      <c r="DH74" s="335"/>
      <c r="DI74" s="335"/>
      <c r="DJ74" s="335"/>
      <c r="DK74" s="335"/>
      <c r="DL74" s="335"/>
    </row>
    <row r="75" spans="27:116" ht="38.25" hidden="1" customHeight="1" x14ac:dyDescent="0.25">
      <c r="AA75" s="335"/>
      <c r="AB75" s="335"/>
      <c r="AC75" s="659"/>
      <c r="AD75" s="659"/>
      <c r="AE75" s="659"/>
      <c r="AF75" s="659"/>
      <c r="AG75" s="335"/>
      <c r="AH75" s="335"/>
      <c r="AI75" s="335"/>
      <c r="AJ75" s="335"/>
      <c r="AK75" s="659"/>
      <c r="AL75" s="659"/>
      <c r="AM75" s="335"/>
      <c r="AN75" s="335"/>
      <c r="AO75" s="335"/>
      <c r="AP75" s="335"/>
      <c r="AQ75" s="335"/>
      <c r="AR75" s="335"/>
      <c r="AS75" s="659"/>
      <c r="AT75" s="659"/>
      <c r="AU75" s="335"/>
      <c r="AV75" s="335"/>
      <c r="AW75" s="335"/>
      <c r="AX75" s="335"/>
      <c r="AY75" s="335"/>
      <c r="AZ75" s="335"/>
      <c r="BA75" s="659"/>
      <c r="BB75" s="659"/>
      <c r="BC75" s="335"/>
      <c r="BD75" s="335"/>
      <c r="BE75" s="335"/>
      <c r="BF75" s="335"/>
      <c r="BG75" s="335"/>
      <c r="BH75" s="335"/>
      <c r="BI75" s="659"/>
      <c r="BJ75" s="659"/>
      <c r="BK75" s="335"/>
      <c r="BL75" s="335"/>
      <c r="BM75" s="335"/>
      <c r="BN75" s="335"/>
      <c r="BO75" s="335"/>
      <c r="BP75" s="335"/>
      <c r="BQ75" s="659"/>
      <c r="BR75" s="659"/>
      <c r="BS75" s="353"/>
      <c r="BT75" s="335"/>
      <c r="BU75" s="335"/>
      <c r="BV75" s="335"/>
      <c r="BW75" s="335"/>
      <c r="BX75" s="335"/>
      <c r="BY75" s="659"/>
      <c r="BZ75" s="659"/>
      <c r="CA75" s="335"/>
      <c r="CB75" s="335"/>
      <c r="CC75" s="335"/>
      <c r="CD75" s="335"/>
      <c r="CE75" s="335"/>
      <c r="CF75" s="335"/>
      <c r="CG75" s="659"/>
      <c r="CH75" s="659"/>
      <c r="CI75" s="335"/>
      <c r="CJ75" s="335"/>
      <c r="CK75" s="335"/>
      <c r="CL75" s="335"/>
      <c r="CM75" s="335"/>
      <c r="CN75" s="335"/>
      <c r="CO75" s="659"/>
      <c r="CP75" s="659"/>
      <c r="CQ75" s="335"/>
      <c r="CR75" s="335"/>
      <c r="CS75" s="335"/>
      <c r="CT75" s="335"/>
      <c r="CU75" s="335"/>
      <c r="CV75" s="335"/>
      <c r="CW75" s="659"/>
      <c r="CX75" s="659"/>
      <c r="CY75" s="335"/>
      <c r="CZ75" s="335"/>
      <c r="DA75" s="335"/>
      <c r="DB75" s="335"/>
      <c r="DC75" s="335"/>
      <c r="DD75" s="335"/>
      <c r="DE75" s="659"/>
      <c r="DF75" s="659"/>
      <c r="DG75" s="335"/>
      <c r="DH75" s="335"/>
      <c r="DI75" s="335"/>
      <c r="DJ75" s="335"/>
      <c r="DK75" s="335"/>
      <c r="DL75" s="335"/>
    </row>
    <row r="76" spans="27:116" ht="38.25" hidden="1" customHeight="1" x14ac:dyDescent="0.25">
      <c r="AA76" s="335"/>
      <c r="AB76" s="335"/>
      <c r="AC76" s="659"/>
      <c r="AD76" s="659"/>
      <c r="AE76" s="659"/>
      <c r="AF76" s="659"/>
      <c r="AG76" s="335"/>
      <c r="AH76" s="335"/>
      <c r="AI76" s="335"/>
      <c r="AJ76" s="335"/>
      <c r="AK76" s="659"/>
      <c r="AL76" s="659"/>
      <c r="AM76" s="335"/>
      <c r="AN76" s="335"/>
      <c r="AO76" s="335"/>
      <c r="AP76" s="335"/>
      <c r="AQ76" s="335"/>
      <c r="AR76" s="335"/>
      <c r="AS76" s="659"/>
      <c r="AT76" s="659"/>
      <c r="AU76" s="335"/>
      <c r="AV76" s="335"/>
      <c r="AW76" s="335"/>
      <c r="AX76" s="335"/>
      <c r="AY76" s="335"/>
      <c r="AZ76" s="335"/>
      <c r="BA76" s="659"/>
      <c r="BB76" s="659"/>
      <c r="BC76" s="335"/>
      <c r="BD76" s="335"/>
      <c r="BE76" s="335"/>
      <c r="BF76" s="335"/>
      <c r="BG76" s="335"/>
      <c r="BH76" s="335"/>
      <c r="BI76" s="659"/>
      <c r="BJ76" s="659"/>
      <c r="BK76" s="335"/>
      <c r="BL76" s="335"/>
      <c r="BM76" s="335"/>
      <c r="BN76" s="335"/>
      <c r="BO76" s="335"/>
      <c r="BP76" s="335"/>
      <c r="BQ76" s="659"/>
      <c r="BR76" s="659"/>
      <c r="BS76" s="353"/>
      <c r="BT76" s="335"/>
      <c r="BU76" s="335"/>
      <c r="BV76" s="335"/>
      <c r="BW76" s="335"/>
      <c r="BX76" s="335"/>
      <c r="BY76" s="659"/>
      <c r="BZ76" s="659"/>
      <c r="CA76" s="335"/>
      <c r="CB76" s="335"/>
      <c r="CC76" s="335"/>
      <c r="CD76" s="335"/>
      <c r="CE76" s="335"/>
      <c r="CF76" s="335"/>
      <c r="CG76" s="659"/>
      <c r="CH76" s="659"/>
      <c r="CI76" s="335"/>
      <c r="CJ76" s="335"/>
      <c r="CK76" s="335"/>
      <c r="CL76" s="335"/>
      <c r="CM76" s="335"/>
      <c r="CN76" s="335"/>
      <c r="CO76" s="659"/>
      <c r="CP76" s="659"/>
      <c r="CQ76" s="335"/>
      <c r="CR76" s="335"/>
      <c r="CS76" s="335"/>
      <c r="CT76" s="335"/>
      <c r="CU76" s="335"/>
      <c r="CV76" s="335"/>
      <c r="CW76" s="659"/>
      <c r="CX76" s="659"/>
      <c r="CY76" s="335"/>
      <c r="CZ76" s="335"/>
      <c r="DA76" s="335"/>
      <c r="DB76" s="335"/>
      <c r="DC76" s="335"/>
      <c r="DD76" s="335"/>
      <c r="DE76" s="659"/>
      <c r="DF76" s="659"/>
      <c r="DG76" s="335"/>
      <c r="DH76" s="335"/>
      <c r="DI76" s="335"/>
      <c r="DJ76" s="335"/>
      <c r="DK76" s="335"/>
      <c r="DL76" s="335"/>
    </row>
    <row r="77" spans="27:116" ht="38.25" hidden="1" customHeight="1" x14ac:dyDescent="0.25">
      <c r="AA77" s="335"/>
      <c r="AB77" s="335"/>
      <c r="AC77" s="659"/>
      <c r="AD77" s="659"/>
      <c r="AE77" s="659"/>
      <c r="AF77" s="659"/>
      <c r="AG77" s="335"/>
      <c r="AH77" s="335"/>
      <c r="AI77" s="335"/>
      <c r="AJ77" s="335"/>
      <c r="AK77" s="659"/>
      <c r="AL77" s="659"/>
      <c r="AM77" s="335"/>
      <c r="AN77" s="335"/>
      <c r="AO77" s="335"/>
      <c r="AP77" s="335"/>
      <c r="AQ77" s="335"/>
      <c r="AR77" s="335"/>
      <c r="AS77" s="659"/>
      <c r="AT77" s="659"/>
      <c r="AU77" s="335"/>
      <c r="AV77" s="335"/>
      <c r="AW77" s="335"/>
      <c r="AX77" s="335"/>
      <c r="AY77" s="335"/>
      <c r="AZ77" s="335"/>
      <c r="BA77" s="659"/>
      <c r="BB77" s="659"/>
      <c r="BC77" s="335"/>
      <c r="BD77" s="335"/>
      <c r="BE77" s="335"/>
      <c r="BF77" s="335"/>
      <c r="BG77" s="335"/>
      <c r="BH77" s="335"/>
      <c r="BI77" s="659"/>
      <c r="BJ77" s="659"/>
      <c r="BK77" s="335"/>
      <c r="BL77" s="335"/>
      <c r="BM77" s="335"/>
      <c r="BN77" s="335"/>
      <c r="BO77" s="335"/>
      <c r="BP77" s="335"/>
      <c r="BQ77" s="659"/>
      <c r="BR77" s="659"/>
      <c r="BS77" s="353"/>
      <c r="BT77" s="335"/>
      <c r="BU77" s="335"/>
      <c r="BV77" s="335"/>
      <c r="BW77" s="335"/>
      <c r="BX77" s="335"/>
      <c r="BY77" s="659"/>
      <c r="BZ77" s="659"/>
      <c r="CA77" s="335"/>
      <c r="CB77" s="335"/>
      <c r="CC77" s="335"/>
      <c r="CD77" s="335"/>
      <c r="CE77" s="335"/>
      <c r="CF77" s="335"/>
      <c r="CG77" s="659"/>
      <c r="CH77" s="659"/>
      <c r="CI77" s="335"/>
      <c r="CJ77" s="335"/>
      <c r="CK77" s="335"/>
      <c r="CL77" s="335"/>
      <c r="CM77" s="335"/>
      <c r="CN77" s="335"/>
      <c r="CO77" s="659"/>
      <c r="CP77" s="659"/>
      <c r="CQ77" s="335"/>
      <c r="CR77" s="335"/>
      <c r="CS77" s="335"/>
      <c r="CT77" s="335"/>
      <c r="CU77" s="335"/>
      <c r="CV77" s="335"/>
      <c r="CW77" s="659"/>
      <c r="CX77" s="659"/>
      <c r="CY77" s="335"/>
      <c r="CZ77" s="335"/>
      <c r="DA77" s="335"/>
      <c r="DB77" s="335"/>
      <c r="DC77" s="335"/>
      <c r="DD77" s="335"/>
      <c r="DE77" s="659"/>
      <c r="DF77" s="659"/>
      <c r="DG77" s="335"/>
      <c r="DH77" s="335"/>
      <c r="DI77" s="335"/>
      <c r="DJ77" s="335"/>
      <c r="DK77" s="335"/>
      <c r="DL77" s="335"/>
    </row>
    <row r="78" spans="27:116" ht="38.25" hidden="1" customHeight="1" x14ac:dyDescent="0.25">
      <c r="AA78" s="335"/>
      <c r="AB78" s="335"/>
      <c r="AC78" s="659"/>
      <c r="AD78" s="659"/>
      <c r="AE78" s="659"/>
      <c r="AF78" s="659"/>
      <c r="AG78" s="335"/>
      <c r="AH78" s="335"/>
      <c r="AI78" s="335"/>
      <c r="AJ78" s="335"/>
      <c r="AK78" s="659"/>
      <c r="AL78" s="659"/>
      <c r="AM78" s="335"/>
      <c r="AN78" s="335"/>
      <c r="AO78" s="335"/>
      <c r="AP78" s="335"/>
      <c r="AQ78" s="335"/>
      <c r="AR78" s="335"/>
      <c r="AS78" s="659"/>
      <c r="AT78" s="659"/>
      <c r="AU78" s="335"/>
      <c r="AV78" s="335"/>
      <c r="AW78" s="335"/>
      <c r="AX78" s="335"/>
      <c r="AY78" s="335"/>
      <c r="AZ78" s="335"/>
      <c r="BA78" s="659"/>
      <c r="BB78" s="659"/>
      <c r="BC78" s="335"/>
      <c r="BD78" s="335"/>
      <c r="BE78" s="335"/>
      <c r="BF78" s="335"/>
      <c r="BG78" s="335"/>
      <c r="BH78" s="335"/>
      <c r="BI78" s="659"/>
      <c r="BJ78" s="659"/>
      <c r="BK78" s="335"/>
      <c r="BL78" s="335"/>
      <c r="BM78" s="335"/>
      <c r="BN78" s="335"/>
      <c r="BO78" s="335"/>
      <c r="BP78" s="335"/>
      <c r="BQ78" s="659"/>
      <c r="BR78" s="659"/>
      <c r="BS78" s="353"/>
      <c r="BT78" s="335"/>
      <c r="BU78" s="335"/>
      <c r="BV78" s="335"/>
      <c r="BW78" s="335"/>
      <c r="BX78" s="335"/>
      <c r="BY78" s="659"/>
      <c r="BZ78" s="659"/>
      <c r="CA78" s="335"/>
      <c r="CB78" s="335"/>
      <c r="CC78" s="335"/>
      <c r="CD78" s="335"/>
      <c r="CE78" s="335"/>
      <c r="CF78" s="335"/>
      <c r="CG78" s="659"/>
      <c r="CH78" s="659"/>
      <c r="CI78" s="335"/>
      <c r="CJ78" s="335"/>
      <c r="CK78" s="335"/>
      <c r="CL78" s="335"/>
      <c r="CM78" s="335"/>
      <c r="CN78" s="335"/>
      <c r="CO78" s="659"/>
      <c r="CP78" s="659"/>
      <c r="CQ78" s="335"/>
      <c r="CR78" s="335"/>
      <c r="CS78" s="335"/>
      <c r="CT78" s="335"/>
      <c r="CU78" s="335"/>
      <c r="CV78" s="335"/>
      <c r="CW78" s="659"/>
      <c r="CX78" s="659"/>
      <c r="CY78" s="335"/>
      <c r="CZ78" s="335"/>
      <c r="DA78" s="335"/>
      <c r="DB78" s="335"/>
      <c r="DC78" s="335"/>
      <c r="DD78" s="335"/>
      <c r="DE78" s="659"/>
      <c r="DF78" s="659"/>
      <c r="DG78" s="335"/>
      <c r="DH78" s="335"/>
      <c r="DI78" s="335"/>
      <c r="DJ78" s="335"/>
      <c r="DK78" s="335"/>
      <c r="DL78" s="335"/>
    </row>
    <row r="79" spans="27:116" ht="38.25" hidden="1" customHeight="1" x14ac:dyDescent="0.25">
      <c r="AA79" s="335"/>
      <c r="AB79" s="335"/>
      <c r="AC79" s="659"/>
      <c r="AD79" s="659"/>
      <c r="AE79" s="659"/>
      <c r="AF79" s="659"/>
      <c r="AG79" s="335"/>
      <c r="AH79" s="335"/>
      <c r="AI79" s="335"/>
      <c r="AJ79" s="335"/>
      <c r="AK79" s="659"/>
      <c r="AL79" s="659"/>
      <c r="AM79" s="335"/>
      <c r="AN79" s="335"/>
      <c r="AO79" s="335"/>
      <c r="AP79" s="335"/>
      <c r="AQ79" s="335"/>
      <c r="AR79" s="335"/>
      <c r="AS79" s="659"/>
      <c r="AT79" s="659"/>
      <c r="AU79" s="335"/>
      <c r="AV79" s="335"/>
      <c r="AW79" s="335"/>
      <c r="AX79" s="335"/>
      <c r="AY79" s="335"/>
      <c r="AZ79" s="335"/>
      <c r="BA79" s="659"/>
      <c r="BB79" s="659"/>
      <c r="BC79" s="335"/>
      <c r="BD79" s="335"/>
      <c r="BE79" s="335"/>
      <c r="BF79" s="335"/>
      <c r="BG79" s="335"/>
      <c r="BH79" s="335"/>
      <c r="BI79" s="659"/>
      <c r="BJ79" s="659"/>
      <c r="BK79" s="335"/>
      <c r="BL79" s="335"/>
      <c r="BM79" s="335"/>
      <c r="BN79" s="335"/>
      <c r="BO79" s="335"/>
      <c r="BP79" s="335"/>
      <c r="BQ79" s="659"/>
      <c r="BR79" s="659"/>
      <c r="BS79" s="353"/>
      <c r="BT79" s="335"/>
      <c r="BU79" s="335"/>
      <c r="BV79" s="335"/>
      <c r="BW79" s="335"/>
      <c r="BX79" s="335"/>
      <c r="BY79" s="659"/>
      <c r="BZ79" s="659"/>
      <c r="CA79" s="335"/>
      <c r="CB79" s="335"/>
      <c r="CC79" s="335"/>
      <c r="CD79" s="335"/>
      <c r="CE79" s="335"/>
      <c r="CF79" s="335"/>
      <c r="CG79" s="659"/>
      <c r="CH79" s="659"/>
      <c r="CI79" s="335"/>
      <c r="CJ79" s="335"/>
      <c r="CK79" s="335"/>
      <c r="CL79" s="335"/>
      <c r="CM79" s="335"/>
      <c r="CN79" s="335"/>
      <c r="CO79" s="659"/>
      <c r="CP79" s="659"/>
      <c r="CQ79" s="335"/>
      <c r="CR79" s="335"/>
      <c r="CS79" s="335"/>
      <c r="CT79" s="335"/>
      <c r="CU79" s="335"/>
      <c r="CV79" s="335"/>
      <c r="CW79" s="659"/>
      <c r="CX79" s="659"/>
      <c r="CY79" s="335"/>
      <c r="CZ79" s="335"/>
      <c r="DA79" s="335"/>
      <c r="DB79" s="335"/>
      <c r="DC79" s="335"/>
      <c r="DD79" s="335"/>
      <c r="DE79" s="659"/>
      <c r="DF79" s="659"/>
      <c r="DG79" s="335"/>
      <c r="DH79" s="335"/>
      <c r="DI79" s="335"/>
      <c r="DJ79" s="335"/>
      <c r="DK79" s="335"/>
      <c r="DL79" s="335"/>
    </row>
    <row r="80" spans="27:116" ht="38.25" hidden="1" customHeight="1" x14ac:dyDescent="0.25">
      <c r="AA80" s="335"/>
      <c r="AB80" s="335"/>
      <c r="AC80" s="659"/>
      <c r="AD80" s="659"/>
      <c r="AE80" s="659"/>
      <c r="AF80" s="659"/>
      <c r="AG80" s="335"/>
      <c r="AH80" s="335"/>
      <c r="AI80" s="335"/>
      <c r="AJ80" s="335"/>
      <c r="AK80" s="659"/>
      <c r="AL80" s="659"/>
      <c r="AM80" s="335"/>
      <c r="AN80" s="335"/>
      <c r="AO80" s="335"/>
      <c r="AP80" s="335"/>
      <c r="AQ80" s="335"/>
      <c r="AR80" s="335"/>
      <c r="AS80" s="659"/>
      <c r="AT80" s="659"/>
      <c r="AU80" s="335"/>
      <c r="AV80" s="335"/>
      <c r="AW80" s="335"/>
      <c r="AX80" s="335"/>
      <c r="AY80" s="335"/>
      <c r="AZ80" s="335"/>
      <c r="BA80" s="659"/>
      <c r="BB80" s="659"/>
      <c r="BC80" s="335"/>
      <c r="BD80" s="335"/>
      <c r="BE80" s="335"/>
      <c r="BF80" s="335"/>
      <c r="BG80" s="335"/>
      <c r="BH80" s="335"/>
      <c r="BI80" s="659"/>
      <c r="BJ80" s="659"/>
      <c r="BK80" s="335"/>
      <c r="BL80" s="335"/>
      <c r="BM80" s="335"/>
      <c r="BN80" s="335"/>
      <c r="BO80" s="335"/>
      <c r="BP80" s="335"/>
      <c r="BQ80" s="659"/>
      <c r="BR80" s="659"/>
      <c r="BS80" s="353"/>
      <c r="BT80" s="335"/>
      <c r="BU80" s="335"/>
      <c r="BV80" s="335"/>
      <c r="BW80" s="335"/>
      <c r="BX80" s="335"/>
      <c r="BY80" s="659"/>
      <c r="BZ80" s="659"/>
      <c r="CA80" s="335"/>
      <c r="CB80" s="335"/>
      <c r="CC80" s="335"/>
      <c r="CD80" s="335"/>
      <c r="CE80" s="335"/>
      <c r="CF80" s="335"/>
      <c r="CG80" s="659"/>
      <c r="CH80" s="659"/>
      <c r="CI80" s="335"/>
      <c r="CJ80" s="335"/>
      <c r="CK80" s="335"/>
      <c r="CL80" s="335"/>
      <c r="CM80" s="335"/>
      <c r="CN80" s="335"/>
      <c r="CO80" s="659"/>
      <c r="CP80" s="659"/>
      <c r="CQ80" s="335"/>
      <c r="CR80" s="335"/>
      <c r="CS80" s="335"/>
      <c r="CT80" s="335"/>
      <c r="CU80" s="335"/>
      <c r="CV80" s="335"/>
      <c r="CW80" s="659"/>
      <c r="CX80" s="659"/>
      <c r="CY80" s="335"/>
      <c r="CZ80" s="335"/>
      <c r="DA80" s="335"/>
      <c r="DB80" s="335"/>
      <c r="DC80" s="335"/>
      <c r="DD80" s="335"/>
      <c r="DE80" s="659"/>
      <c r="DF80" s="659"/>
      <c r="DG80" s="335"/>
      <c r="DH80" s="335"/>
      <c r="DI80" s="335"/>
      <c r="DJ80" s="335"/>
      <c r="DK80" s="335"/>
      <c r="DL80" s="335"/>
    </row>
    <row r="81" spans="16:116" ht="38.25" hidden="1" customHeight="1" x14ac:dyDescent="0.25">
      <c r="AA81" s="335"/>
      <c r="AB81" s="335"/>
      <c r="AC81" s="659"/>
      <c r="AD81" s="659"/>
      <c r="AE81" s="659"/>
      <c r="AF81" s="659"/>
      <c r="AG81" s="335"/>
      <c r="AH81" s="335"/>
      <c r="AI81" s="335"/>
      <c r="AJ81" s="335"/>
      <c r="AK81" s="659"/>
      <c r="AL81" s="659"/>
      <c r="AM81" s="335"/>
      <c r="AN81" s="335"/>
      <c r="AO81" s="335"/>
      <c r="AP81" s="335"/>
      <c r="AQ81" s="335"/>
      <c r="AR81" s="335"/>
      <c r="AS81" s="659"/>
      <c r="AT81" s="659"/>
      <c r="AU81" s="335"/>
      <c r="AV81" s="335"/>
      <c r="AW81" s="335"/>
      <c r="AX81" s="335"/>
      <c r="AY81" s="335"/>
      <c r="AZ81" s="335"/>
      <c r="BA81" s="659"/>
      <c r="BB81" s="659"/>
      <c r="BC81" s="335"/>
      <c r="BD81" s="335"/>
      <c r="BE81" s="335"/>
      <c r="BF81" s="335"/>
      <c r="BG81" s="335"/>
      <c r="BH81" s="335"/>
      <c r="BI81" s="659"/>
      <c r="BJ81" s="659"/>
      <c r="BK81" s="335"/>
      <c r="BL81" s="335"/>
      <c r="BM81" s="335"/>
      <c r="BN81" s="335"/>
      <c r="BO81" s="335"/>
      <c r="BP81" s="335"/>
      <c r="BQ81" s="659"/>
      <c r="BR81" s="659"/>
      <c r="BS81" s="353"/>
      <c r="BT81" s="335"/>
      <c r="BU81" s="335"/>
      <c r="BV81" s="335"/>
      <c r="BW81" s="335"/>
      <c r="BX81" s="335"/>
      <c r="BY81" s="659"/>
      <c r="BZ81" s="659"/>
      <c r="CA81" s="335"/>
      <c r="CB81" s="335"/>
      <c r="CC81" s="335"/>
      <c r="CD81" s="335"/>
      <c r="CE81" s="335"/>
      <c r="CF81" s="335"/>
      <c r="CG81" s="659"/>
      <c r="CH81" s="659"/>
      <c r="CI81" s="335"/>
      <c r="CJ81" s="335"/>
      <c r="CK81" s="335"/>
      <c r="CL81" s="335"/>
      <c r="CM81" s="335"/>
      <c r="CN81" s="335"/>
      <c r="CO81" s="659"/>
      <c r="CP81" s="659"/>
      <c r="CQ81" s="335"/>
      <c r="CR81" s="335"/>
      <c r="CS81" s="335"/>
      <c r="CT81" s="335"/>
      <c r="CU81" s="335"/>
      <c r="CV81" s="335"/>
      <c r="CW81" s="659"/>
      <c r="CX81" s="659"/>
      <c r="CY81" s="335"/>
      <c r="CZ81" s="335"/>
      <c r="DA81" s="335"/>
      <c r="DB81" s="335"/>
      <c r="DC81" s="335"/>
      <c r="DD81" s="335"/>
      <c r="DE81" s="659"/>
      <c r="DF81" s="659"/>
      <c r="DG81" s="335"/>
      <c r="DH81" s="335"/>
      <c r="DI81" s="335"/>
      <c r="DJ81" s="335"/>
      <c r="DK81" s="335"/>
      <c r="DL81" s="335"/>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40">
        <f>SUM(P22:P61)</f>
        <v>5</v>
      </c>
      <c r="Q91" s="540">
        <f>SUM(Q22:Q61)</f>
        <v>1.0000000000000004</v>
      </c>
    </row>
  </sheetData>
  <sheetProtection algorithmName="SHA-512" hashValue="0I/kIWQZuKRntQC0wxzqU+FbUcJM3IZQL+yhZiLEdxB/kb+UTVqLayoi4/yHcpe0QuvtCPZugvy1hvrH+HLyug==" saltValue="MkqHSnlZExtRqevnb4d87g==" spinCount="100000" sheet="1" objects="1" scenarios="1"/>
  <mergeCells count="840">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M46:M47"/>
    <mergeCell ref="N46:N47"/>
    <mergeCell ref="O46:O47"/>
    <mergeCell ref="P46:P47"/>
    <mergeCell ref="Q46:Q47"/>
    <mergeCell ref="W46:W47"/>
    <mergeCell ref="X46:X47"/>
    <mergeCell ref="R43:R45"/>
    <mergeCell ref="R46:R47"/>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EK37:EK38"/>
    <mergeCell ref="EL37:EL38"/>
    <mergeCell ref="ES37:ES38"/>
    <mergeCell ref="ET37:ET38"/>
    <mergeCell ref="EU37:EU38"/>
    <mergeCell ref="DS37:DS38"/>
    <mergeCell ref="DT37:DT38"/>
    <mergeCell ref="EA37:EA38"/>
    <mergeCell ref="EB37:EB38"/>
    <mergeCell ref="EC37:EC38"/>
    <mergeCell ref="EJ37:E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K37:K38"/>
    <mergeCell ref="L37:L38"/>
    <mergeCell ref="M37:M38"/>
    <mergeCell ref="N37:N38"/>
    <mergeCell ref="O37:O38"/>
    <mergeCell ref="P37:P38"/>
    <mergeCell ref="D37:D38"/>
    <mergeCell ref="E37:E38"/>
    <mergeCell ref="J37:J38"/>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DI22:DI36"/>
    <mergeCell ref="DJ22:DJ36"/>
    <mergeCell ref="CR22:CR25"/>
    <mergeCell ref="CR26:CR30"/>
    <mergeCell ref="DG34:DG36"/>
    <mergeCell ref="DK22:DK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CK22:CK36"/>
    <mergeCell ref="CL22:CL36"/>
    <mergeCell ref="CS22:CS36"/>
    <mergeCell ref="CQ34:CQ36"/>
    <mergeCell ref="CR34:CR36"/>
    <mergeCell ref="CY34:CY36"/>
    <mergeCell ref="CZ34:CZ36"/>
    <mergeCell ref="DH26:DH30"/>
    <mergeCell ref="CT22:CT36"/>
    <mergeCell ref="DH34:DH36"/>
    <mergeCell ref="DH22:DH25"/>
    <mergeCell ref="CQ31:CQ33"/>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A19:B21"/>
    <mergeCell ref="C19:C21"/>
    <mergeCell ref="D19:I19"/>
    <mergeCell ref="J19:R19"/>
    <mergeCell ref="S19:T19"/>
    <mergeCell ref="U19:AB20"/>
    <mergeCell ref="K20:K21"/>
    <mergeCell ref="L20:L21"/>
    <mergeCell ref="M20:M21"/>
    <mergeCell ref="N20:N21"/>
    <mergeCell ref="A12:B12"/>
    <mergeCell ref="C12:H12"/>
    <mergeCell ref="A13:B13"/>
    <mergeCell ref="C13:H13"/>
    <mergeCell ref="A14:B15"/>
    <mergeCell ref="H14:H15"/>
    <mergeCell ref="A9:B9"/>
    <mergeCell ref="C9:H9"/>
    <mergeCell ref="A10:B10"/>
    <mergeCell ref="C10:H10"/>
    <mergeCell ref="A11:B11"/>
    <mergeCell ref="C11:H11"/>
    <mergeCell ref="A6:B6"/>
    <mergeCell ref="C6:H6"/>
    <mergeCell ref="A7:B7"/>
    <mergeCell ref="C7:H7"/>
    <mergeCell ref="A8:B8"/>
    <mergeCell ref="C8:H8"/>
    <mergeCell ref="A1:A3"/>
    <mergeCell ref="B1:Z1"/>
    <mergeCell ref="AB1:AC3"/>
    <mergeCell ref="B2:Z2"/>
    <mergeCell ref="B3:K3"/>
    <mergeCell ref="L3:Z3"/>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BD53:BD54"/>
    <mergeCell ref="BC53:BC54"/>
    <mergeCell ref="BD58:BD60"/>
    <mergeCell ref="BC58:BC60"/>
    <mergeCell ref="BE53:BE61"/>
    <mergeCell ref="BF53:BF61"/>
    <mergeCell ref="BK53:BK54"/>
    <mergeCell ref="BL53:BL54"/>
    <mergeCell ref="BK58:BK60"/>
    <mergeCell ref="BL58:BL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CC53:CC61"/>
    <mergeCell ref="CD53:CD61"/>
    <mergeCell ref="CI53:CI54"/>
    <mergeCell ref="CJ53:CJ54"/>
    <mergeCell ref="CI58:CI60"/>
    <mergeCell ref="CK53:CK61"/>
    <mergeCell ref="CL53:CL61"/>
    <mergeCell ref="CQ53:CQ54"/>
    <mergeCell ref="CJ58:CJ60"/>
    <mergeCell ref="CR53:CR54"/>
    <mergeCell ref="CQ58:CQ60"/>
    <mergeCell ref="CR58:CR60"/>
    <mergeCell ref="CS53:CS61"/>
    <mergeCell ref="CT53:CT61"/>
    <mergeCell ref="CY53:CY54"/>
    <mergeCell ref="CZ53:CZ54"/>
    <mergeCell ref="CY58:CY60"/>
    <mergeCell ref="CZ58:CZ60"/>
    <mergeCell ref="DA53:DA61"/>
    <mergeCell ref="DB53:DB61"/>
    <mergeCell ref="DH53:DH54"/>
    <mergeCell ref="DH58:DH60"/>
    <mergeCell ref="DI53:DI61"/>
    <mergeCell ref="DJ53:DJ61"/>
    <mergeCell ref="DG51:DG52"/>
    <mergeCell ref="DG49:DG50"/>
    <mergeCell ref="DG53:DG54"/>
    <mergeCell ref="DG58:DG60"/>
    <mergeCell ref="DJ48:DJ52"/>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EB39:EB42"/>
    <mergeCell ref="EB43:EB45"/>
    <mergeCell ref="EB46:EB47"/>
    <mergeCell ref="EC39:EC42"/>
    <mergeCell ref="EC43:EC45"/>
    <mergeCell ref="EC46:EC47"/>
    <mergeCell ref="ED39:ED47"/>
    <mergeCell ref="EE39:EE47"/>
    <mergeCell ref="EF39:EF47"/>
    <mergeCell ref="EJ39:EJ42"/>
    <mergeCell ref="EK39:EK42"/>
    <mergeCell ref="EL39:EL42"/>
    <mergeCell ref="EJ43:EJ45"/>
    <mergeCell ref="EK43:EK45"/>
    <mergeCell ref="EL43:EL45"/>
    <mergeCell ref="EJ46:EJ47"/>
    <mergeCell ref="EK46:EK47"/>
    <mergeCell ref="EL46:EL47"/>
    <mergeCell ref="EM39:EM47"/>
    <mergeCell ref="EN39:EN47"/>
    <mergeCell ref="EO39:EO47"/>
    <mergeCell ref="ES39:ES42"/>
    <mergeCell ref="ET39:ET42"/>
    <mergeCell ref="EU39:EU42"/>
    <mergeCell ref="ES43:ES45"/>
    <mergeCell ref="ET43:ET45"/>
    <mergeCell ref="EU43:EU45"/>
    <mergeCell ref="ES46:ES47"/>
    <mergeCell ref="ET46:ET47"/>
    <mergeCell ref="EU46:EU47"/>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U49:EU50"/>
    <mergeCell ref="EU51:EU52"/>
    <mergeCell ref="EL51:EL52"/>
    <mergeCell ref="EM48:EM52"/>
    <mergeCell ref="EN48:EN52"/>
    <mergeCell ref="EO48:EO52"/>
    <mergeCell ref="ES49:ES50"/>
    <mergeCell ref="ET49:ET50"/>
    <mergeCell ref="ES51:ES52"/>
    <mergeCell ref="ET51:ET52"/>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abSelected="1" zoomScale="90" zoomScaleNormal="90" zoomScalePageLayoutView="60" workbookViewId="0">
      <selection activeCell="C11" sqref="C11:F11"/>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9" customFormat="1" ht="29.25" customHeight="1" x14ac:dyDescent="0.25">
      <c r="A1" s="2047"/>
      <c r="B1" s="2051" t="s">
        <v>13</v>
      </c>
      <c r="C1" s="2052"/>
      <c r="D1" s="2052"/>
      <c r="E1" s="2052"/>
      <c r="F1" s="2052"/>
      <c r="G1" s="2052"/>
      <c r="H1" s="2052"/>
      <c r="I1" s="2052"/>
      <c r="J1" s="2052"/>
      <c r="K1" s="2052"/>
      <c r="L1" s="2052"/>
      <c r="M1" s="2052"/>
      <c r="N1" s="2053"/>
      <c r="O1" s="2050"/>
      <c r="P1" s="78"/>
      <c r="Q1" s="78"/>
      <c r="R1" s="78"/>
      <c r="S1" s="78"/>
      <c r="T1" s="78"/>
      <c r="U1" s="78"/>
      <c r="V1" s="78"/>
      <c r="W1" s="78"/>
      <c r="Z1" s="51"/>
      <c r="AA1" s="51"/>
      <c r="AB1" s="51"/>
      <c r="AC1" s="51"/>
      <c r="AD1" s="51"/>
      <c r="AE1" s="51"/>
      <c r="AF1" s="51"/>
      <c r="AG1" s="51"/>
      <c r="AH1" s="51"/>
      <c r="AI1" s="51"/>
      <c r="AJ1" s="51"/>
      <c r="AK1" s="51"/>
      <c r="AL1" s="51"/>
      <c r="AM1" s="51"/>
      <c r="AN1" s="6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8"/>
    </row>
    <row r="2" spans="1:139" s="59" customFormat="1" ht="29.25" customHeight="1" x14ac:dyDescent="0.25">
      <c r="A2" s="2048"/>
      <c r="B2" s="2051" t="s">
        <v>1</v>
      </c>
      <c r="C2" s="2052"/>
      <c r="D2" s="2052"/>
      <c r="E2" s="2052"/>
      <c r="F2" s="2052"/>
      <c r="G2" s="2052"/>
      <c r="H2" s="2052"/>
      <c r="I2" s="2052"/>
      <c r="J2" s="2052"/>
      <c r="K2" s="2052"/>
      <c r="L2" s="2052"/>
      <c r="M2" s="2052"/>
      <c r="N2" s="2053"/>
      <c r="O2" s="2050"/>
      <c r="P2" s="78"/>
      <c r="Q2" s="78"/>
      <c r="R2" s="78"/>
      <c r="S2" s="78"/>
      <c r="T2" s="78"/>
      <c r="U2" s="78"/>
      <c r="V2" s="78"/>
      <c r="W2" s="78"/>
      <c r="Z2" s="51"/>
      <c r="AA2" s="51"/>
      <c r="AB2" s="51"/>
      <c r="AC2" s="51"/>
      <c r="AD2" s="51"/>
      <c r="AE2" s="51"/>
      <c r="AF2" s="51"/>
      <c r="AG2" s="51"/>
      <c r="AH2" s="51"/>
      <c r="AI2" s="51"/>
      <c r="AJ2" s="51"/>
      <c r="AK2" s="51"/>
      <c r="AL2" s="51"/>
      <c r="AM2" s="51"/>
      <c r="AN2" s="6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8"/>
    </row>
    <row r="3" spans="1:139" s="59" customFormat="1" ht="29.25" customHeight="1" x14ac:dyDescent="0.25">
      <c r="A3" s="2049"/>
      <c r="B3" s="2055" t="s">
        <v>2</v>
      </c>
      <c r="C3" s="2055"/>
      <c r="D3" s="2055"/>
      <c r="E3" s="2055"/>
      <c r="F3" s="2055"/>
      <c r="G3" s="2055"/>
      <c r="H3" s="2055"/>
      <c r="I3" s="2055"/>
      <c r="J3" s="2055"/>
      <c r="K3" s="2054" t="s">
        <v>3</v>
      </c>
      <c r="L3" s="2054"/>
      <c r="M3" s="2054"/>
      <c r="N3" s="2054"/>
      <c r="O3" s="2050"/>
      <c r="P3" s="79"/>
      <c r="Q3" s="79"/>
      <c r="R3" s="79"/>
      <c r="S3" s="79"/>
      <c r="T3" s="79"/>
      <c r="U3" s="79"/>
      <c r="V3" s="79"/>
      <c r="W3" s="79"/>
      <c r="Z3" s="51"/>
      <c r="AA3" s="51"/>
      <c r="AB3" s="51"/>
      <c r="AC3" s="51"/>
      <c r="AD3" s="51"/>
      <c r="AE3" s="51"/>
      <c r="AF3" s="51"/>
      <c r="AG3" s="51"/>
      <c r="AH3" s="51"/>
      <c r="AI3" s="51"/>
      <c r="AJ3" s="51"/>
      <c r="AK3" s="51"/>
      <c r="AL3" s="51"/>
      <c r="AM3" s="51"/>
      <c r="AN3" s="6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8"/>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3" customFormat="1" ht="17.25" customHeight="1" x14ac:dyDescent="0.25">
      <c r="A8" s="1133" t="s">
        <v>14</v>
      </c>
      <c r="B8" s="1134"/>
      <c r="C8" s="1138" t="s">
        <v>15</v>
      </c>
      <c r="D8" s="1139"/>
      <c r="E8" s="1139"/>
      <c r="F8" s="1140"/>
      <c r="G8" s="36"/>
      <c r="H8" s="36"/>
      <c r="I8" s="36"/>
      <c r="J8" s="36"/>
      <c r="K8" s="36"/>
      <c r="L8" s="36"/>
      <c r="M8" s="36"/>
      <c r="N8" s="36"/>
      <c r="O8" s="36"/>
      <c r="P8" s="36"/>
      <c r="Q8" s="36"/>
      <c r="R8" s="54"/>
      <c r="S8" s="54"/>
      <c r="T8" s="54"/>
      <c r="U8" s="36"/>
      <c r="V8" s="36"/>
    </row>
    <row r="9" spans="1:139" s="53" customFormat="1" ht="18" customHeight="1" x14ac:dyDescent="0.25">
      <c r="A9" s="1133" t="s">
        <v>16</v>
      </c>
      <c r="B9" s="1134"/>
      <c r="C9" s="1135" t="s">
        <v>17</v>
      </c>
      <c r="D9" s="1135"/>
      <c r="E9" s="1135"/>
      <c r="F9" s="1135"/>
      <c r="G9" s="36"/>
      <c r="H9" s="36"/>
      <c r="I9" s="36"/>
      <c r="J9" s="36"/>
      <c r="K9" s="36"/>
      <c r="L9" s="36"/>
      <c r="M9" s="36"/>
      <c r="N9" s="36"/>
      <c r="O9" s="36"/>
      <c r="P9" s="36"/>
      <c r="Q9" s="36"/>
      <c r="R9" s="54"/>
      <c r="S9" s="54"/>
      <c r="T9" s="54"/>
      <c r="U9" s="36"/>
      <c r="V9" s="36"/>
    </row>
    <row r="10" spans="1:139" s="53" customFormat="1" x14ac:dyDescent="0.25">
      <c r="A10" s="1136" t="s">
        <v>18</v>
      </c>
      <c r="B10" s="1137"/>
      <c r="C10" s="1141" t="s">
        <v>19</v>
      </c>
      <c r="D10" s="1142"/>
      <c r="E10" s="1142"/>
      <c r="F10" s="1143"/>
      <c r="G10" s="36"/>
      <c r="H10" s="36"/>
      <c r="I10" s="36"/>
      <c r="J10" s="36"/>
      <c r="K10" s="36"/>
      <c r="L10" s="36"/>
      <c r="M10" s="36"/>
      <c r="N10" s="36"/>
      <c r="O10" s="36"/>
      <c r="P10" s="36"/>
      <c r="Q10" s="36"/>
      <c r="R10" s="54"/>
      <c r="S10" s="54"/>
      <c r="T10" s="54"/>
      <c r="U10" s="36"/>
      <c r="V10" s="36"/>
    </row>
    <row r="11" spans="1:139" s="53" customFormat="1" ht="135" customHeight="1" x14ac:dyDescent="0.25">
      <c r="A11" s="1136" t="s">
        <v>20</v>
      </c>
      <c r="B11" s="1137"/>
      <c r="C11" s="1291" t="s">
        <v>21</v>
      </c>
      <c r="D11" s="1291"/>
      <c r="E11" s="1291"/>
      <c r="F11" s="1291"/>
      <c r="G11" s="36"/>
      <c r="H11" s="36"/>
      <c r="I11" s="36"/>
      <c r="J11" s="36"/>
      <c r="K11" s="36"/>
      <c r="L11" s="36"/>
      <c r="M11" s="36"/>
      <c r="N11" s="36"/>
      <c r="O11" s="36"/>
      <c r="P11" s="36"/>
      <c r="Q11" s="36"/>
      <c r="R11" s="54"/>
      <c r="S11" s="54"/>
      <c r="T11" s="54"/>
      <c r="U11" s="36"/>
      <c r="V11" s="36"/>
    </row>
    <row r="12" spans="1:139" s="53" customFormat="1" ht="46.5" customHeight="1" x14ac:dyDescent="0.25">
      <c r="A12" s="1133" t="s">
        <v>22</v>
      </c>
      <c r="B12" s="1134"/>
      <c r="C12" s="1135" t="s">
        <v>23</v>
      </c>
      <c r="D12" s="1135"/>
      <c r="E12" s="1135"/>
      <c r="F12" s="1135"/>
      <c r="G12" s="36"/>
      <c r="H12" s="36"/>
      <c r="I12" s="36"/>
      <c r="J12" s="36"/>
      <c r="K12" s="36"/>
      <c r="L12" s="36"/>
      <c r="M12" s="36"/>
      <c r="N12" s="36"/>
      <c r="O12" s="36"/>
      <c r="P12" s="36"/>
      <c r="Q12" s="36"/>
      <c r="R12" s="54"/>
      <c r="S12" s="54"/>
      <c r="T12" s="54"/>
      <c r="U12" s="36"/>
    </row>
    <row r="13" spans="1:139" s="53" customFormat="1" ht="33" customHeight="1" x14ac:dyDescent="0.25">
      <c r="A13" s="1136" t="s">
        <v>24</v>
      </c>
      <c r="B13" s="1137"/>
      <c r="C13" s="1135" t="s">
        <v>25</v>
      </c>
      <c r="D13" s="1135"/>
      <c r="E13" s="1135"/>
      <c r="F13" s="1135"/>
      <c r="G13" s="36"/>
      <c r="H13" s="36"/>
      <c r="I13" s="36"/>
      <c r="J13" s="36"/>
      <c r="K13" s="36"/>
      <c r="L13" s="36"/>
      <c r="M13" s="36"/>
      <c r="N13" s="36"/>
      <c r="O13" s="36"/>
      <c r="P13" s="36"/>
      <c r="Q13" s="36"/>
      <c r="R13" s="54"/>
      <c r="S13" s="54"/>
      <c r="T13" s="54"/>
      <c r="U13" s="36"/>
      <c r="V13" s="36"/>
    </row>
    <row r="14" spans="1:139" s="53" customFormat="1" ht="20.25" customHeight="1" x14ac:dyDescent="0.25">
      <c r="A14" s="1136" t="s">
        <v>26</v>
      </c>
      <c r="B14" s="1137"/>
      <c r="C14" s="1135" t="s">
        <v>27</v>
      </c>
      <c r="D14" s="1135"/>
      <c r="E14" s="1135"/>
      <c r="F14" s="1135"/>
      <c r="G14" s="36"/>
      <c r="H14" s="36"/>
      <c r="I14" s="36"/>
      <c r="J14" s="36"/>
      <c r="K14" s="36"/>
      <c r="L14" s="36"/>
      <c r="M14" s="36"/>
      <c r="N14" s="36"/>
      <c r="O14" s="36"/>
      <c r="P14" s="36"/>
      <c r="Q14" s="36"/>
      <c r="R14" s="54"/>
      <c r="S14" s="54"/>
      <c r="T14" s="54"/>
      <c r="U14" s="36"/>
      <c r="V14" s="36"/>
    </row>
    <row r="15" spans="1:139" s="53" customFormat="1" ht="33" customHeight="1" x14ac:dyDescent="0.25">
      <c r="A15" s="1133" t="s">
        <v>28</v>
      </c>
      <c r="B15" s="1134"/>
      <c r="C15" s="1135" t="s">
        <v>29</v>
      </c>
      <c r="D15" s="1135"/>
      <c r="E15" s="1135"/>
      <c r="F15" s="1135"/>
      <c r="G15" s="36"/>
      <c r="H15" s="36"/>
      <c r="I15" s="36"/>
      <c r="J15" s="36"/>
      <c r="K15" s="36"/>
      <c r="L15" s="36"/>
      <c r="M15" s="36"/>
      <c r="N15" s="36"/>
      <c r="O15" s="36"/>
      <c r="P15" s="36"/>
      <c r="Q15" s="36"/>
      <c r="R15" s="54"/>
      <c r="S15" s="54"/>
      <c r="T15" s="54"/>
      <c r="U15" s="36"/>
      <c r="V15" s="36"/>
    </row>
    <row r="16" spans="1:139" s="53" customFormat="1" ht="24.75" customHeight="1" x14ac:dyDescent="0.25">
      <c r="A16" s="1128" t="s">
        <v>30</v>
      </c>
      <c r="B16" s="1129"/>
      <c r="C16" s="80" t="s">
        <v>31</v>
      </c>
      <c r="D16" s="1132" t="s">
        <v>32</v>
      </c>
      <c r="E16" s="1132"/>
      <c r="F16" s="1132">
        <v>2024</v>
      </c>
      <c r="G16" s="36"/>
      <c r="H16" s="36"/>
      <c r="I16" s="36"/>
      <c r="J16" s="36"/>
      <c r="K16" s="36"/>
      <c r="L16" s="36"/>
      <c r="M16" s="36"/>
      <c r="N16" s="36"/>
      <c r="O16" s="36"/>
      <c r="P16" s="36"/>
      <c r="Q16" s="36"/>
      <c r="R16" s="54"/>
      <c r="S16" s="54"/>
      <c r="T16" s="54"/>
      <c r="U16" s="36"/>
      <c r="V16" s="36"/>
    </row>
    <row r="17" spans="1:22" s="53" customFormat="1" ht="14.25" customHeight="1" x14ac:dyDescent="0.25">
      <c r="A17" s="1130"/>
      <c r="B17" s="1131"/>
      <c r="C17" s="80" t="s">
        <v>33</v>
      </c>
      <c r="D17" s="1132" t="s">
        <v>34</v>
      </c>
      <c r="E17" s="1132"/>
      <c r="F17" s="1132"/>
      <c r="G17" s="36"/>
      <c r="H17" s="36"/>
      <c r="I17" s="36"/>
      <c r="J17" s="36"/>
      <c r="K17" s="36"/>
      <c r="L17" s="36"/>
      <c r="M17" s="36"/>
      <c r="N17" s="36"/>
      <c r="O17" s="36"/>
      <c r="P17" s="36"/>
      <c r="Q17" s="36"/>
      <c r="R17" s="54"/>
      <c r="S17" s="54"/>
      <c r="T17" s="54"/>
      <c r="U17" s="36"/>
      <c r="V17" s="36"/>
    </row>
    <row r="18" spans="1:22" s="2" customFormat="1" ht="15" customHeight="1" x14ac:dyDescent="0.2">
      <c r="A18" s="3"/>
      <c r="C18" s="15"/>
      <c r="D18" s="15"/>
      <c r="E18" s="17"/>
      <c r="G18" s="14"/>
      <c r="H18" s="17"/>
      <c r="I18" s="17"/>
      <c r="J18" s="4"/>
    </row>
    <row r="19" spans="1:22" s="2" customFormat="1" ht="20.25" x14ac:dyDescent="0.2">
      <c r="A19" s="87" t="s">
        <v>655</v>
      </c>
    </row>
    <row r="20" spans="1:22" ht="18" customHeight="1" x14ac:dyDescent="0.25">
      <c r="A20" s="2031" t="s">
        <v>656</v>
      </c>
      <c r="B20" s="2031" t="s">
        <v>657</v>
      </c>
      <c r="C20" s="2043" t="s">
        <v>658</v>
      </c>
      <c r="D20" s="2044"/>
      <c r="E20" s="2041" t="s">
        <v>659</v>
      </c>
      <c r="F20" s="2041" t="s">
        <v>660</v>
      </c>
      <c r="G20" s="2031" t="s">
        <v>661</v>
      </c>
      <c r="H20" s="2031" t="s">
        <v>662</v>
      </c>
      <c r="I20" s="2031" t="s">
        <v>663</v>
      </c>
      <c r="J20" s="2040" t="s">
        <v>664</v>
      </c>
      <c r="K20" s="2040"/>
      <c r="L20" s="2040"/>
      <c r="M20" s="2040"/>
      <c r="N20" s="2040"/>
    </row>
    <row r="21" spans="1:22" s="5" customFormat="1" ht="48" x14ac:dyDescent="0.2">
      <c r="A21" s="2032"/>
      <c r="B21" s="2032"/>
      <c r="C21" s="2045"/>
      <c r="D21" s="2046"/>
      <c r="E21" s="2042"/>
      <c r="F21" s="2042"/>
      <c r="G21" s="2032"/>
      <c r="H21" s="2032"/>
      <c r="I21" s="2032"/>
      <c r="J21" s="48" t="s">
        <v>665</v>
      </c>
      <c r="K21" s="48" t="s">
        <v>666</v>
      </c>
      <c r="L21" s="48" t="s">
        <v>667</v>
      </c>
      <c r="M21" s="48" t="s">
        <v>668</v>
      </c>
      <c r="N21" s="49" t="s">
        <v>669</v>
      </c>
    </row>
    <row r="22" spans="1:22" ht="76.5" customHeight="1" x14ac:dyDescent="0.25">
      <c r="A22" s="2026" t="s">
        <v>670</v>
      </c>
      <c r="B22" s="2033" t="s">
        <v>671</v>
      </c>
      <c r="C22" s="2026" t="s">
        <v>464</v>
      </c>
      <c r="D22" s="2026"/>
      <c r="E22" s="2027" t="s">
        <v>672</v>
      </c>
      <c r="F22" s="890" t="s">
        <v>673</v>
      </c>
      <c r="G22" s="2028">
        <v>10000</v>
      </c>
      <c r="H22" s="2034">
        <v>2728</v>
      </c>
      <c r="I22" s="2037">
        <f>+H22/G22</f>
        <v>0.27279999999999999</v>
      </c>
      <c r="J22" s="2017" t="s">
        <v>674</v>
      </c>
      <c r="K22" s="2020" t="s">
        <v>675</v>
      </c>
      <c r="L22" s="2017" t="s">
        <v>676</v>
      </c>
      <c r="M22" s="2017" t="s">
        <v>91</v>
      </c>
      <c r="N22" s="2023" t="s">
        <v>677</v>
      </c>
    </row>
    <row r="23" spans="1:22" ht="93.75" customHeight="1" x14ac:dyDescent="0.25">
      <c r="A23" s="2026"/>
      <c r="B23" s="2033"/>
      <c r="C23" s="2026"/>
      <c r="D23" s="2026"/>
      <c r="E23" s="2027"/>
      <c r="F23" s="891" t="s">
        <v>678</v>
      </c>
      <c r="G23" s="2029"/>
      <c r="H23" s="2035"/>
      <c r="I23" s="2038"/>
      <c r="J23" s="2018"/>
      <c r="K23" s="2021"/>
      <c r="L23" s="2018"/>
      <c r="M23" s="2018"/>
      <c r="N23" s="2024"/>
    </row>
    <row r="24" spans="1:22" ht="66.75" customHeight="1" x14ac:dyDescent="0.25">
      <c r="A24" s="2026"/>
      <c r="B24" s="2033"/>
      <c r="C24" s="2026"/>
      <c r="D24" s="2026"/>
      <c r="E24" s="2027"/>
      <c r="F24" s="892" t="s">
        <v>679</v>
      </c>
      <c r="G24" s="2030"/>
      <c r="H24" s="2036"/>
      <c r="I24" s="2039"/>
      <c r="J24" s="2019"/>
      <c r="K24" s="2022"/>
      <c r="L24" s="2019"/>
      <c r="M24" s="2019"/>
      <c r="N24" s="2025"/>
    </row>
    <row r="25" spans="1:22" ht="89.25" customHeight="1" x14ac:dyDescent="0.25">
      <c r="A25" s="1071" t="s">
        <v>680</v>
      </c>
      <c r="B25" s="1071" t="s">
        <v>681</v>
      </c>
      <c r="C25" s="2026" t="s">
        <v>682</v>
      </c>
      <c r="D25" s="2026"/>
      <c r="E25" s="1072" t="s">
        <v>672</v>
      </c>
      <c r="F25" s="816" t="s">
        <v>683</v>
      </c>
      <c r="G25" s="1071">
        <v>24720</v>
      </c>
      <c r="H25" s="994">
        <v>1518</v>
      </c>
      <c r="I25" s="818">
        <f>+H25/G25</f>
        <v>6.1407766990291261E-2</v>
      </c>
      <c r="J25" s="997" t="s">
        <v>684</v>
      </c>
      <c r="K25" s="995" t="s">
        <v>685</v>
      </c>
      <c r="L25" s="996" t="s">
        <v>686</v>
      </c>
      <c r="M25" s="997" t="s">
        <v>687</v>
      </c>
      <c r="N25" s="998" t="s">
        <v>94</v>
      </c>
    </row>
    <row r="26" spans="1:22" ht="183" customHeight="1" x14ac:dyDescent="0.25">
      <c r="A26" s="1071" t="s">
        <v>688</v>
      </c>
      <c r="B26" s="1073" t="s">
        <v>689</v>
      </c>
      <c r="C26" s="2026" t="s">
        <v>690</v>
      </c>
      <c r="D26" s="2026"/>
      <c r="E26" s="815" t="s">
        <v>672</v>
      </c>
      <c r="F26" s="817" t="s">
        <v>691</v>
      </c>
      <c r="G26" s="1071">
        <v>0.2</v>
      </c>
      <c r="H26" s="994">
        <v>4.2999999999999997E-2</v>
      </c>
      <c r="I26" s="818">
        <f>+H26/G26</f>
        <v>0.21499999999999997</v>
      </c>
      <c r="J26" s="997" t="s">
        <v>692</v>
      </c>
      <c r="K26" s="814" t="s">
        <v>693</v>
      </c>
      <c r="L26" s="997" t="s">
        <v>91</v>
      </c>
      <c r="M26" s="997" t="s">
        <v>91</v>
      </c>
      <c r="N26" s="998" t="s">
        <v>96</v>
      </c>
    </row>
    <row r="29" spans="1:22" ht="15.75" x14ac:dyDescent="0.25">
      <c r="A29" s="6"/>
    </row>
  </sheetData>
  <sheetProtection algorithmName="SHA-512" hashValue="iMm2h4wT9qKQt2xGd8lJawZ3HC1eAsGZtl9KiIzd+9ZXTPeRB4eGztfNq3uZE21ufj/gyL8IXWtmFPwDXh/wpg==" saltValue="hLZsz7HzP1qV1kp+cT9owA==" spinCount="100000" sheet="1" objects="1" scenarios="1"/>
  <dataConsolidate/>
  <mergeCells count="49">
    <mergeCell ref="A1:A3"/>
    <mergeCell ref="O1:O3"/>
    <mergeCell ref="B1:N1"/>
    <mergeCell ref="B2:N2"/>
    <mergeCell ref="K3:N3"/>
    <mergeCell ref="B3:J3"/>
    <mergeCell ref="A8:B8"/>
    <mergeCell ref="A9:B9"/>
    <mergeCell ref="A10:B10"/>
    <mergeCell ref="C9:F9"/>
    <mergeCell ref="C10:F10"/>
    <mergeCell ref="C8:F8"/>
    <mergeCell ref="A11:B11"/>
    <mergeCell ref="A12:B12"/>
    <mergeCell ref="A13:B13"/>
    <mergeCell ref="C11:F11"/>
    <mergeCell ref="C12:F12"/>
    <mergeCell ref="C13:F13"/>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22:A24"/>
    <mergeCell ref="B22:B24"/>
    <mergeCell ref="C22:D24"/>
    <mergeCell ref="H22:H24"/>
    <mergeCell ref="I22:I24"/>
    <mergeCell ref="C25:D25"/>
    <mergeCell ref="C26:D26"/>
    <mergeCell ref="E22:E24"/>
    <mergeCell ref="G22:G24"/>
    <mergeCell ref="I20:I21"/>
    <mergeCell ref="J22:J24"/>
    <mergeCell ref="K22:K24"/>
    <mergeCell ref="M22:M24"/>
    <mergeCell ref="L22:L24"/>
    <mergeCell ref="N22:N24"/>
  </mergeCells>
  <dataValidations xWindow="1157" yWindow="605"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E415E469-C6BD-431B-9FA5-52DED0FD1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