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embeddings/oleObject1.bin" ContentType="application/vnd.openxmlformats-officedocument.oleObject"/>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showInkAnnotation="0" updateLinks="always"/>
  <mc:AlternateContent xmlns:mc="http://schemas.openxmlformats.org/markup-compatibility/2006">
    <mc:Choice Requires="x15">
      <x15ac:absPath xmlns:x15ac="http://schemas.microsoft.com/office/spreadsheetml/2010/11/ac" url="C:\Users\JUAN DELGADILLO\Documents\Contrato_dtos_ 2024 - JUAN DIEGO D - IDPYBA\Meses\Enero\Plan de acción 7951\PA 7951\"/>
    </mc:Choice>
  </mc:AlternateContent>
  <xr:revisionPtr revIDLastSave="0" documentId="13_ncr:1_{6C4C9822-53D9-48A7-B47A-7A72F7DB6528}" xr6:coauthVersionLast="47" xr6:coauthVersionMax="47" xr10:uidLastSave="{00000000-0000-0000-0000-000000000000}"/>
  <bookViews>
    <workbookView xWindow="-120" yWindow="-120" windowWidth="20730" windowHeight="11040" tabRatio="993" firstSheet="1" activeTab="4" xr2:uid="{00000000-000D-0000-FFFF-FFFF00000000}"/>
  </bookViews>
  <sheets>
    <sheet name="4. ACTIVIDADES Y TAREAS ACUMULA" sheetId="76" state="hidden" r:id="rId1"/>
    <sheet name="INDICE" sheetId="6" r:id="rId2"/>
    <sheet name="1.PROGRAMACION CUATRIENIO" sheetId="61" r:id="rId3"/>
    <sheet name="2. RESUMEN EJECUTIVO" sheetId="47" r:id="rId4"/>
    <sheet name="3. EJEC PRESUPUESTAL" sheetId="70" r:id="rId5"/>
    <sheet name="4. ACTIVIDADES Y TAREAS" sheetId="75" r:id="rId6"/>
    <sheet name="5. METAS PDD" sheetId="74" r:id="rId7"/>
    <sheet name="PDD_FORMULAS" sheetId="77" state="hidden" r:id="rId8"/>
  </sheets>
  <externalReferences>
    <externalReference r:id="rId9"/>
  </externalReferences>
  <definedNames>
    <definedName name="_01A" localSheetId="3">#REF!</definedName>
    <definedName name="_01A" localSheetId="6">#REF!</definedName>
    <definedName name="_01A">#REF!</definedName>
    <definedName name="_xlnm._FilterDatabase" localSheetId="3" hidden="1">'2. RESUMEN EJECUTIVO'!$B$20:$H$21</definedName>
    <definedName name="_xlnm._FilterDatabase" localSheetId="4" hidden="1">'3. EJEC PRESUPUESTAL'!$A$26:$V$41</definedName>
    <definedName name="_xlnm._FilterDatabase" localSheetId="0" hidden="1">'4. ACTIVIDADES Y TAREAS ACUMULA'!$A$4:$MV$4</definedName>
    <definedName name="A" localSheetId="3">#REF!</definedName>
    <definedName name="A" localSheetId="6">#REF!</definedName>
    <definedName name="A">#REF!</definedName>
    <definedName name="a_proy4025" localSheetId="3">#REF!</definedName>
    <definedName name="a_proy4025" localSheetId="6">#REF!</definedName>
    <definedName name="a_proy4025">#REF!</definedName>
    <definedName name="_xlnm.Print_Area" localSheetId="3">'2. RESUMEN EJECUTIVO'!$A$20:$D$27</definedName>
    <definedName name="_xlnm.Print_Area" localSheetId="6">'5. METAS PDD'!$A$4:$O$34</definedName>
    <definedName name="B" localSheetId="5">#REF!,#REF!,#REF!,#REF!,#REF!,#REF!,#REF!,#REF!,#REF!,#REF!,#REF!,#REF!,#REF!</definedName>
    <definedName name="B" localSheetId="0">#REF!,#REF!,#REF!,#REF!,#REF!,#REF!,#REF!,#REF!,#REF!,#REF!,#REF!,#REF!,#REF!</definedName>
    <definedName name="B" localSheetId="6">#REF!,#REF!,#REF!,#REF!,#REF!,#REF!,#REF!,#REF!,#REF!,#REF!,#REF!,#REF!,#REF!</definedName>
    <definedName name="B">#REF!,#REF!,#REF!,#REF!,#REF!,#REF!,#REF!,#REF!,#REF!,#REF!,#REF!,#REF!,#REF!</definedName>
    <definedName name="Buscar" localSheetId="0">#REF!</definedName>
    <definedName name="Buscar" localSheetId="6">#REF!</definedName>
    <definedName name="Buscar">#REF!</definedName>
    <definedName name="EJE" localSheetId="3">#REF!,#REF!,#REF!,#REF!,#REF!,#REF!,#REF!,#REF!,#REF!,#REF!,#REF!,#REF!,#REF!</definedName>
    <definedName name="EJE" localSheetId="0">#REF!,#REF!,#REF!,#REF!,#REF!,#REF!,#REF!,#REF!,#REF!,#REF!,#REF!,#REF!,#REF!</definedName>
    <definedName name="EJE" localSheetId="6">#REF!,#REF!,#REF!,#REF!,#REF!,#REF!,#REF!,#REF!,#REF!,#REF!,#REF!,#REF!,#REF!</definedName>
    <definedName name="EJE">#REF!,#REF!,#REF!,#REF!,#REF!,#REF!,#REF!,#REF!,#REF!,#REF!,#REF!,#REF!,#REF!</definedName>
    <definedName name="ejecut" localSheetId="3">#REF!,#REF!,#REF!,#REF!,#REF!,#REF!,#REF!,#REF!,#REF!,#REF!,#REF!,#REF!,#REF!</definedName>
    <definedName name="ejecut" localSheetId="6">#REF!,#REF!,#REF!,#REF!,#REF!,#REF!,#REF!,#REF!,#REF!,#REF!,#REF!,#REF!,#REF!</definedName>
    <definedName name="ejecut">#REF!,#REF!,#REF!,#REF!,#REF!,#REF!,#REF!,#REF!,#REF!,#REF!,#REF!,#REF!,#REF!</definedName>
    <definedName name="EJECUT_1" localSheetId="3">#REF!,#REF!,#REF!,#REF!,#REF!,#REF!,#REF!,#REF!,#REF!,#REF!,#REF!,#REF!,#REF!</definedName>
    <definedName name="EJECUT_1" localSheetId="6">#REF!,#REF!,#REF!,#REF!,#REF!,#REF!,#REF!,#REF!,#REF!,#REF!,#REF!,#REF!,#REF!</definedName>
    <definedName name="EJECUT_1">#REF!,#REF!,#REF!,#REF!,#REF!,#REF!,#REF!,#REF!,#REF!,#REF!,#REF!,#REF!,#REF!</definedName>
    <definedName name="ejecut_og2" localSheetId="3">#REF!,#REF!,#REF!,#REF!,#REF!,#REF!,#REF!,#REF!,#REF!,#REF!,#REF!,#REF!,#REF!</definedName>
    <definedName name="ejecut_og2" localSheetId="6">#REF!,#REF!,#REF!,#REF!,#REF!,#REF!,#REF!,#REF!,#REF!,#REF!,#REF!,#REF!,#REF!</definedName>
    <definedName name="ejecut_og2">#REF!,#REF!,#REF!,#REF!,#REF!,#REF!,#REF!,#REF!,#REF!,#REF!,#REF!,#REF!,#REF!</definedName>
    <definedName name="iNDICADORES" localSheetId="3">#REF!,#REF!,#REF!,#REF!,#REF!,#REF!,#REF!,#REF!,#REF!,#REF!,#REF!,#REF!,#REF!</definedName>
    <definedName name="iNDICADORES" localSheetId="6">#REF!,#REF!,#REF!,#REF!,#REF!,#REF!,#REF!,#REF!,#REF!,#REF!,#REF!,#REF!,#REF!</definedName>
    <definedName name="iNDICADORES">#REF!,#REF!,#REF!,#REF!,#REF!,#REF!,#REF!,#REF!,#REF!,#REF!,#REF!,#REF!,#REF!</definedName>
    <definedName name="iNDICADORES1" localSheetId="3">#REF!</definedName>
    <definedName name="iNDICADORES1" localSheetId="6">#REF!</definedName>
    <definedName name="iNDICADORES1">#REF!</definedName>
    <definedName name="INDICADORES2" localSheetId="0">#REF!,#REF!,#REF!,#REF!,#REF!,#REF!,#REF!,#REF!,#REF!,#REF!,#REF!,#REF!,#REF!</definedName>
    <definedName name="INDICADORES2" localSheetId="6">#REF!,#REF!,#REF!,#REF!,#REF!,#REF!,#REF!,#REF!,#REF!,#REF!,#REF!,#REF!,#REF!</definedName>
    <definedName name="INDICADORES2">#REF!,#REF!,#REF!,#REF!,#REF!,#REF!,#REF!,#REF!,#REF!,#REF!,#REF!,#REF!,#REF!</definedName>
    <definedName name="inf" localSheetId="0">#REF!</definedName>
    <definedName name="inf" localSheetId="6">#REF!</definedName>
    <definedName name="inf">#REF!</definedName>
    <definedName name="localidad" localSheetId="0">#REF!</definedName>
    <definedName name="localidad">#REF!</definedName>
    <definedName name="medida" localSheetId="0">#REF!</definedName>
    <definedName name="medida">#REF!</definedName>
    <definedName name="metas" localSheetId="5">#REF!</definedName>
    <definedName name="metas">#REF!</definedName>
    <definedName name="Objetivosestratégicos" localSheetId="5">#REF!</definedName>
    <definedName name="Objetivosestratégicos">#REF!</definedName>
    <definedName name="OG_01_12" localSheetId="3">#REF!</definedName>
    <definedName name="OG_01_12" localSheetId="0">#REF!</definedName>
    <definedName name="OG_01_12" localSheetId="6">#REF!</definedName>
    <definedName name="OG_01_12">#REF!</definedName>
    <definedName name="Periodicidadindicador" localSheetId="5">#REF!</definedName>
    <definedName name="Periodicidadindicador">#REF!</definedName>
    <definedName name="PROY4022" localSheetId="3">#REF!</definedName>
    <definedName name="PROY4022" localSheetId="0">#REF!</definedName>
    <definedName name="PROY4022" localSheetId="6">#REF!</definedName>
    <definedName name="PROY4022">#REF!</definedName>
    <definedName name="PROY4024" localSheetId="3">#REF!</definedName>
    <definedName name="PROY4024" localSheetId="6">#REF!</definedName>
    <definedName name="PROY4024">#REF!</definedName>
    <definedName name="PROY4024_2" localSheetId="3">#REF!</definedName>
    <definedName name="PROY4024_2" localSheetId="6">#REF!</definedName>
    <definedName name="PROY4024_2">#REF!</definedName>
    <definedName name="proy4025" localSheetId="3">#REF!</definedName>
    <definedName name="proy4025" localSheetId="6">#REF!</definedName>
    <definedName name="proy4025">#REF!</definedName>
    <definedName name="PROY4027" localSheetId="3">#REF!</definedName>
    <definedName name="PROY4027" localSheetId="6">#REF!</definedName>
    <definedName name="PROY4027">#REF!</definedName>
    <definedName name="proy4027_ac1" localSheetId="3">#REF!</definedName>
    <definedName name="proy4027_ac1" localSheetId="6">#REF!</definedName>
    <definedName name="proy4027_ac1">#REF!</definedName>
    <definedName name="PROY4028" localSheetId="3">#REF!</definedName>
    <definedName name="PROY4028" localSheetId="6">#REF!</definedName>
    <definedName name="PROY4028">#REF!</definedName>
    <definedName name="PROY4029" localSheetId="3">#REF!</definedName>
    <definedName name="PROY4029" localSheetId="6">#REF!</definedName>
    <definedName name="PROY4029">#REF!</definedName>
    <definedName name="PROY4125" localSheetId="3">#REF!</definedName>
    <definedName name="PROY4125" localSheetId="6">#REF!</definedName>
    <definedName name="PROY4125">#REF!</definedName>
    <definedName name="PROY4125_11OG" localSheetId="3">#REF!</definedName>
    <definedName name="PROY4125_11OG" localSheetId="6">#REF!</definedName>
    <definedName name="PROY4125_11OG">#REF!</definedName>
    <definedName name="PROY4280" localSheetId="3">#REF!</definedName>
    <definedName name="PROY4280" localSheetId="6">#REF!</definedName>
    <definedName name="PROY4280">#REF!</definedName>
    <definedName name="PROY4281" localSheetId="3">#REF!</definedName>
    <definedName name="PROY4281" localSheetId="6">#REF!</definedName>
    <definedName name="PROY4281">#REF!</definedName>
    <definedName name="PROY4281_A1" localSheetId="3">#REF!</definedName>
    <definedName name="PROY4281_A1" localSheetId="6">#REF!</definedName>
    <definedName name="PROY4281_A1">#REF!</definedName>
    <definedName name="PROYEC_10961" localSheetId="3">#REF!</definedName>
    <definedName name="PROYEC_10961" localSheetId="6">#REF!</definedName>
    <definedName name="PROYEC_10961">#REF!</definedName>
    <definedName name="PROYECTOS" localSheetId="5">#REF!</definedName>
    <definedName name="PROYECTOS">#REF!</definedName>
    <definedName name="Tipo" localSheetId="5">#REF!</definedName>
    <definedName name="Tipo">#REF!</definedName>
    <definedName name="XXX_XXX_111" localSheetId="3">#REF!</definedName>
    <definedName name="XXX_XXX_111" localSheetId="0">#REF!</definedName>
    <definedName name="XXX_XXX_111" localSheetId="6">#REF!</definedName>
    <definedName name="XXX_XXX_111">#REF!</definedName>
    <definedName name="XXXX" localSheetId="3">#REF!</definedName>
    <definedName name="XXXX" localSheetId="6">#REF!</definedName>
    <definedName name="XXXX">#REF!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H22" i="47" l="1"/>
  <c r="DB31" i="75"/>
  <c r="DM40" i="75"/>
  <c r="CY40" i="75"/>
  <c r="C30" i="47"/>
  <c r="C29" i="47"/>
  <c r="C28" i="47"/>
  <c r="C27" i="47"/>
  <c r="C26" i="47"/>
  <c r="C24" i="47"/>
  <c r="C23" i="47"/>
  <c r="C22" i="47"/>
  <c r="D138" i="70"/>
  <c r="C43" i="70"/>
  <c r="CX84" i="75"/>
  <c r="CX83" i="75"/>
  <c r="CX82" i="75"/>
  <c r="CX85" i="75"/>
  <c r="CX81" i="75"/>
  <c r="DH31" i="75"/>
  <c r="D25" i="47"/>
  <c r="CQ81" i="75"/>
  <c r="CP85" i="75"/>
  <c r="CP84" i="75"/>
  <c r="CP83" i="75"/>
  <c r="CP82" i="75"/>
  <c r="CP81" i="75"/>
  <c r="CR81" i="75" s="1"/>
  <c r="DM63" i="75"/>
  <c r="CQ22" i="75"/>
  <c r="DM22" i="75"/>
  <c r="CR22" i="75"/>
  <c r="K25" i="77"/>
  <c r="E34" i="47"/>
  <c r="J25" i="77"/>
  <c r="D34" i="47"/>
  <c r="D33" i="47"/>
  <c r="K5" i="77"/>
  <c r="K9" i="77"/>
  <c r="K13" i="77"/>
  <c r="K17" i="77"/>
  <c r="I17" i="77"/>
  <c r="I13" i="77"/>
  <c r="I21" i="77" s="1"/>
  <c r="I5" i="77"/>
  <c r="I9" i="77"/>
  <c r="BS25" i="75"/>
  <c r="J9" i="76"/>
  <c r="AC9" i="76" s="1"/>
  <c r="O9" i="76"/>
  <c r="AH9" i="76" s="1"/>
  <c r="N9" i="76"/>
  <c r="AG9" i="76" s="1"/>
  <c r="M9" i="76"/>
  <c r="AF9" i="76" s="1"/>
  <c r="L9" i="76"/>
  <c r="AE9" i="76" s="1"/>
  <c r="K9" i="76"/>
  <c r="AD9" i="76" s="1"/>
  <c r="BS22" i="75"/>
  <c r="W72" i="76"/>
  <c r="S72" i="76"/>
  <c r="Q72" i="76"/>
  <c r="AE72" i="76"/>
  <c r="AC72" i="76"/>
  <c r="AE71" i="76"/>
  <c r="X71" i="76"/>
  <c r="S71" i="76"/>
  <c r="AD71" i="76"/>
  <c r="AC71" i="76"/>
  <c r="AB71" i="76"/>
  <c r="AH70" i="76"/>
  <c r="S70" i="76"/>
  <c r="AD70" i="76" s="1"/>
  <c r="AF70" i="76"/>
  <c r="AC70" i="76"/>
  <c r="AA70" i="76"/>
  <c r="X70" i="76"/>
  <c r="S69" i="76"/>
  <c r="AD69" i="76"/>
  <c r="AB69" i="76"/>
  <c r="S68" i="76"/>
  <c r="Q68" i="76"/>
  <c r="AE68" i="76"/>
  <c r="AC68" i="76"/>
  <c r="W68" i="76"/>
  <c r="S67" i="76"/>
  <c r="X66" i="76"/>
  <c r="S66" i="76"/>
  <c r="AD66" i="76"/>
  <c r="AB66" i="76"/>
  <c r="S65" i="76"/>
  <c r="AH65" i="76"/>
  <c r="AG65" i="76"/>
  <c r="AF65" i="76"/>
  <c r="AD65" i="76"/>
  <c r="AB65" i="76"/>
  <c r="Z65" i="76"/>
  <c r="Y65" i="76"/>
  <c r="X65" i="76"/>
  <c r="Z64" i="76"/>
  <c r="X64" i="76"/>
  <c r="S64" i="76"/>
  <c r="Q64" i="76"/>
  <c r="AF64" i="76"/>
  <c r="AD64" i="76"/>
  <c r="AC64" i="76"/>
  <c r="S63" i="76"/>
  <c r="S62" i="76"/>
  <c r="S61" i="76"/>
  <c r="AE61" i="76"/>
  <c r="AD61" i="76"/>
  <c r="AB61" i="76"/>
  <c r="AA61" i="76"/>
  <c r="Z61" i="76"/>
  <c r="W61" i="76"/>
  <c r="X60" i="76"/>
  <c r="S60" i="76"/>
  <c r="AF60" i="76" s="1"/>
  <c r="Q60" i="76"/>
  <c r="AC60" i="76"/>
  <c r="AA60" i="76"/>
  <c r="S59" i="76"/>
  <c r="S58" i="76"/>
  <c r="AD58" i="76"/>
  <c r="AC58" i="76"/>
  <c r="AB58" i="76"/>
  <c r="AA58" i="76"/>
  <c r="X58" i="76"/>
  <c r="S57" i="76"/>
  <c r="AH57" i="76"/>
  <c r="AB57" i="76"/>
  <c r="Z57" i="76"/>
  <c r="X57" i="76"/>
  <c r="AD56" i="76"/>
  <c r="S56" i="76"/>
  <c r="X56" i="76" s="1"/>
  <c r="Q56" i="76"/>
  <c r="AE56" i="76"/>
  <c r="W56" i="76"/>
  <c r="S55" i="76"/>
  <c r="AF55" i="76"/>
  <c r="S54" i="76"/>
  <c r="AD54" i="76" s="1"/>
  <c r="AG54" i="76"/>
  <c r="AC54" i="76"/>
  <c r="AB54" i="76"/>
  <c r="AA54" i="76"/>
  <c r="Z54" i="76"/>
  <c r="Y54" i="76"/>
  <c r="S53" i="76"/>
  <c r="AD53" i="76"/>
  <c r="AA53" i="76"/>
  <c r="S52" i="76"/>
  <c r="Q52" i="76"/>
  <c r="S51" i="76"/>
  <c r="AF51" i="76" s="1"/>
  <c r="AA51" i="76"/>
  <c r="S50" i="76"/>
  <c r="AH50" i="76"/>
  <c r="AF50" i="76"/>
  <c r="AB50" i="76"/>
  <c r="Z50" i="76"/>
  <c r="S49" i="76"/>
  <c r="AF48" i="76"/>
  <c r="S48" i="76"/>
  <c r="AD48" i="76" s="1"/>
  <c r="Q48" i="76"/>
  <c r="AG48" i="76"/>
  <c r="AA48" i="76"/>
  <c r="Y48" i="76"/>
  <c r="S47" i="76"/>
  <c r="X47" i="76" s="1"/>
  <c r="AH47" i="76"/>
  <c r="AG47" i="76"/>
  <c r="Z47" i="76"/>
  <c r="Y47" i="76"/>
  <c r="S46" i="76"/>
  <c r="AG46" i="76"/>
  <c r="AF46" i="76"/>
  <c r="Y46" i="76"/>
  <c r="X46" i="76"/>
  <c r="S45" i="76"/>
  <c r="AF45" i="76"/>
  <c r="AD45" i="76"/>
  <c r="AB45" i="76"/>
  <c r="AA45" i="76"/>
  <c r="X45" i="76"/>
  <c r="S44" i="76"/>
  <c r="X44" i="76" s="1"/>
  <c r="Q44" i="76"/>
  <c r="AC44" i="76"/>
  <c r="Y43" i="76"/>
  <c r="S43" i="76"/>
  <c r="AC43" i="76" s="1"/>
  <c r="AF43" i="76"/>
  <c r="AE43" i="76"/>
  <c r="AD43" i="76"/>
  <c r="AB43" i="76"/>
  <c r="AA43" i="76"/>
  <c r="AF42" i="76"/>
  <c r="Y42" i="76"/>
  <c r="S42" i="76"/>
  <c r="AB42" i="76" s="1"/>
  <c r="AH42" i="76"/>
  <c r="AG42" i="76"/>
  <c r="AD42" i="76"/>
  <c r="AA42" i="76"/>
  <c r="Z42" i="76"/>
  <c r="S41" i="76"/>
  <c r="AH41" i="76"/>
  <c r="AG41" i="76"/>
  <c r="AF41" i="76"/>
  <c r="AD41" i="76"/>
  <c r="Z41" i="76"/>
  <c r="Y41" i="76"/>
  <c r="X41" i="76"/>
  <c r="S40" i="76"/>
  <c r="Q40" i="76"/>
  <c r="AC40" i="76"/>
  <c r="AA40" i="76"/>
  <c r="X40" i="76"/>
  <c r="S39" i="76"/>
  <c r="AB39" i="76"/>
  <c r="AE38" i="76"/>
  <c r="AA38" i="76"/>
  <c r="S38" i="76"/>
  <c r="AF38" i="76"/>
  <c r="Z38" i="76"/>
  <c r="S37" i="76"/>
  <c r="AH37" i="76"/>
  <c r="AB37" i="76"/>
  <c r="AA37" i="76"/>
  <c r="Z37" i="76"/>
  <c r="S36" i="76"/>
  <c r="Q36" i="76"/>
  <c r="S35" i="76"/>
  <c r="Z35" i="76"/>
  <c r="S34" i="76"/>
  <c r="AF34" i="76" s="1"/>
  <c r="AH34" i="76"/>
  <c r="AA34" i="76"/>
  <c r="Z34" i="76"/>
  <c r="S33" i="76"/>
  <c r="AH33" i="76"/>
  <c r="S32" i="76"/>
  <c r="Q32" i="76"/>
  <c r="S31" i="76"/>
  <c r="AG31" i="76"/>
  <c r="AF31" i="76"/>
  <c r="Y31" i="76"/>
  <c r="X31" i="76"/>
  <c r="S30" i="76"/>
  <c r="AC30" i="76" s="1"/>
  <c r="AE30" i="76"/>
  <c r="S29" i="76"/>
  <c r="AF29" i="76"/>
  <c r="AA29" i="76"/>
  <c r="X29" i="76"/>
  <c r="S28" i="76"/>
  <c r="AF28" i="76" s="1"/>
  <c r="Q28" i="76"/>
  <c r="AD27" i="76"/>
  <c r="Y27" i="76"/>
  <c r="S27" i="76"/>
  <c r="AG27" i="76" s="1"/>
  <c r="AA27" i="76"/>
  <c r="S26" i="76"/>
  <c r="AB26" i="76"/>
  <c r="Z26" i="76"/>
  <c r="Y26" i="76"/>
  <c r="S25" i="76"/>
  <c r="AH25" i="76"/>
  <c r="AG25" i="76"/>
  <c r="AF25" i="76"/>
  <c r="AE25" i="76"/>
  <c r="AD25" i="76"/>
  <c r="AC25" i="76"/>
  <c r="AA25" i="76"/>
  <c r="Y24" i="76"/>
  <c r="S24" i="76"/>
  <c r="Q24" i="76"/>
  <c r="AB24" i="76"/>
  <c r="AE23" i="76"/>
  <c r="AB23" i="76"/>
  <c r="Y23" i="76"/>
  <c r="S23" i="76"/>
  <c r="AC23" i="76"/>
  <c r="AA23" i="76"/>
  <c r="S22" i="76"/>
  <c r="AG22" i="76" s="1"/>
  <c r="S21" i="76"/>
  <c r="AH21" i="76"/>
  <c r="AG21" i="76"/>
  <c r="AF21" i="76"/>
  <c r="AE21" i="76"/>
  <c r="AD21" i="76"/>
  <c r="AC21" i="76"/>
  <c r="AB21" i="76"/>
  <c r="Z21" i="76"/>
  <c r="S20" i="76"/>
  <c r="Q20" i="76"/>
  <c r="AC20" i="76"/>
  <c r="W20" i="76"/>
  <c r="S19" i="76"/>
  <c r="AG19" i="76"/>
  <c r="AE19" i="76"/>
  <c r="AD19" i="76"/>
  <c r="AC19" i="76"/>
  <c r="AB19" i="76"/>
  <c r="Z19" i="76"/>
  <c r="Y19" i="76"/>
  <c r="S18" i="76"/>
  <c r="AF18" i="76"/>
  <c r="AD18" i="76"/>
  <c r="AC18" i="76"/>
  <c r="AB18" i="76"/>
  <c r="X18" i="76"/>
  <c r="S17" i="76"/>
  <c r="AH17" i="76"/>
  <c r="AG17" i="76"/>
  <c r="AF17" i="76"/>
  <c r="AE17" i="76"/>
  <c r="AD17" i="76"/>
  <c r="AC17" i="76"/>
  <c r="AB17" i="76"/>
  <c r="AA17" i="76"/>
  <c r="X17" i="76"/>
  <c r="AH16" i="76"/>
  <c r="W16" i="76"/>
  <c r="S16" i="76"/>
  <c r="AG16" i="76" s="1"/>
  <c r="Q16" i="76"/>
  <c r="AB16" i="76"/>
  <c r="AA16" i="76"/>
  <c r="AC15" i="76"/>
  <c r="S15" i="76"/>
  <c r="AF15" i="76" s="1"/>
  <c r="AB15" i="76"/>
  <c r="AA15" i="76"/>
  <c r="S14" i="76"/>
  <c r="AC14" i="76" s="1"/>
  <c r="AG14" i="76"/>
  <c r="S13" i="76"/>
  <c r="AH13" i="76"/>
  <c r="AG13" i="76"/>
  <c r="AF13" i="76"/>
  <c r="AE13" i="76"/>
  <c r="AD13" i="76"/>
  <c r="AC13" i="76"/>
  <c r="S12" i="76"/>
  <c r="AF12" i="76" s="1"/>
  <c r="Q12" i="76"/>
  <c r="AC12" i="76"/>
  <c r="AB12" i="76"/>
  <c r="W12" i="76"/>
  <c r="S11" i="76"/>
  <c r="AE11" i="76" s="1"/>
  <c r="AA11" i="76"/>
  <c r="W11" i="76"/>
  <c r="S10" i="76"/>
  <c r="W10" i="76" s="1"/>
  <c r="AD10" i="76"/>
  <c r="AC10" i="76"/>
  <c r="AB10" i="76"/>
  <c r="AA10" i="76"/>
  <c r="Y10" i="76"/>
  <c r="S9" i="76"/>
  <c r="AA9" i="76"/>
  <c r="S8" i="76"/>
  <c r="Q8" i="76"/>
  <c r="AC8" i="76"/>
  <c r="AB8" i="76"/>
  <c r="AA8" i="76"/>
  <c r="W8" i="76"/>
  <c r="S7" i="76"/>
  <c r="AG7" i="76"/>
  <c r="AF7" i="76"/>
  <c r="AB7" i="76"/>
  <c r="Y7" i="76"/>
  <c r="X7" i="76"/>
  <c r="S6" i="76"/>
  <c r="AC6" i="76" s="1"/>
  <c r="AA6" i="76"/>
  <c r="S5" i="76"/>
  <c r="AB5" i="76"/>
  <c r="AA5" i="76"/>
  <c r="Z5" i="76"/>
  <c r="X5" i="76"/>
  <c r="AF37" i="76" l="1"/>
  <c r="AH61" i="76"/>
  <c r="K21" i="77"/>
  <c r="L21" i="77" s="1"/>
  <c r="AB64" i="76"/>
  <c r="AA21" i="76"/>
  <c r="AH36" i="76"/>
  <c r="P19" i="76"/>
  <c r="AA50" i="76"/>
  <c r="P17" i="76"/>
  <c r="AH18" i="76"/>
  <c r="AB20" i="76"/>
  <c r="AD35" i="76"/>
  <c r="AF58" i="76"/>
  <c r="AB59" i="76"/>
  <c r="AB68" i="76"/>
  <c r="Z33" i="76"/>
  <c r="P39" i="76"/>
  <c r="AH19" i="76"/>
  <c r="P71" i="76"/>
  <c r="AH8" i="76"/>
  <c r="X32" i="76"/>
  <c r="AH40" i="76"/>
  <c r="AD46" i="76"/>
  <c r="Z53" i="76"/>
  <c r="W9" i="76"/>
  <c r="AD23" i="76"/>
  <c r="AD38" i="76"/>
  <c r="AA39" i="76"/>
  <c r="AD62" i="76"/>
  <c r="P67" i="76"/>
  <c r="AD67" i="76"/>
  <c r="AA41" i="76"/>
  <c r="P7" i="76"/>
  <c r="W7" i="76"/>
  <c r="AD24" i="76"/>
  <c r="P50" i="76"/>
  <c r="AA66" i="76"/>
  <c r="AA71" i="76"/>
  <c r="AB72" i="76"/>
  <c r="AC65" i="76"/>
  <c r="AE66" i="76"/>
  <c r="AF66" i="76"/>
  <c r="X68" i="76"/>
  <c r="AF68" i="76"/>
  <c r="AH68" i="76"/>
  <c r="Y68" i="76"/>
  <c r="AG68" i="76"/>
  <c r="Y66" i="76"/>
  <c r="AG66" i="76"/>
  <c r="Z66" i="76"/>
  <c r="AH66" i="76"/>
  <c r="AA68" i="76"/>
  <c r="Z68" i="76"/>
  <c r="AC66" i="76"/>
  <c r="AD68" i="76"/>
  <c r="P9" i="76"/>
  <c r="W69" i="76"/>
  <c r="AE69" i="76"/>
  <c r="Y70" i="76"/>
  <c r="AG70" i="76"/>
  <c r="Y71" i="76"/>
  <c r="AG71" i="76"/>
  <c r="X72" i="76"/>
  <c r="AF72" i="76"/>
  <c r="X69" i="76"/>
  <c r="AF69" i="76"/>
  <c r="Y72" i="76"/>
  <c r="AG72" i="76"/>
  <c r="Z72" i="76"/>
  <c r="AH72" i="76"/>
  <c r="Z69" i="76"/>
  <c r="AH69" i="76"/>
  <c r="AB70" i="76"/>
  <c r="Z70" i="76"/>
  <c r="W71" i="76"/>
  <c r="AA72" i="76"/>
  <c r="W70" i="76"/>
  <c r="AE70" i="76"/>
  <c r="AF71" i="76"/>
  <c r="AD72" i="76"/>
  <c r="AC62" i="76"/>
  <c r="AA62" i="76"/>
  <c r="AC63" i="76"/>
  <c r="AG62" i="76"/>
  <c r="Y64" i="76"/>
  <c r="AG64" i="76"/>
  <c r="AH64" i="76"/>
  <c r="AE62" i="76"/>
  <c r="X62" i="76"/>
  <c r="AF62" i="76"/>
  <c r="AA64" i="76"/>
  <c r="AB62" i="76"/>
  <c r="Y62" i="76"/>
  <c r="W64" i="76"/>
  <c r="AE64" i="76"/>
  <c r="AD59" i="76"/>
  <c r="AE58" i="76"/>
  <c r="AH59" i="76"/>
  <c r="AB60" i="76"/>
  <c r="AD57" i="76"/>
  <c r="W59" i="76"/>
  <c r="AE59" i="76"/>
  <c r="AH60" i="76"/>
  <c r="AA59" i="76"/>
  <c r="Y58" i="76"/>
  <c r="AG58" i="76"/>
  <c r="X59" i="76"/>
  <c r="AF59" i="76"/>
  <c r="AF57" i="76"/>
  <c r="Z58" i="76"/>
  <c r="AH58" i="76"/>
  <c r="Y57" i="76"/>
  <c r="AG57" i="76"/>
  <c r="Z59" i="76"/>
  <c r="W53" i="76"/>
  <c r="AE53" i="76"/>
  <c r="AH53" i="76"/>
  <c r="AE54" i="76"/>
  <c r="AF56" i="76"/>
  <c r="AF53" i="76"/>
  <c r="W54" i="76"/>
  <c r="AH54" i="76"/>
  <c r="Y56" i="76"/>
  <c r="AG56" i="76"/>
  <c r="AH56" i="76"/>
  <c r="X54" i="76"/>
  <c r="AF54" i="76"/>
  <c r="AA56" i="76"/>
  <c r="AB53" i="76"/>
  <c r="X53" i="76"/>
  <c r="AH55" i="76"/>
  <c r="AC56" i="76"/>
  <c r="Z56" i="76"/>
  <c r="AB56" i="76"/>
  <c r="AD49" i="76"/>
  <c r="AC50" i="76"/>
  <c r="AB51" i="76"/>
  <c r="AC52" i="76"/>
  <c r="AG50" i="76"/>
  <c r="AD51" i="76"/>
  <c r="W50" i="76"/>
  <c r="W51" i="76"/>
  <c r="AE51" i="76"/>
  <c r="X50" i="76"/>
  <c r="AD50" i="76"/>
  <c r="Y50" i="76"/>
  <c r="AE50" i="76"/>
  <c r="Z51" i="76"/>
  <c r="AH51" i="76"/>
  <c r="AA52" i="76"/>
  <c r="AE46" i="76"/>
  <c r="AF47" i="76"/>
  <c r="AH48" i="76"/>
  <c r="AC48" i="76"/>
  <c r="X48" i="76"/>
  <c r="AB47" i="76"/>
  <c r="Z48" i="76"/>
  <c r="Z45" i="76"/>
  <c r="AH45" i="76"/>
  <c r="AB46" i="76"/>
  <c r="AA46" i="76"/>
  <c r="AE48" i="76"/>
  <c r="AB48" i="76"/>
  <c r="AC46" i="76"/>
  <c r="AD47" i="76"/>
  <c r="Z44" i="76"/>
  <c r="AG43" i="76"/>
  <c r="AB44" i="76"/>
  <c r="AB41" i="76"/>
  <c r="W41" i="76"/>
  <c r="W42" i="76"/>
  <c r="W44" i="76"/>
  <c r="AE44" i="76"/>
  <c r="AF44" i="76"/>
  <c r="AE41" i="76"/>
  <c r="AC42" i="76"/>
  <c r="X42" i="76"/>
  <c r="Z43" i="76"/>
  <c r="AH43" i="76"/>
  <c r="Y44" i="76"/>
  <c r="AG44" i="76"/>
  <c r="AE42" i="76"/>
  <c r="X43" i="76"/>
  <c r="AG38" i="76"/>
  <c r="AE39" i="76"/>
  <c r="AB40" i="76"/>
  <c r="X37" i="76"/>
  <c r="AH38" i="76"/>
  <c r="AD39" i="76"/>
  <c r="W40" i="76"/>
  <c r="AE40" i="76"/>
  <c r="AD40" i="76"/>
  <c r="AF40" i="76"/>
  <c r="AC37" i="76"/>
  <c r="AB38" i="76"/>
  <c r="W38" i="76"/>
  <c r="X39" i="76"/>
  <c r="AF39" i="76"/>
  <c r="Y40" i="76"/>
  <c r="AG40" i="76"/>
  <c r="W37" i="76"/>
  <c r="AE37" i="76"/>
  <c r="AC38" i="76"/>
  <c r="Y38" i="76"/>
  <c r="Y39" i="76"/>
  <c r="AG39" i="76"/>
  <c r="Z40" i="76"/>
  <c r="AH35" i="76"/>
  <c r="AB34" i="76"/>
  <c r="X34" i="76"/>
  <c r="AB33" i="76"/>
  <c r="X33" i="76"/>
  <c r="Y34" i="76"/>
  <c r="AB35" i="76"/>
  <c r="AC35" i="76"/>
  <c r="AC36" i="76"/>
  <c r="AF36" i="76"/>
  <c r="AA33" i="76"/>
  <c r="AD34" i="76"/>
  <c r="AC34" i="76"/>
  <c r="AF35" i="76"/>
  <c r="AD33" i="76"/>
  <c r="AE34" i="76"/>
  <c r="AF33" i="76"/>
  <c r="AG34" i="76"/>
  <c r="AD29" i="76"/>
  <c r="Y30" i="76"/>
  <c r="AG30" i="76"/>
  <c r="AH31" i="76"/>
  <c r="AC32" i="76"/>
  <c r="W32" i="76"/>
  <c r="AD32" i="76"/>
  <c r="Z32" i="76"/>
  <c r="AB32" i="76"/>
  <c r="AB30" i="76"/>
  <c r="AA30" i="76"/>
  <c r="AE32" i="76"/>
  <c r="AD30" i="76"/>
  <c r="Y32" i="76"/>
  <c r="AG32" i="76"/>
  <c r="AF32" i="76"/>
  <c r="AA32" i="76"/>
  <c r="Y25" i="76"/>
  <c r="AC27" i="76"/>
  <c r="AB27" i="76"/>
  <c r="AE27" i="76"/>
  <c r="W25" i="76"/>
  <c r="X27" i="76"/>
  <c r="AF27" i="76"/>
  <c r="X25" i="76"/>
  <c r="AE26" i="76"/>
  <c r="X26" i="76"/>
  <c r="AF26" i="76"/>
  <c r="Z27" i="76"/>
  <c r="AH27" i="76"/>
  <c r="AB25" i="76"/>
  <c r="Z25" i="76"/>
  <c r="X21" i="76"/>
  <c r="W22" i="76"/>
  <c r="X23" i="76"/>
  <c r="AF23" i="76"/>
  <c r="AG23" i="76"/>
  <c r="AA24" i="76"/>
  <c r="Y21" i="76"/>
  <c r="AC22" i="76"/>
  <c r="X22" i="76"/>
  <c r="AE24" i="76"/>
  <c r="AC24" i="76"/>
  <c r="AD22" i="76"/>
  <c r="Y22" i="76"/>
  <c r="Z23" i="76"/>
  <c r="AH23" i="76"/>
  <c r="X24" i="76"/>
  <c r="AF24" i="76"/>
  <c r="AG24" i="76"/>
  <c r="AB22" i="76"/>
  <c r="W21" i="76"/>
  <c r="AE22" i="76"/>
  <c r="W23" i="76"/>
  <c r="AI23" i="76" s="1"/>
  <c r="Z24" i="76"/>
  <c r="AH24" i="76"/>
  <c r="AF22" i="76"/>
  <c r="AA22" i="76"/>
  <c r="Z22" i="76"/>
  <c r="AH22" i="76"/>
  <c r="W19" i="76"/>
  <c r="W17" i="76"/>
  <c r="X19" i="76"/>
  <c r="AF19" i="76"/>
  <c r="AD20" i="76"/>
  <c r="Y20" i="76"/>
  <c r="AA14" i="76"/>
  <c r="AD16" i="76"/>
  <c r="Y16" i="76"/>
  <c r="AB14" i="76"/>
  <c r="AD15" i="76"/>
  <c r="Z16" i="76"/>
  <c r="AD14" i="76"/>
  <c r="X16" i="76"/>
  <c r="AF16" i="76"/>
  <c r="AC16" i="76"/>
  <c r="AB13" i="76"/>
  <c r="AE14" i="76"/>
  <c r="AE16" i="76"/>
  <c r="Y15" i="76"/>
  <c r="AG15" i="76"/>
  <c r="AB11" i="76"/>
  <c r="AC11" i="76"/>
  <c r="AB9" i="76"/>
  <c r="AE10" i="76"/>
  <c r="AD11" i="76"/>
  <c r="Y12" i="76"/>
  <c r="X10" i="76"/>
  <c r="AF10" i="76"/>
  <c r="AG10" i="76"/>
  <c r="AD12" i="76"/>
  <c r="AA12" i="76"/>
  <c r="Z10" i="76"/>
  <c r="AH10" i="76"/>
  <c r="X12" i="76"/>
  <c r="AE12" i="76"/>
  <c r="X9" i="76"/>
  <c r="Y11" i="76"/>
  <c r="AG11" i="76"/>
  <c r="AG12" i="76"/>
  <c r="Z11" i="76"/>
  <c r="AH11" i="76"/>
  <c r="Z12" i="76"/>
  <c r="AH12" i="76"/>
  <c r="AB6" i="76"/>
  <c r="Y6" i="76"/>
  <c r="AD8" i="76"/>
  <c r="Z8" i="76"/>
  <c r="Z6" i="76"/>
  <c r="W5" i="76"/>
  <c r="AD6" i="76"/>
  <c r="AG6" i="76"/>
  <c r="AC7" i="76"/>
  <c r="X8" i="76"/>
  <c r="AF8" i="76"/>
  <c r="AE8" i="76"/>
  <c r="W6" i="76"/>
  <c r="AE6" i="76"/>
  <c r="AH6" i="76"/>
  <c r="Y8" i="76"/>
  <c r="AG8" i="76"/>
  <c r="Y5" i="76"/>
  <c r="X6" i="76"/>
  <c r="AF6" i="76"/>
  <c r="AC28" i="76"/>
  <c r="P8" i="76"/>
  <c r="Y13" i="76"/>
  <c r="P15" i="76"/>
  <c r="Y17" i="76"/>
  <c r="Y18" i="76"/>
  <c r="AG18" i="76"/>
  <c r="AA20" i="76"/>
  <c r="Z28" i="76"/>
  <c r="AG29" i="76"/>
  <c r="Y29" i="76"/>
  <c r="X36" i="76"/>
  <c r="X49" i="76"/>
  <c r="AF49" i="76"/>
  <c r="AF52" i="76"/>
  <c r="AD52" i="76"/>
  <c r="AB52" i="76"/>
  <c r="Z52" i="76"/>
  <c r="X52" i="76"/>
  <c r="AE55" i="76"/>
  <c r="W55" i="76"/>
  <c r="AA55" i="76"/>
  <c r="AD55" i="76"/>
  <c r="X55" i="76"/>
  <c r="P68" i="76"/>
  <c r="P25" i="76"/>
  <c r="W13" i="76"/>
  <c r="W27" i="76"/>
  <c r="P27" i="76"/>
  <c r="W34" i="76"/>
  <c r="P34" i="76"/>
  <c r="Y9" i="76"/>
  <c r="AA13" i="76"/>
  <c r="AF14" i="76"/>
  <c r="AH15" i="76"/>
  <c r="Z15" i="76"/>
  <c r="P20" i="76"/>
  <c r="X20" i="76"/>
  <c r="AF20" i="76"/>
  <c r="P21" i="76"/>
  <c r="AH26" i="76"/>
  <c r="W28" i="76"/>
  <c r="AE28" i="76"/>
  <c r="AD28" i="76"/>
  <c r="AB29" i="76"/>
  <c r="AD31" i="76"/>
  <c r="AB31" i="76"/>
  <c r="AA31" i="76"/>
  <c r="Z31" i="76"/>
  <c r="X35" i="76"/>
  <c r="P35" i="76"/>
  <c r="P42" i="76"/>
  <c r="Y49" i="76"/>
  <c r="AG49" i="76"/>
  <c r="AH52" i="76"/>
  <c r="AB55" i="76"/>
  <c r="Z55" i="76"/>
  <c r="AA63" i="76"/>
  <c r="AE63" i="76"/>
  <c r="W63" i="76"/>
  <c r="AF63" i="76"/>
  <c r="X63" i="76"/>
  <c r="P6" i="76"/>
  <c r="Z7" i="76"/>
  <c r="AH7" i="76"/>
  <c r="Z9" i="76"/>
  <c r="P12" i="76"/>
  <c r="P13" i="76"/>
  <c r="Z14" i="76"/>
  <c r="AH14" i="76"/>
  <c r="X15" i="76"/>
  <c r="AA18" i="76"/>
  <c r="P18" i="76"/>
  <c r="AA19" i="76"/>
  <c r="AI19" i="76" s="1"/>
  <c r="AE20" i="76"/>
  <c r="AG26" i="76"/>
  <c r="AA26" i="76"/>
  <c r="Z29" i="76"/>
  <c r="AC55" i="76"/>
  <c r="AB63" i="76"/>
  <c r="AC67" i="76"/>
  <c r="AG67" i="76"/>
  <c r="Y67" i="76"/>
  <c r="AF67" i="76"/>
  <c r="X67" i="76"/>
  <c r="AD7" i="76"/>
  <c r="P52" i="76"/>
  <c r="P11" i="76"/>
  <c r="W14" i="76"/>
  <c r="P14" i="76"/>
  <c r="AA7" i="76"/>
  <c r="X13" i="76"/>
  <c r="AE18" i="76"/>
  <c r="W18" i="76"/>
  <c r="Z20" i="76"/>
  <c r="AH20" i="76"/>
  <c r="AG20" i="76"/>
  <c r="AA36" i="76"/>
  <c r="P36" i="76"/>
  <c r="W48" i="76"/>
  <c r="P48" i="76"/>
  <c r="AA49" i="76"/>
  <c r="AE49" i="76"/>
  <c r="W49" i="76"/>
  <c r="AB49" i="76"/>
  <c r="Z49" i="76"/>
  <c r="W58" i="76"/>
  <c r="P58" i="76"/>
  <c r="AE7" i="76"/>
  <c r="P10" i="76"/>
  <c r="X11" i="76"/>
  <c r="AF11" i="76"/>
  <c r="X14" i="76"/>
  <c r="W15" i="76"/>
  <c r="AE15" i="76"/>
  <c r="P22" i="76"/>
  <c r="AC26" i="76"/>
  <c r="AH29" i="76"/>
  <c r="P37" i="76"/>
  <c r="X38" i="76"/>
  <c r="P38" i="76"/>
  <c r="W43" i="76"/>
  <c r="P43" i="76"/>
  <c r="AH49" i="76"/>
  <c r="P51" i="76"/>
  <c r="X51" i="76"/>
  <c r="AD63" i="76"/>
  <c r="W66" i="76"/>
  <c r="P66" i="76"/>
  <c r="W26" i="76"/>
  <c r="P26" i="76"/>
  <c r="AB28" i="76"/>
  <c r="X28" i="76"/>
  <c r="AH28" i="76"/>
  <c r="Z13" i="76"/>
  <c r="Y14" i="76"/>
  <c r="P16" i="76"/>
  <c r="Z18" i="76"/>
  <c r="P23" i="76"/>
  <c r="W24" i="76"/>
  <c r="P24" i="76"/>
  <c r="AA28" i="76"/>
  <c r="P28" i="76"/>
  <c r="W30" i="76"/>
  <c r="P30" i="76"/>
  <c r="AD36" i="76"/>
  <c r="AB36" i="76"/>
  <c r="Z36" i="76"/>
  <c r="Y36" i="76"/>
  <c r="AG36" i="76"/>
  <c r="W46" i="76"/>
  <c r="P46" i="76"/>
  <c r="Z17" i="76"/>
  <c r="AC29" i="76"/>
  <c r="X30" i="76"/>
  <c r="AF30" i="76"/>
  <c r="AH32" i="76"/>
  <c r="AC33" i="76"/>
  <c r="AG37" i="76"/>
  <c r="Y37" i="76"/>
  <c r="P40" i="76"/>
  <c r="AD44" i="76"/>
  <c r="AG45" i="76"/>
  <c r="Y45" i="76"/>
  <c r="AC45" i="76"/>
  <c r="AA47" i="76"/>
  <c r="AE47" i="76"/>
  <c r="W47" i="76"/>
  <c r="P54" i="76"/>
  <c r="AE57" i="76"/>
  <c r="W57" i="76"/>
  <c r="AA57" i="76"/>
  <c r="X61" i="76"/>
  <c r="AF61" i="76"/>
  <c r="P62" i="76"/>
  <c r="P64" i="76"/>
  <c r="AB67" i="76"/>
  <c r="W29" i="76"/>
  <c r="P29" i="76"/>
  <c r="AE29" i="76"/>
  <c r="Z30" i="76"/>
  <c r="AH30" i="76"/>
  <c r="W33" i="76"/>
  <c r="AE33" i="76"/>
  <c r="AA35" i="76"/>
  <c r="AC41" i="76"/>
  <c r="AA44" i="76"/>
  <c r="P44" i="76"/>
  <c r="AH44" i="76"/>
  <c r="AC47" i="76"/>
  <c r="P53" i="76"/>
  <c r="P56" i="76"/>
  <c r="AC57" i="76"/>
  <c r="W60" i="76"/>
  <c r="AE60" i="76"/>
  <c r="Z60" i="76"/>
  <c r="P69" i="76"/>
  <c r="AC69" i="76"/>
  <c r="AG69" i="76"/>
  <c r="Y69" i="76"/>
  <c r="P72" i="76"/>
  <c r="AC31" i="76"/>
  <c r="AG35" i="76"/>
  <c r="Y35" i="76"/>
  <c r="W36" i="76"/>
  <c r="AE36" i="76"/>
  <c r="AH39" i="76"/>
  <c r="AC49" i="76"/>
  <c r="W52" i="76"/>
  <c r="AE52" i="76"/>
  <c r="P55" i="76"/>
  <c r="AG59" i="76"/>
  <c r="Y59" i="76"/>
  <c r="AC59" i="76"/>
  <c r="AG61" i="76"/>
  <c r="Y61" i="76"/>
  <c r="AC61" i="76"/>
  <c r="P63" i="76"/>
  <c r="W67" i="76"/>
  <c r="AE67" i="76"/>
  <c r="Y33" i="76"/>
  <c r="AG33" i="76"/>
  <c r="W39" i="76"/>
  <c r="P41" i="76"/>
  <c r="W45" i="76"/>
  <c r="AE45" i="76"/>
  <c r="P47" i="76"/>
  <c r="AC51" i="76"/>
  <c r="AG51" i="76"/>
  <c r="Y51" i="76"/>
  <c r="P57" i="76"/>
  <c r="Y60" i="76"/>
  <c r="AG60" i="76"/>
  <c r="AD60" i="76"/>
  <c r="AA65" i="76"/>
  <c r="AE65" i="76"/>
  <c r="W65" i="76"/>
  <c r="AI65" i="76" s="1"/>
  <c r="AD26" i="76"/>
  <c r="Y28" i="76"/>
  <c r="AG28" i="76"/>
  <c r="W31" i="76"/>
  <c r="AE31" i="76"/>
  <c r="AD37" i="76"/>
  <c r="AC39" i="76"/>
  <c r="P49" i="76"/>
  <c r="Y52" i="76"/>
  <c r="AG52" i="76"/>
  <c r="AC53" i="76"/>
  <c r="AG53" i="76"/>
  <c r="Y53" i="76"/>
  <c r="Y55" i="76"/>
  <c r="AG55" i="76"/>
  <c r="W62" i="76"/>
  <c r="Y63" i="76"/>
  <c r="AG63" i="76"/>
  <c r="P32" i="76"/>
  <c r="W35" i="76"/>
  <c r="AE35" i="76"/>
  <c r="Z39" i="76"/>
  <c r="AI56" i="76"/>
  <c r="P60" i="76"/>
  <c r="Z63" i="76"/>
  <c r="AH63" i="76"/>
  <c r="Z67" i="76"/>
  <c r="AH67" i="76"/>
  <c r="P31" i="76"/>
  <c r="P33" i="76"/>
  <c r="P65" i="76"/>
  <c r="P70" i="76"/>
  <c r="Z71" i="76"/>
  <c r="AH71" i="76"/>
  <c r="P45" i="76"/>
  <c r="Z46" i="76"/>
  <c r="AH46" i="76"/>
  <c r="P59" i="76"/>
  <c r="P61" i="76"/>
  <c r="Z62" i="76"/>
  <c r="AH62" i="76"/>
  <c r="AA67" i="76"/>
  <c r="AA69" i="76"/>
  <c r="AI8" i="76" l="1"/>
  <c r="AI12" i="76"/>
  <c r="AI44" i="76"/>
  <c r="AI68" i="76"/>
  <c r="AI7" i="76"/>
  <c r="AI71" i="76"/>
  <c r="AI37" i="76"/>
  <c r="AI51" i="76"/>
  <c r="AI38" i="76"/>
  <c r="AI10" i="76"/>
  <c r="AI16" i="76"/>
  <c r="AI69" i="76"/>
  <c r="AI9" i="76"/>
  <c r="AI25" i="76"/>
  <c r="AI54" i="76"/>
  <c r="AI6" i="76"/>
  <c r="AI17" i="76"/>
  <c r="AI50" i="76"/>
  <c r="AI70" i="76"/>
  <c r="AI72" i="76"/>
  <c r="AI32" i="76"/>
  <c r="AI22" i="76"/>
  <c r="AI42" i="76"/>
  <c r="AI64" i="76"/>
  <c r="AI66" i="76"/>
  <c r="AI61" i="76"/>
  <c r="AI62" i="76"/>
  <c r="AI58" i="76"/>
  <c r="AI59" i="76"/>
  <c r="AI53" i="76"/>
  <c r="AI47" i="76"/>
  <c r="AI48" i="76"/>
  <c r="AI41" i="76"/>
  <c r="AI43" i="76"/>
  <c r="AI40" i="76"/>
  <c r="AI34" i="76"/>
  <c r="AI27" i="76"/>
  <c r="AI24" i="76"/>
  <c r="AI21" i="76"/>
  <c r="AJ24" i="76" s="1"/>
  <c r="AI20" i="76"/>
  <c r="AI14" i="76"/>
  <c r="AI11" i="76"/>
  <c r="AI33" i="76"/>
  <c r="AJ72" i="76"/>
  <c r="AI63" i="76"/>
  <c r="AI35" i="76"/>
  <c r="AI36" i="76"/>
  <c r="AI30" i="76"/>
  <c r="AI26" i="76"/>
  <c r="AI15" i="76"/>
  <c r="AI28" i="76"/>
  <c r="AI13" i="76"/>
  <c r="AI18" i="76"/>
  <c r="AJ20" i="76" s="1"/>
  <c r="AI31" i="76"/>
  <c r="AI67" i="76"/>
  <c r="AJ68" i="76" s="1"/>
  <c r="AI46" i="76"/>
  <c r="AI55" i="76"/>
  <c r="AJ56" i="76" s="1"/>
  <c r="AI45" i="76"/>
  <c r="AJ48" i="76" s="1"/>
  <c r="AI52" i="76"/>
  <c r="AI57" i="76"/>
  <c r="AI39" i="76"/>
  <c r="AJ40" i="76" s="1"/>
  <c r="AI60" i="76"/>
  <c r="AI29" i="76"/>
  <c r="AI49" i="76"/>
  <c r="AJ12" i="76" l="1"/>
  <c r="AJ64" i="76"/>
  <c r="AJ28" i="76"/>
  <c r="AJ52" i="76"/>
  <c r="AJ44" i="76"/>
  <c r="AJ16" i="76"/>
  <c r="AJ60" i="76"/>
  <c r="AJ32" i="76"/>
  <c r="AJ36" i="76"/>
  <c r="G31" i="47" l="1"/>
  <c r="G30" i="47"/>
  <c r="G28" i="47"/>
  <c r="G29" i="47"/>
  <c r="H29" i="47" s="1"/>
  <c r="G27" i="47"/>
  <c r="G26" i="47"/>
  <c r="G25" i="47"/>
  <c r="G24" i="47"/>
  <c r="G23" i="47"/>
  <c r="DM30" i="75"/>
  <c r="DM29" i="75"/>
  <c r="DM28" i="75"/>
  <c r="DM27" i="75"/>
  <c r="DM26" i="75"/>
  <c r="DM25" i="75"/>
  <c r="DH25" i="75"/>
  <c r="DG25" i="75"/>
  <c r="CZ25" i="75"/>
  <c r="CY25" i="75"/>
  <c r="CR25" i="75"/>
  <c r="CQ25" i="75"/>
  <c r="CJ25" i="75"/>
  <c r="CI25" i="75"/>
  <c r="CB25" i="75"/>
  <c r="CA25" i="75"/>
  <c r="DM24" i="75"/>
  <c r="DM23" i="75"/>
  <c r="DH23" i="75"/>
  <c r="DG23" i="75"/>
  <c r="CZ23" i="75"/>
  <c r="CY23" i="75"/>
  <c r="CR23" i="75"/>
  <c r="CQ23" i="75"/>
  <c r="CJ23" i="75"/>
  <c r="CI23" i="75"/>
  <c r="CB23" i="75"/>
  <c r="CA23" i="75"/>
  <c r="DH22" i="75"/>
  <c r="DG22" i="75"/>
  <c r="CZ22" i="75"/>
  <c r="CY22" i="75"/>
  <c r="CJ22" i="75"/>
  <c r="CI22" i="75"/>
  <c r="CB22" i="75"/>
  <c r="CA22" i="75"/>
  <c r="CK22" i="75" l="1"/>
  <c r="CL22" i="75"/>
  <c r="CT22" i="75"/>
  <c r="CS22" i="75"/>
  <c r="M5" i="76" s="1"/>
  <c r="AF5" i="76" s="1"/>
  <c r="DA22" i="75"/>
  <c r="N5" i="76" s="1"/>
  <c r="AG5" i="76" s="1"/>
  <c r="DB22" i="75"/>
  <c r="CC22" i="75"/>
  <c r="K5" i="76" s="1"/>
  <c r="AD5" i="76" s="1"/>
  <c r="DI22" i="75"/>
  <c r="O5" i="76" s="1"/>
  <c r="AH5" i="76" s="1"/>
  <c r="CD22" i="75"/>
  <c r="DJ22" i="75"/>
  <c r="L5" i="76"/>
  <c r="AE5" i="76" s="1"/>
  <c r="BT25" i="75"/>
  <c r="BT23" i="75"/>
  <c r="BS23" i="75"/>
  <c r="BU22" i="75" s="1"/>
  <c r="J5" i="76" s="1"/>
  <c r="BT22" i="75"/>
  <c r="J31" i="61"/>
  <c r="J30" i="61"/>
  <c r="J29" i="61"/>
  <c r="CW50" i="75"/>
  <c r="BK49" i="75"/>
  <c r="CA49" i="75"/>
  <c r="AC5" i="76" l="1"/>
  <c r="AI5" i="76" s="1"/>
  <c r="AJ8" i="76" s="1"/>
  <c r="P5" i="76"/>
  <c r="BV22" i="75"/>
  <c r="P96" i="75"/>
  <c r="Q81" i="75" s="1"/>
  <c r="I96" i="75"/>
  <c r="DN95" i="75"/>
  <c r="DY94" i="75"/>
  <c r="EH94" i="75" s="1"/>
  <c r="DX94" i="75"/>
  <c r="EG94" i="75" s="1"/>
  <c r="EP94" i="75" s="1"/>
  <c r="EY94" i="75" s="1"/>
  <c r="DR94" i="75"/>
  <c r="DP94" i="75"/>
  <c r="DO94" i="75"/>
  <c r="DM94" i="75"/>
  <c r="DN94" i="75" s="1"/>
  <c r="DJ94" i="75"/>
  <c r="DI94" i="75"/>
  <c r="DH94" i="75"/>
  <c r="DG94" i="75"/>
  <c r="DB94" i="75"/>
  <c r="DA94" i="75"/>
  <c r="CZ94" i="75"/>
  <c r="CY94" i="75"/>
  <c r="CT94" i="75"/>
  <c r="CS94" i="75"/>
  <c r="CR94" i="75"/>
  <c r="CQ94" i="75"/>
  <c r="CL94" i="75"/>
  <c r="CK94" i="75"/>
  <c r="CJ94" i="75"/>
  <c r="CI94" i="75"/>
  <c r="CD94" i="75"/>
  <c r="CC94" i="75"/>
  <c r="CB94" i="75"/>
  <c r="CA94" i="75"/>
  <c r="BV94" i="75"/>
  <c r="BU94" i="75"/>
  <c r="BT94" i="75"/>
  <c r="BS94" i="75"/>
  <c r="BN94" i="75"/>
  <c r="BM94" i="75"/>
  <c r="BL94" i="75"/>
  <c r="BF94" i="75"/>
  <c r="BE94" i="75"/>
  <c r="BD94" i="75"/>
  <c r="AX94" i="75"/>
  <c r="AW94" i="75"/>
  <c r="AV94" i="75"/>
  <c r="AP94" i="75"/>
  <c r="AO94" i="75"/>
  <c r="AN94" i="75"/>
  <c r="AH94" i="75"/>
  <c r="AG94" i="75"/>
  <c r="AF94" i="75"/>
  <c r="Z94" i="75"/>
  <c r="Y94" i="75"/>
  <c r="X94" i="75"/>
  <c r="EU93" i="75"/>
  <c r="EL93" i="75"/>
  <c r="EC93" i="75"/>
  <c r="DY93" i="75"/>
  <c r="DX93" i="75"/>
  <c r="EG93" i="75" s="1"/>
  <c r="EP93" i="75" s="1"/>
  <c r="EY93" i="75" s="1"/>
  <c r="DT93" i="75"/>
  <c r="DP93" i="75"/>
  <c r="DO93" i="75"/>
  <c r="DM93" i="75"/>
  <c r="DN93" i="75" s="1"/>
  <c r="DY92" i="75"/>
  <c r="DX92" i="75"/>
  <c r="EG92" i="75" s="1"/>
  <c r="EP92" i="75" s="1"/>
  <c r="DP92" i="75"/>
  <c r="DO92" i="75"/>
  <c r="DM92" i="75"/>
  <c r="DN92" i="75" s="1"/>
  <c r="EU91" i="75"/>
  <c r="EL91" i="75"/>
  <c r="EC91" i="75"/>
  <c r="DY91" i="75"/>
  <c r="DX91" i="75"/>
  <c r="EG91" i="75" s="1"/>
  <c r="EP91" i="75" s="1"/>
  <c r="EY91" i="75" s="1"/>
  <c r="DT91" i="75"/>
  <c r="DP91" i="75"/>
  <c r="DO91" i="75"/>
  <c r="DM91" i="75"/>
  <c r="DN91" i="75" s="1"/>
  <c r="EU90" i="75"/>
  <c r="EL90" i="75"/>
  <c r="EC90" i="75"/>
  <c r="DY90" i="75"/>
  <c r="DX90" i="75"/>
  <c r="EG90" i="75" s="1"/>
  <c r="EP90" i="75" s="1"/>
  <c r="DT90" i="75"/>
  <c r="DP90" i="75"/>
  <c r="DO90" i="75"/>
  <c r="DM90" i="75"/>
  <c r="DN90" i="75" s="1"/>
  <c r="EU89" i="75"/>
  <c r="EL89" i="75"/>
  <c r="EC89" i="75"/>
  <c r="DY89" i="75"/>
  <c r="EH89" i="75" s="1"/>
  <c r="DX89" i="75"/>
  <c r="EG89" i="75" s="1"/>
  <c r="EP89" i="75" s="1"/>
  <c r="EY89" i="75" s="1"/>
  <c r="DT89" i="75"/>
  <c r="DP89" i="75"/>
  <c r="DO89" i="75"/>
  <c r="DM89" i="75"/>
  <c r="DN89" i="75" s="1"/>
  <c r="EE88" i="75"/>
  <c r="DY88" i="75"/>
  <c r="EH88" i="75" s="1"/>
  <c r="DX88" i="75"/>
  <c r="EG88" i="75" s="1"/>
  <c r="EP88" i="75" s="1"/>
  <c r="EY88" i="75" s="1"/>
  <c r="DP88" i="75"/>
  <c r="DO88" i="75"/>
  <c r="DM88" i="75"/>
  <c r="DN88" i="75" s="1"/>
  <c r="DJ88" i="75"/>
  <c r="DI88" i="75"/>
  <c r="DH88" i="75"/>
  <c r="DG88" i="75"/>
  <c r="DB88" i="75"/>
  <c r="DA88" i="75"/>
  <c r="CZ88" i="75"/>
  <c r="CY88" i="75"/>
  <c r="CT88" i="75"/>
  <c r="CS88" i="75"/>
  <c r="CR88" i="75"/>
  <c r="CQ88" i="75"/>
  <c r="CL88" i="75"/>
  <c r="CK88" i="75"/>
  <c r="CJ88" i="75"/>
  <c r="CI88" i="75"/>
  <c r="CD88" i="75"/>
  <c r="CC88" i="75"/>
  <c r="CB88" i="75"/>
  <c r="CA88" i="75"/>
  <c r="BV88" i="75"/>
  <c r="BU88" i="75"/>
  <c r="BT88" i="75"/>
  <c r="BS88" i="75"/>
  <c r="BN88" i="75"/>
  <c r="BM88" i="75"/>
  <c r="BL88" i="75"/>
  <c r="BK88" i="75"/>
  <c r="BF88" i="75"/>
  <c r="BE88" i="75"/>
  <c r="BD88" i="75"/>
  <c r="BC88" i="75"/>
  <c r="AX88" i="75"/>
  <c r="AW88" i="75"/>
  <c r="AV88" i="75"/>
  <c r="AU88" i="75"/>
  <c r="AP88" i="75"/>
  <c r="AO88" i="75"/>
  <c r="AN88" i="75"/>
  <c r="AM88" i="75"/>
  <c r="AH88" i="75"/>
  <c r="AG88" i="75"/>
  <c r="AF88" i="75"/>
  <c r="AE88" i="75"/>
  <c r="Z88" i="75"/>
  <c r="Y88" i="75"/>
  <c r="X88" i="75"/>
  <c r="W88" i="75"/>
  <c r="DY87" i="75"/>
  <c r="EH87" i="75" s="1"/>
  <c r="EQ87" i="75" s="1"/>
  <c r="DX87" i="75"/>
  <c r="EG87" i="75" s="1"/>
  <c r="EP87" i="75" s="1"/>
  <c r="EY87" i="75" s="1"/>
  <c r="DP87" i="75"/>
  <c r="DO87" i="75"/>
  <c r="DM87" i="75"/>
  <c r="DN87" i="75" s="1"/>
  <c r="DH87" i="75"/>
  <c r="DG87" i="75"/>
  <c r="CQ87" i="75"/>
  <c r="CJ87" i="75"/>
  <c r="CI87" i="75"/>
  <c r="CB87" i="75"/>
  <c r="CA87" i="75"/>
  <c r="BT87" i="75"/>
  <c r="BS87" i="75"/>
  <c r="BL87" i="75"/>
  <c r="BK87" i="75"/>
  <c r="BD87" i="75"/>
  <c r="BC87" i="75"/>
  <c r="AV87" i="75"/>
  <c r="AU87" i="75"/>
  <c r="AN87" i="75"/>
  <c r="AM87" i="75"/>
  <c r="AF87" i="75"/>
  <c r="AE87" i="75"/>
  <c r="X87" i="75"/>
  <c r="W87" i="75"/>
  <c r="EE86" i="75"/>
  <c r="DY86" i="75"/>
  <c r="DX86" i="75"/>
  <c r="EG86" i="75" s="1"/>
  <c r="EP86" i="75" s="1"/>
  <c r="EY86" i="75" s="1"/>
  <c r="DP86" i="75"/>
  <c r="DO86" i="75"/>
  <c r="DM86" i="75"/>
  <c r="DN86" i="75" s="1"/>
  <c r="DJ86" i="75"/>
  <c r="DI86" i="75"/>
  <c r="DH86" i="75"/>
  <c r="DG86" i="75"/>
  <c r="CT86" i="75"/>
  <c r="CS86" i="75"/>
  <c r="CQ86" i="75"/>
  <c r="CL86" i="75"/>
  <c r="CK86" i="75"/>
  <c r="CJ86" i="75"/>
  <c r="CI86" i="75"/>
  <c r="CD86" i="75"/>
  <c r="CC86" i="75"/>
  <c r="CB86" i="75"/>
  <c r="CA86" i="75"/>
  <c r="BV86" i="75"/>
  <c r="BU86" i="75"/>
  <c r="BT86" i="75"/>
  <c r="BS86" i="75"/>
  <c r="BN86" i="75"/>
  <c r="BM86" i="75"/>
  <c r="BL86" i="75"/>
  <c r="BK86" i="75"/>
  <c r="BF86" i="75"/>
  <c r="BE86" i="75"/>
  <c r="BD86" i="75"/>
  <c r="BC86" i="75"/>
  <c r="AX86" i="75"/>
  <c r="AW86" i="75"/>
  <c r="AV86" i="75"/>
  <c r="AU86" i="75"/>
  <c r="AP86" i="75"/>
  <c r="AO86" i="75"/>
  <c r="AN86" i="75"/>
  <c r="AM86" i="75"/>
  <c r="AH86" i="75"/>
  <c r="AG86" i="75"/>
  <c r="AF86" i="75"/>
  <c r="AE86" i="75"/>
  <c r="Z86" i="75"/>
  <c r="Y86" i="75"/>
  <c r="X86" i="75"/>
  <c r="W86" i="75"/>
  <c r="EU85" i="75"/>
  <c r="EL85" i="75"/>
  <c r="EC85" i="75"/>
  <c r="DY85" i="75"/>
  <c r="DX85" i="75"/>
  <c r="EG85" i="75" s="1"/>
  <c r="EP85" i="75" s="1"/>
  <c r="EY85" i="75" s="1"/>
  <c r="DT85" i="75"/>
  <c r="DP85" i="75"/>
  <c r="DO85" i="75"/>
  <c r="DM85" i="75"/>
  <c r="DN85" i="75" s="1"/>
  <c r="DY84" i="75"/>
  <c r="EH84" i="75" s="1"/>
  <c r="DX84" i="75"/>
  <c r="EG84" i="75" s="1"/>
  <c r="EP84" i="75" s="1"/>
  <c r="EY84" i="75" s="1"/>
  <c r="DP84" i="75"/>
  <c r="DO84" i="75"/>
  <c r="DM84" i="75"/>
  <c r="DN84" i="75" s="1"/>
  <c r="DY83" i="75"/>
  <c r="DX83" i="75"/>
  <c r="EG83" i="75" s="1"/>
  <c r="EP83" i="75" s="1"/>
  <c r="EY83" i="75" s="1"/>
  <c r="DP83" i="75"/>
  <c r="DO83" i="75"/>
  <c r="DM83" i="75"/>
  <c r="DN83" i="75" s="1"/>
  <c r="EU82" i="75"/>
  <c r="EL82" i="75"/>
  <c r="EC82" i="75"/>
  <c r="DY82" i="75"/>
  <c r="DX82" i="75"/>
  <c r="EG82" i="75" s="1"/>
  <c r="EP82" i="75" s="1"/>
  <c r="EY82" i="75" s="1"/>
  <c r="DT82" i="75"/>
  <c r="DP82" i="75"/>
  <c r="DO82" i="75"/>
  <c r="DM82" i="75"/>
  <c r="DN82" i="75" s="1"/>
  <c r="DY81" i="75"/>
  <c r="EH81" i="75" s="1"/>
  <c r="DX81" i="75"/>
  <c r="EG81" i="75" s="1"/>
  <c r="EP81" i="75" s="1"/>
  <c r="EY81" i="75" s="1"/>
  <c r="DP81" i="75"/>
  <c r="DO81" i="75"/>
  <c r="DM81" i="75"/>
  <c r="DN81" i="75" s="1"/>
  <c r="DJ81" i="75"/>
  <c r="DI81" i="75"/>
  <c r="DH81" i="75"/>
  <c r="DG81" i="75"/>
  <c r="DA81" i="75"/>
  <c r="CY81" i="75"/>
  <c r="CT81" i="75"/>
  <c r="CS81" i="75"/>
  <c r="CL81" i="75"/>
  <c r="CK81" i="75"/>
  <c r="CJ81" i="75"/>
  <c r="CI81" i="75"/>
  <c r="CD81" i="75"/>
  <c r="CC81" i="75"/>
  <c r="CB81" i="75"/>
  <c r="CA81" i="75"/>
  <c r="BV81" i="75"/>
  <c r="BU81" i="75"/>
  <c r="BT81" i="75"/>
  <c r="BS81" i="75"/>
  <c r="BN81" i="75"/>
  <c r="BM81" i="75"/>
  <c r="BL81" i="75"/>
  <c r="BK81" i="75"/>
  <c r="BF81" i="75"/>
  <c r="BE81" i="75"/>
  <c r="BD81" i="75"/>
  <c r="BC81" i="75"/>
  <c r="AX81" i="75"/>
  <c r="AW81" i="75"/>
  <c r="AV81" i="75"/>
  <c r="AU81" i="75"/>
  <c r="AP81" i="75"/>
  <c r="AO81" i="75"/>
  <c r="AN81" i="75"/>
  <c r="AM81" i="75"/>
  <c r="AH81" i="75"/>
  <c r="AG81" i="75"/>
  <c r="AF81" i="75"/>
  <c r="AE81" i="75"/>
  <c r="Z81" i="75"/>
  <c r="Y81" i="75"/>
  <c r="X81" i="75"/>
  <c r="W81" i="75"/>
  <c r="DY80" i="75"/>
  <c r="EH80" i="75" s="1"/>
  <c r="DX80" i="75"/>
  <c r="EG80" i="75" s="1"/>
  <c r="EP80" i="75" s="1"/>
  <c r="EY80" i="75" s="1"/>
  <c r="DP80" i="75"/>
  <c r="DO80" i="75"/>
  <c r="DM80" i="75"/>
  <c r="DN80" i="75" s="1"/>
  <c r="DH80" i="75"/>
  <c r="DG80" i="75"/>
  <c r="CY80" i="75"/>
  <c r="CR80" i="75"/>
  <c r="CQ80" i="75"/>
  <c r="CJ80" i="75"/>
  <c r="CI80" i="75"/>
  <c r="CA80" i="75"/>
  <c r="BT80" i="75"/>
  <c r="BS80" i="75"/>
  <c r="BL80" i="75"/>
  <c r="BK80" i="75"/>
  <c r="BD80" i="75"/>
  <c r="BC80" i="75"/>
  <c r="AV80" i="75"/>
  <c r="AU80" i="75"/>
  <c r="AN80" i="75"/>
  <c r="AM80" i="75"/>
  <c r="AF80" i="75"/>
  <c r="AE80" i="75"/>
  <c r="X80" i="75"/>
  <c r="W80" i="75"/>
  <c r="DY79" i="75"/>
  <c r="EH79" i="75" s="1"/>
  <c r="DX79" i="75"/>
  <c r="EG79" i="75" s="1"/>
  <c r="EP79" i="75" s="1"/>
  <c r="EY79" i="75" s="1"/>
  <c r="DP79" i="75"/>
  <c r="DO79" i="75"/>
  <c r="DM79" i="75"/>
  <c r="DN79" i="75" s="1"/>
  <c r="DH79" i="75"/>
  <c r="DG79" i="75"/>
  <c r="CZ79" i="75"/>
  <c r="CY79" i="75"/>
  <c r="CR79" i="75"/>
  <c r="CQ79" i="75"/>
  <c r="CJ79" i="75"/>
  <c r="CI79" i="75"/>
  <c r="CB79" i="75"/>
  <c r="CA79" i="75"/>
  <c r="BT79" i="75"/>
  <c r="BS79" i="75"/>
  <c r="BL79" i="75"/>
  <c r="BK79" i="75"/>
  <c r="BD79" i="75"/>
  <c r="BC79" i="75"/>
  <c r="AV79" i="75"/>
  <c r="AU79" i="75"/>
  <c r="AN79" i="75"/>
  <c r="AM79" i="75"/>
  <c r="AF79" i="75"/>
  <c r="AE79" i="75"/>
  <c r="X79" i="75"/>
  <c r="W79" i="75"/>
  <c r="DY78" i="75"/>
  <c r="EH78" i="75" s="1"/>
  <c r="DX78" i="75"/>
  <c r="EG78" i="75" s="1"/>
  <c r="EP78" i="75" s="1"/>
  <c r="EY78" i="75" s="1"/>
  <c r="DP78" i="75"/>
  <c r="DO78" i="75"/>
  <c r="DM78" i="75"/>
  <c r="DN78" i="75" s="1"/>
  <c r="DY77" i="75"/>
  <c r="DX77" i="75"/>
  <c r="EG77" i="75" s="1"/>
  <c r="EP77" i="75" s="1"/>
  <c r="EY77" i="75" s="1"/>
  <c r="DP77" i="75"/>
  <c r="DO77" i="75"/>
  <c r="DM77" i="75"/>
  <c r="DN77" i="75" s="1"/>
  <c r="DY76" i="75"/>
  <c r="DX76" i="75"/>
  <c r="EG76" i="75" s="1"/>
  <c r="EP76" i="75" s="1"/>
  <c r="EY76" i="75" s="1"/>
  <c r="DP76" i="75"/>
  <c r="DO76" i="75"/>
  <c r="DM76" i="75"/>
  <c r="DN76" i="75" s="1"/>
  <c r="DH76" i="75"/>
  <c r="DG76" i="75"/>
  <c r="CY76" i="75"/>
  <c r="CR76" i="75"/>
  <c r="CQ76" i="75"/>
  <c r="CJ76" i="75"/>
  <c r="CI76" i="75"/>
  <c r="CB76" i="75"/>
  <c r="CA76" i="75"/>
  <c r="BT76" i="75"/>
  <c r="BS76" i="75"/>
  <c r="BL76" i="75"/>
  <c r="BK76" i="75"/>
  <c r="BD76" i="75"/>
  <c r="BC76" i="75"/>
  <c r="AV76" i="75"/>
  <c r="AU76" i="75"/>
  <c r="AN76" i="75"/>
  <c r="AM76" i="75"/>
  <c r="AF76" i="75"/>
  <c r="AE76" i="75"/>
  <c r="X76" i="75"/>
  <c r="W76" i="75"/>
  <c r="DY75" i="75"/>
  <c r="EH75" i="75" s="1"/>
  <c r="DX75" i="75"/>
  <c r="DS75" i="75"/>
  <c r="DR75" i="75"/>
  <c r="DP75" i="75"/>
  <c r="DO75" i="75"/>
  <c r="DM75" i="75"/>
  <c r="DN75" i="75" s="1"/>
  <c r="DY74" i="75"/>
  <c r="EH74" i="75" s="1"/>
  <c r="DX74" i="75"/>
  <c r="EG74" i="75" s="1"/>
  <c r="EP74" i="75" s="1"/>
  <c r="EY74" i="75" s="1"/>
  <c r="DP74" i="75"/>
  <c r="DO74" i="75"/>
  <c r="DM74" i="75"/>
  <c r="DN74" i="75" s="1"/>
  <c r="DH74" i="75"/>
  <c r="DG74" i="75"/>
  <c r="CY74" i="75"/>
  <c r="CR74" i="75"/>
  <c r="CQ74" i="75"/>
  <c r="CJ74" i="75"/>
  <c r="CI74" i="75"/>
  <c r="CB74" i="75"/>
  <c r="CA74" i="75"/>
  <c r="BT74" i="75"/>
  <c r="BS74" i="75"/>
  <c r="BL74" i="75"/>
  <c r="BK74" i="75"/>
  <c r="BD74" i="75"/>
  <c r="BC74" i="75"/>
  <c r="AV74" i="75"/>
  <c r="AU74" i="75"/>
  <c r="AN74" i="75"/>
  <c r="AM74" i="75"/>
  <c r="AF74" i="75"/>
  <c r="AE74" i="75"/>
  <c r="X74" i="75"/>
  <c r="W74" i="75"/>
  <c r="DY73" i="75"/>
  <c r="EH73" i="75" s="1"/>
  <c r="EQ73" i="75" s="1"/>
  <c r="DX73" i="75"/>
  <c r="DP73" i="75"/>
  <c r="DO73" i="75"/>
  <c r="DM73" i="75"/>
  <c r="DN73" i="75" s="1"/>
  <c r="DY72" i="75"/>
  <c r="EH72" i="75" s="1"/>
  <c r="DX72" i="75"/>
  <c r="EG72" i="75" s="1"/>
  <c r="EP72" i="75" s="1"/>
  <c r="EY72" i="75" s="1"/>
  <c r="DP72" i="75"/>
  <c r="DO72" i="75"/>
  <c r="DM72" i="75"/>
  <c r="DN72" i="75" s="1"/>
  <c r="DY71" i="75"/>
  <c r="EH71" i="75" s="1"/>
  <c r="DX71" i="75"/>
  <c r="EG71" i="75" s="1"/>
  <c r="EP71" i="75" s="1"/>
  <c r="EY71" i="75" s="1"/>
  <c r="DP71" i="75"/>
  <c r="DO71" i="75"/>
  <c r="DM71" i="75"/>
  <c r="DN71" i="75" s="1"/>
  <c r="DH71" i="75"/>
  <c r="DG71" i="75"/>
  <c r="CY71" i="75"/>
  <c r="CR71" i="75"/>
  <c r="CQ71" i="75"/>
  <c r="CJ71" i="75"/>
  <c r="CI71" i="75"/>
  <c r="CB71" i="75"/>
  <c r="CA71" i="75"/>
  <c r="BT71" i="75"/>
  <c r="BS71" i="75"/>
  <c r="BL71" i="75"/>
  <c r="BK71" i="75"/>
  <c r="BD71" i="75"/>
  <c r="BC71" i="75"/>
  <c r="AV71" i="75"/>
  <c r="AU71" i="75"/>
  <c r="AN71" i="75"/>
  <c r="AM71" i="75"/>
  <c r="AF71" i="75"/>
  <c r="AE71" i="75"/>
  <c r="X71" i="75"/>
  <c r="W71" i="75"/>
  <c r="DY70" i="75"/>
  <c r="EH70" i="75" s="1"/>
  <c r="DX70" i="75"/>
  <c r="EG70" i="75" s="1"/>
  <c r="EP70" i="75" s="1"/>
  <c r="EY70" i="75" s="1"/>
  <c r="DP70" i="75"/>
  <c r="DO70" i="75"/>
  <c r="DM70" i="75"/>
  <c r="DN70" i="75" s="1"/>
  <c r="DY69" i="75"/>
  <c r="EH69" i="75" s="1"/>
  <c r="DX69" i="75"/>
  <c r="EG69" i="75" s="1"/>
  <c r="EP69" i="75" s="1"/>
  <c r="EY69" i="75" s="1"/>
  <c r="DP69" i="75"/>
  <c r="DO69" i="75"/>
  <c r="DM69" i="75"/>
  <c r="DN69" i="75" s="1"/>
  <c r="DH69" i="75"/>
  <c r="DG69" i="75"/>
  <c r="CY69" i="75"/>
  <c r="CR69" i="75"/>
  <c r="CQ69" i="75"/>
  <c r="CJ69" i="75"/>
  <c r="CI69" i="75"/>
  <c r="CB69" i="75"/>
  <c r="CA69" i="75"/>
  <c r="BT69" i="75"/>
  <c r="BS69" i="75"/>
  <c r="BL69" i="75"/>
  <c r="BK69" i="75"/>
  <c r="BD69" i="75"/>
  <c r="BC69" i="75"/>
  <c r="AV69" i="75"/>
  <c r="AU69" i="75"/>
  <c r="AN69" i="75"/>
  <c r="AM69" i="75"/>
  <c r="AF69" i="75"/>
  <c r="AE69" i="75"/>
  <c r="X69" i="75"/>
  <c r="W69" i="75"/>
  <c r="DY68" i="75"/>
  <c r="DX68" i="75"/>
  <c r="EG68" i="75" s="1"/>
  <c r="EP68" i="75" s="1"/>
  <c r="EY68" i="75" s="1"/>
  <c r="DP68" i="75"/>
  <c r="DO68" i="75"/>
  <c r="DM68" i="75"/>
  <c r="DN68" i="75" s="1"/>
  <c r="DY67" i="75"/>
  <c r="EH67" i="75" s="1"/>
  <c r="DX67" i="75"/>
  <c r="EG67" i="75" s="1"/>
  <c r="EP67" i="75" s="1"/>
  <c r="EY67" i="75" s="1"/>
  <c r="DP67" i="75"/>
  <c r="DO67" i="75"/>
  <c r="DM67" i="75"/>
  <c r="DN67" i="75" s="1"/>
  <c r="DH67" i="75"/>
  <c r="DG67" i="75"/>
  <c r="CZ67" i="75"/>
  <c r="CY67" i="75"/>
  <c r="CR67" i="75"/>
  <c r="CQ67" i="75"/>
  <c r="CJ67" i="75"/>
  <c r="CI67" i="75"/>
  <c r="CB67" i="75"/>
  <c r="CA67" i="75"/>
  <c r="BT67" i="75"/>
  <c r="BS67" i="75"/>
  <c r="BL67" i="75"/>
  <c r="BK67" i="75"/>
  <c r="BD67" i="75"/>
  <c r="BC67" i="75"/>
  <c r="AV67" i="75"/>
  <c r="AU67" i="75"/>
  <c r="AN67" i="75"/>
  <c r="AM67" i="75"/>
  <c r="AF67" i="75"/>
  <c r="AE67" i="75"/>
  <c r="X67" i="75"/>
  <c r="W67" i="75"/>
  <c r="EU66" i="75"/>
  <c r="EL66" i="75"/>
  <c r="EC66" i="75"/>
  <c r="DY66" i="75"/>
  <c r="EH66" i="75" s="1"/>
  <c r="EQ66" i="75" s="1"/>
  <c r="DX66" i="75"/>
  <c r="EG66" i="75" s="1"/>
  <c r="EP66" i="75" s="1"/>
  <c r="EY66" i="75" s="1"/>
  <c r="DT66" i="75"/>
  <c r="DP66" i="75"/>
  <c r="DO66" i="75"/>
  <c r="DM66" i="75"/>
  <c r="DN66" i="75" s="1"/>
  <c r="DY65" i="75"/>
  <c r="EH65" i="75" s="1"/>
  <c r="EQ65" i="75" s="1"/>
  <c r="DX65" i="75"/>
  <c r="EG65" i="75" s="1"/>
  <c r="EP65" i="75" s="1"/>
  <c r="EY65" i="75" s="1"/>
  <c r="DP65" i="75"/>
  <c r="DO65" i="75"/>
  <c r="DM65" i="75"/>
  <c r="DN65" i="75" s="1"/>
  <c r="DJ65" i="75"/>
  <c r="DI65" i="75"/>
  <c r="DH65" i="75"/>
  <c r="DG65" i="75"/>
  <c r="DB65" i="75"/>
  <c r="DA65" i="75"/>
  <c r="CZ65" i="75"/>
  <c r="CY65" i="75"/>
  <c r="CT65" i="75"/>
  <c r="CS65" i="75"/>
  <c r="CQ65" i="75"/>
  <c r="CL65" i="75"/>
  <c r="CK65" i="75"/>
  <c r="CJ65" i="75"/>
  <c r="CI65" i="75"/>
  <c r="CD65" i="75"/>
  <c r="CC65" i="75"/>
  <c r="CB65" i="75"/>
  <c r="CA65" i="75"/>
  <c r="BV65" i="75"/>
  <c r="BU65" i="75"/>
  <c r="BT65" i="75"/>
  <c r="BS65" i="75"/>
  <c r="BN65" i="75"/>
  <c r="BM65" i="75"/>
  <c r="BL65" i="75"/>
  <c r="BK65" i="75"/>
  <c r="BF65" i="75"/>
  <c r="BE65" i="75"/>
  <c r="BD65" i="75"/>
  <c r="BC65" i="75"/>
  <c r="AX65" i="75"/>
  <c r="AW65" i="75"/>
  <c r="AV65" i="75"/>
  <c r="AU65" i="75"/>
  <c r="AP65" i="75"/>
  <c r="AO65" i="75"/>
  <c r="AN65" i="75"/>
  <c r="AM65" i="75"/>
  <c r="AH65" i="75"/>
  <c r="AG65" i="75"/>
  <c r="AF65" i="75"/>
  <c r="AE65" i="75"/>
  <c r="Z65" i="75"/>
  <c r="Y65" i="75"/>
  <c r="X65" i="75"/>
  <c r="W65" i="75"/>
  <c r="EY64" i="75"/>
  <c r="EU64" i="75"/>
  <c r="ER64" i="75"/>
  <c r="EL64" i="75"/>
  <c r="EC64" i="75"/>
  <c r="DZ64" i="75"/>
  <c r="DT64" i="75"/>
  <c r="DQ64" i="75"/>
  <c r="DM64" i="75"/>
  <c r="DN64" i="75" s="1"/>
  <c r="EY63" i="75"/>
  <c r="EU63" i="75"/>
  <c r="ER63" i="75"/>
  <c r="EL63" i="75"/>
  <c r="EC63" i="75"/>
  <c r="DZ63" i="75"/>
  <c r="DT63" i="75"/>
  <c r="DQ63" i="75"/>
  <c r="DN63" i="75"/>
  <c r="DY62" i="75"/>
  <c r="DX62" i="75"/>
  <c r="EG62" i="75" s="1"/>
  <c r="EP62" i="75" s="1"/>
  <c r="EY62" i="75" s="1"/>
  <c r="DP62" i="75"/>
  <c r="DO62" i="75"/>
  <c r="DM62" i="75"/>
  <c r="DN62" i="75" s="1"/>
  <c r="DH62" i="75"/>
  <c r="DG62" i="75"/>
  <c r="CZ62" i="75"/>
  <c r="CY62" i="75"/>
  <c r="CR62" i="75"/>
  <c r="CQ62" i="75"/>
  <c r="CJ62" i="75"/>
  <c r="CI62" i="75"/>
  <c r="CB62" i="75"/>
  <c r="CA62" i="75"/>
  <c r="BT62" i="75"/>
  <c r="BS62" i="75"/>
  <c r="BL62" i="75"/>
  <c r="BK62" i="75"/>
  <c r="BD62" i="75"/>
  <c r="BC62" i="75"/>
  <c r="AV62" i="75"/>
  <c r="AU62" i="75"/>
  <c r="AN62" i="75"/>
  <c r="AM62" i="75"/>
  <c r="AF62" i="75"/>
  <c r="AE62" i="75"/>
  <c r="X62" i="75"/>
  <c r="W62" i="75"/>
  <c r="DY61" i="75"/>
  <c r="EH61" i="75" s="1"/>
  <c r="DX61" i="75"/>
  <c r="EG61" i="75" s="1"/>
  <c r="EP61" i="75" s="1"/>
  <c r="EY61" i="75" s="1"/>
  <c r="DP61" i="75"/>
  <c r="DO61" i="75"/>
  <c r="DM61" i="75"/>
  <c r="DN61" i="75" s="1"/>
  <c r="DH61" i="75"/>
  <c r="DG61" i="75"/>
  <c r="CZ61" i="75"/>
  <c r="CY61" i="75"/>
  <c r="CR61" i="75"/>
  <c r="CQ61" i="75"/>
  <c r="CJ61" i="75"/>
  <c r="CI61" i="75"/>
  <c r="CB61" i="75"/>
  <c r="CA61" i="75"/>
  <c r="BT61" i="75"/>
  <c r="BS61" i="75"/>
  <c r="BL61" i="75"/>
  <c r="BK61" i="75"/>
  <c r="BD61" i="75"/>
  <c r="BC61" i="75"/>
  <c r="AV61" i="75"/>
  <c r="AU61" i="75"/>
  <c r="AN61" i="75"/>
  <c r="AM61" i="75"/>
  <c r="AF61" i="75"/>
  <c r="AE61" i="75"/>
  <c r="X61" i="75"/>
  <c r="W61" i="75"/>
  <c r="EU60" i="75"/>
  <c r="DY60" i="75"/>
  <c r="EH60" i="75" s="1"/>
  <c r="EQ60" i="75" s="1"/>
  <c r="DX60" i="75"/>
  <c r="EG60" i="75" s="1"/>
  <c r="EP60" i="75" s="1"/>
  <c r="DP60" i="75"/>
  <c r="DO60" i="75"/>
  <c r="DM60" i="75"/>
  <c r="DN60" i="75" s="1"/>
  <c r="EU59" i="75"/>
  <c r="EQ59" i="75"/>
  <c r="EP59" i="75"/>
  <c r="DZ59" i="75"/>
  <c r="DP59" i="75"/>
  <c r="DO59" i="75"/>
  <c r="DM59" i="75"/>
  <c r="DN59" i="75" s="1"/>
  <c r="DY57" i="75"/>
  <c r="EH57" i="75" s="1"/>
  <c r="EQ57" i="75" s="1"/>
  <c r="DX57" i="75"/>
  <c r="EG57" i="75" s="1"/>
  <c r="DP57" i="75"/>
  <c r="DO57" i="75"/>
  <c r="DM57" i="75"/>
  <c r="DN57" i="75" s="1"/>
  <c r="DH57" i="75"/>
  <c r="DG57" i="75"/>
  <c r="CZ57" i="75"/>
  <c r="CY57" i="75"/>
  <c r="CR57" i="75"/>
  <c r="CQ57" i="75"/>
  <c r="CJ57" i="75"/>
  <c r="CI57" i="75"/>
  <c r="CB57" i="75"/>
  <c r="CA57" i="75"/>
  <c r="BT57" i="75"/>
  <c r="BS57" i="75"/>
  <c r="BL57" i="75"/>
  <c r="BK57" i="75"/>
  <c r="BD57" i="75"/>
  <c r="BC57" i="75"/>
  <c r="AV57" i="75"/>
  <c r="AU57" i="75"/>
  <c r="AN57" i="75"/>
  <c r="AM57" i="75"/>
  <c r="AF57" i="75"/>
  <c r="AE57" i="75"/>
  <c r="X57" i="75"/>
  <c r="W57" i="75"/>
  <c r="EU56" i="75"/>
  <c r="DY56" i="75"/>
  <c r="EH56" i="75" s="1"/>
  <c r="DX56" i="75"/>
  <c r="EG56" i="75" s="1"/>
  <c r="EP56" i="75" s="1"/>
  <c r="EY56" i="75" s="1"/>
  <c r="DT56" i="75"/>
  <c r="DP56" i="75"/>
  <c r="DO56" i="75"/>
  <c r="DM56" i="75"/>
  <c r="DN56" i="75" s="1"/>
  <c r="DY55" i="75"/>
  <c r="EH55" i="75" s="1"/>
  <c r="EQ55" i="75" s="1"/>
  <c r="DX55" i="75"/>
  <c r="EG55" i="75" s="1"/>
  <c r="EP55" i="75" s="1"/>
  <c r="DP55" i="75"/>
  <c r="DO55" i="75"/>
  <c r="DM55" i="75"/>
  <c r="DN55" i="75" s="1"/>
  <c r="DY54" i="75"/>
  <c r="DX54" i="75"/>
  <c r="EG54" i="75" s="1"/>
  <c r="EP54" i="75" s="1"/>
  <c r="DP54" i="75"/>
  <c r="DO54" i="75"/>
  <c r="DM54" i="75"/>
  <c r="DN54" i="75" s="1"/>
  <c r="EU53" i="75"/>
  <c r="DY53" i="75"/>
  <c r="DX53" i="75"/>
  <c r="EG53" i="75" s="1"/>
  <c r="EP53" i="75" s="1"/>
  <c r="EY53" i="75" s="1"/>
  <c r="DT53" i="75"/>
  <c r="DP53" i="75"/>
  <c r="DO53" i="75"/>
  <c r="DM53" i="75"/>
  <c r="DN53" i="75" s="1"/>
  <c r="EU52" i="75"/>
  <c r="DY52" i="75"/>
  <c r="EH52" i="75" s="1"/>
  <c r="DX52" i="75"/>
  <c r="EG52" i="75" s="1"/>
  <c r="EP52" i="75" s="1"/>
  <c r="EY52" i="75" s="1"/>
  <c r="DT52" i="75"/>
  <c r="DP52" i="75"/>
  <c r="DO52" i="75"/>
  <c r="DM52" i="75"/>
  <c r="DN52" i="75" s="1"/>
  <c r="EE51" i="75"/>
  <c r="DY51" i="75"/>
  <c r="EH51" i="75" s="1"/>
  <c r="DX51" i="75"/>
  <c r="EG51" i="75" s="1"/>
  <c r="EP51" i="75" s="1"/>
  <c r="DP51" i="75"/>
  <c r="DO51" i="75"/>
  <c r="DM51" i="75"/>
  <c r="DN51" i="75" s="1"/>
  <c r="DJ51" i="75"/>
  <c r="DI51" i="75"/>
  <c r="DH51" i="75"/>
  <c r="DG51" i="75"/>
  <c r="DB51" i="75"/>
  <c r="DA51" i="75"/>
  <c r="CZ51" i="75"/>
  <c r="CY51" i="75"/>
  <c r="CT51" i="75"/>
  <c r="CS51" i="75"/>
  <c r="CR51" i="75"/>
  <c r="CQ51" i="75"/>
  <c r="CL51" i="75"/>
  <c r="CK51" i="75"/>
  <c r="CJ51" i="75"/>
  <c r="CI51" i="75"/>
  <c r="CD51" i="75"/>
  <c r="CC51" i="75"/>
  <c r="CB51" i="75"/>
  <c r="CA51" i="75"/>
  <c r="BV51" i="75"/>
  <c r="BU51" i="75"/>
  <c r="BT51" i="75"/>
  <c r="BS51" i="75"/>
  <c r="BN51" i="75"/>
  <c r="BM51" i="75"/>
  <c r="BL51" i="75"/>
  <c r="BK51" i="75"/>
  <c r="BF51" i="75"/>
  <c r="BE51" i="75"/>
  <c r="BD51" i="75"/>
  <c r="BC51" i="75"/>
  <c r="AX51" i="75"/>
  <c r="AW51" i="75"/>
  <c r="AV51" i="75"/>
  <c r="AU51" i="75"/>
  <c r="AP51" i="75"/>
  <c r="AO51" i="75"/>
  <c r="AN51" i="75"/>
  <c r="AM51" i="75"/>
  <c r="AH51" i="75"/>
  <c r="AG51" i="75"/>
  <c r="AF51" i="75"/>
  <c r="AE51" i="75"/>
  <c r="Z51" i="75"/>
  <c r="Y51" i="75"/>
  <c r="X51" i="75"/>
  <c r="W51" i="75"/>
  <c r="EE50" i="75"/>
  <c r="ED50" i="75"/>
  <c r="EB50" i="75"/>
  <c r="EA50" i="75"/>
  <c r="DF50" i="75"/>
  <c r="CX50" i="75"/>
  <c r="CI49" i="75"/>
  <c r="CK49" i="75" s="1"/>
  <c r="BR50" i="75"/>
  <c r="BQ50" i="75"/>
  <c r="BB50" i="75"/>
  <c r="BA50" i="75"/>
  <c r="DP50" i="75"/>
  <c r="X50" i="75"/>
  <c r="W50" i="75"/>
  <c r="DG49" i="75"/>
  <c r="DI49" i="75" s="1"/>
  <c r="BR49" i="75"/>
  <c r="BQ49" i="75"/>
  <c r="BB49" i="75"/>
  <c r="BA49" i="75"/>
  <c r="AX49" i="75"/>
  <c r="AW49" i="75"/>
  <c r="AN49" i="75"/>
  <c r="AP49" i="75" s="1"/>
  <c r="AM49" i="75"/>
  <c r="AO49" i="75" s="1"/>
  <c r="X49" i="75"/>
  <c r="W49" i="75"/>
  <c r="EU48" i="75"/>
  <c r="DY48" i="75"/>
  <c r="EH48" i="75" s="1"/>
  <c r="EQ48" i="75" s="1"/>
  <c r="DX48" i="75"/>
  <c r="EG48" i="75" s="1"/>
  <c r="EP48" i="75" s="1"/>
  <c r="EY48" i="75" s="1"/>
  <c r="DT48" i="75"/>
  <c r="DP48" i="75"/>
  <c r="DO48" i="75"/>
  <c r="DM48" i="75"/>
  <c r="DN48" i="75" s="1"/>
  <c r="EU47" i="75"/>
  <c r="DY47" i="75"/>
  <c r="EH47" i="75" s="1"/>
  <c r="EQ47" i="75" s="1"/>
  <c r="DX47" i="75"/>
  <c r="EG47" i="75" s="1"/>
  <c r="EP47" i="75" s="1"/>
  <c r="EY47" i="75" s="1"/>
  <c r="DT47" i="75"/>
  <c r="DP47" i="75"/>
  <c r="DO47" i="75"/>
  <c r="DM47" i="75"/>
  <c r="DN47" i="75" s="1"/>
  <c r="EL46" i="75"/>
  <c r="EC46" i="75"/>
  <c r="DY46" i="75"/>
  <c r="EH46" i="75" s="1"/>
  <c r="EQ46" i="75" s="1"/>
  <c r="DX46" i="75"/>
  <c r="EG46" i="75" s="1"/>
  <c r="EP46" i="75" s="1"/>
  <c r="EY46" i="75" s="1"/>
  <c r="DP46" i="75"/>
  <c r="DO46" i="75"/>
  <c r="DM46" i="75"/>
  <c r="DN46" i="75" s="1"/>
  <c r="DH46" i="75"/>
  <c r="DG46" i="75"/>
  <c r="CZ46" i="75"/>
  <c r="CY46" i="75"/>
  <c r="CR46" i="75"/>
  <c r="CQ46" i="75"/>
  <c r="CJ46" i="75"/>
  <c r="CI46" i="75"/>
  <c r="CB46" i="75"/>
  <c r="CA46" i="75"/>
  <c r="BT46" i="75"/>
  <c r="BS46" i="75"/>
  <c r="BL46" i="75"/>
  <c r="BK46" i="75"/>
  <c r="BD46" i="75"/>
  <c r="BC46" i="75"/>
  <c r="AV46" i="75"/>
  <c r="AU46" i="75"/>
  <c r="AN46" i="75"/>
  <c r="AM46" i="75"/>
  <c r="AF46" i="75"/>
  <c r="AE46" i="75"/>
  <c r="X46" i="75"/>
  <c r="W46" i="75"/>
  <c r="DY45" i="75"/>
  <c r="EH45" i="75" s="1"/>
  <c r="EQ45" i="75" s="1"/>
  <c r="DX45" i="75"/>
  <c r="EG45" i="75" s="1"/>
  <c r="EP45" i="75" s="1"/>
  <c r="EY45" i="75" s="1"/>
  <c r="DP45" i="75"/>
  <c r="DO45" i="75"/>
  <c r="DM45" i="75"/>
  <c r="DN45" i="75" s="1"/>
  <c r="DY44" i="75"/>
  <c r="EH44" i="75" s="1"/>
  <c r="EQ44" i="75" s="1"/>
  <c r="DX44" i="75"/>
  <c r="EG44" i="75" s="1"/>
  <c r="EP44" i="75" s="1"/>
  <c r="EY44" i="75" s="1"/>
  <c r="DP44" i="75"/>
  <c r="DO44" i="75"/>
  <c r="DM44" i="75"/>
  <c r="DN44" i="75" s="1"/>
  <c r="DY43" i="75"/>
  <c r="EH43" i="75" s="1"/>
  <c r="DX43" i="75"/>
  <c r="EG43" i="75" s="1"/>
  <c r="EP43" i="75" s="1"/>
  <c r="EY43" i="75" s="1"/>
  <c r="DP43" i="75"/>
  <c r="DO43" i="75"/>
  <c r="DM43" i="75"/>
  <c r="DN43" i="75" s="1"/>
  <c r="DH43" i="75"/>
  <c r="DG43" i="75"/>
  <c r="CZ43" i="75"/>
  <c r="CY43" i="75"/>
  <c r="CR43" i="75"/>
  <c r="CQ43" i="75"/>
  <c r="CJ43" i="75"/>
  <c r="CI43" i="75"/>
  <c r="CB43" i="75"/>
  <c r="CA43" i="75"/>
  <c r="BT43" i="75"/>
  <c r="BS43" i="75"/>
  <c r="BL43" i="75"/>
  <c r="BK43" i="75"/>
  <c r="BD43" i="75"/>
  <c r="BC43" i="75"/>
  <c r="AV43" i="75"/>
  <c r="AU43" i="75"/>
  <c r="AN43" i="75"/>
  <c r="AM43" i="75"/>
  <c r="AF43" i="75"/>
  <c r="AE43" i="75"/>
  <c r="X43" i="75"/>
  <c r="W43" i="75"/>
  <c r="EU42" i="75"/>
  <c r="DY42" i="75"/>
  <c r="EH42" i="75" s="1"/>
  <c r="DX42" i="75"/>
  <c r="EG42" i="75" s="1"/>
  <c r="EP42" i="75" s="1"/>
  <c r="EY42" i="75" s="1"/>
  <c r="DT42" i="75"/>
  <c r="DP42" i="75"/>
  <c r="DO42" i="75"/>
  <c r="DM42" i="75"/>
  <c r="DN42" i="75" s="1"/>
  <c r="EU41" i="75"/>
  <c r="DY41" i="75"/>
  <c r="EH41" i="75" s="1"/>
  <c r="EQ41" i="75" s="1"/>
  <c r="DX41" i="75"/>
  <c r="EG41" i="75" s="1"/>
  <c r="EP41" i="75" s="1"/>
  <c r="EY41" i="75" s="1"/>
  <c r="DT41" i="75"/>
  <c r="DP41" i="75"/>
  <c r="DO41" i="75"/>
  <c r="DM41" i="75"/>
  <c r="DN41" i="75" s="1"/>
  <c r="DY40" i="75"/>
  <c r="EH40" i="75" s="1"/>
  <c r="EQ40" i="75" s="1"/>
  <c r="DX40" i="75"/>
  <c r="DP40" i="75"/>
  <c r="DO40" i="75"/>
  <c r="DN40" i="75"/>
  <c r="DH40" i="75"/>
  <c r="DG40" i="75"/>
  <c r="CZ40" i="75"/>
  <c r="CR40" i="75"/>
  <c r="CQ40" i="75"/>
  <c r="CJ40" i="75"/>
  <c r="CI40" i="75"/>
  <c r="CB40" i="75"/>
  <c r="CA40" i="75"/>
  <c r="BT40" i="75"/>
  <c r="BS40" i="75"/>
  <c r="BL40" i="75"/>
  <c r="BK40" i="75"/>
  <c r="BD40" i="75"/>
  <c r="BC40" i="75"/>
  <c r="AV40" i="75"/>
  <c r="AU40" i="75"/>
  <c r="AN40" i="75"/>
  <c r="AM40" i="75"/>
  <c r="AF40" i="75"/>
  <c r="AE40" i="75"/>
  <c r="X40" i="75"/>
  <c r="W40" i="75"/>
  <c r="DY39" i="75"/>
  <c r="EH39" i="75" s="1"/>
  <c r="DX39" i="75"/>
  <c r="EG39" i="75" s="1"/>
  <c r="EP39" i="75" s="1"/>
  <c r="EY39" i="75" s="1"/>
  <c r="DP39" i="75"/>
  <c r="DO39" i="75"/>
  <c r="DM39" i="75"/>
  <c r="DN39" i="75" s="1"/>
  <c r="DH39" i="75"/>
  <c r="DG39" i="75"/>
  <c r="CZ39" i="75"/>
  <c r="CY39" i="75"/>
  <c r="CR39" i="75"/>
  <c r="CQ39" i="75"/>
  <c r="CJ39" i="75"/>
  <c r="CI39" i="75"/>
  <c r="CB39" i="75"/>
  <c r="CA39" i="75"/>
  <c r="BT39" i="75"/>
  <c r="BS39" i="75"/>
  <c r="BL39" i="75"/>
  <c r="BK39" i="75"/>
  <c r="BD39" i="75"/>
  <c r="BC39" i="75"/>
  <c r="AV39" i="75"/>
  <c r="AU39" i="75"/>
  <c r="AN39" i="75"/>
  <c r="AM39" i="75"/>
  <c r="AF39" i="75"/>
  <c r="AE39" i="75"/>
  <c r="X39" i="75"/>
  <c r="W39" i="75"/>
  <c r="EL38" i="75"/>
  <c r="EC38" i="75"/>
  <c r="DY38" i="75"/>
  <c r="EH38" i="75" s="1"/>
  <c r="EQ38" i="75" s="1"/>
  <c r="DX38" i="75"/>
  <c r="EG38" i="75" s="1"/>
  <c r="EP38" i="75" s="1"/>
  <c r="EY38" i="75" s="1"/>
  <c r="DT38" i="75"/>
  <c r="DP38" i="75"/>
  <c r="DO38" i="75"/>
  <c r="DM38" i="75"/>
  <c r="DN38" i="75" s="1"/>
  <c r="DY37" i="75"/>
  <c r="DX37" i="75"/>
  <c r="EG37" i="75" s="1"/>
  <c r="EP37" i="75" s="1"/>
  <c r="EY37" i="75" s="1"/>
  <c r="DP37" i="75"/>
  <c r="DO37" i="75"/>
  <c r="DM37" i="75"/>
  <c r="DN37" i="75" s="1"/>
  <c r="DH37" i="75"/>
  <c r="DG37" i="75"/>
  <c r="CZ37" i="75"/>
  <c r="CY37" i="75"/>
  <c r="CR37" i="75"/>
  <c r="CQ37" i="75"/>
  <c r="CJ37" i="75"/>
  <c r="CI37" i="75"/>
  <c r="CB37" i="75"/>
  <c r="CA37" i="75"/>
  <c r="BT37" i="75"/>
  <c r="BS37" i="75"/>
  <c r="BL37" i="75"/>
  <c r="BK37" i="75"/>
  <c r="BD37" i="75"/>
  <c r="BC37" i="75"/>
  <c r="AV37" i="75"/>
  <c r="AU37" i="75"/>
  <c r="AN37" i="75"/>
  <c r="AM37" i="75"/>
  <c r="AF37" i="75"/>
  <c r="AE37" i="75"/>
  <c r="X37" i="75"/>
  <c r="W37" i="75"/>
  <c r="DY36" i="75"/>
  <c r="DX36" i="75"/>
  <c r="EG36" i="75" s="1"/>
  <c r="EP36" i="75" s="1"/>
  <c r="EY36" i="75" s="1"/>
  <c r="DP36" i="75"/>
  <c r="DO36" i="75"/>
  <c r="DM36" i="75"/>
  <c r="DN36" i="75" s="1"/>
  <c r="EU35" i="75"/>
  <c r="EL35" i="75"/>
  <c r="EC35" i="75"/>
  <c r="DY35" i="75"/>
  <c r="EH35" i="75" s="1"/>
  <c r="EQ35" i="75" s="1"/>
  <c r="DX35" i="75"/>
  <c r="EG35" i="75" s="1"/>
  <c r="EP35" i="75" s="1"/>
  <c r="EY35" i="75" s="1"/>
  <c r="DP35" i="75"/>
  <c r="DO35" i="75"/>
  <c r="DM35" i="75"/>
  <c r="DN35" i="75" s="1"/>
  <c r="DH35" i="75"/>
  <c r="DG35" i="75"/>
  <c r="CZ35" i="75"/>
  <c r="CY35" i="75"/>
  <c r="CR35" i="75"/>
  <c r="CQ35" i="75"/>
  <c r="CJ35" i="75"/>
  <c r="CI35" i="75"/>
  <c r="CB35" i="75"/>
  <c r="CA35" i="75"/>
  <c r="BT35" i="75"/>
  <c r="BS35" i="75"/>
  <c r="BL35" i="75"/>
  <c r="BK35" i="75"/>
  <c r="BD35" i="75"/>
  <c r="BC35" i="75"/>
  <c r="AV35" i="75"/>
  <c r="AU35" i="75"/>
  <c r="AN35" i="75"/>
  <c r="AM35" i="75"/>
  <c r="AF35" i="75"/>
  <c r="AE35" i="75"/>
  <c r="X35" i="75"/>
  <c r="W35" i="75"/>
  <c r="DY34" i="75"/>
  <c r="EH34" i="75" s="1"/>
  <c r="DX34" i="75"/>
  <c r="EG34" i="75" s="1"/>
  <c r="EP34" i="75" s="1"/>
  <c r="EY34" i="75" s="1"/>
  <c r="DP34" i="75"/>
  <c r="DO34" i="75"/>
  <c r="DM34" i="75"/>
  <c r="DN34" i="75" s="1"/>
  <c r="EL33" i="75"/>
  <c r="EC33" i="75"/>
  <c r="DY33" i="75"/>
  <c r="EH33" i="75" s="1"/>
  <c r="EQ33" i="75" s="1"/>
  <c r="DX33" i="75"/>
  <c r="EG33" i="75" s="1"/>
  <c r="EP33" i="75" s="1"/>
  <c r="EY33" i="75" s="1"/>
  <c r="DT33" i="75"/>
  <c r="DP33" i="75"/>
  <c r="DO33" i="75"/>
  <c r="DM33" i="75"/>
  <c r="DN33" i="75" s="1"/>
  <c r="DH33" i="75"/>
  <c r="DJ31" i="75" s="1"/>
  <c r="DG33" i="75"/>
  <c r="CZ33" i="75"/>
  <c r="CY33" i="75"/>
  <c r="CR33" i="75"/>
  <c r="CQ33" i="75"/>
  <c r="CJ33" i="75"/>
  <c r="CI33" i="75"/>
  <c r="CB33" i="75"/>
  <c r="CA33" i="75"/>
  <c r="BT33" i="75"/>
  <c r="BS33" i="75"/>
  <c r="BL33" i="75"/>
  <c r="BK33" i="75"/>
  <c r="BD33" i="75"/>
  <c r="BC33" i="75"/>
  <c r="AV33" i="75"/>
  <c r="AU33" i="75"/>
  <c r="AN33" i="75"/>
  <c r="AM33" i="75"/>
  <c r="AF33" i="75"/>
  <c r="AE33" i="75"/>
  <c r="X33" i="75"/>
  <c r="W33" i="75"/>
  <c r="DY32" i="75"/>
  <c r="DX32" i="75"/>
  <c r="EG32" i="75" s="1"/>
  <c r="EP32" i="75" s="1"/>
  <c r="EY32" i="75" s="1"/>
  <c r="DP32" i="75"/>
  <c r="DO32" i="75"/>
  <c r="DM32" i="75"/>
  <c r="DN32" i="75" s="1"/>
  <c r="EU31" i="75"/>
  <c r="EL31" i="75"/>
  <c r="EC31" i="75"/>
  <c r="DY31" i="75"/>
  <c r="DX31" i="75"/>
  <c r="EG31" i="75" s="1"/>
  <c r="EP31" i="75" s="1"/>
  <c r="EY31" i="75" s="1"/>
  <c r="DT31" i="75"/>
  <c r="DP31" i="75"/>
  <c r="DO31" i="75"/>
  <c r="DM31" i="75"/>
  <c r="DN31" i="75" s="1"/>
  <c r="DG31" i="75"/>
  <c r="DI31" i="75" s="1"/>
  <c r="CZ31" i="75"/>
  <c r="CY31" i="75"/>
  <c r="DA31" i="75" s="1"/>
  <c r="CR31" i="75"/>
  <c r="CT31" i="75" s="1"/>
  <c r="CQ31" i="75"/>
  <c r="CS31" i="75" s="1"/>
  <c r="CJ31" i="75"/>
  <c r="CL31" i="75" s="1"/>
  <c r="CI31" i="75"/>
  <c r="CK31" i="75" s="1"/>
  <c r="CB31" i="75"/>
  <c r="CA31" i="75"/>
  <c r="BT31" i="75"/>
  <c r="BS31" i="75"/>
  <c r="BU31" i="75" s="1"/>
  <c r="BL31" i="75"/>
  <c r="BK31" i="75"/>
  <c r="BD31" i="75"/>
  <c r="BC31" i="75"/>
  <c r="AV31" i="75"/>
  <c r="AU31" i="75"/>
  <c r="AN31" i="75"/>
  <c r="AM31" i="75"/>
  <c r="AF31" i="75"/>
  <c r="AE31" i="75"/>
  <c r="X31" i="75"/>
  <c r="W31" i="75"/>
  <c r="DP30" i="75"/>
  <c r="DO30" i="75"/>
  <c r="DX30" i="75" s="1"/>
  <c r="EG30" i="75" s="1"/>
  <c r="EP30" i="75" s="1"/>
  <c r="EY30" i="75" s="1"/>
  <c r="DN30" i="75"/>
  <c r="DP29" i="75"/>
  <c r="DY29" i="75" s="1"/>
  <c r="EH29" i="75" s="1"/>
  <c r="DO29" i="75"/>
  <c r="DX29" i="75" s="1"/>
  <c r="EG29" i="75" s="1"/>
  <c r="EP29" i="75" s="1"/>
  <c r="EY29" i="75" s="1"/>
  <c r="DN29" i="75"/>
  <c r="DP28" i="75"/>
  <c r="DY28" i="75" s="1"/>
  <c r="EH28" i="75" s="1"/>
  <c r="EQ28" i="75" s="1"/>
  <c r="DO28" i="75"/>
  <c r="DX28" i="75" s="1"/>
  <c r="EG28" i="75" s="1"/>
  <c r="EP28" i="75" s="1"/>
  <c r="EY28" i="75" s="1"/>
  <c r="DN28" i="75"/>
  <c r="DP27" i="75"/>
  <c r="DY27" i="75" s="1"/>
  <c r="EH27" i="75" s="1"/>
  <c r="DO27" i="75"/>
  <c r="DX27" i="75" s="1"/>
  <c r="EG27" i="75" s="1"/>
  <c r="EP27" i="75" s="1"/>
  <c r="EY27" i="75" s="1"/>
  <c r="DN27" i="75"/>
  <c r="DP26" i="75"/>
  <c r="DO26" i="75"/>
  <c r="DX26" i="75" s="1"/>
  <c r="EG26" i="75" s="1"/>
  <c r="EP26" i="75" s="1"/>
  <c r="EY26" i="75" s="1"/>
  <c r="DN26" i="75"/>
  <c r="DP25" i="75"/>
  <c r="DO25" i="75"/>
  <c r="DX25" i="75" s="1"/>
  <c r="EG25" i="75" s="1"/>
  <c r="EP25" i="75" s="1"/>
  <c r="EY25" i="75" s="1"/>
  <c r="DN25" i="75"/>
  <c r="DP24" i="75"/>
  <c r="DY24" i="75" s="1"/>
  <c r="EH24" i="75" s="1"/>
  <c r="DO24" i="75"/>
  <c r="DX24" i="75" s="1"/>
  <c r="EG24" i="75" s="1"/>
  <c r="EP24" i="75" s="1"/>
  <c r="DN24" i="75"/>
  <c r="DP23" i="75"/>
  <c r="DY23" i="75" s="1"/>
  <c r="EH23" i="75" s="1"/>
  <c r="DO23" i="75"/>
  <c r="DX23" i="75" s="1"/>
  <c r="EG23" i="75" s="1"/>
  <c r="EP23" i="75" s="1"/>
  <c r="DN23" i="75"/>
  <c r="ET22" i="75"/>
  <c r="DP22" i="75"/>
  <c r="DY22" i="75" s="1"/>
  <c r="EH22" i="75" s="1"/>
  <c r="DO22" i="75"/>
  <c r="DX22" i="75" s="1"/>
  <c r="EG22" i="75" s="1"/>
  <c r="EP22" i="75" s="1"/>
  <c r="EY22" i="75" s="1"/>
  <c r="DN22" i="75"/>
  <c r="CD31" i="75" l="1"/>
  <c r="BV31" i="75"/>
  <c r="CC31" i="75"/>
  <c r="Q37" i="75"/>
  <c r="Q33" i="75"/>
  <c r="EA94" i="75"/>
  <c r="EJ94" i="75" s="1"/>
  <c r="ES94" i="75" s="1"/>
  <c r="DQ70" i="75"/>
  <c r="BS49" i="75"/>
  <c r="BU49" i="75" s="1"/>
  <c r="Q46" i="75"/>
  <c r="Q35" i="75"/>
  <c r="Q40" i="75"/>
  <c r="Q31" i="75"/>
  <c r="EI74" i="75"/>
  <c r="DQ73" i="75"/>
  <c r="Q71" i="75"/>
  <c r="Q74" i="75"/>
  <c r="Q87" i="75"/>
  <c r="CZ49" i="75"/>
  <c r="DB49" i="75" s="1"/>
  <c r="Q57" i="75"/>
  <c r="Q61" i="75"/>
  <c r="CJ49" i="75"/>
  <c r="CL49" i="75" s="1"/>
  <c r="DO50" i="75"/>
  <c r="DQ50" i="75" s="1"/>
  <c r="DQ52" i="75"/>
  <c r="DQ31" i="75"/>
  <c r="CC40" i="75"/>
  <c r="DQ91" i="75"/>
  <c r="Q62" i="75"/>
  <c r="DQ87" i="75"/>
  <c r="Q80" i="75"/>
  <c r="DS87" i="75"/>
  <c r="EB87" i="75" s="1"/>
  <c r="Q51" i="75"/>
  <c r="Q86" i="75"/>
  <c r="DV51" i="75"/>
  <c r="DQ66" i="75"/>
  <c r="DR76" i="75"/>
  <c r="EA76" i="75" s="1"/>
  <c r="EJ76" i="75" s="1"/>
  <c r="ES76" i="75" s="1"/>
  <c r="Q79" i="75"/>
  <c r="Q69" i="75"/>
  <c r="Q88" i="75"/>
  <c r="DQ26" i="75"/>
  <c r="DR33" i="75"/>
  <c r="EA33" i="75" s="1"/>
  <c r="EJ33" i="75" s="1"/>
  <c r="ES33" i="75" s="1"/>
  <c r="DQ34" i="75"/>
  <c r="DQ94" i="75"/>
  <c r="BD49" i="75"/>
  <c r="BF49" i="75" s="1"/>
  <c r="DQ37" i="75"/>
  <c r="AX40" i="75"/>
  <c r="DR46" i="75"/>
  <c r="EA46" i="75" s="1"/>
  <c r="EJ46" i="75" s="1"/>
  <c r="ES46" i="75" s="1"/>
  <c r="CQ49" i="75"/>
  <c r="CS49" i="75" s="1"/>
  <c r="DQ78" i="75"/>
  <c r="AH40" i="75"/>
  <c r="CT40" i="75"/>
  <c r="DQ59" i="75"/>
  <c r="DS81" i="75"/>
  <c r="EB81" i="75" s="1"/>
  <c r="EK81" i="75" s="1"/>
  <c r="DR88" i="75"/>
  <c r="EA88" i="75" s="1"/>
  <c r="EJ88" i="75" s="1"/>
  <c r="DS94" i="75"/>
  <c r="DV94" i="75" s="1"/>
  <c r="DQ76" i="75"/>
  <c r="DZ90" i="75"/>
  <c r="DZ32" i="75"/>
  <c r="CD40" i="75"/>
  <c r="DQ42" i="75"/>
  <c r="BM49" i="75"/>
  <c r="DQ36" i="75"/>
  <c r="ER48" i="75"/>
  <c r="DQ53" i="75"/>
  <c r="DZ75" i="75"/>
  <c r="DQ77" i="75"/>
  <c r="DQ81" i="75"/>
  <c r="DR86" i="75"/>
  <c r="EA86" i="75" s="1"/>
  <c r="EJ86" i="75" s="1"/>
  <c r="ES86" i="75" s="1"/>
  <c r="DQ88" i="75"/>
  <c r="DQ38" i="75"/>
  <c r="CB49" i="75"/>
  <c r="CD49" i="75" s="1"/>
  <c r="DZ92" i="75"/>
  <c r="DS61" i="75"/>
  <c r="EB61" i="75" s="1"/>
  <c r="EK61" i="75" s="1"/>
  <c r="ET61" i="75" s="1"/>
  <c r="DQ51" i="75"/>
  <c r="DQ57" i="75"/>
  <c r="DS65" i="75"/>
  <c r="EB65" i="75" s="1"/>
  <c r="EQ42" i="75"/>
  <c r="ER42" i="75" s="1"/>
  <c r="EI42" i="75"/>
  <c r="DZ36" i="75"/>
  <c r="DQ44" i="75"/>
  <c r="DQ45" i="75"/>
  <c r="DQ46" i="75"/>
  <c r="DQ47" i="75"/>
  <c r="CC49" i="75"/>
  <c r="DH49" i="75"/>
  <c r="DJ49" i="75" s="1"/>
  <c r="DQ54" i="75"/>
  <c r="DZ62" i="75"/>
  <c r="DQ65" i="75"/>
  <c r="DQ67" i="75"/>
  <c r="DQ75" i="75"/>
  <c r="DQ80" i="75"/>
  <c r="DZ82" i="75"/>
  <c r="DQ85" i="75"/>
  <c r="DZ91" i="75"/>
  <c r="DZ93" i="75"/>
  <c r="ER33" i="75"/>
  <c r="BM40" i="75"/>
  <c r="DJ40" i="75"/>
  <c r="DQ41" i="75"/>
  <c r="DB40" i="75"/>
  <c r="DS51" i="75"/>
  <c r="EB51" i="75" s="1"/>
  <c r="EH62" i="75"/>
  <c r="EI62" i="75" s="1"/>
  <c r="DQ74" i="75"/>
  <c r="DR79" i="75"/>
  <c r="EA79" i="75" s="1"/>
  <c r="EJ79" i="75" s="1"/>
  <c r="ES79" i="75" s="1"/>
  <c r="DS86" i="75"/>
  <c r="EB86" i="75" s="1"/>
  <c r="DU88" i="75"/>
  <c r="ED88" i="75" s="1"/>
  <c r="EM88" i="75" s="1"/>
  <c r="ES88" i="75" s="1"/>
  <c r="DQ89" i="75"/>
  <c r="EH91" i="75"/>
  <c r="EQ91" i="75" s="1"/>
  <c r="ER91" i="75" s="1"/>
  <c r="AG40" i="75"/>
  <c r="BN40" i="75"/>
  <c r="DQ43" i="75"/>
  <c r="DZ44" i="75"/>
  <c r="DS69" i="75"/>
  <c r="EB69" i="75" s="1"/>
  <c r="CS40" i="75"/>
  <c r="BL49" i="75"/>
  <c r="BN49" i="75" s="1"/>
  <c r="ER59" i="75"/>
  <c r="DQ84" i="75"/>
  <c r="DS31" i="75"/>
  <c r="EB31" i="75" s="1"/>
  <c r="EK31" i="75" s="1"/>
  <c r="ET31" i="75" s="1"/>
  <c r="DS40" i="75"/>
  <c r="EB40" i="75" s="1"/>
  <c r="EK40" i="75" s="1"/>
  <c r="EI47" i="75"/>
  <c r="DR51" i="75"/>
  <c r="EA51" i="75" s="1"/>
  <c r="EJ51" i="75" s="1"/>
  <c r="ES51" i="75" s="1"/>
  <c r="DQ55" i="75"/>
  <c r="DR71" i="75"/>
  <c r="EA71" i="75" s="1"/>
  <c r="EJ71" i="75" s="1"/>
  <c r="ES71" i="75" s="1"/>
  <c r="DS79" i="75"/>
  <c r="EB79" i="75" s="1"/>
  <c r="DR81" i="75"/>
  <c r="EA81" i="75" s="1"/>
  <c r="EJ81" i="75" s="1"/>
  <c r="ES81" i="75" s="1"/>
  <c r="DU81" i="75"/>
  <c r="ED81" i="75" s="1"/>
  <c r="EM81" i="75" s="1"/>
  <c r="EV81" i="75" s="1"/>
  <c r="DQ82" i="75"/>
  <c r="AW40" i="75"/>
  <c r="DI40" i="75"/>
  <c r="DS62" i="75"/>
  <c r="EB62" i="75" s="1"/>
  <c r="EK62" i="75" s="1"/>
  <c r="DS71" i="75"/>
  <c r="EB71" i="75" s="1"/>
  <c r="EG75" i="75"/>
  <c r="EP75" i="75" s="1"/>
  <c r="EY75" i="75" s="1"/>
  <c r="EN86" i="75"/>
  <c r="DQ25" i="75"/>
  <c r="DS25" i="75"/>
  <c r="DQ22" i="75"/>
  <c r="ER28" i="75"/>
  <c r="DR25" i="75"/>
  <c r="EA25" i="75" s="1"/>
  <c r="EJ25" i="75" s="1"/>
  <c r="ES25" i="75" s="1"/>
  <c r="DQ28" i="75"/>
  <c r="Q39" i="75"/>
  <c r="Q43" i="75"/>
  <c r="Q49" i="75"/>
  <c r="Q65" i="75"/>
  <c r="EQ29" i="75"/>
  <c r="ER29" i="75" s="1"/>
  <c r="EI29" i="75"/>
  <c r="EI94" i="75"/>
  <c r="EQ94" i="75"/>
  <c r="ER94" i="75" s="1"/>
  <c r="AP40" i="75"/>
  <c r="EI72" i="75"/>
  <c r="DQ30" i="75"/>
  <c r="DZ33" i="75"/>
  <c r="DZ60" i="75"/>
  <c r="DZ94" i="75"/>
  <c r="DQ23" i="75"/>
  <c r="DS35" i="75"/>
  <c r="EB35" i="75" s="1"/>
  <c r="EK35" i="75" s="1"/>
  <c r="ET35" i="75" s="1"/>
  <c r="EH36" i="75"/>
  <c r="DQ39" i="75"/>
  <c r="DR40" i="75"/>
  <c r="EA40" i="75" s="1"/>
  <c r="EJ40" i="75" s="1"/>
  <c r="ES40" i="75" s="1"/>
  <c r="DZ43" i="75"/>
  <c r="ER46" i="75"/>
  <c r="EI60" i="75"/>
  <c r="DZ61" i="75"/>
  <c r="ER65" i="75"/>
  <c r="DQ68" i="75"/>
  <c r="DQ69" i="75"/>
  <c r="DR74" i="75"/>
  <c r="EA74" i="75" s="1"/>
  <c r="EJ74" i="75" s="1"/>
  <c r="ES74" i="75" s="1"/>
  <c r="DZ79" i="75"/>
  <c r="DZ84" i="75"/>
  <c r="DQ90" i="75"/>
  <c r="EH92" i="75"/>
  <c r="EI92" i="75" s="1"/>
  <c r="DZ71" i="75"/>
  <c r="EB22" i="75"/>
  <c r="EK22" i="75" s="1"/>
  <c r="DS33" i="75"/>
  <c r="EB33" i="75" s="1"/>
  <c r="EK33" i="75" s="1"/>
  <c r="ET33" i="75" s="1"/>
  <c r="DQ35" i="75"/>
  <c r="DS39" i="75"/>
  <c r="EB39" i="75" s="1"/>
  <c r="DR43" i="75"/>
  <c r="EA43" i="75" s="1"/>
  <c r="EJ43" i="75" s="1"/>
  <c r="ES43" i="75" s="1"/>
  <c r="BE40" i="75"/>
  <c r="CK40" i="75"/>
  <c r="DZ51" i="75"/>
  <c r="EH82" i="75"/>
  <c r="EI82" i="75" s="1"/>
  <c r="DS88" i="75"/>
  <c r="EB88" i="75" s="1"/>
  <c r="DZ89" i="75"/>
  <c r="EH93" i="75"/>
  <c r="EQ93" i="75" s="1"/>
  <c r="ER93" i="75" s="1"/>
  <c r="DR31" i="75"/>
  <c r="EA31" i="75" s="1"/>
  <c r="EJ31" i="75" s="1"/>
  <c r="ES31" i="75" s="1"/>
  <c r="EI34" i="75"/>
  <c r="DS43" i="75"/>
  <c r="EB43" i="75" s="1"/>
  <c r="EK43" i="75" s="1"/>
  <c r="ET43" i="75" s="1"/>
  <c r="BF40" i="75"/>
  <c r="CL40" i="75"/>
  <c r="ER47" i="75"/>
  <c r="DS57" i="75"/>
  <c r="EB57" i="75" s="1"/>
  <c r="EK57" i="75" s="1"/>
  <c r="DR67" i="75"/>
  <c r="EA67" i="75" s="1"/>
  <c r="EJ67" i="75" s="1"/>
  <c r="ES67" i="75" s="1"/>
  <c r="DZ68" i="75"/>
  <c r="DQ71" i="75"/>
  <c r="DS80" i="75"/>
  <c r="EB80" i="75" s="1"/>
  <c r="EI87" i="75"/>
  <c r="EI48" i="75"/>
  <c r="DZ72" i="75"/>
  <c r="DZ34" i="75"/>
  <c r="DR37" i="75"/>
  <c r="EA37" i="75" s="1"/>
  <c r="EJ37" i="75" s="1"/>
  <c r="ES37" i="75" s="1"/>
  <c r="DZ39" i="75"/>
  <c r="DZ55" i="75"/>
  <c r="DR65" i="75"/>
  <c r="EA65" i="75" s="1"/>
  <c r="EJ65" i="75" s="1"/>
  <c r="ES65" i="75" s="1"/>
  <c r="EH68" i="75"/>
  <c r="DV88" i="75"/>
  <c r="BV40" i="75"/>
  <c r="DQ86" i="75"/>
  <c r="DR22" i="75"/>
  <c r="EA22" i="75" s="1"/>
  <c r="EJ22" i="75" s="1"/>
  <c r="ES22" i="75" s="1"/>
  <c r="EU22" i="75" s="1"/>
  <c r="DR23" i="75"/>
  <c r="EA23" i="75" s="1"/>
  <c r="EJ23" i="75" s="1"/>
  <c r="ES23" i="75" s="1"/>
  <c r="DZ41" i="75"/>
  <c r="EI44" i="75"/>
  <c r="CR49" i="75"/>
  <c r="CT49" i="75" s="1"/>
  <c r="DY50" i="75"/>
  <c r="EH50" i="75" s="1"/>
  <c r="EQ50" i="75" s="1"/>
  <c r="EI51" i="75"/>
  <c r="DQ60" i="75"/>
  <c r="DR62" i="75"/>
  <c r="EA62" i="75" s="1"/>
  <c r="EJ62" i="75" s="1"/>
  <c r="ES62" i="75" s="1"/>
  <c r="DZ69" i="75"/>
  <c r="DZ70" i="75"/>
  <c r="DQ72" i="75"/>
  <c r="EQ74" i="75"/>
  <c r="ER74" i="75" s="1"/>
  <c r="DS76" i="75"/>
  <c r="EB76" i="75" s="1"/>
  <c r="DQ79" i="75"/>
  <c r="DQ92" i="75"/>
  <c r="DU94" i="75"/>
  <c r="ED94" i="75" s="1"/>
  <c r="EM94" i="75" s="1"/>
  <c r="EV94" i="75" s="1"/>
  <c r="EI33" i="75"/>
  <c r="DQ24" i="75"/>
  <c r="EI43" i="75"/>
  <c r="DQ62" i="75"/>
  <c r="DU86" i="75"/>
  <c r="ED86" i="75" s="1"/>
  <c r="EM86" i="75" s="1"/>
  <c r="EV86" i="75" s="1"/>
  <c r="EN88" i="75"/>
  <c r="DS22" i="75"/>
  <c r="DS23" i="75"/>
  <c r="EI41" i="75"/>
  <c r="AO40" i="75"/>
  <c r="BU40" i="75"/>
  <c r="DA40" i="75"/>
  <c r="DZ45" i="75"/>
  <c r="DR61" i="75"/>
  <c r="EA61" i="75" s="1"/>
  <c r="EJ61" i="75" s="1"/>
  <c r="ES61" i="75" s="1"/>
  <c r="DU65" i="75"/>
  <c r="ED65" i="75" s="1"/>
  <c r="EM65" i="75" s="1"/>
  <c r="EV65" i="75" s="1"/>
  <c r="DQ83" i="75"/>
  <c r="ER45" i="75"/>
  <c r="EQ22" i="75"/>
  <c r="ER22" i="75" s="1"/>
  <c r="EI22" i="75"/>
  <c r="EQ24" i="75"/>
  <c r="ER24" i="75" s="1"/>
  <c r="EI24" i="75"/>
  <c r="EI23" i="75"/>
  <c r="EQ23" i="75"/>
  <c r="ER23" i="75" s="1"/>
  <c r="EY23" i="75"/>
  <c r="EY24" i="75"/>
  <c r="EI27" i="75"/>
  <c r="EQ39" i="75"/>
  <c r="ER39" i="75" s="1"/>
  <c r="EI39" i="75"/>
  <c r="EP57" i="75"/>
  <c r="EY57" i="75" s="1"/>
  <c r="EI57" i="75"/>
  <c r="DZ23" i="75"/>
  <c r="DZ24" i="75"/>
  <c r="DY26" i="75"/>
  <c r="DQ27" i="75"/>
  <c r="DZ31" i="75"/>
  <c r="EH31" i="75"/>
  <c r="EH32" i="75"/>
  <c r="DQ33" i="75"/>
  <c r="EQ34" i="75"/>
  <c r="ER34" i="75" s="1"/>
  <c r="DZ35" i="75"/>
  <c r="DS37" i="75"/>
  <c r="ER38" i="75"/>
  <c r="Y40" i="75"/>
  <c r="DQ40" i="75"/>
  <c r="EQ43" i="75"/>
  <c r="ER43" i="75" s="1"/>
  <c r="EI67" i="75"/>
  <c r="EQ67" i="75"/>
  <c r="ER67" i="75" s="1"/>
  <c r="EH85" i="75"/>
  <c r="DZ85" i="75"/>
  <c r="DZ27" i="75"/>
  <c r="Z40" i="75"/>
  <c r="EI46" i="75"/>
  <c r="BC49" i="75"/>
  <c r="BE49" i="75" s="1"/>
  <c r="DX50" i="75"/>
  <c r="EG50" i="75" s="1"/>
  <c r="EP50" i="75" s="1"/>
  <c r="EY50" i="75" s="1"/>
  <c r="EQ75" i="75"/>
  <c r="DZ76" i="75"/>
  <c r="EH76" i="75"/>
  <c r="DY25" i="75"/>
  <c r="DR35" i="75"/>
  <c r="ER41" i="75"/>
  <c r="DZ46" i="75"/>
  <c r="DZ47" i="75"/>
  <c r="DQ48" i="75"/>
  <c r="BT49" i="75"/>
  <c r="BV49" i="75" s="1"/>
  <c r="DZ22" i="75"/>
  <c r="DZ28" i="75"/>
  <c r="DQ29" i="75"/>
  <c r="DS46" i="75"/>
  <c r="EB46" i="75" s="1"/>
  <c r="EK46" i="75" s="1"/>
  <c r="ET46" i="75" s="1"/>
  <c r="Y49" i="75"/>
  <c r="DM50" i="75"/>
  <c r="DN50" i="75" s="1"/>
  <c r="CY49" i="75"/>
  <c r="DA49" i="75" s="1"/>
  <c r="DU51" i="75"/>
  <c r="ED51" i="75" s="1"/>
  <c r="EM51" i="75" s="1"/>
  <c r="EV51" i="75" s="1"/>
  <c r="EQ27" i="75"/>
  <c r="ER27" i="75" s="1"/>
  <c r="ER35" i="75"/>
  <c r="DZ40" i="75"/>
  <c r="EG40" i="75"/>
  <c r="Z49" i="75"/>
  <c r="EN51" i="75"/>
  <c r="EZ56" i="75" s="1"/>
  <c r="EI28" i="75"/>
  <c r="DZ29" i="75"/>
  <c r="DY30" i="75"/>
  <c r="DQ32" i="75"/>
  <c r="EI35" i="75"/>
  <c r="DZ38" i="75"/>
  <c r="DR39" i="75"/>
  <c r="EA39" i="75" s="1"/>
  <c r="EJ39" i="75" s="1"/>
  <c r="ES39" i="75" s="1"/>
  <c r="DZ42" i="75"/>
  <c r="ER44" i="75"/>
  <c r="DZ48" i="75"/>
  <c r="DO49" i="75"/>
  <c r="AE49" i="75"/>
  <c r="AG49" i="75" s="1"/>
  <c r="DX49" i="75"/>
  <c r="EG49" i="75" s="1"/>
  <c r="EP49" i="75" s="1"/>
  <c r="EY49" i="75" s="1"/>
  <c r="DM49" i="75"/>
  <c r="DN49" i="75" s="1"/>
  <c r="DZ37" i="75"/>
  <c r="EH37" i="75"/>
  <c r="EI45" i="75"/>
  <c r="DP49" i="75"/>
  <c r="AF49" i="75"/>
  <c r="AH49" i="75" s="1"/>
  <c r="DY49" i="75"/>
  <c r="ER51" i="75"/>
  <c r="EY51" i="75"/>
  <c r="EI52" i="75"/>
  <c r="EQ52" i="75"/>
  <c r="ER52" i="75" s="1"/>
  <c r="ER55" i="75"/>
  <c r="ER60" i="75"/>
  <c r="DQ61" i="75"/>
  <c r="DR69" i="75"/>
  <c r="EA69" i="75" s="1"/>
  <c r="EJ69" i="75" s="1"/>
  <c r="ES69" i="75" s="1"/>
  <c r="DS74" i="75"/>
  <c r="EI81" i="75"/>
  <c r="DR87" i="75"/>
  <c r="EA87" i="75" s="1"/>
  <c r="EJ87" i="75" s="1"/>
  <c r="ES87" i="75" s="1"/>
  <c r="ER87" i="75"/>
  <c r="EI38" i="75"/>
  <c r="DZ52" i="75"/>
  <c r="EQ56" i="75"/>
  <c r="ER56" i="75" s="1"/>
  <c r="EI56" i="75"/>
  <c r="EI65" i="75"/>
  <c r="ER66" i="75"/>
  <c r="EI70" i="75"/>
  <c r="EQ70" i="75"/>
  <c r="ER70" i="75" s="1"/>
  <c r="EG73" i="75"/>
  <c r="EP73" i="75" s="1"/>
  <c r="EY73" i="75" s="1"/>
  <c r="DZ73" i="75"/>
  <c r="EI79" i="75"/>
  <c r="EQ79" i="75"/>
  <c r="ER79" i="75" s="1"/>
  <c r="DR80" i="75"/>
  <c r="EA80" i="75" s="1"/>
  <c r="EJ80" i="75" s="1"/>
  <c r="ES80" i="75" s="1"/>
  <c r="DV81" i="75"/>
  <c r="EH83" i="75"/>
  <c r="DZ83" i="75"/>
  <c r="EI84" i="75"/>
  <c r="EQ84" i="75"/>
  <c r="ER84" i="75" s="1"/>
  <c r="DQ93" i="75"/>
  <c r="EH53" i="75"/>
  <c r="DZ53" i="75"/>
  <c r="DZ57" i="75"/>
  <c r="DV65" i="75"/>
  <c r="EQ72" i="75"/>
  <c r="ER72" i="75" s="1"/>
  <c r="EH77" i="75"/>
  <c r="DZ77" i="75"/>
  <c r="EI78" i="75"/>
  <c r="EQ78" i="75"/>
  <c r="ER78" i="75" s="1"/>
  <c r="EQ88" i="75"/>
  <c r="ER88" i="75" s="1"/>
  <c r="EI88" i="75"/>
  <c r="EH54" i="75"/>
  <c r="DZ54" i="75"/>
  <c r="DQ56" i="75"/>
  <c r="EI66" i="75"/>
  <c r="DS67" i="75"/>
  <c r="DZ78" i="75"/>
  <c r="EI80" i="75"/>
  <c r="DR57" i="75"/>
  <c r="EA57" i="75" s="1"/>
  <c r="EJ57" i="75" s="1"/>
  <c r="ES57" i="75" s="1"/>
  <c r="DZ66" i="75"/>
  <c r="EQ69" i="75"/>
  <c r="ER69" i="75" s="1"/>
  <c r="EI69" i="75"/>
  <c r="DV86" i="75"/>
  <c r="EI89" i="75"/>
  <c r="EI55" i="75"/>
  <c r="DZ56" i="75"/>
  <c r="EQ61" i="75"/>
  <c r="ER61" i="75" s="1"/>
  <c r="EI61" i="75"/>
  <c r="EI71" i="75"/>
  <c r="EQ71" i="75"/>
  <c r="ER71" i="75" s="1"/>
  <c r="EH86" i="75"/>
  <c r="DZ86" i="75"/>
  <c r="DZ67" i="75"/>
  <c r="DZ74" i="75"/>
  <c r="DZ81" i="75"/>
  <c r="DZ88" i="75"/>
  <c r="EH90" i="75"/>
  <c r="DZ65" i="75"/>
  <c r="DZ80" i="75"/>
  <c r="DZ87" i="75"/>
  <c r="EQ89" i="75"/>
  <c r="ER89" i="75" s="1"/>
  <c r="EQ80" i="75"/>
  <c r="ER80" i="75" s="1"/>
  <c r="ET88" i="75" l="1"/>
  <c r="EZ91" i="75"/>
  <c r="EW86" i="75"/>
  <c r="EZ87" i="75"/>
  <c r="DT51" i="75"/>
  <c r="DT81" i="75"/>
  <c r="DT94" i="75"/>
  <c r="DT88" i="75"/>
  <c r="EB94" i="75"/>
  <c r="EC94" i="75" s="1"/>
  <c r="DW88" i="75"/>
  <c r="EF86" i="75"/>
  <c r="DU49" i="75"/>
  <c r="ED49" i="75" s="1"/>
  <c r="EJ49" i="75" s="1"/>
  <c r="ES49" i="75" s="1"/>
  <c r="EQ62" i="75"/>
  <c r="ER62" i="75" s="1"/>
  <c r="EQ92" i="75"/>
  <c r="ER92" i="75" s="1"/>
  <c r="DT86" i="75"/>
  <c r="DT79" i="75"/>
  <c r="EI75" i="75"/>
  <c r="DT22" i="75"/>
  <c r="EC62" i="75"/>
  <c r="EX86" i="75"/>
  <c r="EC87" i="75"/>
  <c r="EV88" i="75"/>
  <c r="EK87" i="75"/>
  <c r="EL87" i="75" s="1"/>
  <c r="EC88" i="75"/>
  <c r="ER57" i="75"/>
  <c r="DT25" i="75"/>
  <c r="DV22" i="75"/>
  <c r="EE22" i="75" s="1"/>
  <c r="EN22" i="75" s="1"/>
  <c r="DU22" i="75"/>
  <c r="ED22" i="75" s="1"/>
  <c r="DT23" i="75"/>
  <c r="DW94" i="75"/>
  <c r="EE94" i="75"/>
  <c r="EN94" i="75" s="1"/>
  <c r="EZ94" i="75" s="1"/>
  <c r="EK71" i="75"/>
  <c r="EL71" i="75" s="1"/>
  <c r="EC71" i="75"/>
  <c r="EL81" i="75"/>
  <c r="DT61" i="75"/>
  <c r="DT87" i="75"/>
  <c r="ER75" i="75"/>
  <c r="EC81" i="75"/>
  <c r="EZ35" i="75"/>
  <c r="EO88" i="75"/>
  <c r="DT71" i="75"/>
  <c r="EU88" i="75"/>
  <c r="EF88" i="75"/>
  <c r="ER50" i="75"/>
  <c r="EL61" i="75"/>
  <c r="DT40" i="75"/>
  <c r="EU61" i="75"/>
  <c r="EK88" i="75"/>
  <c r="EL88" i="75" s="1"/>
  <c r="DU40" i="75"/>
  <c r="ED40" i="75" s="1"/>
  <c r="EM40" i="75" s="1"/>
  <c r="EV40" i="75" s="1"/>
  <c r="EC61" i="75"/>
  <c r="EI91" i="75"/>
  <c r="EC40" i="75"/>
  <c r="Q96" i="75"/>
  <c r="EB23" i="75"/>
  <c r="EK23" i="75" s="1"/>
  <c r="EL22" i="75"/>
  <c r="EB25" i="75"/>
  <c r="EC25" i="75" s="1"/>
  <c r="EC22" i="75"/>
  <c r="EQ82" i="75"/>
  <c r="ER82" i="75" s="1"/>
  <c r="EI93" i="75"/>
  <c r="EW88" i="75"/>
  <c r="EO86" i="75"/>
  <c r="DT39" i="75"/>
  <c r="EC43" i="75"/>
  <c r="DT62" i="75"/>
  <c r="EI36" i="75"/>
  <c r="EQ36" i="75"/>
  <c r="ER36" i="75" s="1"/>
  <c r="DW86" i="75"/>
  <c r="DS49" i="75"/>
  <c r="DT76" i="75"/>
  <c r="DV40" i="75"/>
  <c r="EE40" i="75" s="1"/>
  <c r="DT80" i="75"/>
  <c r="EL43" i="75"/>
  <c r="EQ68" i="75"/>
  <c r="ER68" i="75" s="1"/>
  <c r="EI68" i="75"/>
  <c r="DV49" i="75"/>
  <c r="EE49" i="75" s="1"/>
  <c r="EN49" i="75" s="1"/>
  <c r="DT65" i="75"/>
  <c r="EP40" i="75"/>
  <c r="EI40" i="75"/>
  <c r="EE65" i="75"/>
  <c r="DW65" i="75"/>
  <c r="EQ86" i="75"/>
  <c r="ER86" i="75" s="1"/>
  <c r="EI86" i="75"/>
  <c r="EK79" i="75"/>
  <c r="EC79" i="75"/>
  <c r="EI83" i="75"/>
  <c r="EQ83" i="75"/>
  <c r="ER83" i="75" s="1"/>
  <c r="EC57" i="75"/>
  <c r="EQ54" i="75"/>
  <c r="ER54" i="75" s="1"/>
  <c r="EI54" i="75"/>
  <c r="EE81" i="75"/>
  <c r="DW81" i="75"/>
  <c r="DT57" i="75"/>
  <c r="DZ49" i="75"/>
  <c r="EH49" i="75"/>
  <c r="EK94" i="75"/>
  <c r="EH30" i="75"/>
  <c r="DZ30" i="75"/>
  <c r="EL57" i="75"/>
  <c r="ET57" i="75"/>
  <c r="EU57" i="75" s="1"/>
  <c r="EQ32" i="75"/>
  <c r="ER32" i="75" s="1"/>
  <c r="EI32" i="75"/>
  <c r="ET40" i="75"/>
  <c r="EU40" i="75" s="1"/>
  <c r="EL40" i="75"/>
  <c r="EC39" i="75"/>
  <c r="EK39" i="75"/>
  <c r="DT35" i="75"/>
  <c r="EA35" i="75"/>
  <c r="EJ35" i="75" s="1"/>
  <c r="ES35" i="75" s="1"/>
  <c r="EQ53" i="75"/>
  <c r="ER53" i="75" s="1"/>
  <c r="EI53" i="75"/>
  <c r="EF51" i="75"/>
  <c r="EQ76" i="75"/>
  <c r="ER76" i="75" s="1"/>
  <c r="EI76" i="75"/>
  <c r="EI85" i="75"/>
  <c r="EQ85" i="75"/>
  <c r="ER85" i="75" s="1"/>
  <c r="EI31" i="75"/>
  <c r="EQ31" i="75"/>
  <c r="ER31" i="75" s="1"/>
  <c r="ER73" i="75"/>
  <c r="DZ50" i="75"/>
  <c r="EH26" i="75"/>
  <c r="DZ26" i="75"/>
  <c r="DT69" i="75"/>
  <c r="DQ49" i="75"/>
  <c r="EO51" i="75"/>
  <c r="EW51" i="75"/>
  <c r="EX51" i="75" s="1"/>
  <c r="EC80" i="75"/>
  <c r="EK80" i="75"/>
  <c r="EI77" i="75"/>
  <c r="EQ77" i="75"/>
  <c r="ER77" i="75" s="1"/>
  <c r="EC69" i="75"/>
  <c r="EK69" i="75"/>
  <c r="DT67" i="75"/>
  <c r="EB67" i="75"/>
  <c r="EI73" i="75"/>
  <c r="DT74" i="75"/>
  <c r="EB74" i="75"/>
  <c r="EQ37" i="75"/>
  <c r="ER37" i="75" s="1"/>
  <c r="EI37" i="75"/>
  <c r="EC76" i="75"/>
  <c r="EK76" i="75"/>
  <c r="DT37" i="75"/>
  <c r="EB37" i="75"/>
  <c r="DW51" i="75"/>
  <c r="EI50" i="75"/>
  <c r="EK51" i="75"/>
  <c r="EC51" i="75"/>
  <c r="EQ90" i="75"/>
  <c r="ER90" i="75" s="1"/>
  <c r="EI90" i="75"/>
  <c r="EK86" i="75"/>
  <c r="EC86" i="75"/>
  <c r="EK65" i="75"/>
  <c r="EC65" i="75"/>
  <c r="ET62" i="75"/>
  <c r="EU62" i="75" s="1"/>
  <c r="EL62" i="75"/>
  <c r="EH25" i="75"/>
  <c r="DZ25" i="75"/>
  <c r="DR49" i="75"/>
  <c r="EA49" i="75" s="1"/>
  <c r="EW49" i="75" l="1"/>
  <c r="EZ50" i="75"/>
  <c r="EM22" i="75"/>
  <c r="EV22" i="75" s="1"/>
  <c r="EO22" i="75"/>
  <c r="EC23" i="75"/>
  <c r="DW22" i="75"/>
  <c r="EM49" i="75"/>
  <c r="EV49" i="75" s="1"/>
  <c r="EX88" i="75"/>
  <c r="ET87" i="75"/>
  <c r="EU87" i="75" s="1"/>
  <c r="ET71" i="75"/>
  <c r="EU71" i="75" s="1"/>
  <c r="EF94" i="75"/>
  <c r="EK25" i="75"/>
  <c r="EL25" i="75" s="1"/>
  <c r="DW40" i="75"/>
  <c r="DT49" i="75"/>
  <c r="EB49" i="75"/>
  <c r="EC49" i="75" s="1"/>
  <c r="EK49" i="75"/>
  <c r="EL49" i="75" s="1"/>
  <c r="EF49" i="75"/>
  <c r="EY40" i="75"/>
  <c r="ER40" i="75"/>
  <c r="EI25" i="75"/>
  <c r="EQ25" i="75"/>
  <c r="ER25" i="75" s="1"/>
  <c r="EK37" i="75"/>
  <c r="EC37" i="75"/>
  <c r="EF22" i="75"/>
  <c r="EQ26" i="75"/>
  <c r="ER26" i="75" s="1"/>
  <c r="EI26" i="75"/>
  <c r="ET86" i="75"/>
  <c r="EU86" i="75" s="1"/>
  <c r="EL86" i="75"/>
  <c r="EK67" i="75"/>
  <c r="EC67" i="75"/>
  <c r="EL79" i="75"/>
  <c r="ET79" i="75"/>
  <c r="EU79" i="75" s="1"/>
  <c r="EK74" i="75"/>
  <c r="EC74" i="75"/>
  <c r="EQ49" i="75"/>
  <c r="ER49" i="75" s="1"/>
  <c r="EI49" i="75"/>
  <c r="EN81" i="75"/>
  <c r="EZ83" i="75" s="1"/>
  <c r="EF81" i="75"/>
  <c r="EQ30" i="75"/>
  <c r="ER30" i="75" s="1"/>
  <c r="EI30" i="75"/>
  <c r="EW94" i="75"/>
  <c r="EX94" i="75" s="1"/>
  <c r="EO94" i="75"/>
  <c r="EL76" i="75"/>
  <c r="ET76" i="75"/>
  <c r="EU76" i="75" s="1"/>
  <c r="ET39" i="75"/>
  <c r="EU39" i="75" s="1"/>
  <c r="EL39" i="75"/>
  <c r="ET65" i="75"/>
  <c r="EU65" i="75" s="1"/>
  <c r="EL65" i="75"/>
  <c r="ET23" i="75"/>
  <c r="EU23" i="75" s="1"/>
  <c r="EL23" i="75"/>
  <c r="EL51" i="75"/>
  <c r="ET51" i="75"/>
  <c r="EU51" i="75" s="1"/>
  <c r="EL69" i="75"/>
  <c r="ET69" i="75"/>
  <c r="EU69" i="75" s="1"/>
  <c r="ET80" i="75"/>
  <c r="EU80" i="75" s="1"/>
  <c r="EL80" i="75"/>
  <c r="ET94" i="75"/>
  <c r="EU94" i="75" s="1"/>
  <c r="EL94" i="75"/>
  <c r="EN65" i="75"/>
  <c r="EZ72" i="75" s="1"/>
  <c r="EF65" i="75"/>
  <c r="EN40" i="75"/>
  <c r="EF40" i="75"/>
  <c r="EX49" i="75" l="1"/>
  <c r="ET25" i="75"/>
  <c r="EU25" i="75" s="1"/>
  <c r="ET49" i="75"/>
  <c r="EU49" i="75" s="1"/>
  <c r="EW65" i="75"/>
  <c r="EX65" i="75" s="1"/>
  <c r="EO65" i="75"/>
  <c r="EO81" i="75"/>
  <c r="EW22" i="75"/>
  <c r="ET74" i="75"/>
  <c r="EU74" i="75" s="1"/>
  <c r="EL74" i="75"/>
  <c r="ET67" i="75"/>
  <c r="EU67" i="75" s="1"/>
  <c r="EL67" i="75"/>
  <c r="EL37" i="75"/>
  <c r="ET37" i="75"/>
  <c r="EU37" i="75" s="1"/>
  <c r="EW40" i="75"/>
  <c r="EX40" i="75" s="1"/>
  <c r="EZ44" i="75" s="1"/>
  <c r="EO40" i="75"/>
  <c r="EX22" i="75" l="1"/>
  <c r="EZ23" i="75"/>
  <c r="H31" i="47"/>
  <c r="H28" i="47"/>
  <c r="M26" i="47"/>
  <c r="I36" i="61"/>
  <c r="I20" i="61"/>
  <c r="I52" i="61"/>
  <c r="I48" i="61"/>
  <c r="I44" i="61"/>
  <c r="I40" i="61"/>
  <c r="I32" i="61"/>
  <c r="I24" i="61"/>
  <c r="M56" i="61"/>
  <c r="M52" i="61"/>
  <c r="M48" i="61"/>
  <c r="M44" i="61"/>
  <c r="M40" i="61"/>
  <c r="M36" i="61"/>
  <c r="M32" i="61"/>
  <c r="M28" i="61"/>
  <c r="M24" i="61"/>
  <c r="M20" i="61"/>
  <c r="K56" i="61"/>
  <c r="H56" i="61" s="1"/>
  <c r="I56" i="61" s="1"/>
  <c r="K52" i="61"/>
  <c r="K48" i="61"/>
  <c r="K44" i="61"/>
  <c r="K40" i="61"/>
  <c r="K36" i="61"/>
  <c r="K32" i="61"/>
  <c r="K24" i="61"/>
  <c r="K20" i="61"/>
  <c r="D31" i="47"/>
  <c r="D29" i="47"/>
  <c r="D28" i="47"/>
  <c r="D27" i="47"/>
  <c r="D26" i="47"/>
  <c r="D24" i="47"/>
  <c r="D23" i="47"/>
  <c r="D22" i="47"/>
  <c r="H25" i="47"/>
  <c r="F30" i="47"/>
  <c r="H30" i="47"/>
  <c r="F29" i="47"/>
  <c r="F28" i="47"/>
  <c r="F27" i="47"/>
  <c r="H27" i="47"/>
  <c r="F26" i="47"/>
  <c r="H26" i="47"/>
  <c r="F24" i="47"/>
  <c r="H24" i="47"/>
  <c r="F23" i="47"/>
  <c r="H23" i="47"/>
  <c r="F22" i="47"/>
  <c r="I31" i="74"/>
  <c r="I30" i="74"/>
  <c r="I22" i="74"/>
  <c r="F23" i="70"/>
  <c r="E23" i="70"/>
  <c r="B151" i="70"/>
  <c r="B149" i="70"/>
  <c r="H149" i="70"/>
  <c r="B148" i="70"/>
  <c r="B147" i="70"/>
  <c r="B146" i="70"/>
  <c r="B145" i="70"/>
  <c r="B144" i="70"/>
  <c r="B143" i="70"/>
  <c r="B142" i="70"/>
  <c r="E30" i="47"/>
  <c r="L32" i="47"/>
  <c r="J32" i="47"/>
  <c r="I32" i="47"/>
  <c r="H148" i="70"/>
  <c r="D148" i="70"/>
  <c r="H146" i="70"/>
  <c r="D146" i="70"/>
  <c r="B150" i="70"/>
  <c r="C32" i="47"/>
  <c r="E31" i="47"/>
  <c r="H150" i="70"/>
  <c r="D32" i="47"/>
  <c r="D23" i="70"/>
  <c r="L67" i="61"/>
  <c r="L66" i="61"/>
  <c r="L65" i="61"/>
  <c r="L64" i="61"/>
  <c r="G56" i="61"/>
  <c r="G52" i="61"/>
  <c r="K67" i="61"/>
  <c r="K66" i="61"/>
  <c r="K64" i="61"/>
  <c r="K65" i="61"/>
  <c r="K28" i="61"/>
  <c r="K60" i="61" s="1"/>
  <c r="K29" i="47"/>
  <c r="M29" i="47"/>
  <c r="E29" i="47"/>
  <c r="K28" i="47"/>
  <c r="M28" i="47"/>
  <c r="E28" i="47"/>
  <c r="G48" i="61"/>
  <c r="G44" i="61"/>
  <c r="H143" i="70"/>
  <c r="H144" i="70"/>
  <c r="H145" i="70"/>
  <c r="H147" i="70"/>
  <c r="H151" i="70"/>
  <c r="H142" i="70"/>
  <c r="C152" i="70"/>
  <c r="B152" i="70"/>
  <c r="D143" i="70"/>
  <c r="D144" i="70"/>
  <c r="D147" i="70"/>
  <c r="D151" i="70"/>
  <c r="D142" i="70"/>
  <c r="B139" i="70"/>
  <c r="K23" i="47"/>
  <c r="M23" i="47"/>
  <c r="K24" i="47"/>
  <c r="M24" i="47"/>
  <c r="K25" i="47"/>
  <c r="M25" i="47"/>
  <c r="K26" i="47"/>
  <c r="K27" i="47"/>
  <c r="M27" i="47"/>
  <c r="K22" i="47"/>
  <c r="E23" i="47"/>
  <c r="E24" i="47"/>
  <c r="E25" i="47"/>
  <c r="E26" i="47"/>
  <c r="E27" i="47"/>
  <c r="E22" i="47"/>
  <c r="L68" i="61"/>
  <c r="G40" i="61"/>
  <c r="G36" i="61"/>
  <c r="G32" i="61"/>
  <c r="G28" i="61"/>
  <c r="G24" i="61"/>
  <c r="G20" i="61"/>
  <c r="G23" i="70"/>
  <c r="M22" i="47"/>
  <c r="K32" i="47"/>
  <c r="M32" i="47"/>
  <c r="M60" i="61"/>
  <c r="L69" i="61"/>
  <c r="E32" i="47"/>
  <c r="D152" i="70"/>
  <c r="H152" i="70"/>
  <c r="I23" i="70"/>
  <c r="I33" i="47"/>
  <c r="K16" i="70"/>
  <c r="C33" i="47"/>
  <c r="K68" i="61"/>
  <c r="K69" i="61" s="1"/>
  <c r="C23" i="70" l="1"/>
  <c r="I28" i="61"/>
  <c r="C19" i="70" l="1"/>
  <c r="G24" i="70"/>
  <c r="E24" i="70"/>
  <c r="F24" i="70"/>
  <c r="D24" i="70"/>
  <c r="DB81" i="75"/>
  <c r="EW81" i="75" s="1"/>
  <c r="EX81" i="75" s="1"/>
  <c r="CZ81" i="75"/>
  <c r="ET81" i="75" s="1"/>
  <c r="EU81" i="75" s="1"/>
  <c r="EQ81" i="75"/>
  <c r="ER81" i="75"/>
</calcChain>
</file>

<file path=xl/sharedStrings.xml><?xml version="1.0" encoding="utf-8"?>
<sst xmlns="http://schemas.openxmlformats.org/spreadsheetml/2006/main" count="1685" uniqueCount="906">
  <si>
    <t>ACTIVIDADES / GESTIÓN</t>
  </si>
  <si>
    <t>ENERO</t>
  </si>
  <si>
    <t>FEBRERO</t>
  </si>
  <si>
    <t>MARZO</t>
  </si>
  <si>
    <t>ABRIL</t>
  </si>
  <si>
    <t>MAYO</t>
  </si>
  <si>
    <t>JUNIO</t>
  </si>
  <si>
    <t>JULIO</t>
  </si>
  <si>
    <t>AGOSTO</t>
  </si>
  <si>
    <t>SEPTIEMBRE</t>
  </si>
  <si>
    <t>OCTUBRE</t>
  </si>
  <si>
    <t>NOVIEMBRE</t>
  </si>
  <si>
    <t>DICIEMBRE</t>
  </si>
  <si>
    <t>TOTAL</t>
  </si>
  <si>
    <t>AÑO</t>
  </si>
  <si>
    <t>No. ACTIVIDAD</t>
  </si>
  <si>
    <t>DESCRIPCIÓN ACTIVIDAD</t>
  </si>
  <si>
    <t>PONDERACION AÑO</t>
  </si>
  <si>
    <t>PROGRAMADO ACTIVIDAD</t>
  </si>
  <si>
    <t xml:space="preserve">Atender integralmente enjambres de la especie Abejas comunes (Apis mellifera). </t>
  </si>
  <si>
    <t>PROCESO DIRECCIONAMIENTO ESTRATEGICO</t>
  </si>
  <si>
    <t>SEGUIMIENTO AL PLAN DE ACCIÓN INSTITUCIONAL</t>
  </si>
  <si>
    <t>Código: PE01-PR06-F02</t>
  </si>
  <si>
    <t>Versión: 5.0</t>
  </si>
  <si>
    <t>FORMATO DE SEGUIMIENTO AL PLAN DE ACCIÓN INSTITUCIONAL</t>
  </si>
  <si>
    <t>INDICE</t>
  </si>
  <si>
    <t xml:space="preserve">INDICE PROGRAMACIÓN
APROBADA Y REGISTRADA EN SEGPLAN </t>
  </si>
  <si>
    <t>Documentos que deben ser usados como referencia para diligenciar la programación de metas y presupuesto:</t>
  </si>
  <si>
    <t>1. Perfil del proyecto de inversión</t>
  </si>
  <si>
    <t>2. Plan de Acción</t>
  </si>
  <si>
    <t>3. Ficha EBI</t>
  </si>
  <si>
    <t>4. Herramienta Financiera y BOGDATA</t>
  </si>
  <si>
    <t>INSTRUCTIVO DE DILIGENCIAMIENTO - TODAS LAS CELDAS CUENTA CON LAS INSTRUCCIÓNES PARA SU DILIGENCIAMIENTO</t>
  </si>
  <si>
    <t xml:space="preserve">PROCESO DIRECCIONAMIENTO ESTRATÉGICO </t>
  </si>
  <si>
    <t>PLAN DE DESARROLLO :</t>
  </si>
  <si>
    <t xml:space="preserve">Bogotá Camina Segura </t>
  </si>
  <si>
    <t>OBJETIVO ESTRATEGICO:</t>
  </si>
  <si>
    <t xml:space="preserve">5 Bogotá Confia en su gobierno </t>
  </si>
  <si>
    <t>PROGRAMA:</t>
  </si>
  <si>
    <t>5.33. Fortalecimiento institucional para un gobierno confiable</t>
  </si>
  <si>
    <t>META PLAN DE DESARROLLO:</t>
  </si>
  <si>
    <t>●Realizar el 100% de las acciones para el mejoramiento de la capacidad de gestión pública del sector ambiente.
●Implementar 3 programas de información ambiental y conocimiento ambiental.
●Implementar (1) plan de ejecución para el fortalecimiento y dignificación de la infraestructura de la UCA y demás infraestructutra para el cuidado y la protección animal</t>
  </si>
  <si>
    <t>NÚMERO Y PROYECTO INVERSIÓN:</t>
  </si>
  <si>
    <t>OBJETIVO GENERAL DEL PROYECTO INVERSION:</t>
  </si>
  <si>
    <t>FORTALECER LA CAPACIDAD INSTIUCIONAL DE MANERA OPTIMA  EN LA RESPUESTA OPORTUNA  Y SIMULTANEA LAS ACTIVIDADES ADMINISTRATIVAS Y MISIONALES  DEL INSTITUTO DISTRITAL DE PROTECCIÓN Y BIENESTAR ANIMAL (IDPYBA).</t>
  </si>
  <si>
    <t>SUBDIRECTOR(A) - GERENTE DEL PROYECTO:</t>
  </si>
  <si>
    <t>Hans Ronald Niño Garcia</t>
  </si>
  <si>
    <t>SUBDIRECCIÓN O ÁREA:</t>
  </si>
  <si>
    <t>Subdirección de Gestión Corporativa</t>
  </si>
  <si>
    <t>PERIODO DEL SEGUIMIENTO:</t>
  </si>
  <si>
    <t>De</t>
  </si>
  <si>
    <t>Enero</t>
  </si>
  <si>
    <t>A</t>
  </si>
  <si>
    <t>Noviembre</t>
  </si>
  <si>
    <t>PROGRAMACIÓN CUATRIENIO</t>
  </si>
  <si>
    <t>FISICO</t>
  </si>
  <si>
    <t>Cifras en pesos</t>
  </si>
  <si>
    <t>OBJETIVO ESPECIFICO DEL PROYECTO DE INVERSIÓN</t>
  </si>
  <si>
    <t>No.  META/ ACTIVIDAD</t>
  </si>
  <si>
    <t>DESCRIPCIÓN DE LA META / ACTIVIDAD</t>
  </si>
  <si>
    <t>TIPO DE META</t>
  </si>
  <si>
    <t xml:space="preserve">VIGENCIA </t>
  </si>
  <si>
    <t>MAGNITUD
PROGRAMADA AL CORTE DEL INFORME</t>
  </si>
  <si>
    <t>MAGNITUD TOTAL PROGRAMADA  2024 a 2027</t>
  </si>
  <si>
    <t>MAGNITUD
EJECUTADA AL CORTE DEL INFORME</t>
  </si>
  <si>
    <t>MAGNITUD TOTAL EJECUTADA AL CORTE DEL INFORME</t>
  </si>
  <si>
    <t>PRESUPUESTO 
PROGRAMADO AL CORTE DEL INFORME</t>
  </si>
  <si>
    <t>PRESUPUESTO TOTAL PROGRAMADO 2024 a 2027</t>
  </si>
  <si>
    <t>PRESUPUESTO
EJECUTADO AL CORTE DEL INFORME</t>
  </si>
  <si>
    <t>PRESUPUESTO TOTAL EJECUTADO AL CORTE DEL INFORME</t>
  </si>
  <si>
    <t>Garantizar el seguimiento de los indicadores de cumplimiento de la gestión pública del IDPYBA.</t>
  </si>
  <si>
    <t>Implementar 100 % de las fases del modelo de planeación y gestión orientado a resultados</t>
  </si>
  <si>
    <t>Porcentaje</t>
  </si>
  <si>
    <t>Generar  accesibilidad de las acciones misionales y administrativas mediante la promociòn-divulgación de la información y servicios  a la comunidad en general.</t>
  </si>
  <si>
    <t xml:space="preserve"> 
Implementar 100% la estrategia de comunicación para posicionar  la entidad en el Distrito Capital</t>
  </si>
  <si>
    <t>Mejorar los servicios de disponibilidad tecnológica.</t>
  </si>
  <si>
    <t>Fortalecer 100% la implementación de la estrategia de los procesos tecnológicos para el desarrollo institucional</t>
  </si>
  <si>
    <t>Obtener avances significativos en las diferentes etapas del rediseño institucional.</t>
  </si>
  <si>
    <t xml:space="preserve">Realizar 1 documento de actualización del diagnóstico de cargas laborales y estructuración organizacional que incluya propuesta de viabilidad en la implementación. </t>
  </si>
  <si>
    <t xml:space="preserve">Número </t>
  </si>
  <si>
    <t>Fortalecer la gestión contractual, jurídica , normativa y disciplinarios en el IDPYBA</t>
  </si>
  <si>
    <t>Realizar 100% de las intervenciones en los procesos jurídicos, contractuales y disciplinarios de la entidad</t>
  </si>
  <si>
    <t xml:space="preserve">Coadyuvar hacia la satisfacción y cumplimiento de las necesidades internas del IDPYBA. </t>
  </si>
  <si>
    <t>Realizar 100% de las intervenciones en los procesos de apoyo identificados al interior de la entidad</t>
  </si>
  <si>
    <t>Cumplir con la normatividad legal vigente en materia del talento humano y la gestión financiera</t>
  </si>
  <si>
    <t>Realizar 100% de las acciones normativas en el marco de la gestión financiera y del talento humano</t>
  </si>
  <si>
    <t>Mantener una adecuada capacidad instalada en las sedes bajo custodia del IDPYBA</t>
  </si>
  <si>
    <t xml:space="preserve"> Realizar 100% del plan de mantenimiento correctivo- preventivo, que se requiera en la entidad para las diferentes sedes</t>
  </si>
  <si>
    <t>Promover el desarrollo de un sistema de información hacia  el conocimiento ambiental y la calidad del dato.</t>
  </si>
  <si>
    <t>Realizar 100% de las fases definidas del ciclo de vida para la creación  del  sistema de información de la entidad</t>
  </si>
  <si>
    <t>Establecer 1 plan de acciòn para la ejecución de las necesidades en infraestructura para garantizar  la capacidad instalada de la UCA y demas infraestructura para la protección y cuidado animal en el D.C</t>
  </si>
  <si>
    <t>Fuente:  FICHA EBI, CADENA DE VALOR, MGA, DTS</t>
  </si>
  <si>
    <t>TOTAL PRESUPUESTO PROGRAMADO 2024-2027</t>
  </si>
  <si>
    <t>TOTAL PRESUPUESTO EJECUTADO AL CORTE DEL INFORME</t>
  </si>
  <si>
    <t>Vigencia</t>
  </si>
  <si>
    <t>Total presupuesto programado</t>
  </si>
  <si>
    <t>Total presupuesto ejecutado</t>
  </si>
  <si>
    <t>TOTAL PRESUPUESTO 2024-2027</t>
  </si>
  <si>
    <t>Julio</t>
  </si>
  <si>
    <t>RESUMEN EJECUTIVO VIGENCIA</t>
  </si>
  <si>
    <t>PRESUPUESTO VIGENCIA</t>
  </si>
  <si>
    <t>MAGNITUD</t>
  </si>
  <si>
    <t>PRESUPUESTO RESERVA</t>
  </si>
  <si>
    <t>No. META/ ACTIVIDAD</t>
  </si>
  <si>
    <t>PROGRAMADO</t>
  </si>
  <si>
    <t>EJECUTADO</t>
  </si>
  <si>
    <t>%</t>
  </si>
  <si>
    <t xml:space="preserve">PROGRAMACIÓN </t>
  </si>
  <si>
    <t>EJECUCIÓN</t>
  </si>
  <si>
    <t>LIBERADO/ ANULADO</t>
  </si>
  <si>
    <t>RESERVA DEFINITIVA</t>
  </si>
  <si>
    <t>AVANCES DE LA META
Aspectos relevantes frente a las acciones de cumplimiento de la meta relacionado con el plan de acción detallandos las magnitudes acumuladas en el period de seguimiento y que permiten evidenciar el avance.
 Asi mismo incluir resultados que se consideren logros producto de la gestión. Describir actores, tiempo, intenciones. Ejm: convenios importantes para el desarrollo de ciudad, articulaciones, alianzas, trabajos conjuntos, etc.</t>
  </si>
  <si>
    <t>RETRASOS PARA CUMPLIMIENTO META
Dificultades/retrasos:  Aspectos de la gestión o de la implementación que hayan retrasado el cumplimiento de la meta, deben ser en términos de ciudad y no orden administrativo o logístico.</t>
  </si>
  <si>
    <t xml:space="preserve">SOLUCIONES A LOS RETRASOS
Soluciones: acciones adelantadas para atenuar el impacto del retraso, establecer cronogramas, plazos, actividades puntuales que impedirán incumplimiento de la meta.
</t>
  </si>
  <si>
    <t xml:space="preserve">BENEFICIO PARA LA CIUDAD
Mencionar los beneficios que traen estas acciones para la ciudad o la población y cuál es la apuesta de transformación. </t>
  </si>
  <si>
    <t>Implementar 100% la estrategia de comunicación para posicionar  la entidad en el Distrito Capital</t>
  </si>
  <si>
    <t xml:space="preserve">La consecución y análisis del documento técnico elaborado y presentado ante las entidades competentes y cuya viabilidad presupuestal fue negada por la SDH el 01 de diciembre de 2022.
Durante el mes de septiembre, se realizó solicitud de cotizaciones a entidades referentes en el tema como la Universidad Nacional, la Universidad Distrital “Francisco José de Caldas” y la Escuela Superior de Administración Pública “ESAP”.
La Universidad Nacional desde el Centro de Investigaciones para el Desarrollo CID de la Facultad de Ciencias Económicas presentó su propuesta que consiste en el desarrollo de cuatro (4) fases así: Planificación, Trabajo de Campo, Consolidación y Análisis de Resultados y Productos Finales. De manera transversal, tendrá en cuenta dos (2) componentes, el componente organizacional y el componente de planta de personal, conformado entre otros por el estudio de cargas de trabajo. Esta propuesta tiene un valor de $300.000.000
De igual forma, se ha adelantado una mesa técnica con los especialistas en Rediseño Institucional de la ESAP, Laura Valencia y Jhonatan Martínez, para definir cotizaciones y el plan de trabajo respectivo. Durante la primera semana de diciembre se ha acordado el envío de dichos documentos por parte de la entidad oferente. 
De otra parte, a fin de avanzar en la gestión, desde la Subdirección de Gestión Corporativa se realizó acercamiento con entidades del distrito, con el propósito de consultar los lineamientos administrativos frente a la viabilidad presupuestal, en caso de que el estudio arroje incremento de la planta de personal, como sucedió en el 2022, y se requiera la creación de empleos. El resultado obtenido indica, la viabilidad del proceso de rediseño institucional siempre y cuando se enmarque en un escenario de austeridad del gasto, con implementación a costo cero, como lineamiento distrital.
</t>
  </si>
  <si>
    <t>Retrasos en el envío de las cotizaciones restantes e implementación a costo cero, en cumplimiento de la política distrital de austeridad.</t>
  </si>
  <si>
    <t>Se considera prudente realizar de primera mano la gestión de acercamiento con autoridades distritales, que asegure la implementación del resultado del estudio técnico de rediseño institucional de forma tal que la ejecución de los recursos conlleve efectivamente a un beneficio real para la entidad.</t>
  </si>
  <si>
    <t>Mejorar la eficiencia de la gestión 
Fortalecer la relación entre el Instituto y el funcionariado
Mejorar los niveles de eficacia, economía y celeridad del Instituto
Racionalizar el gasto público</t>
  </si>
  <si>
    <t xml:space="preserve">Realizar 100% de las intervenciones en los procesos jurídicos, contractuales y disciplinarios de la entidad. </t>
  </si>
  <si>
    <t xml:space="preserve">OCDI: La Oficina de Control Disciplinario Interno dio cumplimiento a la planeacion realizada en el mes de noviembre, elaborando el borrador del procedimiento en la etapa de instrucción y la celebración de reuniones del equipo de trabajo para su revisión y ajuste los dias 6 y 19 de noviembre, llevando a cabo mesas de trabajo con la Oficina Asesora de Planeación los dias 15 y 22 de noviembre con el fin de revisar lo proyectado y realizar los ajustes correspondientes segun los lineamientos de planeación; y  reunión con la Oficina Juridica el 26 de noviembre de 2024 con el fin de consolidar en un solo procedimiento ambas etapas (Instruccion y Juzgamiento) 
Oficina Jurídica: Se contestaron cinco (5) acciones de tutela. Se efectuaron seguimientos semanales a los procesos judiciales vigentes. Se actualizó, aprobó y adoptó la actualización de la Política de Prevención de Daño Antijurídico. Se realizó revisión, ajustes y comentarios de siete (07) actos administrativos. Se realizó análisis y proyección de comentarios a cuatro (4) Proyectos de Acuerdo y once (11) Proyectos de Ley. Se respondieron peticiones ciudadanas. Se proyecto concepto de intervención ante la Corte Constitucional en defensa de la Ley 2385 de 2024. Se recibieron 52 solicitudes de orientación al Centro de Atención Jurídica provenientes principalmente de la localidad de Suba, Engativá, Fontibón, Kennedy y otras partes del país. Durante el mes de noviembre de 2024 se asistió a 120 diligencias judiciales. Se llevo a cabo las 2 primeras sesiones del Ciclo de formación ético Jurídico dirigido a personas de comunidades proteccionistas y animalistas. Se presentaron dos (2) denuncias por presunto maltrato animal. Se asistió a cinco (5) audiencias. Se acompañaron dos (2) operativos al Escuadrón Anticrueldad de la Subdirección de Atención a la Fauna. Se realizó una (1) capacitación en la Unidad de Cuidado Animal dirigido al Escuadrón Anticrueldad, relativo a transferencia de conocimiento sobre aspectos relevantes de la criminalística en maltrato animal, y cadena de custodia.
CONTRACTUAL Se cumplio al 100% los requerimientos solicitados por las diferentes áreas de la entidad, entes de control, entidades públicas, ciudadania en general, por lo anterior, durante este período no se presentó ningún retraso para el cumplimiento de la meta en materia de contratación ,   con ello logrando un buen manejo de los recurso públicos frente a la adquisición de bienes y servicios.                                                                               *Con la adquisición de los bienes y servciios de manera oportuna se beneficia la ciudadania en la atención prioritaria de animales de compañia y así cumple el Instituto su misionalidad.                                                                                                                                            </t>
  </si>
  <si>
    <t>No Aplica</t>
  </si>
  <si>
    <t>OCDI: Con la caracterización del proceso disciplinario del IDPYBA y la documentacion de sus formatos se logragrá describir, controlar y gestionar las actividades realizadas en el procedimiento disciplinario de la entidad, previniendo y controlando el ejercicio de las funciones de los servidores públicos adscritos al instituto en virtud al apoyo al proceso misional y el desarrollo de los objetivos institucionales, generando beneficios  a la ciudadanía en la mejora de la calidad del servicio, fortaleciendo la transparencia, la eficiencia en el proceso y optimizando la ejecución de las actividades de acuerdo al marco normativo que lo regula.
Oficina Jurídica: La ciudad cuenta con un equipo jurídico que atiende las diligencias judiciales, denuncias penales, operativos, audiencias, orientaciones jurídicas y temas normativos de incidencia con miras al desarrollo de los derechos animales y la atención de los intereses de los animales.</t>
  </si>
  <si>
    <t>Gestión Documental: Se actualizaron 4 programas específicos del PGD, 1. Programa de archivos descentralizados, 2. Programa de reprografía, 3. Programa Específico de Capacitación en Gestión Documental, 4. Programa Específico de Auditorías Internas y se elaboraron cinco Programas especificos del PGD, 1.  Programa para la gestión de documentos electrónicos de archivo, 2. Programa de Normalización de formas y formularios,  3. Programa de documentos vitales esenciales y  4. Programa de documentos especiales.
Se actualizó el PGD el cual se encuentra en ajustes para proceder  su aprobación.
Se elaboró y aprobó el Banco Terminológico de la TRD versión 2018, asi como las TCA  de las TRD versión 2018.
Se continuó avanzando en la actualización de las TRD y su sodcumentos complementarios.</t>
  </si>
  <si>
    <t xml:space="preserve">                      </t>
  </si>
  <si>
    <t>Realizar 100% del plan de mantenimiento correctivo- preventivo, que se requiera en la entidad para las diferentes sedes</t>
  </si>
  <si>
    <t xml:space="preserve">Total </t>
  </si>
  <si>
    <t>EJECUCIÓN PRESUPUESTAL VIGENCIA</t>
  </si>
  <si>
    <t xml:space="preserve">RECURSOS VIGENCIA </t>
  </si>
  <si>
    <t>Apropiación inicial</t>
  </si>
  <si>
    <t>Modificaciones</t>
  </si>
  <si>
    <t>Apropiación vigente</t>
  </si>
  <si>
    <t>Presupuesto comprometido</t>
  </si>
  <si>
    <t>CDPs sin CRP</t>
  </si>
  <si>
    <t>Presupuesto Disponible</t>
  </si>
  <si>
    <t>Giros de vigencia</t>
  </si>
  <si>
    <t>$6.030.310.886</t>
  </si>
  <si>
    <t>Porcentajes de ejecución</t>
  </si>
  <si>
    <t>RECURSOS POR COMPROMETER (CDP SIN CRP) (1)</t>
  </si>
  <si>
    <t>CODIGO Y OBJETO A CONTRATAR</t>
  </si>
  <si>
    <t>No CDP</t>
  </si>
  <si>
    <t>TOTAL VALOR CDP´S</t>
  </si>
  <si>
    <t>MES EXPEDICIÓN CDP</t>
  </si>
  <si>
    <t xml:space="preserve">ESTADO Y OBSERVACIONES </t>
  </si>
  <si>
    <t>7951-5-RH-6-17- PRESTAR LOS SERVICIOS PROFESIONALES AL INSTITUTODISTRITAL DE PROTECCION Y BIENESTAR ANIMAL, PARA APOYAR EN LA GESTIÓNDELAS ETAPAS PRE CONTRACTUAL, CONTRACTUAL Y POS CONTRACTUAL, ASÍ COMO ENLA ORIENTACIÓN JURÍDICA DE LOS TEMAS QUE LE SEAN ASIGNADOS.</t>
  </si>
  <si>
    <t>23/09/24</t>
  </si>
  <si>
    <t>Proceso en contratación mes de diciembre</t>
  </si>
  <si>
    <t>7951-6-RH-8-25-APOYAR A LA SUBDIRECCIÓN DE GESTIÓN CORPORATIVA EN LAIMPLEMENTACIÓN DEL PROCEDIMIENTO INSTITUCIONAL DE GESTIÓN DE PQRSD ATRAVÉS DE LOS CANALES HABILITADOS, GESTIONANDO LAS SOLICITUDES EN LOSSISTEMAS DE INFORMACIÓN DISPUESTOS POR EL IDPYBA Y EN CUMPLIMIENTO DE LANORMATIVIDAD VIGENTE.</t>
  </si>
  <si>
    <t>26/07/24</t>
  </si>
  <si>
    <t>7951-2-RH-2-3-Prestar servicios de apoyo a la gestión en la producción yrealización de contenidos en distintos formatos para fortalecer laestrategia de comunicación del IDPYBA.</t>
  </si>
  <si>
    <t xml:space="preserve">liberar  ya que el rp no 1191 salio por menor valor </t>
  </si>
  <si>
    <t>7951-2-RH-2-23-PRESTAR SERVICIOS PROFESIONALES PARA EL DISEÑO,IMPLEMENTACIÓN Y SEGUIMIENTO DE LA ESTRATEGIA DIGITAL DE LAS REDESSOCIALES DE LA ENTIDAD.</t>
  </si>
  <si>
    <t xml:space="preserve">liberar  ya que el rp no 1184 salio por menor valor </t>
  </si>
  <si>
    <t>7951-2-RH-2-19-PRESTAR SERVICIOS PROFESIONALES EN LA REDACCIÓN DE TEXTOS,COMUNICADOS, BOLETINES Y OTROS CONTENIDOS INFORMATIVOS PARA LADIVULGACIÓN EN MEDIOS DE COMUNICACIÓN Y EL POSICIONAMIENTO DE LA IMAGENDE LA ENTIDAD ANTE LOS GRUPOS DE INTERÉS.</t>
  </si>
  <si>
    <t>Se debe anular cdp no se efectuara proceso de contratación</t>
  </si>
  <si>
    <t>7951-2-RH-2-18-PRESTAR SERVICIOS PROFESIONALES PARA REALIZAR LAPREPRODUCCIÓN, PRODUCCIÓN Y POSTPRODUCCIÓN DE PIEZAS AUDIOVISUALES PARALAS ACTIVIDADES DE COMUNICACIÓN INTERNA Y EXTERNA DEL IDPYBA.</t>
  </si>
  <si>
    <t xml:space="preserve">liberar  ya que el rp no 1193 salio por menor valor </t>
  </si>
  <si>
    <t>7951-2-RH-2-24-Prestar servicios profesionales en la redacción ygeneración de contenidos para la divulgación interna y externa sobre lagestión y actividades del IDPYBA.</t>
  </si>
  <si>
    <t>29/10/24</t>
  </si>
  <si>
    <t xml:space="preserve">liberar  ya que el rp no 1194 salio por menor valor </t>
  </si>
  <si>
    <t>7951-3-RH-12-19-Prestar servicios profesionales para realizar elaseguramiento, migración, estabilización y soporte a las aplicaciones sen Microsoft Power Apps.</t>
  </si>
  <si>
    <t>7951-1-RH-5-3-PRESTAR LOS SERVICIOS PROFESIONALES PARA EL ACOMPAÑAMIENTOINTERINSTITUCIONAL EN LA FORMULACIÓN Y SEGUIMIENTO DE LAS CAUSASCIUDADANAS, PRESUPUESTOS PARTICIPATIVOS DE PROTECCIÓN Y BIENESTAR ANIMALEN EL DC</t>
  </si>
  <si>
    <t>19/07/24</t>
  </si>
  <si>
    <t xml:space="preserve">liberar  ya que el rp no 949 salio por menor valor </t>
  </si>
  <si>
    <t>7951-2-RH-2-9-PRESTAR SERVICIOS PROFESIONALES PARA REALIZAR LAPREPRODUCCIÓN, PRODUCCIÓN Y POSTPRODUCCIÓN DE PIEZAS AUDIOVISUALES PARALAS ACTIVIDADES DE COMUNICACIÓN INTERNA Y EXTERNA DEL IDPYBA.</t>
  </si>
  <si>
    <t>23/07/24</t>
  </si>
  <si>
    <t xml:space="preserve">liberar  ya que el rp no 923 salio por menor valor </t>
  </si>
  <si>
    <t>7951-7-RH-26-3-PRESTAR LOS SERVICIOS PROFESIONALES PARA ELACOMPAÑAMIENTO EN EL DESARRROLLO DE LAS ACTIVIDADES DE LOSPROCEDIMIENTOS DE TESORERIA Y EL REGISTRO DE INFORMACIÓN EN LOS SISTEMADE INFORMACION FINANCIERA DE LA ENTIDAD Y DE HACIENDA DISTRITAL</t>
  </si>
  <si>
    <t xml:space="preserve">liberar  ya que el rp no 768 salio por menor valor </t>
  </si>
  <si>
    <t>7951-3-BS-20-2-ADC NO1 -CONTRATO 572 2024 CUYO OBJETO ES PRESTAR LASOLUCIÓN INTEGRAL DE SERVICIOS DE TELECOMUNICACIONES, CONECTIVIDAD EINFRAESTRUCTURA TECNOLÓGICA, ASÍ COMO LA ACTUALIZACIÓN Y/O MIGRACIÓN DELOS SISTEMAS DE INFORMACIÓN DE CONFORMIDAD CON LAS CONDICIONES TÉCNICAS,ECONÓMICAS Y FINANCIERAS QUE ESTABLEZCA EL IDPYBA-PARAATENDERNECESIDADES DE SOPORTE Y ACTUALIZACIÓN DE LOS EQUIPOS ACTIVOS DERED Y DE SEGURIDAD PERIMETRAL.</t>
  </si>
  <si>
    <t>19/11/24</t>
  </si>
  <si>
    <t>7951-2-RH-2-15-Prestar servicios profesionales en la revisión yredacción de textos, comunicados y otros contenidos informativos paradivulgación interna, en medios de comunicación y plataformas propiasdelInstituto así como en el seguimiento de los resultados de ladependencia.</t>
  </si>
  <si>
    <t xml:space="preserve">liberar  ya que el rp no 1213 salio por menor valor </t>
  </si>
  <si>
    <t>REDUCCIÓN PRESUPUESTAL PROYECTO 7951.</t>
  </si>
  <si>
    <t>20/11/24</t>
  </si>
  <si>
    <t>Reduccion suceptible a acuerdo del concejo</t>
  </si>
  <si>
    <t>7951-9-BS-22-1-CONTRATAR LOS SERVICIOS DE CENTRO DE DATOS EN NUBEPÚBLICA PARA EL DESARROLLO, IMPLEMENTACIÓN Y OPERACIÓN DE LOS SISTEMASDE INFORMACIÓN DEL IDPYBA.</t>
  </si>
  <si>
    <t>21/11/24</t>
  </si>
  <si>
    <t>7951-8-BS-25-2-CONTRATAR EL SERVICIO DE MANTENIMIENTO PREVENTIVO YCORRECTIVO, INCLUIDA MANO DE OBRA Y MATERIALES PARA LAS INSTALACIONES DELA UNIDAD DE CUIDADO ANIMAL DEL INSTITUTO DISTRITAL DE PROTECCIÓN YBIENESTAR ANIMAL</t>
  </si>
  <si>
    <t>PROCESOS POR REALIZAR CON EL PRESUPUESTO DISPONIBLE (SIN CDP) 2</t>
  </si>
  <si>
    <t xml:space="preserve">NUMERO Y DESCRIPCIÓN DE LA META/ ACTIVIDAD </t>
  </si>
  <si>
    <t>CODIGO PAA</t>
  </si>
  <si>
    <t>FECHA ESTIMADA DE INICIO DE PROCESO</t>
  </si>
  <si>
    <t xml:space="preserve">VALOR </t>
  </si>
  <si>
    <t xml:space="preserve">QUÉ SE VA A CONTRATAR - ESTADO Y OBSERVACIONES </t>
  </si>
  <si>
    <t>1: Realizar 100 % del El seguimiento a la gestión de la entidad mediante las herramientas de planeación que permiten medición de metas, proyectos, análisis estadísticos, gestión de calidad y desarrollo institucional</t>
  </si>
  <si>
    <t>7951-1-RH-2-12</t>
  </si>
  <si>
    <t>Diciembre</t>
  </si>
  <si>
    <t>suceptible de modificacion para adiciones</t>
  </si>
  <si>
    <t>7951-1-RH-4-7</t>
  </si>
  <si>
    <t>2:Difundir 100%  en el Distrito Capital buenas prácticas de Bienestar Animal mediante el posicionamiento del Instituto a través de las comunicaciones internas y externas</t>
  </si>
  <si>
    <t>7951-2-RH-2-4</t>
  </si>
  <si>
    <t>ADCPRESTAR SERVICIOS PROFESIONALES EN LA GENERACIÓN DE CONTENIDOS INFORMATIVOS Y PEDAGÓGICOS PARA EL FORTALECIMIENTO DE LA ESTRATEGIA DE COMUNICACIONES SOBRE LOS PROGRAMAS Y PROYECTOS DE LA ENTIDAD.</t>
  </si>
  <si>
    <t>7951-2-RH-2-6</t>
  </si>
  <si>
    <t>ADC-PRESTAR SERVICIOS PROFESIONALES EN LA CONCEPTUALIZACIÓN, DISEÑO GRÁFICO Y DIAGRAMACIÓN DE PIEZAS PARA FORTALECER LA DIVULGACIÓN Y POSICIONAMIENTO LA GESTIÓN ADELANTADA POR EL IDPYBA.</t>
  </si>
  <si>
    <t>7951-2-RH-2-8</t>
  </si>
  <si>
    <t>ADC-PRESTAR SERVICIOS PROFESIONALES EN LA REDACCIÓN DE TEXTOS, COMUNICADOS, BOLETINES Y OTROS CONTENIDOS INFORMATIVOS PARA LA DIVULGACIÓN EN MEDIOS DE COMUNICACIÓN Y EL POSICIONAMIENTO DE LA IMAGEN DE LA ENTIDAD ANTE LOS GRUPOS DE INTERÉS.</t>
  </si>
  <si>
    <t>7951-2-RH-2-10</t>
  </si>
  <si>
    <t>PRESTAR SERVICIOS PROFESIONALES PARA REALIZAR LA PREPRODUCCIÓN, PRODUCCIÓN Y POSTPRODUCCIÓN DE PIEZAS AUDIOVISUALES PARA LAS ACTIVIDADES DE COMUNICACIÓN INTERNA Y EXTERNA DEL IDPYBA.</t>
  </si>
  <si>
    <t>7951-2-RH-2-21</t>
  </si>
  <si>
    <t>Octubre</t>
  </si>
  <si>
    <t>PRESTAR SERVICIOS PROFESIONALES EN LA GENERACIÓN DE CONTENIDOS INFORMATIVOS Y PEDAGÓGICOS PARA EL FORTALECIMIENTO DE LA ESTRATEGIA DE COMUNICACIONES SOBRE LOS PROGRAMAS Y PROYECTOS DE LA ENTIDAD.</t>
  </si>
  <si>
    <t>7951-2-RH-2-20</t>
  </si>
  <si>
    <t>PRESTAR SERVICIOS PROFESIONALES EN LA CONCEPTUALIZACIÓN, DISEÑO GRÁFICO Y DIAGRAMACIÓN DE PIEZAS PARA FORTALECER LA DIVULGACIÓN Y POSICIONAMIENTO LA GESTIÓN ADELANTADA POR EL IDPYBA.</t>
  </si>
  <si>
    <t>7951-2-RH-2-22</t>
  </si>
  <si>
    <t>ADC- PRESTAR SERVICIOS PROFESIONALES EN EL CUBRIMIENTO, REALIZACIÓN Y EDICIÓN DE CONTENIDOS AUDIOVISUALES SOBRE LA GESTIÓN DEL IDPYBA PARA LOS DIFERENTES CANALES DE COMUNICACIÓN Y DIGITALES DE LA ENTIDAD.</t>
  </si>
  <si>
    <t>3:Fortalecer 100% la implementación de la estrategia de los procesos tecnológicos para el desarrollo institucional y de sistemas de información</t>
  </si>
  <si>
    <t>7951-3-RH-12-2</t>
  </si>
  <si>
    <t>ADC -PRESTAR LOS SERVICIOS PROFESIONALES ESPECIALIZADOS, ORIENTANDO A LA SUBDIRECCIÓN DE GESTION CORPORATIVA EN EL ANALISIS Y ESTRUCTURACIÓN DE LOS PROCESOS Y TRÁMITES RELACIONADOS CON LOS COMPONENTES DE TECNOLOGIA DE LA INFORMACIÓN DEL INSTITUTO DE PROTECCIÓN Y BIENESTAR ANIMAL</t>
  </si>
  <si>
    <t>7951-3-RH-12-4</t>
  </si>
  <si>
    <t>ADCPRESTAR LOS SERVICIOS PROFESIONALES PARA APOYAR A LA SUBDIRECCION DE GESTION CORPORATIVA EN LA IMPLEMENTACIÓN Y CUMPLIMIENTO DE LINEAMIENTOS DE TI INHERENTES A LA SEDE ELECTRÓNICA INSTITUCIONAL, INCLUIDOS SUS COMPONENTES.EJECUCIÓN DE ACTIVIDADES INHERENTES A LA GESTIÓN ESTRATÉGICA DEL DOMINIO DE SISTEMAS DE INFORMACIÓN, DE CONFORMIDAD CON EL MODELO DE ARQUITECTURA EMPRESARIAL.</t>
  </si>
  <si>
    <t>7951-3-RH-12-6</t>
  </si>
  <si>
    <t>ADC- PRESTAR LOS SERVICIOS PROFESIONALES PARA APOYAR A LA SUBDIRECCION DE GESTION CORPORATIVA EN LA IMPLEMENTACIÓN Y CUMPLIMIENTO DE LINEAMIENTOS INHERENTES A LA GESTIÓN DE SISTEMAS DE INFORMACIÓN Y LA EJECUCIÓN DE ACTIVIDADES QUE PROPENDAN POR EL CORRECTO FUNCIONAMIENTO DE LAS FUNCIONALIDADES REQUERIDAS EN LOS SISTEMAS INFORMACIÓN SIPYBA, CIUDADANO 4 PATAS, XISCUA Y MESA DE AYUDA O NUEVAS IMPLEMENTACIONES SEGÚN SEA REQUERIDO.</t>
  </si>
  <si>
    <t>7951-3-RH-12-10</t>
  </si>
  <si>
    <t>ADC PRESTAR LOS SERVICIOS PROFESIONALES PARA APOYAR A LA SUBDIRECCIÓN DE GESTIÓN CORPORATIVA, EN LA EJECUCIÓN DE ACTIVIDADES INHERENTES AL SEGUIMIENTO DE LA IMPLEMENTACIÓN DE LINEAMIENTOS DE TI, EN LOS PROCESOS DE SOPORTE, ASÍ COMO APOYAR EN LA GESTIÓN DE EJECUCIÓN DE CONTRATOS DE TI.</t>
  </si>
  <si>
    <t>7951-3-RH-12-12</t>
  </si>
  <si>
    <t>ADC PRESTAR LOS SERVICIOS PROFESIONALES PARA APOYAR A LA SUBDIRECCION DE GESTION CORPORATIVA EN LA IMPLEMENTACIÓN Y CUMPLIMIENTO DE LINEAMIENTOS INHERENTES A LA GESTIÓN DE SISTEMAS DE INFORMACIÓN Y LA EJECUCIÓN DE ACTIVIDADES QUE PROPENDAN POR EL CORRECTO FUNCIONAMIENTO DE LAS FUNCIONALIDADES REQUERIDAS EN LOS SISTEMAS INFORMACIÓN SISEPP, TURNOS, REDES, ADOPCIONES, PAGOS BOGDATA, SEGUIMIENTO CONTRATOS, MIPG O NUEVAS IMPLEMENTACIONES SEGÚN SEA REQUERIDO .</t>
  </si>
  <si>
    <t>7951-3-RH-12-16</t>
  </si>
  <si>
    <t>ADC PRESTAR LOS SERVICIOS PROFESIONALES PARA APOYAR A LA SUBDIRECCION DE GESTION CORPORATIVA, EN LA IMPLEMENTACIÓN Y CUMPLIMIENTO DE LINEAMIENTOS DE LOS DOMINIOS DE GESTIÓN DE GOBIERNO DE TI Y GESTIÓN DE ESTRATEGIA DE TI, DE CONFORMIDAD CON EL MARCO DE REFERENCIA DE ARQUITECTURA EMPRESARIAL.</t>
  </si>
  <si>
    <t>7951-3-BS-20-1</t>
  </si>
  <si>
    <t>ADICIÓN NO1 Y PRORROGA NO1 DEL CTO 572-2024, CUYO OBJETO ES “PRESTAR LA SOLUCIÓN INTEGRAL DE SERVICIOS DE\\R\\NTELECOMUNICACIONES, CONECTIVIDAD E INFRAESTRUCTURA TECNOLÓGICA, ASÍ COMO\\R\\NLA ACTUALIZACIÓN Y/O MIGRACIÓN DE LOS SISTEMAS DE INFORMACIÓN DE CONFORMIDAD\\R\\NCON LAS CONDICIONES TÉCNICAS, ECONÓMICAS Y FINANCIERAS QUE ESTABLEZCA EL\\R\\NIDPYBA”</t>
  </si>
  <si>
    <t>4: REALIZAR 1 (UNA) ESTRUCTURACIÓN DOCUMENTAL, ADMINISTRATIVA E IMPLEMENTACIÓN DEL REDISEÑO DE LA ESTRUCTURA ORGANIZACIONAL DEL IDPYBA</t>
  </si>
  <si>
    <t>7951-4-BS-21-1</t>
  </si>
  <si>
    <t>Por definir contratacion rediseño
PRESTAR LOS SERVICIOS DE CONSULTORÍA PARA REALIZAR LOS ESTUDIOS Y JUSTIFICACIÓN TÉCNICA QUE INCLUYAN EL ANÁLISIS NORMATIVO, DE PROCESOS, EL MANUAL DE PERFILES, EL DIMENSIONAMIENTO DE LOS PERFILES REQUERIDOS, EL DISEÑO DEL MANUAL DE FUNCIONES Y COMPETENCIAS LABORALES, EL ESTUDIO DE CARGAS Y TODOS LOS ASPECTOS TÉCNICOS Y LAS CONDICIONES NECESARIAS QUE CONLLEVEN A LA EXPEDICIÓN DE LOS ACTOS ADMINISTRATIVOS QUE CONSOLIDEN EL PROCESO DE REDISEÑO ORGANIZACIONAL DEL IDPYBA".</t>
  </si>
  <si>
    <t>5:Garantizar 100% la atención de todas aquellas solicitudes en materia jurídica, contractual, técnico y disciplinarios</t>
  </si>
  <si>
    <t>7951-5-RH-5-14-</t>
  </si>
  <si>
    <t>BRINDAR ACOMPAÑAMIENTO TECNICO A LA OFICINA JURÍDICA EN EL DESARROLLO DE LAS DILIGENCIAS JUDICIALES, ADMINISTRATIVAS Y POLICIVAS EN LAS CUALES SE ENCUENTREN INVOLUCRADOS ANIMALES Y SE REQUIERA LA INTERVENCIÓN DEL IDPYBA</t>
  </si>
  <si>
    <t>7951-5-RH-5-16-</t>
  </si>
  <si>
    <t>BRINDAR ACOMPAÑAMIENTO A LA OFICINA JURÍDICA EN LAS DIFERENTES ACTIVIDADES ASISTENCIALES Y ADMINISTRATIVAS QUE SEAN REQUERIDAS.</t>
  </si>
  <si>
    <t>7951-5-RH-5-18-</t>
  </si>
  <si>
    <t>BRINDAR ACOMPAÑAMIENTO TECNICO A LA OFICINA JURÍDICA EN EL DESARROLLO DE OPERATIVOS, VISITAS Y PRÁCTICAS PROBATORIAS EN LAS CUALES SE ENCUENTREN INVOLUCRADOS ANIMALES Y SE REQUIERA LA INTERVENCIÓN DEL IDPYBA, ASI COMO BRINDAR APOYO EN LAS GESTIONES DE LOS ASUNTOS PENALES QUE SEAN REQUERIDAS.</t>
  </si>
  <si>
    <t>7951-5-RH-5-20-</t>
  </si>
  <si>
    <t>PRESTAR LOS SERVICIOS PROFESIONALES COMO ABOGADO DEL IDPYBA PARA ADELANTAR LAS ACTUACIONES DENTRO DE LOS PROCESOS DISCIPLINARIOS A CARGO DE LA OFICINA JURÍDICA, EN LA ETAPA DE JUZGAMIENTO, DE CONFORMIDAD CON LA NORMA VIGENTE, ASI COMO APOYAR LAS ACCIONES PROPIAS DE LOS ASUNTOS PENALES QUE LIDERE LA OFICINA.</t>
  </si>
  <si>
    <t>7951-5-RH-5-22-</t>
  </si>
  <si>
    <t>PRESTAR LOS SERVICIOS PROFESIONALES COMO ABOGADO A LA OFICINA JURÍDICA PARA EL ESTUDIO Y PROYECCIÓN DE CONCEPTOS JURÍDICOS, ACTOS ADMINISTRATIVOS E INTERPRETACIÓN Y CONCEPTUALIZACIÓN DE LOS DEMÁS ASUNTOS DE CARÁCTER NORMATIVO.</t>
  </si>
  <si>
    <t>7951-5-RH-5-24-</t>
  </si>
  <si>
    <t>BRINDAR ACOMPAÑAMIENTO OPERATIVO A LA OFICINA JURÍDICA EN EL DESARROLLO DE LAS DILIGENCIAS JUDICIALES, ADMINISTRATIVAS Y POLICIVAS EN LAS CUALES SE ENCUENTREN INVOLUCRADOS ANIMALES Y SE REQUIERA LA INTERVENCIÓN DEL IDPYBA.</t>
  </si>
  <si>
    <t>7951-5-RH-5-26-</t>
  </si>
  <si>
    <t>PRESTAR LOS SERVICIOS PROFESIONALES COMO ABOGADA EN LA CONCEPTUALIZACIÓN Y REVISIÓN DE ACTOS ADMINISTRATIVOS, PROYECTOS NORMATIVOS, PROTOCOLOS Y DEMÁS ASUNTOS DE CARÁCTER NORMATIVO Y DE DOCTRINA, ASÍ COMO LAS DEMÁS ACTIVIDADES PROPIAS DE LA OFICINA JURÍDICA DEL IDPYBA.</t>
  </si>
  <si>
    <t>7951-5-RH-5-30-</t>
  </si>
  <si>
    <t>PRESTAR LOS SERVICIOS PROFESIONALES COMO ABOGADA A LA OFICINA JURÍDICA PARA EL ESTUDIO Y PROYECCIÓN DE LOS ASUNTOS DE CARÁCTER NORMATIVO, ASI COMO BRINDAR APOYO EN LAS GESTIONES CONTRACTUALES Y ADMINISTRATIVAS REQUERIDAS.</t>
  </si>
  <si>
    <t>7951-5-RH-5-32-</t>
  </si>
  <si>
    <t>PRESTAR LOS SERVICIOS PROFESIONALES A LA OFICINA JURÍDICA PARA BRINDAR APOYO EN LAS GESTIONES RELACIONADAS CON EL COBRO PERSUASIVO Y COACTIVO DE LAS ACREENCIAS A FAVOR DEL INSTITUTO, ASÍ COMO BRINDAR ACOMPAÑAMIENTO A LAS DILIGENCIAS JUDICIALES, ADMINISTRATIVAS Y POLICIVAS EN LAS CUALES SE ENCUENTREN INVOLUCRADOS ANIMALES Y SE REQUIERA LA INTERVENCIÓN DEL IDPYBA</t>
  </si>
  <si>
    <t>7951-5-RH-5-34-</t>
  </si>
  <si>
    <t>PRESTAR LOS SERVICIOS PROFESIONALES A LA OFICINA JURÍDICA PARA BRINDAR APOYO EN LAS GESTIONES DE ORDEN JURÍDICO, ADMINISTRATIVO Y JUDICIAL RELACIONADAS CON EL COBRO PERSUASIVO Y COACTIVO DE LAS ACREENCIAS A FAVOR DEL INSTITUTO, ASÍ COMO DE LAS SEGUNDAS INSTANCIAS QUE CONOZCA LA OFICINA.</t>
  </si>
  <si>
    <t>7951-5-RH-6-2-</t>
  </si>
  <si>
    <t>PRESTAR SERVICIOS PROFESIONALES ESPECIALIZADOS PARA APOYAR A LA COORDINACIÓN DEL GRUPO DE GESTIÓN CONTRACTUAL EN LA REVISION DE LOS TRAMITES ASOCIADOS A LAS ETAPAS PRECONTRACTUAL CONTRACTUAL Y POST CONTRACTUAL DEL INSTITUTO DISTRITAL DE PROTECCION Y BIENESTAR ANIMAL.</t>
  </si>
  <si>
    <t>7951-5-RH-6-4-</t>
  </si>
  <si>
    <t>PRESTAR LOS SERVICIOS PROFESIONALESAL INSTITUTO DISTRITAL DE PROTECCION Y BIENESTAR ANIMAL. PARA APOYAR EN LA GESTIÓN DE LAS ETAPAS PRE CONTRACTUAL, CONTRACTUAL Y POS CONTRACTUAL, ASÍ COMO EN LA ORIENTACIÓN JURÍDICA DE LOS TEMAS QUE LE SEAN ASIGNADOS</t>
  </si>
  <si>
    <t>7951-5-RH-6-12-</t>
  </si>
  <si>
    <t>PRESTAR LOS SERVICIOS DE APOYO PARA LA GESTION CONTRACTUAL EN LAS ACTIVIDADES ADMINISTRATIVAS QUE SE REQUIERAN EN EL INSTITUTO DISTRITAL DE PROTECCIÓN Y BIENESTAR ANIMAL</t>
  </si>
  <si>
    <t>7951-5-RH-6-14-</t>
  </si>
  <si>
    <t>PRESTAR LOS SERVICIOS PROFESIONALES COMO ABOGADO EN LA PROYECCIÓN, REVISIÓN Y SEGUIMIENTO DE LA GESTIÓN EN LAS ESTAPAS PRECONTRACTUAL CONTRACTUAL Y POSCONTRACTUAL</t>
  </si>
  <si>
    <t>7951-5-RH-17-2-</t>
  </si>
  <si>
    <t>ADC- PRESTAR LOS SERVICIOS PROFESIONALES ESPECIALIZADOS PARA APOYAR CON LA SUSTANCIACIÓN DE LOS PROCESOS DISCIPLINARIOS AL INTERIOR DE LA OFICINA DE CONTROL DISCIPLINARIO INTERNO DEL IDPYBA, ASÍ COMO PRESTAR EL APOYO EN LA PRÁCTICA DE PRUEBAS CUANDO SE REQUIERA, DANDO CUMPLIMIENTO A LO ESTABLECIDO EN LAS NORMAS QUE RIJAN LA MATERIA, APOYANDO TAMBIÉN EN LA ACTUALIZACIÓN DEL SISTEMA DE INFORMACIÓN CREADO PARA TAL FIN</t>
  </si>
  <si>
    <t>7951-5-RH-17-4-</t>
  </si>
  <si>
    <t>ADC- PRESTAR LOS SERVICIOS PROFESIONALES PARA APOYAR EN LA PROYECCIÓN DE DOCUMENTOS RELACIONADOS CON LAS TAREAS PROPIAS DE LA OCDI, ASÍ COMO CON LOS TRÁMITES ADMINISTRATIVOS AL INTERIOR DE LA DEPENDENCIA, APOYANDO A SU VEZ EN EL SEGUIMIENTO DE LAS ACTUACIONES Y LA PRACTICA DE LAS RESPECTIVAS PRUEBAS QUE ADELANTE LA OFICINA DE CONTROL DISCIPLINARIO INTERNO EN VIRTUD DE SU COMPETENCIA CON APOYO DE LAS HERRAMIENTAS TÉCNOLÓGICAS A CARGO DE LA OFICINA</t>
  </si>
  <si>
    <t>7951-5-RH-17-6-</t>
  </si>
  <si>
    <t>ADC- PRESTAR LOS SERVICIOS PROFESIONALES ENCAMINADOS A LA GESTIÓN DOCUMENTAL Y EL DILIGENCIAMIENTO DE LOS SISTEMAS DE INFORMACIÓN Y BASES DE DATOS DE LA OCDI, DE IGUAL MANERA, APOYAR EN LA REALIZACIÓN DE INFORMES QUE DEN CUENTA DE LA GESTIÓN DE LA OFICINA Y QUE DEBAN SER PRESENTADOS EN VIRTUD DE SU COMPETENCIA Y PRESTAR APOYO SECRETARIAL EN LA PRÁCTICA DE DILIGENCIAS TESTIMONIALES QUE SEAN PRACTICADAS VIRTUALMENTE AL INTERIOR DE LOS PROCESOS QUE POR COMPETENCIA ADELANTE LA OFICINA</t>
  </si>
  <si>
    <t>7951-5-RH-5-2-</t>
  </si>
  <si>
    <t>ADC PRESTAR LOS SERVICIOS PROFESIONALES COMO ABOGADA A LA OFICINA JURÍDICA PARA EJERCER SU REPRESENTACIÓN JUDICIAL EN LOS PROCESOS EN LOS QUE HAGA PARTE Y ADELANTAR LAS DIFERENTES ACTIVIDADES RELACIONADAS CON LA DEFENSA JUDICIAL DE LA ENTIDAD.
SE DEBE REDUCIR</t>
  </si>
  <si>
    <t>7951-5-RH-5-4-</t>
  </si>
  <si>
    <t>PRESTAR LOS SERVICIOS PROFESIONALES COMO ABOGADO EN LAS DIFERENTES ACTIVIDADES PROPIAS DE LA OFICINA JURÍDICA EN ESPECIAL LAS RELACIONADAS CON LOS ASUNTOS PENALES DE LA ENTIDAD, ASÍ COMO EJERCER LA REPRESENTACIÓN DE LAS VICTIMAS ANIMALES Y DEMÁS ACTIVIDADES PROPIAS DE LA DEPENDENCIA.</t>
  </si>
  <si>
    <t>7951-5-RH-5-6-</t>
  </si>
  <si>
    <t>7951-5-RH-5-8-</t>
  </si>
  <si>
    <t>PRESTAR LOS SERVICIOS PROFESIONALES COMO ABOGADO A LA OFICINA JURÍDICA PARA EJERCER LA REPRESENTACIÓN JUDICIAL Y EXTRAJUDICIAL DE LA ENTIDAD, ASÍ COMO ADELANTAR LAS DIFERENTES ACTUACIONES DE ORDEN JURIDICO, ADMINISTRATIVO Y JUDICIAL RELACIONADAS CON SEGUNDAS INSTANCIAS Y EL COBRO PERSUASIVO Y COACTIVO DE LAS ACREENCIAS A FAVOR DEL IDPYBA.</t>
  </si>
  <si>
    <t>7951-5-RH-5-10-</t>
  </si>
  <si>
    <t>PRESTAR LOS SERVICIOS PROFESIONALES COMO ABOGADA A LA OFICINA JURÍDICA PARA LA INTERPRETACIÓN Y CONCEPTUALIZACIÓN DE LOS ASUNTOS DE CARÁCTER NORMATIVO, ASÍ COMO EL ESTUDIO Y PROYECCIÓN DE PROCEDIMIENTOS, PROTOCOLOS.</t>
  </si>
  <si>
    <t>7951-5-RH-5-12-</t>
  </si>
  <si>
    <t>6:Atender 100% los procesos transversales de la entidad identificados al interior de las áreas misionales y de apoyo.</t>
  </si>
  <si>
    <t>7951-6-RH-8-22-</t>
  </si>
  <si>
    <t>APOYAR A LA SUBDIRECCIÓN DE GESTIÓN CORPORATIVA EN LA IMPLEMENTACIÓN DEL PROCEDIMIENTO INSTITUCIONAL DE GESTIÓN DE PQRSD A TRAVÉS DE LOS CANALES HABILITADOS, GESTIONANDO LAS SOLICITUDES EN LOS SISTEMAS DE INFORMACIÓN DISPUESTOS POR EL IDPYBA Y EN CUMPLIMIENTO DE LA NORMATIVIDAD VIGENTE.</t>
  </si>
  <si>
    <t>7951-6-RH-10-12*</t>
  </si>
  <si>
    <t xml:space="preserve"> DESARROLLAR LAS ACTIVIDADES TRASVERSALES Y RECURSOS HUMANOS DE LA SGC</t>
  </si>
  <si>
    <t>7951-6-RH-14-2-</t>
  </si>
  <si>
    <t>PRESTAR LOS SERVICIOS DE APOYO TÉCNICO PARA REALIZAR LAS ACTIVIDADES RELACIONADAS CON LA TRANSFERENCIA DE ARCHIVOS Y DEMÁS ACTIVIDADES QUE PERMITAN EL FORTALECIMIENTO DE LOS PROCEDIMIENTOS TRANSVERSALES DE GESTIÓN DOCUMENTAL Y DE LA FUNCIÓN ARCHIVÍSTICA DE LA ENTIDAD.</t>
  </si>
  <si>
    <t>7951-6-RH-8-18-</t>
  </si>
  <si>
    <t>APOYAR A LA SUBDIRECCIÓN DE GESTIÓN CORPORATIVA EN LA IMPLEMENTACIÓN DEL PROCEDIMIENTO INSTITUCIONAL DE GESTIÓN DE PQRSD A TRAVÉS DE LOS CANALES HABILITADOS, GESTIONANDO LAS SOLICITUDES EN LOS SISTEMAS DE INFORMACIÓN DISPUESTOS POR EL IDPYBA Y EN CUMPLIMIENTO DE LA NORMATIVIDAD VIGENTE</t>
  </si>
  <si>
    <t>7951-6-RH-8-20-</t>
  </si>
  <si>
    <t>7951-6-RH-14-4-</t>
  </si>
  <si>
    <t>PRESTAR LOS SERVICIOS PROFESIONALES PARA LA ELABORACIÓN Y ACTUALIZACIÓN DE LOS INSTRUMENTOS Y HERRAMIENTAS ARCHIVÍSTICAS DEL IDPYBA.</t>
  </si>
  <si>
    <t>7951-6-RH-14-6-</t>
  </si>
  <si>
    <t>PRESTAR LOS SERVICIOS DE APOYO A LA GESTIÓN Y MEJORA DE LAS ACTIVIDADES EN EL MARCO DEL PROCESO DE GESTIÓN DOCUMENTAL Y DE LA FUNCIÓN ARCHIVÍSTICA COMO PROCESO TRANSVERSAL DE LA ENTIDAD.</t>
  </si>
  <si>
    <t>7951-6-RH-14-8-</t>
  </si>
  <si>
    <t>PRESTAR LOS SERVICIOS DE APOYO A LA GESTIÓN EN LAS ACTIVIDADES ADMINISTRATIVAS Y DE GESTIÓN DOCUMENTAL QUE SE REQUIERAN EN EL MARCO DE LA GESTIÓN CONTRACTUAL DE LA ENTIDAD.</t>
  </si>
  <si>
    <t>7951-6-RH-14-10-</t>
  </si>
  <si>
    <t>PRESTAR LOS SERVICIOS DE APOYO A LA GESTIÓN EN EL DESARROLLO DE LAS ACTIVIDADES PROPUESTAS EN EL MARCO DEL PROCESO DE GESTIÓN DOCUMENTAL Y DE LA FUNCIÓN ARCHIVÍSTICA COMO PROCESO TRANSVERSAL DE LA ENTIDAD.</t>
  </si>
  <si>
    <t>7951-6-RH-14-12-</t>
  </si>
  <si>
    <t>PRESTAR LOS SERVICIOS DE APOYO A LA GESTIÓN EN EL DESARROLLO DE LAS ACTIVIDADES EN EL MARCO DE LA GESTIÓN DOCUMENTAL Y DE LA FUNCIÓN ARCHIVÍSTICA COMO PROCESO TRANSVERSAL DE LA ENTIDAD.</t>
  </si>
  <si>
    <t>7951-6-RH-14-14-</t>
  </si>
  <si>
    <t>PRESTAR LOS SERVICIOS PROFESIONALES ESPECIALIZADOS PARA EL ACOMPAÑAMIENTO DEL DESARROLLO DE LAS HERRAMIENTAS ARCHIVÍSTICAS DEL IDPYBA.</t>
  </si>
  <si>
    <t>7951-6-RH-15-2-</t>
  </si>
  <si>
    <t>PRESTAR LOS SERVICIOS PROFESIONALES PARA LA SUBDIRECCIÓN DE GESTIÓN CORPORATIVA EN LA REALIZACIÓN DE ACTIVIDADES PROPIAS DE LOGÍSTICA Y APOYO A LA ADMINISTRACIÓN DE EQUIPAMENTOS Y DESARROLLANDO ACTIVIDADES DEL IDPYBA</t>
  </si>
  <si>
    <t>7951-6-RH-15-4-</t>
  </si>
  <si>
    <t>PRESTAR LOS SERVICIOS PROFESIONALES PARA REALIZAR LOS REPORTES Y EL SEGUIMIENTO DE LOS RECURSOS FÍSICOS, ASÍ COMO APOYAR EN EL DESARROLLO DE LAS ACTIVIDADES ADMINISTRATIVAS DE LA SUBDIRECCION DE GESTION CORPORTIVA</t>
  </si>
  <si>
    <t>7951-6-RH-15-6-</t>
  </si>
  <si>
    <t>APOYAR A LA SUBDIRECCION DE GESTION CORPORATIVA EN LA GESTION DE ACTIVIDADES OPERATIVAS DE ALMACEN Y RECURSOS FISICOS, ASI MISMO EN LAS ACTIVIDADES DE LA GESTION DOCUMENTAL DEL ARCHIVO GENERADO DESDE EL EQUIPO DE RECURSOS FISICOS</t>
  </si>
  <si>
    <t>7951-6-RH-15-8-</t>
  </si>
  <si>
    <t>APOYAR A LA SUBDIRECCION DE GESTION CORPORATIVA EN LA GESTION DE ACTIVADAES LOGISTICAS LOS RECURSOS FISICOS Y MANEJO ACOMPÑAÑINETO EN ACTIVIDADES DE MANTENIMIENTO EN LAS SEDES DEL IDPYBA</t>
  </si>
  <si>
    <t>7951-6-RH-16-2-</t>
  </si>
  <si>
    <t>PRESTAR SERVICIOS PROFESIONALES A LA SUBDIRECCIÓN DE GESTIÓN CORPORATIVA EN EL DESARROLLO DE ACTIVIDADES RELACIONADAS CON LA GESTIÓN AMBIENTAL Y LA MINIMIZACIÓN DEL IMPACTO ECOLÓGICO EN LAS SEDES DEL IDPYBA.</t>
  </si>
  <si>
    <t>7951-6-RH-11-2-</t>
  </si>
  <si>
    <t>PRESTAR LOS SERVICIOS PROFESIONALES PARA APOYAR LA EJECUCIÓN DEL PLAN ANUAL DE AUDITORIAS DE LA VIGENCIA 2024, EN LAS ACTIVIDADES PROPIAS DE SEGUIMIENTO Y EVALUACIÓN EN EL MARCO DEL SISTEMA DE CONTROL INTERNO Y EL MODELO INTEGRADO DE PLANEACIÓN Y GESTIÓN DE LA ENTIDAD, FRENTE A LOS PROCESOS JURÍDICOS, CONTRACTUALES Y ADMINISTRATIVOS QUE SE DESARROLLAN AL INTERIOR DEL INSTITUTO DISTRITAL DE PROTECCIÓN Y BIENESTAR ANIMAL, TENIENDO EN CUENTA LOS ROLES DE CONTROL INTERNO.</t>
  </si>
  <si>
    <t>7951-6-RH-11-4-</t>
  </si>
  <si>
    <t>PRESTAR LOS SERVICIOS PROFESIONALES PARA APOYAR LA EJECUCIÓN DEL PLAN ANUAL DE AUDITORIAS DE LA VIGENCIA 2024, EN LAS ACTIVIDADES PROPIAS DE SEGUIMIENTO Y EVALUACIÓN EN EL MARCO DEL SISTEMA DE CONTROL INTERNO Y EL MODELO INTEGRADO DE PLANEACIÓN Y GESTIÓN DE LA ENTIDAD, FRENTE A LOS PROCESOS MISIONALES, CONTRACTUALES Y ADMINISTRATIVOS, QUE SE DESARROLLAN AL INTERIOR DEL INSTITUTO DISTRITAL DE PROTECCIÓN Y BIENESTAR ANIMAL, TENIENDO EN CUENTA LOS ROLES DE CONTROL INTERNO.</t>
  </si>
  <si>
    <t>7951-6-RH-11-6-</t>
  </si>
  <si>
    <t>PRESTAR LOS SERVICIOS PROFESIONALES PARA APOYAR LA EJECUCIÓN DEL PLAN ANUAL DE AUDITORIAS DE LA VIGENCIA 2024, EN LAS ACTIVIDADES PROPIAS DE SEGUIMIENTO Y EVALUACIÓN EN EL MARCO DEL SISTEMA DE CONTROL INTERNO Y EL MODELO INTEGRADO DE PLANEACIÓN Y GESTIÓN DE LA ENTIDAD, FRENTE A LOS PROCESOS FINANCIEROS, PRESUPUESTALES Y ADMINISTRATIVOS, QUE SE DESARROLLAN AL INTERIOR DEL INSTITUTO DISTRITAL DE PROTECCIÓN Y BIENESTAR ANIMAL, TENIENDO EN CUENTA LOS ROLES DE CONTROL INTERNO.</t>
  </si>
  <si>
    <t>7951-6-RH-11-8-</t>
  </si>
  <si>
    <t>PRESTAR LOS SERVICIOS TÉCNICOS DE APOYO A CONTROL INTERNO EN EL EJERCICIO DE LAS AUDITORIAS Y SEGUIMIENTO DEL PROCESO DE EVALUACIÓN Y CONTROL DE LA GESTIÓN DEL INSTITUTO DISTRITAL DE PROTECCIÓN Y BIENESTAR ANIMAL</t>
  </si>
  <si>
    <t>7951-6-RH-8-2-</t>
  </si>
  <si>
    <t>APOYAR A LA SUBDIRECCIÓN DE GESTIÓN CORPORATIVA PARA CONTRIBUIR EN LA IMPLEMENTACIÓN DE LA ESTRATEGIA DE RELACIONAMIENTO CON LA CIUDADANÍA Y REALIZAR EL CONTROL Y SEGUIMIENTO DE LAS PQRSD EN CUMPLIMIENTO A LAS DISPOSICIONES NORMATIVAS VIGENTES, BASADOS EN LOS LINEAMIENTOS DE LA ALCALDÍA MAYOR DE BOGOTÁ Y LA VEEDURIA DISTRITAL</t>
  </si>
  <si>
    <t>7951-6-RH-8-4-</t>
  </si>
  <si>
    <t>7951-6-RH-8-6-</t>
  </si>
  <si>
    <t>7951-6-RH-8-10-</t>
  </si>
  <si>
    <t>PRESTAR SERVICIOS PROFESIONALES PARA APOYAR A LA SUBDIRECCIÓN DE GESTIÓN CORPORATIVA EN LAS ACTIVIDADES DE VALIDACIÓN EN EL SEGUIMIENTO AL PROCEDIMIENTO DE PQRSD</t>
  </si>
  <si>
    <t>7951-6-RH-8-12-</t>
  </si>
  <si>
    <t>PRESTAR SERVICIOS PROFESIONALES PARA APOYAR A LA SUBDIRECCIÓN DE GESTIÓN CORPORATIVA EN EL FORTALECIMIENTO DE ESTRATEGIA DE RELACIONAMIENTO CON LA CIUDADANÍA, PROCEDIMIENTOS DE PQRSD Y ADELANTAR ACTIVIDADES EN MATERIA DE PRODUCCIÓN DE INFORMACIÓN Y GENERACIÓN DE REPORTES.</t>
  </si>
  <si>
    <t>7951-6-RH-8-14-</t>
  </si>
  <si>
    <t>APOYAR A LA SUBDIRECCIÓN DE GESTIÓN CORPORATIVA EN LA IMPLEMENTACIÓN DEL PROCEDIMIENTO DE PQRSD, REALIZANDO ANÁLISIS, CLASIFICACIÓN Y RADICACIÓN DE LAS PETICIONES RECIBIDAS POR EL IDPYBA A TRAVÉS DE LOS CANALES HABILITADOS, EN CUMPLIMIENTO A LAS DISPOSICIONES NORMATIVAS VIGENTES.</t>
  </si>
  <si>
    <t>7951-6-RH-8-16-</t>
  </si>
  <si>
    <t>7951-6-RH-8-24-</t>
  </si>
  <si>
    <t>7951-6-RH-8-26-</t>
  </si>
  <si>
    <t>7951-6-RH-10-2-</t>
  </si>
  <si>
    <t>PRESTAR SERVICIOS PROFESIONALES ESPECIALIZADOS PARA EL ACOMPAÑAMIENTO JURIDICO EN LOS TRÁMITES Y PROCESOS ACARGO DE LA SUBDIRECCIÓN DE GESTIÓN CORPORATIVA EN EL MARCO DE LA ORDENACIÓN DEL GASTO A CARGO DE ESTA DEPENDENCIA</t>
  </si>
  <si>
    <t>7951-6-RH-10-4-</t>
  </si>
  <si>
    <t>PRESTAR SERVICIOS PROFESIONALES ESPECIALIZADOS PARA ACOMPAÑAMIENTO JURIDICO A LA SUBDIRECCIÓN DE GESTIÓN CORPORATIVA PARA EL DESARROLLO DE ACTIVIDADES DE SEGUIMIENTO Y GESTIÓN DE LOS PROCESOS A CARGO DE LA DEPENDENCIA</t>
  </si>
  <si>
    <t>7951-6-RH-10-6-</t>
  </si>
  <si>
    <t>PRESTAR SERVICIOS PROFESIONALES ESPECIALIZADOS EN EL SEGUIMIENTO A LA EJECUCIÓN DE ACTIVIDADES DE PLANEACIÓN INSTITUCIONAL Y ESTRATÉGICA Y ATENCIÓN DE LOS LINEAMIENTOS DE MIPG PARA LA SUBDIRECCIÓN DE GESTIÓN CORPORATIVA</t>
  </si>
  <si>
    <t>7951-6-RH-10-8-</t>
  </si>
  <si>
    <t>PRESTAR SERVICIOS PROFESIONALES ESPECIALIZADOS A LA SUBDIRECCIÓN DE GESTIÓN CORPORATIVA PARA LLEVAR A CABO ACTIVIDADES DE SEGUIMIENTO PRESUPUESTAL AL PROYECTO DE INVERSIÓN 7951 Y GASTOS DE FUNCIONAMIENTO DE LA ENTIDAD</t>
  </si>
  <si>
    <t>7951-6-RH-10-10-</t>
  </si>
  <si>
    <t>PRESTAR SERVICIOS PROFESIONALES PARA APOYAR EL SEGUIMIENTO ADMINISTRATIVO A LOS PROCESOS A CARGO DE LA SUBDIRECCIÓN CORPORATIVA DEL INSTITUTO DISTRITAL DE PROTECCIÓN Y BIENESTAR ANIMAL.</t>
  </si>
  <si>
    <t>7951-6-RH-10-14-</t>
  </si>
  <si>
    <t>PRESTAR SERVICIOS PROFESIONALES ESPECIALIZADOS PARA LA ESTRUCTURACIÓN Y EVALUACIÓN ECONÓMICA Y FINANCIERA DE LOS TRÁMITES Y PROCESOS QUE EN MATERIA CONTRACTUAL SE ADELANTEN O ESTÉN A CARGO LA SUBDIRECCIÓN DE GESTIÓN CORPORATIVA</t>
  </si>
  <si>
    <t>7:Desarrollar 100%  acciones tendientes al cumplimiento de la gestiòn financiera, presupuestal- contable-tesoreria respectivamente y normativo para  el desarrollo del talento humano en la entidad</t>
  </si>
  <si>
    <t>7951-7-RH-26-2</t>
  </si>
  <si>
    <t>PRESTAR SERVICIOS PROFESIONALES ESPECIALIZADOS APOYANDO EL SEGUIMIENTO, IMPLEMENTACIÓN, PLANEACIÓN Y  PROGRAMACIÓN DE LA GESTIÓN CONTABLE DEL INSTITUTO DISTRITAL DE PROTECCIÓN Y BIENESTAR ANIMAL</t>
  </si>
  <si>
    <t>7951-7-RH-26-4</t>
  </si>
  <si>
    <t>PRESTAR LOS SERVICIOS PROFESIONALES PARA EL ACOMPAÑAMIENTO EN EL DESARRROLLO DE LAS ACTIVIDADES DE LOS PROCEDIMIENTOS DE TESORERIA Y EL REGISTRO DE INFORMACIÓN EN LOS SISTEMA DE INFORMACION FINANCIERA DE LA ENTIDAD Y DE HACIENDA DISTRITAL</t>
  </si>
  <si>
    <t>7951-7-RH-11-2</t>
  </si>
  <si>
    <t>PRESTAR SERVICIOS PROFESIONALES EN LAS ACTIVIDADES DE GESTIÓN CONTABLE DEL INSTITUTO DISTRITAL DE PROTECCIÓN Y BIENESTAR ANIMAL.</t>
  </si>
  <si>
    <t>7951-7-RH-11-4</t>
  </si>
  <si>
    <t>PRESTAR SERVICIOS PROFESIONALES ESPECIALIZADOS PARA EL ACOMPAÑAMIENTO EN LA GESTIÓN FINANCIERA, CONTABLE Y TESORAL A CARGO DE LA SUBDIRECCIÓN DE GESTIÓN CORPORATIVA.</t>
  </si>
  <si>
    <t>7951-7-RH-7-2</t>
  </si>
  <si>
    <t>PRESTAR LOS SERVICIOS PROFESIONALES PARA APOYAR EL PROCESO DE TALENTO HUMANO EN LA EJECUCIÓN, SEGUIMIENTO Y EVALUACIÓN DEL PROGRAMA DE BIENESTAR SOCIAL E INCENTIVOS Y DEL PLAN INSTITUCIONAL DE CAPACITACIÓN Y DEMÁS ASUNTOS RELACIONADOS EN EL MARCO DE LA POLÍTICA DE TALENTO HUMANO DEL MIPG</t>
  </si>
  <si>
    <t>7951-7-RH-7-4</t>
  </si>
  <si>
    <t>PRESTAR LOS SERVICIOS PROFESIONALES PARA APOYAR EL PROCESO DE TALENTO HUMANO EN EL CICLO DE VIDA DEL SERVIDOR EN EL IDPYBA, GESTIÓN DEL CONOCIMIENTO Y LA INNOVACIÓN, INTEGRIDAD Y CONFLICTOS DE INTERÉS E INTERVENCIÓN DE PRIMEROS AUXILIOS PSICOLÓGICOS A LA POBLACIÓN TRABAJADORA DE LA ENTIDAD</t>
  </si>
  <si>
    <t>7951-7-RH-7-6</t>
  </si>
  <si>
    <t>PRESTAR LOS SERVICIOS PROFESIONALES PARA APOYAR LA GESTIÓN DEL SISTEMA DE SEGURIDAD Y SALUD EN EL TRABAJO Y LA EJECUCIÓN, SEGUIMIENTO Y EVALUACIÓN DEL PLAN ESTRATEGICO DE SEGURIDAD VIAL EN EL MARCO DEL PROCESO DE TALENTO HUMANO.</t>
  </si>
  <si>
    <t>7951-7-RH-7-10</t>
  </si>
  <si>
    <t>PRESTAR SERVICIOS PROFESIONALES ESPECIALIZADOS PARA EL ACOMPAÑAMIENTO EN LOS PROCESOS DE GESTIÓN DE TALENTO HUMANO A CARGO DE LA SUBDIRECCIÓN DE GESTIÓN CORPORATIVA.</t>
  </si>
  <si>
    <t>11:ESTABLECER 1 PLAN DE ACCIÓN PARA LA EJECUCIÓN DE LAS NECESIDADES EN INFRAESTRUCTURA PARA GARANTIZAR LA CAPACIDAD INSTALADA DE LA UCA Y DEMAS INFRAESTRUCTURA PARA LA PROTECCIÓN Y CUIDADO ANIMAL EN EL D.C</t>
  </si>
  <si>
    <t>7951-10-RH-23-2</t>
  </si>
  <si>
    <t>PRESTAR LOS SERVICIOS PROFESIONALES ESPECIALIZADOS E PARA APOYAR LA ESTRUCTURACION DE LOS DIFERENTES COMPONENTES RELACIONADOS CON EL PLAN DE EJECUCIÓN DE INFRAESTRUCTURA DE LAS SEDES DEL IDPYBA , ASI COMO REALIZAR APOYO A LA SUPERVISION TECNICA DESIGNADA DE LOS DIFERENTES PORYECTOS DE INFRAESTRUCTURA.</t>
  </si>
  <si>
    <t>CREACIÓN LINEA</t>
  </si>
  <si>
    <t>CREAR LINEA PARA ARMONIZAR CON LOS SALDOS DISPONIBLES EN BOGDATA</t>
  </si>
  <si>
    <t xml:space="preserve">TOTAL RECURSOS DISPONIBLES </t>
  </si>
  <si>
    <t>GIROS VIGENCIA Y CONSTITUCIÓN DE RESERVAS</t>
  </si>
  <si>
    <t>VALOR COMPROMETIDO</t>
  </si>
  <si>
    <t xml:space="preserve">VALOR GIRADO </t>
  </si>
  <si>
    <t xml:space="preserve">%DE GIROS </t>
  </si>
  <si>
    <t>OBSERVACIONES DEL SALDO POR GIRAR</t>
  </si>
  <si>
    <t xml:space="preserve">PROYECCIÓN RESERVAS A CONSTITUIR </t>
  </si>
  <si>
    <t>Se gira conforme a forma de pago del RH</t>
  </si>
  <si>
    <t>Se gira conforme a forma de pago del RH,pendiente comprometer etb</t>
  </si>
  <si>
    <t>se girara conforme ala forma de pago el contrato tiene fecha inicio</t>
  </si>
  <si>
    <t xml:space="preserve">TOTAL </t>
  </si>
  <si>
    <t>Fuente: PREDIS</t>
  </si>
  <si>
    <t xml:space="preserve"> ACTIVIDADES Y TAREAS VIGENCIA</t>
  </si>
  <si>
    <t>TABLERO DE CONTROL - NO DILIGENCIAR</t>
  </si>
  <si>
    <t>OBJETIVO ESTRATÉGICO DE LA ENTIDAD</t>
  </si>
  <si>
    <t>OBJETIVO ESPECÍFICO DEL PROYECTO DE INVERSIÓN</t>
  </si>
  <si>
    <t>METAS / PRODUCTO</t>
  </si>
  <si>
    <t>TAREAS</t>
  </si>
  <si>
    <t xml:space="preserve">ENERO </t>
  </si>
  <si>
    <t xml:space="preserve">MARZO </t>
  </si>
  <si>
    <t xml:space="preserve">OCTUBRE </t>
  </si>
  <si>
    <t xml:space="preserve">NOVIEMBRE </t>
  </si>
  <si>
    <t xml:space="preserve">DICIEMBRE </t>
  </si>
  <si>
    <t>TRIMESTRE 1</t>
  </si>
  <si>
    <t>TRIMESTRE 1+2</t>
  </si>
  <si>
    <t>TRIMESTRE 1+2+3</t>
  </si>
  <si>
    <t>TRIMESTRE 1+2+3+4</t>
  </si>
  <si>
    <t>No. META</t>
  </si>
  <si>
    <t>DESCRIPCIÓN META</t>
  </si>
  <si>
    <t>INDICADOR DE PRODUCTO</t>
  </si>
  <si>
    <t>UNIDAD DE MEDIDA</t>
  </si>
  <si>
    <t>MAGNITUD PROGRAMADA PARA LA VIGENCIA</t>
  </si>
  <si>
    <t>PONDERACIÓN DE LA META</t>
  </si>
  <si>
    <t>PRODUCTO (ENTREGABLE)
DE LA VIGENCIA</t>
  </si>
  <si>
    <t>META ESPERADA</t>
  </si>
  <si>
    <t>RESPONSABLE ACTIVIDAD</t>
  </si>
  <si>
    <t>% PONDERACIÓN ACTIVIDAD</t>
  </si>
  <si>
    <t>% PONDERACIÓN ACTIVIDAD SEGPLAN</t>
  </si>
  <si>
    <t xml:space="preserve"> FECHA 
TERMINACION</t>
  </si>
  <si>
    <t>DESCRIPCIÓN TAREAS</t>
  </si>
  <si>
    <t>% PONDERACIÓN TAREA</t>
  </si>
  <si>
    <t>AVANCE TAREAS
PERIODO</t>
  </si>
  <si>
    <t>AVANCE ACTIVIDADES 
PERIODO</t>
  </si>
  <si>
    <t>AVANCE META PERIODO</t>
  </si>
  <si>
    <t>PROGRAMADO TAREA</t>
  </si>
  <si>
    <t>EJECUTADO TAREA</t>
  </si>
  <si>
    <t>EJECUTADO ACTIVIDAD</t>
  </si>
  <si>
    <t>PROGRAMADO META</t>
  </si>
  <si>
    <t>EJECUTADO META</t>
  </si>
  <si>
    <t>AVANCE CUALITATIVO O DIFICULTADES PRESENTADAS</t>
  </si>
  <si>
    <t>EVIDENCIAS A ENTREGAR</t>
  </si>
  <si>
    <t xml:space="preserve">PROGRAMADO </t>
  </si>
  <si>
    <t>% AVANCE</t>
  </si>
  <si>
    <t>VALIDADOR</t>
  </si>
  <si>
    <t>Sep</t>
  </si>
  <si>
    <t>•Desarrollar herramientas técnicas, dinámicas y confiables, a través del manejo y gestión de conocimiento.
•Garantizar accesibilidad a la información institucional a los grupos de valor, a través de los mecanismos y canales que disponga el Instituto
•Afianzar la estructura organizacional productiva e integra, a través del desarrollo de capacidades del talento humano y un ambiente cordial</t>
  </si>
  <si>
    <t>459901900-</t>
  </si>
  <si>
    <t>Definir los elementos base del modelo de planeación y gestión orientadoa a resultados  de los proyectos de inversión a cargo del IDPYBA</t>
  </si>
  <si>
    <t>Reportes realizados de la gestión física y presupuestal.
programación 2025
Anteproyecto de Presupuesto 2025
plan de acción 2025
hoja de vida indicadores 2025
poa 2025</t>
  </si>
  <si>
    <t>Reportes</t>
  </si>
  <si>
    <t xml:space="preserve">Equipo de Proyectos y Presupuesto </t>
  </si>
  <si>
    <t>Generar los reportes e informes correspondientes de:  Indicadores PMR,  los Proyectos de Inversión en SEGPLAN,  proyectos de Inversión en SPI, Formulación y seguimiento mensual de Indicadores POA, Alertas y Recomendaciones al seguimiento en la ejecución de los proyectos,  Hojas de Vida de los Indicadores de los Proyectos</t>
  </si>
  <si>
    <t>Documentos de planeación realizados</t>
  </si>
  <si>
    <t>Definir los elementos base del modelo de planeación y gestión orientado  a resultados  en lo correspondiente a Politicas Públicas y asistencia técnica en temas de protección y bienestar animal del IDPYBA</t>
  </si>
  <si>
    <t>Insumos aportados en formulación y desarrollo de Políticas Publicas del Instituto, así como el seguimiento a las mismas.</t>
  </si>
  <si>
    <t>Unidad</t>
  </si>
  <si>
    <t>Realizar el reporte de Seguimiento a los Planes de Acción de los productos de Política Pública en los que el Instituto tenga responsabilidad</t>
  </si>
  <si>
    <t>Realizar la asistencia Técnica en procesos de formulación e implementación  de políticas publicas en los que tenga responsabilidad el Instituto</t>
  </si>
  <si>
    <t xml:space="preserve">Definir los elementos base del modelo de planeación y gestión orientado  a resultados  al interior del IDPYBA en el marco de la gestión y desempeño  institucional
</t>
  </si>
  <si>
    <t xml:space="preserve">"Reporte del formulario para la medicación del índice de Desempeño Institucional – IDI (FURAG) 2023.
Plan de ajuste y sostenibilidad del Modelo Integrado de Planeación y Gestión (MIPG) para la vigencia 2024
Actualizaciones, seguimientos y monitoreo al PAAC y mapas de riesgos  de gestión y corrupción 2024.
Formulación PAAC y mapas de riesgos de gestión y corrupción 2025."
</t>
  </si>
  <si>
    <t xml:space="preserve">Porcentaje </t>
  </si>
  <si>
    <t>Realizar el acompañamiento a las dependencias en la aplicación de herramientas y lineamientos, el diligenciamiento de autodiagnósticos y el diseño de estrategias para el desarrollo e implementación de las Políticas de Gestión y Desempeño.</t>
  </si>
  <si>
    <t>A través del acta No 12 se revisaron y actualizaron los siguientes documentos del sistema de gestión, del proceso de Direccionamiento estrategico: 
*PE01-PR06-FR02
*PE01-PR06-FR03
Se realizó el reporte de la matriz ITA de la Procuraduría General de la Nación.</t>
  </si>
  <si>
    <t>Acta de aprobación  formatos actualizados. 
Soporte del cargue de información en el aplicativo ITA.</t>
  </si>
  <si>
    <t xml:space="preserve">*En el mes de agosto se realizó el reporte del índice GAB de la vigencia 2023.
*Se realizó la revisión y retroalimentación al Procedimiento inspecciones preoperacionales de le vehiculos del Institute PE02-PR19 , el protocolo ce indicadores del Plan estrategico de seguridad Vial PE02-PT06 y Programa de Vigilancia Epidemiológica en Prevención Riesgo Psicosocial. 
 </t>
  </si>
  <si>
    <t xml:space="preserve">Soporte del reporte GAB
Correos electronicos y documentos revisados. </t>
  </si>
  <si>
    <t xml:space="preserve">Se revisaron los documentos del sistema de gestión: procedimiento del Plan de mantenimiento, Procedimiento Vinculaciones Formativas, politica de gobierno digital y procedimiento de pagos.
Mediante el acta No 13 se aprobó y socializó la actualización del formato PM01-PR10-F01
</t>
  </si>
  <si>
    <t>Correos, acta y documentos</t>
  </si>
  <si>
    <t>Generar el plan de ajuste y sostenibilidad del Modelo Integrado de Planeación y Gestión (MIPG) para la vigencia 2024, así como realizar el informe semestral.</t>
  </si>
  <si>
    <t xml:space="preserve">Llevar a cabo el análisis del informe de resultados de la medición del FURAG, así como documentar y acompañar la implementación de las acciones de mejora. </t>
  </si>
  <si>
    <t>Realizar las correspondientes capacitaciones, acompañamiento, generación de recomendaciones, así como definir la metodología para la formulación y seguimiento del PAAC y  del mapa de riesgos corrupción y realizar monitoreo.</t>
  </si>
  <si>
    <t xml:space="preserve">Se realizó el segundo seguimiento a la implementación del PAAC y el control a los riesgos de corrupción. </t>
  </si>
  <si>
    <t>Instrumento de seguimiento</t>
  </si>
  <si>
    <t>Llevar a cabo las capacitaciones, acompañamientos, generación de recomendaciones , definición de la metodología para la formulación y seguimiento de los mapas de riesgos de gestión y realizar monitoreo.</t>
  </si>
  <si>
    <t>Se realizó el segundo seguimiento de la vigencia a los riesgos por procesos.</t>
  </si>
  <si>
    <t>Garantizar accesibilidad a la información institucional a los grupos de valor, a través de los mecanismos y canales que disponga el Instituto</t>
  </si>
  <si>
    <t>Generar  accesibilidad de las acciones misionales y administrativas mediante la promoción-divulgación de la información y servicios  a la comunidad en general.</t>
  </si>
  <si>
    <t>459902800- Sistemas de información actualizados</t>
  </si>
  <si>
    <t>Implementar campañas, estrategias y acciones de comunicación externa e interna dirigidas a la ciudadanía.</t>
  </si>
  <si>
    <t xml:space="preserve">Campañas, estrategias y acciones de comunicación </t>
  </si>
  <si>
    <t>Comunicaciones</t>
  </si>
  <si>
    <t>Gestionar y/o divulgar campañas y acciones de comunicación a través de canales internos y/o medios y plataformas externas.</t>
  </si>
  <si>
    <t>En el mes se implementaron y divulgaron campañas de sensibilización, jornadas de adopción y temas para la visibilidad del Instituto.</t>
  </si>
  <si>
    <t>Links de redes sociales</t>
  </si>
  <si>
    <t>Piezas gráficas y audiovisuales</t>
  </si>
  <si>
    <t>Conceptualizar y desarrollar productos comunicativos para apoyar la misionalidad del Instituto</t>
  </si>
  <si>
    <t xml:space="preserve">Se elaboraron 65 piezas gráficas y 17 videos. </t>
  </si>
  <si>
    <t xml:space="preserve">Inventario documental </t>
  </si>
  <si>
    <t xml:space="preserve">Se elaboraron 57 piezas gráficas y 26 videos. </t>
  </si>
  <si>
    <t xml:space="preserve">Se elaboraron 117 piezas gráficas y 8 videos. </t>
  </si>
  <si>
    <t xml:space="preserve">Se elaboraron 137 piezas gráficas y 21 videos. </t>
  </si>
  <si>
    <t>Inventario documental</t>
  </si>
  <si>
    <t>Divulgar información noticiosa y de interés para dar a conocer a la ciudadanía los programas, proyectos y acciones del Instituto.</t>
  </si>
  <si>
    <t>Boletines y notas de prensa publicadas en la página web</t>
  </si>
  <si>
    <t>Producir boletines y notas de prensa para divulgar los avances y la gestión del Instituto.</t>
  </si>
  <si>
    <t>Se elaboraron 8 notas que se difundieron en la Página Web y con medios de comunicación.</t>
  </si>
  <si>
    <t xml:space="preserve">Noticias de la Página Web </t>
  </si>
  <si>
    <t>Se elaboraron 7 notas que se difundieron en la página web y con medios de comunicación</t>
  </si>
  <si>
    <t xml:space="preserve">Noticias de la Página web </t>
  </si>
  <si>
    <t>Se elaboraron 4 notas que se difundieron en la Página Web y con medios de comunicación.</t>
  </si>
  <si>
    <t>Se elaboraron 2 comunicados de prensa que se divulgados en la Página Web  del Instituto y enviados a medios de comunicación.</t>
  </si>
  <si>
    <t>Noticias | Página Web del Instituto.</t>
  </si>
  <si>
    <t>Publicaciones logradas e identificadas en medios de comunicación tradicionales y digitales, y redes sociales.</t>
  </si>
  <si>
    <t>Gestionar contenidos y entrevistas con los medios de comunicación para la visibilidad y posicionamiento IDPYBA.</t>
  </si>
  <si>
    <t>N/A</t>
  </si>
  <si>
    <t>Monitoreo de medios y noticias de la Página Web.</t>
  </si>
  <si>
    <t>Se elaboraron 5 notas que se difundieron en la Página Web y con medios de comunicación.</t>
  </si>
  <si>
    <t>En octubre se realizaron 286 contenidos correspondientes al mismo número de publicaciones en redes sociales, y se gestionaron 4 entrevistas para la visibilidad del Instituto.</t>
  </si>
  <si>
    <t>Drive | Área de comunicaciones</t>
  </si>
  <si>
    <t>Promover espacios e iniciativas para la generación de alianzas que contribuyan a la misionalidad del Instituto.</t>
  </si>
  <si>
    <t>Registro audiovisual de las actividades desarrolladas.</t>
  </si>
  <si>
    <t>Realizar gestiones de relaciones públicas y coordinar espacios para la promoción de los programas del Instituto.</t>
  </si>
  <si>
    <t>Se realizaron gestiones para 5 eventos realizados en el mes.</t>
  </si>
  <si>
    <t>Se realizaron gestiones para 7 eventos realizados en el mes.</t>
  </si>
  <si>
    <t>Se realizaron gestiones para 8 eventos realizados en el mes (7 jornadas de adopción + 1 actividad interna [Halloween])</t>
  </si>
  <si>
    <t>Apoyar la promoción y logística para el desarrollo y consecución de las iniciativas.</t>
  </si>
  <si>
    <t>Se realizaron 5 jornadas de adopción en el mes.</t>
  </si>
  <si>
    <t>Se realizaron 7 jornadas de adopción en el mes.</t>
  </si>
  <si>
    <t>Monitorear medios tradicionales y digitales.</t>
  </si>
  <si>
    <t>Monitoreo de medios</t>
  </si>
  <si>
    <t>Cantidad</t>
  </si>
  <si>
    <t>Identificar las publicaciones y menciones del Instituto en medios tradicionales y digitales.</t>
  </si>
  <si>
    <t>Se lograron 75 publicaciones en diversos medios de comunicación a nivel regional y nacional.</t>
  </si>
  <si>
    <t xml:space="preserve">Monitoreo de medios </t>
  </si>
  <si>
    <t>Se lograron 59 publicaciones en diversos medios de comunicación a nivel regional y nacional.</t>
  </si>
  <si>
    <t>Se lograron 111 publicaciones en diversos medios de comunicación a nivel regional y nacional.</t>
  </si>
  <si>
    <t>Se lograron 64 publicaciones en diversos medios de comunicación a nivel regional y nacional.</t>
  </si>
  <si>
    <t>Boletín diario</t>
  </si>
  <si>
    <t>Realizar un boletín diario con las principales noticias de la Alcaldía, el sector y el Instituto.</t>
  </si>
  <si>
    <t>En octubre se realizó el boletín diario del monitoreo durante las 4 semanas del mes (22 días), el cual fue enviado a todos los colaboradores del Instituto.</t>
  </si>
  <si>
    <t>Promover la interacción del Instituto con la comunidad digital en las redes sociales.</t>
  </si>
  <si>
    <t xml:space="preserve">Estadísticas de Redes Sociales </t>
  </si>
  <si>
    <t xml:space="preserve">Realizar publicaciones para aumentar los seguidores, el alcance y la interacción de las redes sociales de la entidad. </t>
  </si>
  <si>
    <t>Se realizaron 170 publicaciones en redes sociales y se obtuvo un alcance de 489.987 (Fb|123.396 / Ig|366.591) y 68.777 interacciones (Fb |13.197 / Ig|55.580)</t>
  </si>
  <si>
    <t>Informe de estadísticas</t>
  </si>
  <si>
    <t>Se realizaron 172 publicaciones en redes sociales y se obtuvo un alcance de 247.376 (Fb|146.475 / Ig|100.901) y 58.799 interacciones (Fb |16.431 / Ig|42.368)</t>
  </si>
  <si>
    <t>Se realizaron 154 publicaciones en redes sociales y se obtuvo un alcance de 329.452 (Fb|182.308 / Ig|147.144) y 64.117 interacciones (Fb |18.447 / Ig|45.670)</t>
  </si>
  <si>
    <t xml:space="preserve">En octubre se obtuvieron aproximadamente 2.762 nuevos seguidores en las cuentas de Facebook e Instagram del IDPYBA, y se lograron aprox. 70.095 interacciones (likes, comentarios y compartidos), en las 286 publicaciones realizadas, con 338.883 impresiones (alcance) del contenido. </t>
  </si>
  <si>
    <t>Informe de estadísticas mensual</t>
  </si>
  <si>
    <t>459900700-
Índice de capacidad en la prestación de servicios de tecnología</t>
  </si>
  <si>
    <t>Avanzar en la implementación en el modelo de seguridad y privacidad de la información</t>
  </si>
  <si>
    <t>Elaboración del manual de politícas de seguridad (SOA -declaración de aplicabilidad)</t>
  </si>
  <si>
    <t>Equipo Gestión Tecnológica</t>
  </si>
  <si>
    <t>Elaborar manual de politícas de seguridad</t>
  </si>
  <si>
    <t>Para el periodo no se reporta información dado que no tiene programado actividades</t>
  </si>
  <si>
    <t xml:space="preserve">Realizando la verificación del Manual de Gobierno Digital en el componente de Seguridad y Privacidad de la información, efectivamente, ya tenemos un manual de políticas el cual esta etiquetado como "políticas de seguridad y privacidad de la información". por ende, comparto documento que se esta trabajando para su armonización y actualización, conforme la guía que dispone el MINTIC frente a este componente.
Esto con el fin, de poder seguir posteriormente el conducto regular con la oficina de planeación y aprobación en cómite de gestión y desempeño.
</t>
  </si>
  <si>
    <t>Manual de politicas de Seguridad y privacidad de la información v3</t>
  </si>
  <si>
    <t>Se elaboró Manual de Políticas de Seguridad y privacidad de la información-Declaración de aplicabilidad, el cual se diligenciando, conforme lineamientos del MSPI</t>
  </si>
  <si>
    <t>Documento de: Manual de Políticas de Seguridad y privacidad de la información-Declaración de aplicabilidad</t>
  </si>
  <si>
    <t xml:space="preserve">Presentar  manual de politícas de seguridad a la oficina asesora de planeación para su revisión  </t>
  </si>
  <si>
    <t>Someterlo aprobación de comité y desempeño para su aprobación y divulgación.</t>
  </si>
  <si>
    <t>Actualizar la sede electrónica</t>
  </si>
  <si>
    <t>Puesta en operación de la nueva sede electrónica</t>
  </si>
  <si>
    <t>Adecuaciones en la infraestructura tecnológica</t>
  </si>
  <si>
    <t>Infraestructura realizó la instalación del SSL para el DNS y servidor proporcionado y configurado para el despliegue del rediseño de la Sede Electrónica.
Se  realizó  solicitud  de  configuración  de  DNS  y  salida  a  internet  del  servidor proporcionado por ETB para despliegue del rediseño de la Sede Electrónica</t>
  </si>
  <si>
    <t>Documento con información de la configuración del servidor y la actualización de la sede electronica.</t>
  </si>
  <si>
    <t xml:space="preserve">Adecuaciones en la infraestructura tecnológica - (Actividad Completada y se reportó en el mes de octubre) </t>
  </si>
  <si>
    <t>Correo con información de adecuación y/o entrega de la infraestructura solicitada al proovedor ETB del nuevo servidor de la sede electronica</t>
  </si>
  <si>
    <t>Maquetación y actualización de la información publicada en la sede electrónica</t>
  </si>
  <si>
    <t xml:space="preserve">Maquetación y actualización de la información publicada en la sede electrónica
- Se han realizado las publicaciones requeridas por mesa de ayuda.
- Se ha realizado diseño y maquetación de la información en el rediseño de la sede
electrónica.
</t>
  </si>
  <si>
    <t xml:space="preserve">Se han realizado las publicaciones requeridas por mesa de ayuda.
Se ha realizado diseño y maquetación de la información en el rediseño de la sede electrónica.
</t>
  </si>
  <si>
    <t>Documento con las publicaciones en la sede electronica</t>
  </si>
  <si>
    <t>Despliegue de la nueva sede electrónica con la información actualizada</t>
  </si>
  <si>
    <t xml:space="preserve">Se realizó parametrización y configuración del rediseño de la Sede Electrónica en
servidor proporcionado por ETB y se encuentra respondiendo por internet con el
DNS configurado por ETB.
Evidencia: </t>
  </si>
  <si>
    <t>De acuerdo con la parametrización y configuración del rediseño de la Sede
Electrónica en servidor proporcionado por ETB nos encontramos en proceso de actualización de la información.</t>
  </si>
  <si>
    <t>Documento con el rediseños realizados en la nueva sede electronica</t>
  </si>
  <si>
    <t xml:space="preserve">Seguimiento y/o actualización de los procedimientos y formatos del proceso de gestión tecnológica
</t>
  </si>
  <si>
    <t>Documento con actualización de procedimientos y formatos</t>
  </si>
  <si>
    <t xml:space="preserve">Se genero ducumento preliminar para ser revisado por el grupo de tecnologia y pasarlo para aprobación </t>
  </si>
  <si>
    <t>Documento borrador del procedimiento de monitoreo de la red del idpyba</t>
  </si>
  <si>
    <t xml:space="preserve">Se realizaron actualizaciones en la infraestructura de seguridad perimetral (Firewall) de la sede principal, actualizando politicas de navegcion, bloqueos de puertos y control de aplicaciones </t>
  </si>
  <si>
    <t>Informe de actividades del firewall</t>
  </si>
  <si>
    <t>Elaborar procedimiento de monitoreo de uso de las herramientas tecnológicas</t>
  </si>
  <si>
    <t>se genero documento del procedimiento de monitoreo</t>
  </si>
  <si>
    <t>Documento del procedimiento</t>
  </si>
  <si>
    <t xml:space="preserve"> Presentar procedimiento a la oficina asesora de planeación para su revisión y aprobación y posterior publicación en el listado maestro.</t>
  </si>
  <si>
    <t>Afianzar la estructura organizacional productiva e integra, a través del desarrollo de capacidades del talento humano y un ambiente cordial</t>
  </si>
  <si>
    <t>459902000-Documentos metodológicos realizados</t>
  </si>
  <si>
    <t xml:space="preserve">Elaborar documento de actualización del diagnóstico de cargas laborales y estructuración organizacional que incluya propuesta de viabilidad en la implementación. </t>
  </si>
  <si>
    <t>Documento Estudio Tecnico</t>
  </si>
  <si>
    <t xml:space="preserve">Equipo de Gestión del Talento Humano </t>
  </si>
  <si>
    <t xml:space="preserve">Realizar levantameinto de la informaicón existente </t>
  </si>
  <si>
    <t xml:space="preserve">•	Se cuenta con el estudio técnico que dio inicio en el último trimestre de 2020 y que el 01 de Diciembre de 2022 la SDH da respuesta frente a la viabilidad presupuestal manifestando que teniendo en cuenta las proyecciones del marco fiscal a mediano plazo no es posible dar viabilidad a la creación de nuevos cargos en el IDPYBA.
•	Se solicita a la Universidad Nacional, la ESAP y la Universidad Distrital Francisco José de Caldas cotizaciones para la elaboración del rediseño organizacional de la estructura y planta de personal.
•	Cotización presentada por la Universidad nacional por un valor de $300.000.000
</t>
  </si>
  <si>
    <t xml:space="preserve">•	Estudio Técnico 2020-2022
Informe rediseño 2020-2022
•	Informe de Gestión Estudio Técnico de Rediseño 2020-2022
•	Solicitud cotizaciones a Universidad Nacional, Distrital y ESAP
•	Cotización por parte de la Universidad Nacional
</t>
  </si>
  <si>
    <t>La consecución y análisis del documento técnico elaborado y presentado ante las entidades competentes y cuya viabilidad presupuestal fue negada por la SDH el 01 de diciembre de 2022.
Durante el mes de septiembre, se realizó solicitud de cotizaciones a entidades referentes en el tema como la Universidad Nacional, la Universidad Distrital “Francisco José de Caldas” y la Escuela Superior de Administración Pública “ESAP”.
La Universidad Nacional desde el Centro de Investigaciones para el Desarrollo CID de la Facultad de Ciencias Económicas presentó su propuesta que consiste en el desarrollo de cuatro (4) fases así: Planificación, Trabajo de Campo, Consolidación y Análisis de Resultados y Productos Finales. De manera transversal, tendrá en cuenta dos (2) componentes, el componente organizacional y el componente de planta de personal, conformado entre otros por el estudio de cargas de trabajo. Esta propuesta tiene un valor de $300.000.000
De igual forma, se ha adelantado una mesa técnica con los especialistas en Rediseño Institucional de la ESAP, Laura Valencia y Jhonatan Martínez, para definir cotizaciones y el plan de trabajo respectivo. Durante la primera semana de diciembre se ha acordado el envío de dichos documentos por parte de la entidad oferente. 
De otra parte, a fin de avanzar en la gestión, desde la Subdirección de Gestión Corporativa se realizó acercamiento con entidades del distrito, con el propósito de consultar los lineamientos administrativos frente a la viabilidad presupuestal, en caso de que el estudio arroje incremento de la planta de personal, como sucedió en el 2022, y se requiera la creación de empleos. El resultado obtenido indica, la viabilidad del proceso de rediseño institucional siempre y cuando se enmarque en un escenario de austeridad del gasto, con implementación a costo cero, como lineamiento distrital.
No obstante, el Instituto dispone de recursos por valor de doscientos millones de pesos mda/cte (200.000.000) destinados para el cumplimiento de la meta N°4, sin embargo, desde la administración actual, se considera prudente realizar de primera mano la gestión que asegure la implementación del resultado del estudio técnico de rediseño institucional de forma tal que la ejecución de los recursos conlleve efectivamente a un beneficio real para la entidad.</t>
  </si>
  <si>
    <t xml:space="preserve">Estudio técnico de Rediseño Institucional
Informe Rediseño 2020-2021-2022
Mesa técnica ESAP
Presentación de Propuesta IDPYBA -UNAL
Remisión Documentos ESAP
Solicitud cotización ESAP – U. Distrital
</t>
  </si>
  <si>
    <t xml:space="preserve">Definir plan de trabajo para la vigencia </t>
  </si>
  <si>
    <t>Durante noviembre no se planifico actividad</t>
  </si>
  <si>
    <t>No aplica</t>
  </si>
  <si>
    <t>Desarrollar herramientas técnicas, dinámicas y confiables, a través del manejo y gestión de conocimiento.</t>
  </si>
  <si>
    <t xml:space="preserve">	
Realizar 100% de las intervenciones en los procesos jurídicos, contractuales y disciplinarios de la entidad</t>
  </si>
  <si>
    <t>459902100-Documentos normativos realizados</t>
  </si>
  <si>
    <t>Dar cumplimiento a la totalidad de los requerimientos internos  y externos en materia de defensa y representación judicial, gestión y tramite de asuntos normativos, denuncias y tramite en el ámbito penal así como la orientación jurídica a la ciudadanía en asuntos de derecho penal.</t>
  </si>
  <si>
    <t>Informe procesos judiciales y acciones constitucionales, actuaciones e informes gestión judicial, control diligencias y demás documentos relacionados.</t>
  </si>
  <si>
    <t>Oficina Asesora Jurídica</t>
  </si>
  <si>
    <t>Realizar todos las gestiones para la debida defensa judicial de la entidad.</t>
  </si>
  <si>
    <t>Se elaboró un (1) informe de procesos judiciales, tutelas y demás actuaciones judiciales actualizado al mes de julio de 2024.  Se contestaron siete (7) acciones de tutela: N.° 2024-00151, 2024-00129, 2024-00216, 2024 – 00086, 2024-00087, 2024-00212 y  2024-00088.  Se profirieron siete (7) fallos de tutela: 2024-00151, 2024-00129, 2024-00216, 2024 – 00086, 2024-00087, 2024-00212 y 2024-00088. Se efectuaron seguimientos semanales a los procesos judiciales vigentes en la página de la rama y se realizó la correspondiente actualización de las actuaciones judiciales en el SIPROJ.</t>
  </si>
  <si>
    <t>Informe actualizado, Contestaciones de tutela, Fallos de tutela. Pantallazos de procesos judiciales y SIPROJ WEB, Matriz de seguimiento.</t>
  </si>
  <si>
    <t>Se elaboró un (1) informe de procesos judiciales, tutelas y demás actuaciones judiciales actualizado al mes de agosto de 2024.  Se contestaron cinco (5) acciones de tutela: 2024-00329, 2024-01135, 2024-03201, 2024-0209 y 2024-0192. Se profirieron cinco (5) fallos de tutela: 2024-00329, 2024-01135, 2024-03201, 2024-0209 y 2024-0192. Se efectuaron seguimientos semanales a los procesos judiciales vigentes en la página de la rama y se realizó la correspondiente actualización de las actuaciones judiciales en el SIPROJ.</t>
  </si>
  <si>
    <t>Se elaboró un (1) informe de procesos judiciales, tutelas y demás actuaciones judiciales actualizado al mes de septiembre de 2024.  Se contestaron seis (6) acciones de tutela, 2024-00216, 2024-00096, 2024-0377, 2024-01421, 2024-0256 y 2024-00615. Se profirieron cuatro (4) fallos de tutela: 2024-00216, 2024-00096, 2024-0377, 2024-01421.  Se contestó (1) demanda dentro del proceso de Nulidad y Restablecimiento del Derecho No 2024-00170. Se efectuaron seguimientos semanales a los procesos judiciales vigentes en la página de la rama y se realizó la correspondiente actualización de las actuaciones judiciales en el SIPROJ.</t>
  </si>
  <si>
    <t>|</t>
  </si>
  <si>
    <t>Se elaboró un (1) informe de procesos judiciales, tutelas y demás actuaciones judiciales actualizado al mes de octubre de 2024.   Se contestaron seis (6) acciones de tutela: Nos 2024-00250, 2024-01441, 2024-01257, 2024-00245,  2024-00154, 2024-00274.  Se profirieron tres (3) fallos de tutela Nos: 2024-00250, 2024-01441, 2024-01257. Se presentó apelación contra el fallo proferido dentro de la Acción Popular No 2020-00797.  Se contestó Habeas Corpus caso Luna.  Se efectuaron seguimientos semanales a los procesos judiciales vigentes en la página de la rama y se realizó la correspondiente actualización de las actuaciones judiciales en el SIPROJ</t>
  </si>
  <si>
    <t>  Se adjuntan contestaciones de tutela Nos 2024-00250, 2024-01441, 2024-01257, 2024-00245, 2024-00154, 2024-00274.   Se adjuntan fallos de tutela, Se adjunta recurso de apelación contra el fallo proferido dentro de la Acción Popular No 2020-00797.  Se adjunta contestación Habeas Corpus. - Se adjuntan pantallazos de revisión procesos judiciales, actualización SIPROJ y cuadros en Excel de tutelas y procesos judiciales.  
 </t>
  </si>
  <si>
    <t xml:space="preserve">Se elaboró un (1) informe de procesos judiciales, tutelas y demás actuaciones judiciales actualizado al mes de noviembre de 2024.  Se contestaron cinco (5) acciones de tutela. Se profirieron cinco (5) fallos de tutela. Se efectuaron seguimientos semanales a los procesos judiciales vigentes en la página de la rama y se realizó la correspondiente actualización de las actuaciones judiciales en el SIPROJ. Se actualizó, aprobó y adoptó la actualización de la Política de Prevención de Daño Antijurídico cuyos ejes temáticos son: 1. Contrato Realidad, 2. Transparencia en la contratación. 3. Incapacidades y Licencias. 4. Estabilidad reforzada.  </t>
  </si>
  <si>
    <t>Informe, tutelas, fallos, pantallazos de revisión procesos judiciales, actualización SIPROJ y cuadros en Excel de tutelas y procesos judiciales. evidencia de la actualización de la PPDA el documento contentivo de la política y el acta de aprobación de la OAP.</t>
  </si>
  <si>
    <t>Medir la gestión de todas las actividades de interpretación, revisión, análisis, trámite, capacitación y solución de los asuntos de carácter jurídico que surjan del desarrollo de las funciones del IDPYBA.</t>
  </si>
  <si>
    <t xml:space="preserve">Se realiza revisión al proyecto de decreto "calamidad doméstica". Se da respuesta a 4 peticiones. 
Se realiza la revisión de 3 actos administrativos en control de legalidad. Se hacer revisión de 1 concepto de viabilidad eutanasia humanitaria. 
Se da respuesta a la Proposición 783 de 20 de junio de 2024. 
Se realiza análisis jurídico y la proyección de comentarios de los proyectos: PL 001 de 20242, PA 600 de 20243, PAL de Usaquén, Proyecto de acuerdo del Consejo Distrital del IDPYBA (armonización). Asimismo, se realizó revisión a los comentarios de los Proyectos de Ley 002 y 003 de 2024. </t>
  </si>
  <si>
    <t>Proyecto de Decreto, Peticiones, PA, PL, PAL, Concepto, Actos Administrativos.</t>
  </si>
  <si>
    <t xml:space="preserve">Se realiza la revisión de 2 actos administrativos en control de legalidad, Se realiza la actualización normograma de la Entidad y se realiza la emisión de comentarios PL Usaquén Pólvora. </t>
  </si>
  <si>
    <t>actos administrativos, normograma, PL</t>
  </si>
  <si>
    <t xml:space="preserve">Se realizo la revisión de 5 actos administrativos en control de legalidad. Se revisaron 2 solicitudes de viabilidad de eutanasia humanitaria. Se proyectó y gestionó 1 traslado por competencia de petición. Se participó en el Ciclo de formación ético-jurídica PYBA 2024 II. Se revisó 1 procedimiento sobre Esterilización Canina y Felina. Se brindó respuesta a 3 peticiones. Se emitieron 2 oficios y 1 memorando en el marco de concepto jurídico sobre Servicio Social Estudiantil Obligatorio. </t>
  </si>
  <si>
    <t>Actos administrativos, conceptos de eutanasia, procedimiento, peticiones, traslados.</t>
  </si>
  <si>
    <t>Se realizó revisión, ajustes y comentarios de tipo jurídico y de control de legalidad a siete (7) actos administrativos Se realizó análisis y proyección de comentarios de tipo jurídico al PA 649 de 2024 (Pólvora), así como a los PL 005 de 2023 y 083 de 2023.Se realizó análisis jurídico y proyección de comentarios a la Circular de cumplimiento al Acuerdo Sindical IDPYBA – SUNET .Se revisó y realizó control de legalidad en concordancia con el protocolo correspondiente a dos (02) solicitudes de viabilidad de eutanasia humanitaria;  .Se brindó respuesta en términos de oportunidad y suficiencia a 2 peticiones ciudadanas, así como se elaboraron insumos de respuesta para brindar respuesta al fallo de la Acción Popular Nro. 2020-00797. </t>
  </si>
  <si>
    <t>  Se adjuntan contestaciones de tutela Nos 2024-00250, 2024-01441, 2024-01257, 2024-00245, 2024-00154, 2024-00274.   Se adjuntan fallos de tutela, Se adjunta recurso de apelación contra el fallo proferido dentro de la Acción Popular No 2020-00797.  Se adjunta contestación Habeas Corpus. - Se adjuntan pantallazos de revisión procesos judiciales, actualización SIPROJ y cuadros en Excel de tutelas y procesos judiciales.  </t>
  </si>
  <si>
    <t xml:space="preserve">Se realizó revisión, ajustes y comentarios de tipo jurídico y de control de legalidad a siete (07) actos administrativos, relacionados con: Traslado de nómina, reconocimiento, liquidación y pago de trabajo suplementario o de horas extras a los  servidores públicos del Instituto, conformación de la comisión de personal, Resolución incentivos 2024, proyecto de acuerdo de reducción presupuestal (Consejo Directivo IDPYBA) y Reglamento de funcionamiento del Comité Institucional de Gestión y Desempeño. Se realizó análisis y proyección de comentarios de tipo jurídico a 4 Proyectos de Acuerdo: - PA 763 de 2024, PA 765 de 2024, PA 841 de 2024, PA 646 de 2024. Se realizó análisis y proyección de comentarios de tipo jurídico a 11 Proyectos de Ley.  Se brindó respuesta en términos de oportunidad y suficiencia a 1 petición ciudadana relacionada con la prohibición o autorización de tener animales de compañía en inmuebles arrendados; y a 1 solicitud en el marco del Comité Intersectorial de Coordinación Jurídica del Sector Ambiente – Directiva 005 de 2024, - Inventario normativo del instituto. Se proyecto concepto de intervención ante la Corte Constitucional en defensa de la Ley 2385 de 2024.  </t>
  </si>
  <si>
    <t xml:space="preserve">1. Actos administrativos.
2.Proyectos de Acuerdo 
3. Proyectos de Ley 
4. Petición 
5. Concepto Corte Constitucional </t>
  </si>
  <si>
    <t>Realizar todos las gestiones para el estudio, análisis e impulso procesal en el ambito penal de los casos que conozca el Instituto Distrital de Protección Animal.</t>
  </si>
  <si>
    <t xml:space="preserve">Se presentó una (1) denuncia relacionada con un canino y se asistio a dos (2) audiencias de juicio oral. </t>
  </si>
  <si>
    <t>Denuncias, correos audiencias programadas.</t>
  </si>
  <si>
    <t xml:space="preserve">Se presentó una (1) denuncia relacionada con una canina. Se asistio a tres audiencias, a saber:1. Lectura de fallo el día 29 de agosto del 2024 a las 11:30 horas
2. Juicio oral el día 30 de agosto del 2024 a las 10:30 horas.
3. Incidente de reparación integral. Se acompañó visita / operativo a un caso de acumulación de animales, el día 29 de agosto del 2024 en acompañamiento de el EAC del IDPYBA, el equipo psicosocial del IDPYBA, Policía Nacional, Secretaría de Salud Distrital, Alcaldía Local de Chapinero y Personería, en la localidad de Chapinero desde las 09:00 a 13:00 horas.
</t>
  </si>
  <si>
    <t xml:space="preserve">Denuncias. Correos audiencias programadas. Actas de visita y fotografias.
</t>
  </si>
  <si>
    <t xml:space="preserve">Se presentaron dos (2) denuncias relacionadas con una felina y un canino. Se asistio a 4 audiencias, a saber: 1. audiencia preparatoria el día 03 de septiembre del 2024 a las 10:30 horas. 2. audiencia preparatoria el día 17 de septiembre del 2024 a las 08:30 horas. 3. audiencia preparatoria el día 17 de septiembre del 2024 a las 14:40 horas. 4. audiencia de lectura de sentencia el día 20 de septiembre del 2024 a las 12:00 horas.
</t>
  </si>
  <si>
    <t>1.  Denuncias. Se presentó una (1) denuncia relacionada con una presunta tentativa de hurto en la UCA.
2. Asistencia a audiencias. Se asistieron a dos audiencias, a saber: 
2.1. Juicio oral, con práctica testimonial a cargo de la Fiscalía 
2.2. Juicio oral, testimonial a cargo de la Fiscalía 
3. Asistencia a operativos: Se acompañaron cuatro (4) operativos al Escuadrón Anticrueldad de la Subdirección de Atención a la Fauna:  
3.1. Localidad de Fontibón (26 de octubre). Entrega voluntaria del canino, según manifestación de la ciudadana. 
3.2. Localidad de Suba (31 de octubre). Sin aprehensión, caso en Fundación, con recomendaciones para seguimiento. 
3.3. Localidad de Suba (21 de octubre). Sin aprehensión, con seguimiento.
3.4. Localidad de Kennedy (30 de octubre). Aprehensión de un canino, por presunto maltrato animal al interior de su hogar. </t>
  </si>
  <si>
    <t>1. Denuncia 
2. Correos audiencias programadas. 
3. Actas de visitas y fotografías </t>
  </si>
  <si>
    <t>Se presentaron dos (2) denuncias por presunto maltrato animal. La primera contra un establecimiento de comercio que se dedica a la venta de animales, por la afectación de 9 animales; y, la segunda, relativa al traslado de la denuncia a la Fiscalía General de la Nación, por hechos que constituyen presunto maltrato animal en un contexto de violencia intrafamiliar. Se asistió a cinco (5) audiencias: Incidente de reparación (1), Preparatoria (1), Juicio oral (3). Se acompañaron dos (2) operativos al Escuadrón Anticrueldad de la Subdirección de Atención a la Fauna: 1. Localidad de Santa Fe, barrio La Macarena. Como resultado se aprehendió a una canina. 2. Localidad de Suba. Audiencia pública (sin aprehensiones). Se realizó una (1) capacitación en la Unidad de Cuidado Animal dirigido al Escuadrón Anticrueldad, relativo a transferencia de conocimiento sobre aspectos relevantes de la criminalística en maltrato animal, y cadena de custodia, entre otros relevantes.</t>
  </si>
  <si>
    <t>Denuncias, audiencias, visitas</t>
  </si>
  <si>
    <t>Medir el porcentaje de acompañamiento a las diligencias judiciales, administrativas y policivas en las cuales se encuentran involucrados animales y se requiera la intervención del IDPYBA</t>
  </si>
  <si>
    <t xml:space="preserve"> Se asistió a cincuenta y un (51) diligencias judiciales y se elaboraron treinta y nueve (39) oficios de excusa dirigidos a los Juzgados y/o autoridades competentes. Se alimentó y actualizó el cuadro de reporte mensual y reparto de las diligencias judiciales del mes de julio.</t>
  </si>
  <si>
    <t>cuadro de reparto de diligencias judiciales, oficios de excusas elaborados del mes de julio y oficios provenientes de las autoridades</t>
  </si>
  <si>
    <t xml:space="preserve"> Se asistió a cuarenta y dos (42) diligencias judiciales y se elaboraron dieciocho (18) oficios de excusa dirigidos a los Juzgados y/o autoridades competentes. Se alimentó y actualizó el cuadro de reporte mensual y reparto de las diligencias judiciales del mes de agosto</t>
  </si>
  <si>
    <t>cuadro de reparto de diligencias judiciales, oficios de excusas elaborados del mes de agosto y oficios provenientes de las autoridades.</t>
  </si>
  <si>
    <t>Se asistió a ciento ocho (108) diligencias judiciales y se elaboraron cinco (5) oficios de excusa dirigidos a los Juzgados y/o autoridades competentes. Se alimentó y actualizó el cuadro de reporte mensual y reparto de las diligencias judiciales del mes de septiembre.</t>
  </si>
  <si>
    <t>cuadro de reparto de diligencias judiciales, oficios de excusas elaborados del mes de septiembre y oficios provenientes de las autoridades.</t>
  </si>
  <si>
    <t>Durante el mes de noviembre de 2024 se asistió a 118 diligencias judiciales y se elaboraron once (11) oficios de excusa dirigidos a los Juzgados y/o autoridades competentes.   </t>
  </si>
  <si>
    <t> -Matriz de seguimiento de diligencias judiciales octubre 2024</t>
  </si>
  <si>
    <t xml:space="preserve">Durante el mes de noviembre de 2024 se asistió a 120 diligencias judiciales y se elaboraron cuatro (4) oficios de excusa dirigidos a los Juzgados y/o autoridades competentes.   
Se alimentó y actualizó el cuadro de reporte mensual y reparto de las diligencias judiciales del mes de noviembre. </t>
  </si>
  <si>
    <t>Cuadro de reparto de diligencias judiciales, oficios de excusas</t>
  </si>
  <si>
    <t>Medir la generación de ambientes de socialización, sensibilización y capacitación a la ciudadanía en materia de derecho animal</t>
  </si>
  <si>
    <t xml:space="preserve">Por cambio de administración y falta de personal no se pudo realizar espacios de capacitación para la ciudadanía, unicamente en el acompañamiento  a las diligencias judiciales. </t>
  </si>
  <si>
    <t>-</t>
  </si>
  <si>
    <t xml:space="preserve">El 5 de agosto, se llevó a cabo la socialización sobre el luto por la pérdida de animales de compañía, organizada en las instalaciones de El Espectador. Este evento se transmitió  a través de las plataformas de YouTube y Facebook.  El Centro de Atención Jurídica acompañó la feria Expopet 2024, del 16 al 19 de agosto brindando información valiosa sobre los derechos de los animales y orientación jurídica especifica. </t>
  </si>
  <si>
    <t>evidencia fotografica</t>
  </si>
  <si>
    <t>Se realizó el Ciclo de Formación Etico Jurídico de 2024 con la participación de más de 30 estudiantes y docentes de varias Universidades. Se realizó capacitación en marco normativo y conflictividad CAJ a ASOJUNTAS el 18 de septiembre de manera virtual, con un alcance a más de 50 personas líderes comunales. Se realizó capacitación con el SIDICU a las Manzanas de Cuidado sobre el abandono animal, el 27 de septiembre de manera virtual con un alcance de más de 40 mujeres.</t>
  </si>
  <si>
    <t xml:space="preserve">
Participación en el marco de la semana distrital el día 3 de octubre, con el tema de ejercicio del activismo animalista en Bogotá  
El equipo del Centro de Atención Jurídica para la Protección y Bienestar Animal participo en la universidad Cooperativa, un evento destacado que se celebró del 8 de octubre. Durante este día, nuestro equipo se dedicó a promover la importancia del bienestar animal y a brindar información valiosa sobre los derechos de los animales. La participación en la universidad no solo nos permitió interactuar con un amplio público, sino también establecer conexiones significativas con otros profesionales y organizaciones comprometidos con la causa animalista. </t>
  </si>
  <si>
    <t>Evidencia fotografica</t>
  </si>
  <si>
    <t xml:space="preserve">Se llevo a cabo las 2 primeras sesiones del Ciclo de formación ético Jurídico dirigido a personas de comunidades proteccionistas y animalistas, los días 19 y 26 de noviembre, con una participación de 70 y 35 personas respectivamente. </t>
  </si>
  <si>
    <t xml:space="preserve">Capturas de pantalla y lista de asistencia </t>
  </si>
  <si>
    <t>Orientar jurídicamente los casos asociados con el bienestar y protección animal en el distrito capital y organizar y ejecutar capacitaciones a los estudiantes y docentes de consultorios jurídicos y centros de conciliación de las facultades de Derecho que realicen alianzas con el IDPYBA.</t>
  </si>
  <si>
    <t>Se recibieron 62 solicitudes de orientación al Centro de Atención Jurídica (54 virtuales y 8 presenciales), de las cuales 24 fueron atendidas exitosamente y los 38 restantes los usuarios no asistieron al espacio agendado. De las 62 solicitudes las 5 localidades que más solicitan orientación son: Kennedy, Fontibó, Engativá, Suba y Usaquén.</t>
  </si>
  <si>
    <t>Evidencias Matriz y archivos CAJ (word)</t>
  </si>
  <si>
    <t>Se recibieron 92 solicitudes de orientación al Centro de Atención Jurídica (75 virtuales y 17 presenciales), de las cuales 41 fueron atendidas exitosamente y los 51 restantes los usuarios no asistieron al espacio agendado. De las 92 solicitudes las 5 localidades que más solicitan orientación son: Engativá, Suba, Kennedy, Rafael Uribe Uribe y Usaquén. Adicionalmente se inició la ejecución del segundo semestre de actividades con los estudiantes de la UCC en el marco del convenio.</t>
  </si>
  <si>
    <t xml:space="preserve">Se recibieron 98 solicitudes de orientación al Centro de Atención Jurídica (88 virtuales y 10 presenciales), de las cuales 53 fueron atendidas exitosamente y los 45 restantes los usuarios no asistieron al espacio agendado. De las 98 solicitudes las 5 localidades que más solicitan orientación son: Engativá, Kennedy, Bosa,  Usaquén y Suba. </t>
  </si>
  <si>
    <t>En el mes de octubre se agendaron 98 solicitudes, de las cuales se dio atención a 47, de estas 41 fueron atendidas de forma virtual, y seis de forma presencia.</t>
  </si>
  <si>
    <t>Matiz de CAJ-octubre</t>
  </si>
  <si>
    <t xml:space="preserve">Se recibieron 52 solicitudes de orientación al Centro de Atención Jurídica (44 virtuales y 8 presenciales), de las cuales 25 fueron atendidas exitosamente y los 27 restantes los usuarios no asistieron al espacio agendado. De las 52 solicitudes un 21% fueron provenientes de la localidad de Suba, 13% Engativá, 12% Fontibón, Kennedy y otras partes del país, 6 % Bosa, Puente Aranda, 4% San Cristóbal, Chapinero, 2% Santa fe, Barrios Unidos, Ciudad Boliva, Usaquén, Rafael UU y Los Mártires, respectivamente. </t>
  </si>
  <si>
    <t>Evidencia pantallazo de la matriz de agendamiento y carpeta drive interna.</t>
  </si>
  <si>
    <t>Cumplir con la normatividad en temas contractuales y los lineamientos de la Agencia Nacional de Contratación Pública, mediante la respuesta a los requerimientos internos y externos precontractuales, contractuales y postcontractuales</t>
  </si>
  <si>
    <t xml:space="preserve">Base de datos de seguimiento a la contratación, </t>
  </si>
  <si>
    <t xml:space="preserve">Grupo Contractual </t>
  </si>
  <si>
    <t>Cumplir la totalidad de los procesos de contratación que le sean solicitadas en todas sus modalidades, incluyendo las novedades que se presenten en cada proces.</t>
  </si>
  <si>
    <t xml:space="preserve">En total se suscriben  170  contratos a corte del 31de julio de 2024 , realizando todos los trámites de revisión, aprobación y cargue en la platraforma SECOPII.                                                    Se da trámite a 167  modificaciones y/o novedades contractuales </t>
  </si>
  <si>
    <t xml:space="preserve"> Base Contractual julio 2024</t>
  </si>
  <si>
    <t xml:space="preserve">En total se suscriben  111  contratos a corte del 30 de agosto  de 2024 , realizando todos los trámites de revisión, aprobación y cargue en la platraforma SECOPII.                                                    Se da trámite a 10  modificaciones y/o novedades contractuales </t>
  </si>
  <si>
    <t xml:space="preserve"> Base Contractual agosto 2024</t>
  </si>
  <si>
    <t xml:space="preserve">En total se suscriben  40  contratos a corte del 30 de septiembre de 2024 , realizando todos los trámites de revisión, aprobación y cargue en la platraforma SECOPII.                                                    Se da trámite a 8 modificaciones y/o novedades contractuales </t>
  </si>
  <si>
    <t xml:space="preserve"> Base Contractual septiembre  2024</t>
  </si>
  <si>
    <t xml:space="preserve">En total se suscribiueron 53 contratos a corte de 31 de octubre de 2024, realizando todos los trámites de reviisión, aprobación y cargue en la plataforma secopii, se dio trámite a 15 modificaciones y/o novedades contractuales </t>
  </si>
  <si>
    <t xml:space="preserve">BASE DE DATOS CONTRATACIÓN OCTUBRE 2024 </t>
  </si>
  <si>
    <t>En total se suscribiueron 28  contratos a corte de 30 de noviembre de 2024, realizando todos los trámites de reviisión, aprobación y cargue en la plataforma secopii, se dio trámite a 14 modificaciones y/o novedades contractuales</t>
  </si>
  <si>
    <t xml:space="preserve">BASE DE DATOS CONTRATACIÓN NOVIEMBRE  2024 </t>
  </si>
  <si>
    <t>Base de datos de seguimiento a la revisión de documentos precontractuales y Base de datos de seguimiento al trámite de liquidaciones</t>
  </si>
  <si>
    <t>Realizar las actividades própias de la gestión precontractual y postcontractual que desarrolle la Entidad.</t>
  </si>
  <si>
    <t xml:space="preserve">Se da trámite y respuestas a 259 solicitudes de información, requerimientos de la ciudadania y entes de control así:                                               * Derechos de petición: 7                                   *Certificaciones: 43                                      *     Paz y Salvo: 208                                       *Reportes Periodicos: 1 ( Sivicof)        </t>
  </si>
  <si>
    <t>Informes Presentados, Respuestas Emitidas - Bases de Certificaciones y paz y salvos</t>
  </si>
  <si>
    <t xml:space="preserve">Se da trámite y respuestas a 140  solicitudes de información, requerimientos de la ciudadania y entes de control así:                                               * Derechos de petición: 8                                   *Certificaciones: 60                                     *     Paz y Salvo: 71                                       *Reportes Periodicos: 1 ( Sivicof)        </t>
  </si>
  <si>
    <t xml:space="preserve">Se da trámite y respuestas a 240  solicitudes de información, requerimientos de la ciudadania y entes de control así:                                               * Derechos de petición: 6                                  *Certificaciones: 222                                    *     Paz y Salvo: 11                                       *Reportes Periodicos: 1 ( Sivicof)        </t>
  </si>
  <si>
    <t>Contestar las peticiones y requerimientos que se soliciten por la ciudadanía y entes de control en materia contractual, así como realizar el debido seguimiento a las mismas.</t>
  </si>
  <si>
    <t xml:space="preserve">Base de datos de seguimiento a los requerimientos realizados y copia de las respuestas realizadas. </t>
  </si>
  <si>
    <t>Realizar las respuestas a requerimientos que periódicamente o sobre demanda se realizan desde los sistemas de seguimiento nacionales o distritales, desde los entes de control o desde la ciudadanía en general.</t>
  </si>
  <si>
    <t xml:space="preserve">Se da trámite y respuestas a 79  solicitudes de información, requerimientos de la ciudadania y entes de control así:                                               * Derechos de petición: 10                                  * Certificaciones: 34                                    
* Paz y Salvo: 34                                    *Reportes Periodicos: 1 ( Sivicof)        </t>
  </si>
  <si>
    <t xml:space="preserve">Se da trámite y respuestas a 92  solicitudes de información, requerimientos de la ciudadania y entes de control así:                                               * Derechos de petición: 8                                  * Certificaciones: 53                                    
* Paz y Salvo: 30                                   *Reportes Periodicos: 1 ( Sivicof)        </t>
  </si>
  <si>
    <t>Formalizar el proceso disciplinario en el mapa de operación por procesos.</t>
  </si>
  <si>
    <t>Caracterización del Proceso disciplinario que se adelanta en la Entidad y los formatos de las providencias que emite la Oficina de Control Disciplinario Interno</t>
  </si>
  <si>
    <t xml:space="preserve">Grupo Disciplinarios </t>
  </si>
  <si>
    <t>Se realizarán reuniones con la encargada de la Oficina planeación de la Entidad para formalizar el proceso de la Oficina de Control Disicplinario junto con los formatos de providencias correspondientes a la etapa de instrucción.</t>
  </si>
  <si>
    <t>Se remitieron correos electrónicos a distintas áreas de la Entidad para gestionar la caracterización del proceso discipinario</t>
  </si>
  <si>
    <t>Correos electrónicos remitidos</t>
  </si>
  <si>
    <t xml:space="preserve">Correos electrónicos remitidos
</t>
  </si>
  <si>
    <t xml:space="preserve">Se concertó la caracterización del proceso disciplinario </t>
  </si>
  <si>
    <t>Carcaterización del proceso disciplinario suscrito por la Jefe de la OCDI</t>
  </si>
  <si>
    <t xml:space="preserve">Durante el periodo a reportar, la Oficina de Control Disciplinario Interno celebró una  reunión con la Oficina de Planeación y la Oficina Asesora Jurídica el 22 de octubre de 2024 con el fin de estructurar la caracterizacion del proceso de control disciplinario interno  de la entidad y los formatos que se pretenden documentar dentro del proceso, así como también definir las etapas del  y los responsables (Etapa de Instrucción OCDI y etapa de Juzgamiento OAJ) </t>
  </si>
  <si>
    <t xml:space="preserve">1. Correo electrónico del 4 de octubre de 2024 con solicitud de reunión realizada por la Jefe de la Oficina de Control Disciplinario Interno al Jefe de la Oficina de Planeación.
2. Programación en el calendario de la reunión presencial con el equipo de la Oficina de Planeación y la Oficia Asesora Jurídica el 22 de octubre de 2024.
</t>
  </si>
  <si>
    <t xml:space="preserve">La Oficina de Control Disciplinario Interno dio cumplimiento a la planeacion realizada en el mes de noviembre, elaborando el borrador del procedimiento en la etapa de instrucción y la celebración de reuniones del equipo de trabajo para su revisión y ajuste los dias 6 y 19 de noviembre, llevando a cabo mesas de trabajo con la Oficina Asesora de Planeación los dias 15 y 22 de noviembre con el fin de revisar lo proyectado y realizar los ajustes correspondientes segun los lineamientos de planeación; y  reunión con la Oficina Juridica el 26 de noviembre de 2024 con el fin de consolidar en un solo procedimiento ambas etapas (Instruccion y Juzgamiento) </t>
  </si>
  <si>
    <t>1. Soporte de reunión 6 de noviembre de 2024 revisión de borrador del procedimiento OCDI
2. Acta de reunión - Mesa de Trabajo del 15 de noviembre de 2024 con la OAP revisión de procedimiento OCDI
3. Soporte de reunión 19 de noviembre de 2024 revisión y ajustes al borrador del procedimiento OCDI
4. Acta de reunión - Mesa de Trabajo del 22 de noviembre de 2024 con la OAP revisión de procedimiento OCDI
5. Soporte de reunión 26 de noviembre de 2024 con la Oficina Juridica para revisión y ajustes al borrador del procedimiento OCDI</t>
  </si>
  <si>
    <t>459903100-Entidades, organismos y dependencias asistidos técnicamente</t>
  </si>
  <si>
    <t>Realizar con base en el modelo de relacionamiento con la Ciudadanía una estrategia de relacionamiento con la ciudadanía</t>
  </si>
  <si>
    <t>Una estrategia</t>
  </si>
  <si>
    <t>UNIDAD</t>
  </si>
  <si>
    <t>Servicio al Ciudadano</t>
  </si>
  <si>
    <t xml:space="preserve">Gestionar el 100% de las solicitudes ciudadanas que ingresan a través de los canales de atención habilitados por el IDPYBA. </t>
  </si>
  <si>
    <t>A través de la estrategia de primer nivel se realizaron 2.826 orientaciones a los ciudadanos que requerían acceder a los trámites o servicios del Instituto. Así: Canal presencial: 62; telefónico: 2.580 y virtual 184.
Se gestionaron 1.184 peticiones allegadas a través de los canales habilitados oficialmente, distribuidas así: canal presencial: 175; canal telefónico: 84 y canal virtual 925. Las cuales el 98% se respondieron en los tiempos estipulados por Ley.</t>
  </si>
  <si>
    <t>Bases de datos radicación y asesorías</t>
  </si>
  <si>
    <t>A través de la estrategia de primer nivel se realizaron 1.824 orientaciones a los ciudadanos que requerían acceder a los trámites o servicios del Instituto. Así: Canal presencial: 120; telefónico: 1,540 y virtual 164.
Se gestionaron 1.002 peticiones allegadas a través de los canales habilitados oficialmente, distribuidas así: canal presencial: 147; canal telefónico: 84 y canal virtual 771. Las cuales el 98% se respondieron en los tiempos estipulados por Ley.</t>
  </si>
  <si>
    <t>A través de la estrategia de primer nivel se realizaron 2.042 orientaciones a los ciudadanos que requerían acceder a los trámites o servicios del Instituto. Así: Canal presencial: 89; telefónico: 1,840 y virtual 113.
Se gestionaron 987 peticiones allegadas a través de los canales habilitados oficialmente, distribuidas así: canal presencial: 113; canal telefónico: 31 y canal virtual 843. Las cuales el 99% se respondieron en los tiempos estipulados por Ley.</t>
  </si>
  <si>
    <t>16,7%</t>
  </si>
  <si>
    <t>A través de la estrategia de primer nivel se realizaron 2.075 orientaciones a los ciudadanos que requerían acceder a los trámites o servicios del Instituto. Así: Canal presencial: 98; telefónico: 1.075 y virtual 272.
Se gestionaron  peticiones allegadas a través de los 1.156 canales habilitados oficialmente, distribuidas así: canal presencial: 166; canal telefónico: 39 y canal virtual 951. Las cuales el 99% se respondieron en los tiempos estipulados por Ley.</t>
  </si>
  <si>
    <t>Bases de datos de radicación y asesorías octubre 2024</t>
  </si>
  <si>
    <t>A través de la estrategia de primer nivel se realizaron 1.658 orientaciones a los ciudadanos que requerían acceder a los trámites o servicios del Instituto. Así: Canal presencial: 220; telefónico: 1.308 y virtual 130.
Se gestionaron  peticiones allegadas a través de los 1.137 canales habilitados oficialmente, distribuidas así: canal presencial: 140; canal telefónico: 47 y canal virtual 950. Las cuales el 98% se respondieron en los tiempos estipulados por Ley.</t>
  </si>
  <si>
    <t>Bases de datos PQRSD y Asesorías</t>
  </si>
  <si>
    <t>Medir la percepción de la satisfacción de los ciudadanos que hacen uso de los canales de atención.</t>
  </si>
  <si>
    <t>Durante el mes de julio de 2024 los ciudadanos que utilizan los canales de atención del Instituto respondieron 56 encuestas de percepción de la satisfacción, las cuales nos permitieron medir el nivel satisfacción del ciudadano frente a la atención brindada en el Instituto, obteniendo así que en promedio el 67% de ellos se encuentran satisfechos con la atención. Los ciudadnos que se encuentran insatisfechos refieren que no reciben atención oportuna a los denuncias por presunto maltrato animal.</t>
  </si>
  <si>
    <t>Informe de satisfacción Julio 2024</t>
  </si>
  <si>
    <t>Durante el mes de agosto de 2024 los ciudadanos que utilizan los canales de atención del Instituto respondieron 32 encuestas de percepción de la satisfacción, las cuales nos permitieron medir el nivel satisfacción del ciudadano frente a la atención brindada en el Instituto, obteniendo así que en promedio el 70% de ellos se encuentran satisfechos con la atención.</t>
  </si>
  <si>
    <t>Informe de satisfacción agosto 2024</t>
  </si>
  <si>
    <t>Durante el mes de septiembre de 2024 los ciudadanos que utilizan los canales de atención del Instituto respondieron 65 encuestas de percepción de la satisfacción, las cuales nos permitieron medir el nivel satisfacción del ciudadano frente a la atención brindada en el Instituto, obteniendo así que en promedio el 69% de ellos se encuentran satisfechos con la atención.</t>
  </si>
  <si>
    <t>Informe de satisfacción septiembre 2024</t>
  </si>
  <si>
    <t>Durante el mes de octubre de 2024 los ciudadanos que utilizan los canales de atención del Instituto respondieron 66 encuestas de percepción de la satisfacción, las cuales nos permitieron medir el nivel satisfacción del ciudadano frente a la atención brindada en el Instituto, obteniendo así que en promedio el 69% de ellos se encuentran satisfechos con la atención.</t>
  </si>
  <si>
    <t>Bases de datos de satisfacción</t>
  </si>
  <si>
    <r>
      <rPr>
        <sz val="11"/>
        <color rgb="FF000000"/>
        <rFont val="Arial"/>
        <family val="2"/>
      </rPr>
      <t>Durante el mes de noviembre de 2024 los ciudadanos que utilizan los canales de atención del Instituto respondieron 62 encuestas de percepción de la satisfacción, las cuales nos permitieron medir el nivel satisfacción del ciudadano frente a la atención brindada en el Instituto, obteniendo así que</t>
    </r>
    <r>
      <rPr>
        <sz val="11"/>
        <color rgb="FFFF0000"/>
        <rFont val="Arial"/>
        <family val="2"/>
      </rPr>
      <t xml:space="preserve"> </t>
    </r>
    <r>
      <rPr>
        <sz val="11"/>
        <color rgb="FF000000"/>
        <rFont val="Arial"/>
        <family val="2"/>
      </rPr>
      <t>en promedio el 77% de ellos se encuentran satisfechos con la atención.</t>
    </r>
  </si>
  <si>
    <t>Resultados encuesta de Percepción de satisfacción</t>
  </si>
  <si>
    <t>Concertar y aprobar el Plan Institucional de Gestión Ambiental PIGA por parte de la Secretaría Distrital de Ambiente para el nuevo plan de desarrollo 'Bogotá camina segura'.</t>
  </si>
  <si>
    <t>PIGA Aprobado</t>
  </si>
  <si>
    <t xml:space="preserve">Equipo de Gestión Ambiental </t>
  </si>
  <si>
    <t>En cumplimiento con la RESOLUCIÓN Nº 03179 la Secretaría Distrital de Ambiente  tendrá cuatro (4) meses desde el 1 de julio de 2024  para la revisión del documento formulación del PIGA 2025-2028 remitido el 29 de junio de 2024, por tanto, en este periodo la entidad aún no ha recibido la retroalimentación del documento remitido.</t>
  </si>
  <si>
    <t xml:space="preserve">El día 2 de septiembre la autoridad ambiental realizó una mesa de trabajo con el nuevo gestor ambiental de la entidad (Subdirector de Gestión Corporativa) para indicar el estado de la concertación del documento PIGA y las responsabilidades del gestor en la implementación y seguimiento. </t>
  </si>
  <si>
    <t xml:space="preserve">Mesa de trabajo </t>
  </si>
  <si>
    <t>El día 7 de octubre se realizó mesa de trabajo con la SDA, donde se socializaron los ajustes para la primera revisión del PIGA, así mismo, se remitieron los ajustes el día 31 de octubre</t>
  </si>
  <si>
    <t>Mesa de trabajo
Plan Institucional de Gestión Ambiental</t>
  </si>
  <si>
    <t xml:space="preserve"> El día 28 de noviembre la SDA remite los segundos ajustes al documento de formulación, se remitieron los ajustes el día 2 de diciembre a la autoridad ambiental.</t>
  </si>
  <si>
    <t>Correos de remisión de los ajustes del plan de formulación</t>
  </si>
  <si>
    <t>Ejecutar las actividades programadas en el Plan de Acción PIGA 2020-2024 con el respectivo seguimiento semestral a la Secretaría Distrital de Ambiente.</t>
  </si>
  <si>
    <t xml:space="preserve">Informe de Seguimiento </t>
  </si>
  <si>
    <t xml:space="preserve">Se realizó la entrega de material aprovechable a la asociación de recicladores
Se realizó la entrega de los residuos  peligrosos a la empresa gestora Ecoentorno
Se realiza la incorporación de clausulas de sostenibilidad a contratos de bienes y servicios
Se realiza la divulgación de piezas gráficas sobre prácticas sostenibles
Se realiza el reporte de seguimiento al PIMS, PAI, PACA Y PIGA a las entidades ambientales (SDS, UAESP, SDA)
</t>
  </si>
  <si>
    <t xml:space="preserve">Certificados, manifiestos, bitácoras, Estudios previos, piezas gráficas. </t>
  </si>
  <si>
    <t xml:space="preserve">Se realizó la entrega de material aprovechable a la asociación de recicladores
Se realizó la entrega de los residuos  peligrosos a la empresa gestora Ecoentorno
Se realiza la incorporación de clausulas de sostenibilidad a contratos de bienes y servicios
Se realiza la divulgación de piezas gráficas sobre prácticas sostenibles
</t>
  </si>
  <si>
    <t xml:space="preserve">Se realizó la entrega de material aprovechable a la asociación de recicladores
Se realizó la entrega de los residuos  peligrosos a la empresa gestora Ecoentorno
Se realiza la divulgación de piezas gráficas sobre prácticas sostenibles.
Se remite la formulación del PACA.
</t>
  </si>
  <si>
    <t>Certificados, manifiestos, bitácoras, Estudios previos, piezas gráficas.</t>
  </si>
  <si>
    <t xml:space="preserve">Se realizó la entrega de material aprovechable a la asociación de recicladores
Se realizó la entrega de los residuos  peligrosos a la empresa gestora Ecoentorno
Se realiza la divulgación de piezas gráficas sobre ahorro y uso eficiente del agua.
Se realizó  Capacitación plasticos de un solo uso, manual compras, politica cero papel
</t>
  </si>
  <si>
    <t>Certificados, manifiestos, bitácoras, Estudios previos, piezas gráficas, actas de asistencia.</t>
  </si>
  <si>
    <t>Elaborar el Diagnóstico Integral del Proceso de Gestión Documental</t>
  </si>
  <si>
    <t>Diagnóstico Integral</t>
  </si>
  <si>
    <t>Equipo de Gestión Documental</t>
  </si>
  <si>
    <t xml:space="preserve">Levantamiento de información </t>
  </si>
  <si>
    <t>Para este periodo no se registran avances en las  activiades programas</t>
  </si>
  <si>
    <t>Se realizó el levantamiento de información del diagnóstico integral (parte física y parte electrónica), en el mes de noviembre se iniciará con la elaboración del informe</t>
  </si>
  <si>
    <t>Levntamiento de información</t>
  </si>
  <si>
    <t>Se continua con la elaboración del diagnóstico integral, ele quipo se encuentra en proceso  de consolidación de la información</t>
  </si>
  <si>
    <t>Documento de Diagnóstico</t>
  </si>
  <si>
    <t>Elaborar informe de Diagnóstico</t>
  </si>
  <si>
    <t>Actualizar el Programa de Gestión Documental PGD con sus respectivos programas específicos</t>
  </si>
  <si>
    <t>Programa de Gestión documental PGD  con sus 8 programas específicos</t>
  </si>
  <si>
    <t>Actualizar Programa de Gestión Documental</t>
  </si>
  <si>
    <t>Se adelantaron a ctividades de actualización del PGD enfocadas a fortalecer el proceso de gestión documenta electrónica</t>
  </si>
  <si>
    <t>PGD en proceso</t>
  </si>
  <si>
    <t>Se elaboraron los siguientes programas específicos del PGD Se actualizaron 4 programas específicos del PGD, 1. Programa de archivos descentralizados, 2. Programa de reprografía, 3. Programa Específico de Capacitación en Gestión Documental, 4. Programa Específico de Auditorías Internas y se elaboraron cinco Programas especificos del PGD, 1.  Programa para la gestión de documentos electrónicos de archivo, 2. Programa de Normalización de formas y formularios,  3. Programa de documentos vitales esenciales y  4. Programa de documentos especiales. 
Ell PGD ya se encuentra actualizado y en proceso de ajustes de observaciones.</t>
  </si>
  <si>
    <t>PGD y Programas específicos</t>
  </si>
  <si>
    <t>Actualizar los 8 programas específicos parte integral del PGD</t>
  </si>
  <si>
    <t>Aprobación del PGD por parte del Comité institucional de desarrollo y desempeño</t>
  </si>
  <si>
    <t>Actualizar el Plan institucional de Archivo - PINAR</t>
  </si>
  <si>
    <t>Plan Institucional de Archivo PINAR</t>
  </si>
  <si>
    <t>Actualizar el PINAR</t>
  </si>
  <si>
    <t>En este momento se esta culminando la elaboración del Diganóstico  para la evaluación de los puntos criticos del PINAR</t>
  </si>
  <si>
    <t>NA</t>
  </si>
  <si>
    <t>Se inicio la elaboración del PINAR y la evaluación de los ejes articuladores y los factores críticos</t>
  </si>
  <si>
    <t>PINAR
Evaluación PINAR</t>
  </si>
  <si>
    <t>Aprobación del PINAR por parte del Comité institucional de desarrollo y desempeño</t>
  </si>
  <si>
    <t xml:space="preserve">Actualizar las TRD </t>
  </si>
  <si>
    <t>TRD aprobadas por el comité institucional de desarrollo y desmpeño</t>
  </si>
  <si>
    <t>Actualizar TRD según estructura organico funcional</t>
  </si>
  <si>
    <t>Se realizó la verificación de la producción documental de los procesos de Almacén, Comunicaciones, Contabilidad, Control Interno, Cultura, Fauna, Oficina Asesora Jurídica, Oficina Asesora de planeación y UCA.
Se avanzó en la propuesta de TRD</t>
  </si>
  <si>
    <t>1. Comparación Producción Documental
2. Avance propuesta TRD vs Procedimientos</t>
  </si>
  <si>
    <t>Se realizó una capacitación sobre implementación de TRD al proceso de Atención al Ciudadano
Se elaboró el cronograma de entrevistas para actualización de TRD
Se realizó entrevista al proceso de  Control interno 
Se avanzó en la propuesta de TRD</t>
  </si>
  <si>
    <t>1. Acta de asistencia a la capacitación Oficina de Atención al ciudadano
2. Cronograma de entrevistas
3. Acta de Reunión Control Interno
4. Avance propuesta TRD vs Procedimientos</t>
  </si>
  <si>
    <t>Se realizaron las siguientes reuniones con las áreas analizando los procesos y procedimientos vigentes, avanzando en el ajuste de la TRD propuesta versión 2.0 por cada uno de los procesos con los que se validaron, así: 
Entrevista análisis de procesos, procedimientos y actualización TRD propuesta procesos de la Unidad de Cuidado Animal, proceso Comunicaciones, Oficina Juridica,  proceso contable, proceso Maltrato Animal, Oficina de Control Disciplinario Interno, proceso de Fauna Silvestre, proceso Programa CES, Dirección General, proceso de Contratación, procesos de Cultura Ciudadana, proceso de Urgencias Veterinarias.</t>
  </si>
  <si>
    <t>1. Acta de Reunión
2. Avance propuesta TRD vs Procedimientos</t>
  </si>
  <si>
    <t>Se realizaron según cronograma 9 reuniones de actualización de TRD con los procesos de: Almacén, Brigadas Médicas, Talento Humano (2 sesiones), Sinantrópicos, Esterilizaciones Punto Fijo, Esterilizaciones (Convenios), Animales de Granja y Ambiental.</t>
  </si>
  <si>
    <t>Propuesta de TRD, CCD y Cuadro de Caracterización corte a noviembre 2024</t>
  </si>
  <si>
    <t>Aprobación de las TRD por cada una de las depedencias</t>
  </si>
  <si>
    <t>Aprobación de las TRD por parte del Comité institucional de desarrollo y desempeño</t>
  </si>
  <si>
    <t>Elaborar el Banco terminológico de las TRD Vigentes</t>
  </si>
  <si>
    <t>Banco Terminológico</t>
  </si>
  <si>
    <t>Elaborar el instrumento archivistico Banco terminológico de las series misionales contenidas en las TRD vigente</t>
  </si>
  <si>
    <t>Se inició la elaboración del Banco terminológico da las series  y subseries misionales de las TRD vigentes</t>
  </si>
  <si>
    <t xml:space="preserve">Instrumento Banco Terminológico en proceso </t>
  </si>
  <si>
    <t>Se elaboró y aprobó el Banco terminológico de las TRD versión 2018</t>
  </si>
  <si>
    <t>Elaborar las Tablas de Control de Acceso de las TRD vigentes</t>
  </si>
  <si>
    <t>Tablas de Control de Acceso</t>
  </si>
  <si>
    <t>Elaborar el instrumento archivísitco Tabas de Control de acceso, articuladas con el indice de infromación clasificada y reservada de las TRD Vigentes</t>
  </si>
  <si>
    <t>Se elaboró el Instrumento Tablas de Control de Acceso de las TRD vigentes, el cual se enceuntra en poceso de revisión</t>
  </si>
  <si>
    <t>Instrumento Tablas de Control de Acceso en proceso</t>
  </si>
  <si>
    <t>Se elaboró y aprobó el instrumento tablas de control de Acceso de las TRD versión 2018</t>
  </si>
  <si>
    <t>459901800-Documentos de lineamientos técnicos realizados</t>
  </si>
  <si>
    <t>Realizar la totalidad de las actividades programadas en el Plan Estratégico de Talento Humano y sus planes anexos y el Plan Estratégico de Seguridad Vial</t>
  </si>
  <si>
    <t>Informe de ejecución Plan Institucional de Capacitación</t>
  </si>
  <si>
    <t>Equipo de Gestión Financiera</t>
  </si>
  <si>
    <t>Cumplir con el cronograma del PIC</t>
  </si>
  <si>
    <t>De las 8 capacitaciones que se tenían programadas para el mes se lograron realizar 8. Asimismo, durante el mes de julio, se realizó una (1) capacitación que se encuentra programada en el Plan Institucional de Capacitación para ser llevada a cabo durante la vigencia del presente año por depender de la realización de un tercero. Las 8 capacitaciones ejecutadas fueron debidamente divulgadas y programadas en término.</t>
  </si>
  <si>
    <t>Informe POA, con pantallazos de evidencias</t>
  </si>
  <si>
    <t>De las 15 capacitaciones que se tenían programadas para el mes se lograron realizar 15. Las 15 capacitaciones ejecutadas fueron debidamente divulgadas y programadas en término.</t>
  </si>
  <si>
    <t>De las 9 capacitaciones que se tenían programadas para el mes se lograron realizar 9. Asimismo, durante el mes de septiembre, se realizaron dos (2) capacitaciones que se encuentran programadas en el Plan Institucional de Capacitación para ser llevadas a cabo durante la vigencia del presente año por depender de la realización de un tercero. Las 9 capacitaciones ejecutadas fueron debidamente divulgadas y programadas en término.</t>
  </si>
  <si>
    <t>De las 12 capacitaciones que se tenían programadas para el mes se lograron realizar 12. Asimismo, durante el mes de octubre, se realizaron seis (6) capacitaciones que se encuentran programadas en el Plan Institucional de Capacitación para ser llevadas a cabo durante la vigencia del presente año por depender de la realización de un tercero. Las 9 capacitaciones ejecutadas fueron debidamente divulgadas y programadas en término.</t>
  </si>
  <si>
    <t>De las 10 capacitaciones que se tenían programadas para el mes se lograron realizar 10. Asimismo, durante el mes de noviembre, se realizaron tres (3) capacitaciones que se encuentran programadas en el Plan Institucional de Capacitación para ser llevadas a cabo durante la vigencia del presente año por depender de la realización de un tercero. Las 9 capacitaciones ejecutadas fueron debidamente divulgadas y programadas en término.</t>
  </si>
  <si>
    <t>Informe de ejecución del Plan de Bienestar Social e Incentivos</t>
  </si>
  <si>
    <t>Cumplir con el cronograma del Plan de Bienestar Social e Incentivos</t>
  </si>
  <si>
    <t>De las 7 actividades que se tenían programadas para el mes se lograron realizar 7. Las 7 actividades ejecutadas fueron debidamente divulgadas y programadas en término.</t>
  </si>
  <si>
    <t>De las 11 actividades que se tenían programadas para el mes se lograron realizar 11. Las 11 actividades ejecutadas fueron debidamente divulgadas y programadas en término.</t>
  </si>
  <si>
    <t>De las 10 actividades que se tenían programadas para el mes se lograron realizar 10. Las 7 actividades ejecutadas fueron debidamente divulgadas y programadas en término.</t>
  </si>
  <si>
    <t>De las 9 actividades que se tenían programadas para el mes se lograron realizar 9. Las 9 actividades ejecutadas fueron debidamente divulgadas y programadas en término.</t>
  </si>
  <si>
    <t>Informe de ejecución Plan de Seguridad y Salud en el Trabajo</t>
  </si>
  <si>
    <t>Cumplir con el cronograma del Plan de Seguridad y Salud en el Trabajo</t>
  </si>
  <si>
    <t>De las 9 actividades que se tenían programadas para el mes se lograron realizar 7. Las 7 actividades ejecutadas fueron debidamente divulgadas y programadas en término. Las 2 actividades que no se lograron ejecutar obedeció a la ausencia de contratación de personal de SST en el mes completo.</t>
  </si>
  <si>
    <t>De las 14 actividades que se tenían programadas para el mes se lograron realizar 14. Las 14 actividades ejecutadas fueron debidamente divulgadas y programadas en término. .</t>
  </si>
  <si>
    <t>De las 11 actividades que se tenían programadas para el mes se lograron realizar 11. Las 11 actividades ejecutadas fueron debidamente divulgadas y programadas en término. .</t>
  </si>
  <si>
    <t xml:space="preserve">De las 13 actividades que se tenían programadas para el mes se lograron realizar 13. Las 13 actividades ejecutadas fueron debidamente divulgadas y programadas en término. </t>
  </si>
  <si>
    <t>Informe de ejecución Plan Estratégico de Seguridad Vial</t>
  </si>
  <si>
    <t>Cumplir con con el cronograma del Plan Estratégico de Seguridad Vial</t>
  </si>
  <si>
    <t>De las 4 actividades que se tenían programadas para el mes se lograron realizar 4. Las 4 actividades ejecutadas fueron debidamente divulgadas y programadas en término.</t>
  </si>
  <si>
    <t>De las6 actividades que se tenían programadas para el mes se lograron realizar 6. Las 6 actividades ejecutadas fueron debidamente divulgadas y programadas en término.</t>
  </si>
  <si>
    <t>De las 6 actividades que se tenían programadas para el mes se lograron realizar 6. Las 6 actividades ejecutadas fueron debidamente divulgadas y programadas en término.</t>
  </si>
  <si>
    <t>De las 3 actividades que se tenían programadas para el mes se lograron realizar 3. Las 3 actividades ejecutadas fueron debidamente divulgadas y programadas en término.</t>
  </si>
  <si>
    <t>Informe de actividades Plan Estratégico de Talento Humano que no estén incluidas en los planes anexos</t>
  </si>
  <si>
    <t>Cumplir con las actividades del Plan Estratégico de Talento Humano que no estén incluidas en los planes anexos</t>
  </si>
  <si>
    <t>De 4 empleos en vacancia se efectuaron 4 análisis de requisitos para su provisión. Se hacen 3 análisis, igualmente, para la provisión de una (1) vacante definitiva en encargo, mientras se provee definitivamemte y dos (2) vacantes temporales, se hace análisis mientras sus titulares se encuentran en periodo de prueba en otra entidad.</t>
  </si>
  <si>
    <t>Matríz Planta de Personal</t>
  </si>
  <si>
    <t>De 3 empleos en vacancia definitiva se efectuaron 3 análisis de requisitos para su provisión. Se hacen 2 análisis, igualmente, para la provisión de las vacancias mediante encargo, mientras se proveen definitivamente y la otra vacante (1), se provee mientras su titular se encuentra en periodo de prueba en otra entidad.</t>
  </si>
  <si>
    <t>De 3 empleos en vacancia definitiva se efectuó la provisión de 3 empleos.</t>
  </si>
  <si>
    <t>De 1 empleo en vacancia definitiva en uso de lista de elegibles se efectuó la provisión de 1 empleo. De 2 actividades programadas en el Plan de Acción de Integridad se ejecutaron 2 y de 4 programadas en el Plan GESCO se desarrollaron las 4.</t>
  </si>
  <si>
    <t>Matríz Planta de Personal e Informe POA, con pantallazos de evidencias</t>
  </si>
  <si>
    <t>De 1 empleo en vacancia temporal se efectuó la provisión por derecho preferencial de encargo. De 4 actividades programadas en el Plan de Acción de Integridad se ejecutaron 4 y de 5 programadas en el Plan GESCO se desarrollaron las 5.</t>
  </si>
  <si>
    <t xml:space="preserve">	
Realizar 100% del plan de mantenimiento correctivo- preventivo, que se requiera en la entidad para las diferentes sedes</t>
  </si>
  <si>
    <t>459901200-Sedes modificadas</t>
  </si>
  <si>
    <t>llevar acabo el seguimiento al plan de  mantenimiento a los bienes y sedes del IDPYBA 2022 aplicado a la Unidad de Cuidado Animal</t>
  </si>
  <si>
    <t>Reportes
 Certificados
 Actas
Informes</t>
  </si>
  <si>
    <t>unidad</t>
  </si>
  <si>
    <t>Subdireccion de Gestion Corporativa
Subdireccion de Atencion a la Fauna</t>
  </si>
  <si>
    <t>Realizar un seguimiento adecuado para el monitoreo de las actividades contempladas en el plan de de mantenimienot a los bienes y sedes del IDPYBA 2022</t>
  </si>
  <si>
    <t xml:space="preserve">
Se Ejecutaron actividades de manteminiento en la Ptar.
Se ejecutaron actividades de fumigacion</t>
  </si>
  <si>
    <t xml:space="preserve">Informes de actividades de fumigacion
formato de PA03-PR20-F01 mantenimiento Ptar </t>
  </si>
  <si>
    <t xml:space="preserve">
Se ejecutaron actividades de fumigacion y mantenimiento</t>
  </si>
  <si>
    <t>Reporte fumigacion y mantenimiento</t>
  </si>
  <si>
    <t xml:space="preserve">
Se ejecutaron actividades de fumigacion 
</t>
  </si>
  <si>
    <t>Informes de actividades de fumigacion
Acta de reunion actividades de mantenimiento</t>
  </si>
  <si>
    <t>Se realizaron las actividades de mantenimiento y fumigacion  en la unidad de cuidado animal</t>
  </si>
  <si>
    <t>acta de control de roedores
acta control integrsdo de plagas
Acta de fumigacion zona 3 uca
Informe Ptar UCA
Acta limpieza cajas externas 22 oct ok
Acta limpieza cajas externas 24 oct ok
Informe PTAR UCA
Informe Ptar uca mensual</t>
  </si>
  <si>
    <t>17,00%</t>
  </si>
  <si>
    <t>17,0%</t>
  </si>
  <si>
    <t xml:space="preserve">acta de control de roedores
acta control integrsdo de plagas
Acta de fumigacion zona 3 uca
Informe Ptar UCA
Acta limpieza cajas externas 22 nov ok
Acta limpieza cajas externas 24 nov ok
Informe PTAR UCA
Informe Ptar uca mensual
Revision Filtacion de agua - Bodega SDS
Excavacion para instalacion de Tuberia
Arreglo Tuberia
Arreglo caniles zona - corral 2
Cambio de llaves de zonas
Arreglo y organizacion taller de mantenimiento y bodega. </t>
  </si>
  <si>
    <t>llevar acabo el seguimiento al plan de  mantenimiento a los bienes y sedes del IDPYBA 2022 aplicado a la sede administrativa y de gestión documental</t>
  </si>
  <si>
    <t xml:space="preserve"> Certificados</t>
  </si>
  <si>
    <t>Subdireccion de Gestion Corporativa</t>
  </si>
  <si>
    <t>Generar los informes de seguimiento  para el cumplimiento de las actividades contempladas en plan de de mantenimiento a los bienes y sedes del IDPYBA 2022</t>
  </si>
  <si>
    <t>Se realizaron actividades de mantenimiento en la sede admisnitartiva</t>
  </si>
  <si>
    <t>informe de actividades de mantenimiento</t>
  </si>
  <si>
    <t xml:space="preserve">Se realizaron actividades de mantenimiento </t>
  </si>
  <si>
    <t>se realizaron las actividades de mantenimiento en la sede administrativa</t>
  </si>
  <si>
    <t>Realacion de mantenimientos sede admisnitrativa</t>
  </si>
  <si>
    <t>1. Adecuación oficina junto a fauna para 3 puestos de trabajo, incluyendo nuevos puntos de red y puntos eléctricos normal y regulada
2. Revisión silla puesto 92, se desmonta y se informa que está ok.
3. Ajuste vidrio cafeteria
4. Ajuste vidrio cafeteria
5. Pintura bajo puesto de almacen y bodega.
6. CAMBIO E INSTALACION DE LAMPARAS
7. Se mueve repisa 15 cm sobre el asistente
8. Anclaje de estante en almacén
9. Ajustar vidrio exterior cafetería
10. Pintura de area ludica
11. Cambio filtro de agua
12.Cambio de cilindros a 10 sillas
13. Cambio llave lavamanos
14. instalacion de dispensador de toallas higienicas sede administrativa y archivo.
15. Cambio de base y cilindro ultima silla pendiente quedando sillas ok</t>
  </si>
  <si>
    <t xml:space="preserve">	
Realizar 100% de las fases definidas del ciclo de vida para la creación  del  sistema de información de la entidad</t>
  </si>
  <si>
    <t>459902500- Sistemas de información implementados</t>
  </si>
  <si>
    <t>Detallar las actividades claves que se llevarán a cabo a lo largo del ciclo de vida del proyecto para el desarrollo del sistema de información. Este proceso abarca la planificación, el análisis, el diseño, el desarrollo, las pruebas, la implementación y el mantenimiento del sistema, para la vigencia se trabajara el análisis y diseño del sistema de información</t>
  </si>
  <si>
    <t xml:space="preserve">Documento con analisis: (recopilación de información sobre el sistema, los requisitos funcionales y no funcionales, Evaluación y documentación de los riesgos y restricciones asociados al proyecto) 
</t>
  </si>
  <si>
    <t>Realizar reuniones para reunir los requisitos que definen qué debe hacer el sistema de información, cómo debe operar, y las restricciones o especificaciones de rendimiento</t>
  </si>
  <si>
    <t>Se programaron y realizaron las sesiones de trabajo con los procesos de la subdirección de atención a la fauna y se realizó una visita a la UCA. También se adelantaron las actividades para la contratación de un recurso de ingeniería que soporte la revisión y mejoramiento del sistema Xiqua que es un componente fundamental para la operación y gestión de la subdirección de atención a la fauna.</t>
  </si>
  <si>
    <t>Sesiones programadas
Presentaciones de los procesos.
Estudios previos Xisqua</t>
  </si>
  <si>
    <t>Evaluar si los requisitos son viables con la tecnología disponible y si el proyecto es económicamente sustentable</t>
  </si>
  <si>
    <t>Asegurarse de que los requisitos cumplan con las expectativas y necesidades de los usuarios finales.</t>
  </si>
  <si>
    <t>Documento con diseño del sistema de información: (Documentación detallada de los componentes del sistema y sus interacciones, maquetación,Definición de las interfaces y los flujos de datos,Creación de un diseño arquitectónico para el sistema de información )</t>
  </si>
  <si>
    <t>Creación de los diagramas de flujo de datos y procesos.</t>
  </si>
  <si>
    <t>Se realizó la identificación, estructuración y programación del presupuesto requerido para la la fase 1 del sistema de informaicón en 2025.</t>
  </si>
  <si>
    <t>Cuadro de programación presupuestal
Presentación de programación presupuestal</t>
  </si>
  <si>
    <t>Diseñar la estructura técnica del sistema, incluyendo bases de datos, servidores, interfaces y otros componentes.</t>
  </si>
  <si>
    <t>Se realizó la revisión de los recursos actuales de plataforma tecnológica sobre la cual operan los sistemas de información actuales y se realizó el dimensionamiento de los recursos que se estiman utilzar en para el sistema de informaicón en 2025. Con esta informaicón se inició la estructruación del documento RFI.</t>
  </si>
  <si>
    <t xml:space="preserve">Calculadora Azure con costos mensuales de la plataforma requerida.
Borrador del RFI </t>
  </si>
  <si>
    <t>Definir la apariencia y funcionalidad de la interfaz de usuario para garantizar una experiencia fácil y eficiente para los usuarios.</t>
  </si>
  <si>
    <t xml:space="preserve">Se avanzó en la revisión de los documentos del acuerdo marcó y se realizó el primer borrador de estudios previos. </t>
  </si>
  <si>
    <t>Borrador estudios previos</t>
  </si>
  <si>
    <t>Proteger la vida y ser garantes del trato digno hacia los animales, a través de acciones de protección y bienestar animal</t>
  </si>
  <si>
    <t>Establecer 1 plan de acción para la ejecución de las necesidades en infraestructura para garantizar  la capacidad instalada de la UCA y demás infraestructura para la protección y cuidado animal en el D.C</t>
  </si>
  <si>
    <t>459901600-Sedes mantenidas</t>
  </si>
  <si>
    <t>Identificar las necesidades de infraestructura</t>
  </si>
  <si>
    <t>Matriz de necesidades</t>
  </si>
  <si>
    <t>Equipo de infraestructura</t>
  </si>
  <si>
    <t>Realizar la identifiación de necesidades en recorridos programadas</t>
  </si>
  <si>
    <t xml:space="preserve">La meta se traslada al  proyecto de inverisón de Fauna </t>
  </si>
  <si>
    <t>Se realiza  mesa de trabajo No.1 para identificar la necesidades  de mantenimiento a la infrestructura de la UCA, se revisa presupuesto  de menor  cuantia  para suplir necesidades  basicas y urgentes en la UCA,revision  de los estudios previos  en el componente tecnico  como base para la contratacion de estas actividades de mantenimiento en la UCA.Seguimiento y apoyo a la  supervision del contrato interadministrativo 20221996( seguimiento a la programacion Enel para la  energizacion de la casa  ecologica de los animales CEA, seguimiento a prorroga No. 5 de los contratos derivados obra  e interventoria de la CEA  y la revision del informe  quincenal No. 32  de avance de obra)</t>
  </si>
  <si>
    <t>1.Carpeta seguimiento necesidades UCA. 2. carpeta segumiento  contrato Interadministratativo No. 20221996- Casa ecologica de los Animales CEA</t>
  </si>
  <si>
    <t xml:space="preserve">1.UNIDAD DE CUIDADO ANIMAL UCA: (NOVIEMBRE DE 2024) Respecto a la UCA se asistio a la  reunion  con el especialista en sinantropicos con  el fin de ver alternativas al requerimiento de la SDS, se asiste  a visita de proponentes interesados en el proceso de mantenimiento de la  UCA  proceso Mc-016-2024.
2.CONTRATO INTRADMINISTRATIVO 20221996 CEA:(NOVIEMBRE DE 2024)Seguimiento y apoyo al supervision del  contrato  interadministrativo SDA 20221996, Se asiste  a reunion interistitucional  en  la secretaria juridica  para  definir alternativas respecto a las areas de cesion pendientes  y que estan estipuladas en la licencia de parcelacion y construccion de la CEA, se asiste  a reunion FINDETER -SDA- IDPYBA en la SDA  para ver el avance  de ejecucion del contrato interadministrativo , viabilidad de prorrogas de los contratos derivados obra  e interventoria. Se asiste a reunion  en la CAR  cundinamarca para indagar el avance  en  el tramite de modificacion del permiso  del descole de la PTAR de la CEA, se realiza revision de los informes  quincenales No. 34 y 35  de ejecucion  enviados por la asistencia tecnica FINDETER.   </t>
  </si>
  <si>
    <t>Seguimiento nesecidades  UCA noviembre de 2024
contrato interadministrativo 20221996 noviembre de 2024</t>
  </si>
  <si>
    <t>Septiembre</t>
  </si>
  <si>
    <t>AVANCE METAS PLAN DE DESARROLLO</t>
  </si>
  <si>
    <t>Descripción Meta Sectorial PDD</t>
  </si>
  <si>
    <t>La Meta es IDPYBA o Compartida con (mencione entidad)</t>
  </si>
  <si>
    <t>Descripción Indicador</t>
  </si>
  <si>
    <t>Tipo Indicador</t>
  </si>
  <si>
    <t>Meta/Actividad del proyecto que se asociada a la meta del PDD
(información indicativa)</t>
  </si>
  <si>
    <t>Programación vigencia</t>
  </si>
  <si>
    <t>Ejecución vigencia</t>
  </si>
  <si>
    <t>% Ejecución</t>
  </si>
  <si>
    <t>Avance Cualitativo</t>
  </si>
  <si>
    <r>
      <t>a.</t>
    </r>
    <r>
      <rPr>
        <b/>
        <sz val="9"/>
        <rFont val="Times New Roman"/>
        <family val="1"/>
      </rPr>
      <t>    Descripción avance cuatrienio</t>
    </r>
    <r>
      <rPr>
        <b/>
        <sz val="9"/>
        <rFont val="Arial"/>
        <family val="2"/>
      </rPr>
      <t xml:space="preserve">: </t>
    </r>
    <r>
      <rPr>
        <sz val="9"/>
        <rFont val="Arial"/>
        <family val="2"/>
      </rPr>
      <t>Mencione el avance en el cuatrienio para la meta PDD y
aspectos relevantes frente a las acciones de cumplimiento relacionando las magnitudes acumuladas.</t>
    </r>
  </si>
  <si>
    <r>
      <t xml:space="preserve">b.   Descripción avance en la vigencia actual : </t>
    </r>
    <r>
      <rPr>
        <sz val="9"/>
        <rFont val="Arial"/>
        <family val="2"/>
      </rPr>
      <t>Mencione el avance en la vigencia para la meta PDD y aspectos relevantes frente a las acciones de cumplimiento relacionando las magnitudes acumuladas.</t>
    </r>
  </si>
  <si>
    <r>
      <t>c.</t>
    </r>
    <r>
      <rPr>
        <b/>
        <sz val="9"/>
        <rFont val="Times New Roman"/>
        <family val="1"/>
      </rPr>
      <t xml:space="preserve">    </t>
    </r>
    <r>
      <rPr>
        <b/>
        <sz val="9"/>
        <rFont val="Arial"/>
        <family val="2"/>
      </rPr>
      <t>Retrasos o dificultades:</t>
    </r>
    <r>
      <rPr>
        <sz val="9"/>
        <rFont val="Arial"/>
        <family val="2"/>
      </rPr>
      <t xml:space="preserve"> Mencione las situaciones misionales que han dificultado el logro de las actividades.</t>
    </r>
  </si>
  <si>
    <r>
      <t>d.</t>
    </r>
    <r>
      <rPr>
        <b/>
        <sz val="9"/>
        <rFont val="Times New Roman"/>
        <family val="1"/>
      </rPr>
      <t xml:space="preserve">    </t>
    </r>
    <r>
      <rPr>
        <b/>
        <sz val="9"/>
        <rFont val="Arial"/>
        <family val="2"/>
      </rPr>
      <t>Soluciones:</t>
    </r>
    <r>
      <rPr>
        <sz val="9"/>
        <rFont val="Arial"/>
        <family val="2"/>
      </rPr>
      <t xml:space="preserve"> Mencione las acciones adelantadas para superar los retrasos. ESTAS DEBEN SER COHERENTES CON LOS RETRASOS.</t>
    </r>
  </si>
  <si>
    <r>
      <t>e.</t>
    </r>
    <r>
      <rPr>
        <b/>
        <sz val="9"/>
        <rFont val="Times New Roman"/>
        <family val="1"/>
      </rPr>
      <t xml:space="preserve">    </t>
    </r>
    <r>
      <rPr>
        <b/>
        <sz val="9"/>
        <rFont val="Arial"/>
        <family val="2"/>
      </rPr>
      <t>Impactos o beneficios:</t>
    </r>
    <r>
      <rPr>
        <sz val="9"/>
        <rFont val="Arial"/>
        <family val="2"/>
      </rPr>
      <t xml:space="preserve"> Mencione los aspectos que generan cambio en las condiciones y situaciones de los participantes y no participantes a nivel, individual, familiar, territorial directa o indirectamente.</t>
    </r>
  </si>
  <si>
    <t>Realizar el 100% de las acciones para el mejoramiento de la capacidad de gestión pública del sector ambiente.</t>
  </si>
  <si>
    <t>Desarrollar todas las acciones necesarias para contribuir al mejoramiento del sector en temas de capacidad de gestión publica</t>
  </si>
  <si>
    <t>Talento Humano:
1.Fortalecimiento de las capacidades y habilidadades de los servidores para una mejor prestación del servicio al ciudadano
2. Cumplimiento de las actividades de bienestar que permiten que el servidor trabaje feliz que redunde en mejor prestación del servicio y atención al ciudadano
3. Cumplimiento en el pago de la nómina y seguridad social
4. Contestación de peticion
5.Cumplimiento Sistema SST y PESV
6.Auditoria al Sistema de Gestión de SST
7.Ejecución del plan de acción de integridad
8.Provisión de vacantes temporales a través de derecho preferencial de encargo</t>
  </si>
  <si>
    <t>Se ha dado inicio al proceso de  planeación estrategica institucional, con un enfasis en la reorientación estrategica del cuatrienio mediante acciones y actividades en  procesos de gestión que se adelantan actualmente en la entidad, avanzando en la  estrategia de los procesos tecnológicos y la mejora de los procesos administrativos y disciplinarios, complementando las acciones con un enfoque de planificación orientado a resultados, además de la  intervención en los procedimientos jurídicos y contractuales que  han facilitado un mayor nivel de transparencia y cumplimiento normativo, promoviendo el  fortalecimiento y la confianza en la institución.
Talento Humano:
1. Fortalecimiento de las capacidades y habilidadades de los servidores para una mejor prestación del servicio al ciudadano
2. Cumplimiento de las actividades de bienestar que permiten que el servidor trabaje feliz que redunde en mejor prestación del servicio y atención al ciudadano
3. Cumplimiento en el pago de la nómina y seguridad social
4. Cumplimiento de cronograma plan de previsión de recursos humanos y anual de vacantes
5. Cumplimiento PLan Trabajo SST
6. Cumplimiento PESV
7.Proyección actos administrativos atinentes al ciclo de vida del servidor
8. Ejecución del Plan de Acción de Integridad</t>
  </si>
  <si>
    <t>Talento Humano:
Para el peridodo reportado, no se presentaron retrasos significativos para el cumplimiento de la meta.</t>
  </si>
  <si>
    <t>Talento Humano:
Al proporcionar el fortalecimiento de las capacidades y habilidades en los servidores y cumplimiento de las activiaddes de bienestar, se logra un mayor sentido de pertenencia con la entidad y en el sentimiento de prestar cada vez un mejor servicio a los ciudadanos y animales, satisfaciendo sus necesidades. De otra parte con la auditoría efectuada por la Oficina de Control Interno se logran establecer punto de mejora que redundan en bienestar y salud de los servidores y colaboradores.</t>
  </si>
  <si>
    <t xml:space="preserve">Implementar 3 programas de información ambiental y conocimiento ambiental. </t>
  </si>
  <si>
    <t>fortalecer a nivel institucional  la concentración y calidad del dato para promover facilidad a la administración en el momento de acceder a la información mediante sistema de información</t>
  </si>
  <si>
    <t>9. Pago retroactivo salarial</t>
  </si>
  <si>
    <t>Se ha realizado la contratación del profesional para dar inicio a la gestión.</t>
  </si>
  <si>
    <t>Implementar (1) plan de ejecución para el fortalecimiento y dignificación de la infraestructura de la UCA y demás infraestructutra para el cuidado y la protección animal</t>
  </si>
  <si>
    <t>Desarrollar avances en Plan de ejecución infraestructura sedes para el cuidado y protección animal</t>
  </si>
  <si>
    <t>10.Presentación PAAC</t>
  </si>
  <si>
    <t>11.Presentación matriz riesgos gestión</t>
  </si>
  <si>
    <t>Mag. PDD</t>
  </si>
  <si>
    <t>#</t>
  </si>
  <si>
    <t>Meta _ Actividad</t>
  </si>
  <si>
    <t xml:space="preserve">Mag. Vigencia </t>
  </si>
  <si>
    <t>Equivalencia con meta PDD</t>
  </si>
  <si>
    <t xml:space="preserve">Avance vigencia </t>
  </si>
  <si>
    <t xml:space="preserve">Avance equi meta PDD </t>
  </si>
  <si>
    <t>META UCA</t>
  </si>
  <si>
    <t>En noviembre se obtuvieron aproximadamente 2.330 nuevos seguidores en las cuentas de Facebook e Instagram del IDPYBA, y se lograron aprox. 57.186 interacciones (likes, comentarios y compartidos), en las 220 publicaciones realizadas, con 561.499 impresiones (alcance) del contenido.</t>
  </si>
  <si>
    <t>Se lograron  47  publicaciones en diversos medios de comunicación a nivel regional y nacional.</t>
  </si>
  <si>
    <t>En noviembre el se realizó el boletín diario del monitoreo (19), el cual fue enviado a todos los colaboradores del Instituto.</t>
  </si>
  <si>
    <t xml:space="preserve">Se elaboraron 164 piezas gráficas y 19 videos. </t>
  </si>
  <si>
    <t>En noviembre se realizaron 220 contenidos correspondientes al mismo número de publicaciones en redes sociales, y se gestionaron 4 entrevistas para la visibilidad del Instituto.</t>
  </si>
  <si>
    <t>Se realizaron gestiones para 10 eventos realizados en el mes (10 jornadas de adopción).</t>
  </si>
  <si>
    <t>Se realizaron gestiones para 10  eventos realizados en el mes (10  jornadas de adopción).</t>
  </si>
  <si>
    <t>Se elaboró 1 comunicado de prensa divulgado en la Página Web  del Instituto y enviado a medios de comunicación.</t>
  </si>
  <si>
    <t>Esta actividad contribuyó a crear una cultura de seguridad dentro de la organización, destacando la responsabilidad compartida de todos los empleados en la protección de la información. La sensibilización y reinducción aseguraron que cada miembro del equipo comprendiera su papel en la mitigación de riesgos y cómo su comportamiento puede impactar la seguridad de la información</t>
  </si>
  <si>
    <t xml:space="preserve">1.UNIDAD DE CUIDADO ANIMAL UCA: (NOVIEMBRE DE 2024) Respecto a la UCA se asistio a la  reunion  con el especialista en sinantropicos con  el fin de ver alternativas al requerimiento de la SDS, se asiste  a visita de proponentes interesados en el proceso de mantenimiento de la  UCA  proceso Mc-016-2024.
2.CONTRATO INTRADMINISTRATIVO 20221996 CEA:(NOVIEMBRE DE 2024)Seguimiento y apoyo al supervision del  contrato  interadministrativo SDA 20221996, Se asiste  a reunion interistitucional  en  la secretaria juridica  para  definir alternativas respecto a las areas de cesion pendientes  y que estan estipuladas en la licencia de parcelacion y construccion de la CEA, se asiste  a reunion FINDETER -SDA- IDPYBA en la SDA  para ver el avance  de ejecucion del contrato interadministrativo , viabilidad de prorrogas de los contratos derivados obra  e interventoria. Se asiste a reunion  en la CAR  cundinamarca para indagar el avance  en  el tramite de modificacion del permiso  del descole de la PTAR de la CEA, se realiza revision de los informes  quincenales No. 34 y 35  de ejecucion  enviados por la asistencia tecnica FINDETER.      </t>
  </si>
  <si>
    <t>Se apoya en la difusión de las actividades fundamentales para potenciar la divulgación de información que permita dar a conocer la misionalidad del instituto. Además, se busca potenciar programas como el de 'Adopciones', 'Escuadrón Anti-crueldad', o 'Emergencias Veterinarias', y con ello sensibilizar hacia la tenencia responsable de los animales que aún no tienen un hoga</t>
  </si>
  <si>
    <t xml:space="preserve">Se adelantan las acciones relacionadas con los procesos transversales garantizando la provisión y gestión de bienes y servicios, la gestión del talento humano, la reducción del impacto ambiental y la integridad del personal que desarrolla actividades en el instituto </t>
  </si>
  <si>
    <t>Al realizar las actividades de mantenimiento en la Unidad de Cuidado Animal, se busca garantizar las condiciones de bienestar a los animales que se encuentran albergados en nuestras instalaciones, razón de ser de la entidad.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</si>
</sst>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42" formatCode="_-&quot;$&quot;\ * #,##0_-;\-&quot;$&quot;\ * #,##0_-;_-&quot;$&quot;\ * &quot;-&quot;_-;_-@_-"/>
    <numFmt numFmtId="41" formatCode="_-* #,##0_-;\-* #,##0_-;_-* &quot;-&quot;_-;_-@_-"/>
    <numFmt numFmtId="43" formatCode="_-* #,##0.00_-;\-* #,##0.00_-;_-* &quot;-&quot;??_-;_-@_-"/>
    <numFmt numFmtId="164" formatCode="_-&quot;$&quot;* #,##0.00_-;\-&quot;$&quot;* #,##0.00_-;_-&quot;$&quot;* &quot;-&quot;??_-;_-@_-"/>
    <numFmt numFmtId="165" formatCode="_(* #,##0.00_);_(* \(#,##0.00\);_(* &quot;-&quot;??_);_(@_)"/>
    <numFmt numFmtId="166" formatCode="_(&quot;$&quot;\ * #,##0.00_);_(&quot;$&quot;\ * \(#,##0.00\);_(&quot;$&quot;\ * &quot;-&quot;??_);_(@_)"/>
    <numFmt numFmtId="167" formatCode="_(&quot;$&quot;\ * #,##0_);_(&quot;$&quot;\ * \(#,##0\);_(&quot;$&quot;\ * &quot;-&quot;??_);_(@_)"/>
    <numFmt numFmtId="168" formatCode="_(* #,##0_);_(* \(#,##0\);_(* &quot;-&quot;??_);_(@_)"/>
    <numFmt numFmtId="169" formatCode="_-* #,##0_-;\-* #,##0_-;_-* &quot;-&quot;??_-;_-@_-"/>
    <numFmt numFmtId="170" formatCode="_-[$$-240A]* #,##0_-;\-[$$-240A]* #,##0_-;_-[$$-240A]* &quot;-&quot;??_-;_-@_-"/>
    <numFmt numFmtId="171" formatCode="&quot;$&quot;\ #,##0"/>
    <numFmt numFmtId="172" formatCode="&quot;$&quot;#,##0"/>
    <numFmt numFmtId="173" formatCode="dd/mmm/yyyy"/>
    <numFmt numFmtId="174" formatCode="_-&quot;$&quot;* #,##0_-;\-&quot;$&quot;* #,##0_-;_-&quot;$&quot;* &quot;-&quot;??_-;_-@_-"/>
    <numFmt numFmtId="175" formatCode="0.0%"/>
    <numFmt numFmtId="176" formatCode="_(* #,##0.000_);_(* \(#,##0.000\);_(* &quot;-&quot;??_);_(@_)"/>
    <numFmt numFmtId="177" formatCode="#,##0_ ;[Red]\-#,##0\ "/>
    <numFmt numFmtId="178" formatCode="&quot;$&quot;#,##0.00"/>
  </numFmts>
  <fonts count="93" x14ac:knownFonts="1">
    <font>
      <sz val="11"/>
      <color theme="1"/>
      <name val="Calibri"/>
      <family val="2"/>
      <scheme val="minor"/>
    </font>
    <font>
      <sz val="11"/>
      <color theme="1"/>
      <name val="Calibri"/>
      <family val="2"/>
      <scheme val="minor"/>
    </font>
    <font>
      <b/>
      <sz val="12"/>
      <color theme="1"/>
      <name val="Arial"/>
      <family val="2"/>
    </font>
    <font>
      <sz val="11"/>
      <color theme="1"/>
      <name val="Arial"/>
      <family val="2"/>
    </font>
    <font>
      <sz val="11"/>
      <color rgb="FFFF0000"/>
      <name val="Calibri"/>
      <family val="2"/>
      <scheme val="minor"/>
    </font>
    <font>
      <u/>
      <sz val="11"/>
      <color theme="10"/>
      <name val="Calibri"/>
      <family val="2"/>
    </font>
    <font>
      <sz val="11"/>
      <color indexed="8"/>
      <name val="Calibri"/>
      <family val="2"/>
    </font>
    <font>
      <b/>
      <sz val="11"/>
      <name val="Arial"/>
      <family val="2"/>
    </font>
    <font>
      <sz val="11"/>
      <color indexed="8"/>
      <name val="Arial"/>
      <family val="2"/>
    </font>
    <font>
      <b/>
      <sz val="11"/>
      <color theme="1"/>
      <name val="Arial"/>
      <family val="2"/>
    </font>
    <font>
      <sz val="12"/>
      <name val="Arial"/>
      <family val="2"/>
    </font>
    <font>
      <sz val="11"/>
      <name val="Arial"/>
      <family val="2"/>
    </font>
    <font>
      <b/>
      <sz val="12"/>
      <color rgb="FF00B0F0"/>
      <name val="Arial"/>
      <family val="2"/>
    </font>
    <font>
      <b/>
      <sz val="12"/>
      <name val="Arial"/>
      <family val="2"/>
    </font>
    <font>
      <sz val="9"/>
      <color theme="1"/>
      <name val="Calibri"/>
      <family val="2"/>
      <scheme val="minor"/>
    </font>
    <font>
      <b/>
      <sz val="18"/>
      <color rgb="FF3CB1EC"/>
      <name val="Arial"/>
      <family val="2"/>
    </font>
    <font>
      <b/>
      <sz val="11"/>
      <color rgb="FF3CB1EC"/>
      <name val="Arial"/>
      <family val="2"/>
    </font>
    <font>
      <b/>
      <sz val="11"/>
      <color indexed="8"/>
      <name val="Arial"/>
      <family val="2"/>
    </font>
    <font>
      <sz val="10"/>
      <name val="Arial"/>
      <family val="2"/>
    </font>
    <font>
      <sz val="16"/>
      <color theme="1"/>
      <name val="Arial"/>
      <family val="2"/>
    </font>
    <font>
      <b/>
      <sz val="9"/>
      <color theme="1"/>
      <name val="Arial"/>
      <family val="2"/>
    </font>
    <font>
      <b/>
      <sz val="20"/>
      <color rgb="FF00B0F0"/>
      <name val="Arial"/>
      <family val="2"/>
    </font>
    <font>
      <sz val="14"/>
      <color theme="1"/>
      <name val="Arial"/>
      <family val="2"/>
    </font>
    <font>
      <b/>
      <sz val="20"/>
      <color theme="1"/>
      <name val="Calibri"/>
      <family val="2"/>
      <scheme val="minor"/>
    </font>
    <font>
      <b/>
      <sz val="12"/>
      <color theme="1"/>
      <name val="Arial Narrow"/>
      <family val="2"/>
    </font>
    <font>
      <b/>
      <sz val="12"/>
      <name val="Arial Narrow"/>
      <family val="2"/>
    </font>
    <font>
      <sz val="12"/>
      <name val="Arial Narrow"/>
      <family val="2"/>
    </font>
    <font>
      <b/>
      <sz val="14"/>
      <color theme="1"/>
      <name val="Arial"/>
      <family val="2"/>
    </font>
    <font>
      <b/>
      <sz val="11"/>
      <color indexed="40"/>
      <name val="Arial"/>
      <family val="2"/>
    </font>
    <font>
      <sz val="12"/>
      <color theme="1"/>
      <name val="Arial Narrow"/>
      <family val="2"/>
    </font>
    <font>
      <sz val="12"/>
      <color rgb="FFFF0000"/>
      <name val="Arial Narrow"/>
      <family val="2"/>
    </font>
    <font>
      <b/>
      <i/>
      <sz val="12"/>
      <color indexed="21"/>
      <name val="Arial Narrow"/>
      <family val="2"/>
    </font>
    <font>
      <b/>
      <i/>
      <sz val="12"/>
      <color indexed="8"/>
      <name val="Arial Narrow"/>
      <family val="2"/>
    </font>
    <font>
      <sz val="12"/>
      <color indexed="8"/>
      <name val="Arial Narrow"/>
      <family val="2"/>
    </font>
    <font>
      <b/>
      <sz val="12"/>
      <color indexed="8"/>
      <name val="Arial Narrow"/>
      <family val="2"/>
    </font>
    <font>
      <b/>
      <sz val="9"/>
      <name val="Arial"/>
      <family val="2"/>
    </font>
    <font>
      <sz val="9"/>
      <name val="Arial"/>
      <family val="2"/>
    </font>
    <font>
      <b/>
      <sz val="9"/>
      <name val="Times New Roman"/>
      <family val="1"/>
    </font>
    <font>
      <b/>
      <sz val="16"/>
      <color theme="1"/>
      <name val="Calibri"/>
      <family val="2"/>
      <scheme val="minor"/>
    </font>
    <font>
      <sz val="16"/>
      <color theme="8" tint="-0.249977111117893"/>
      <name val="Arial"/>
      <family val="2"/>
    </font>
    <font>
      <sz val="16"/>
      <color theme="1"/>
      <name val="Calibri"/>
      <family val="2"/>
      <scheme val="minor"/>
    </font>
    <font>
      <b/>
      <sz val="11"/>
      <name val="Arial Narrow"/>
      <family val="2"/>
    </font>
    <font>
      <sz val="11"/>
      <name val="Calibri"/>
      <family val="2"/>
      <scheme val="minor"/>
    </font>
    <font>
      <b/>
      <sz val="9"/>
      <name val="Arial Narrow"/>
      <family val="2"/>
    </font>
    <font>
      <b/>
      <i/>
      <sz val="12"/>
      <name val="Arial Narrow"/>
      <family val="2"/>
    </font>
    <font>
      <b/>
      <sz val="10"/>
      <name val="Arial Narrow"/>
      <family val="2"/>
    </font>
    <font>
      <sz val="12"/>
      <color theme="0"/>
      <name val="Arial Narrow"/>
      <family val="2"/>
    </font>
    <font>
      <b/>
      <sz val="14"/>
      <color indexed="8"/>
      <name val="Arial"/>
      <family val="2"/>
    </font>
    <font>
      <b/>
      <sz val="14"/>
      <name val="Arial Narrow"/>
      <family val="2"/>
    </font>
    <font>
      <b/>
      <sz val="11"/>
      <color theme="0"/>
      <name val="Arial"/>
      <family val="2"/>
    </font>
    <font>
      <sz val="11"/>
      <color indexed="8"/>
      <name val="Calibri"/>
      <family val="2"/>
      <scheme val="minor"/>
    </font>
    <font>
      <sz val="10"/>
      <name val="Arial Narrow"/>
      <family val="2"/>
    </font>
    <font>
      <sz val="9"/>
      <name val="Arial Narrow"/>
      <family val="2"/>
    </font>
    <font>
      <sz val="11"/>
      <color theme="0"/>
      <name val="Arial"/>
      <family val="2"/>
    </font>
    <font>
      <sz val="10"/>
      <color theme="1"/>
      <name val="Calibri"/>
      <family val="2"/>
      <scheme val="minor"/>
    </font>
    <font>
      <sz val="10"/>
      <name val="Calibri"/>
      <family val="2"/>
      <scheme val="minor"/>
    </font>
    <font>
      <b/>
      <sz val="14"/>
      <color indexed="8"/>
      <name val="Arial Narrow"/>
      <family val="2"/>
    </font>
    <font>
      <b/>
      <sz val="10"/>
      <color theme="1"/>
      <name val="Arial"/>
      <family val="2"/>
    </font>
    <font>
      <b/>
      <sz val="10"/>
      <color theme="1"/>
      <name val="Arial Narrow"/>
      <family val="2"/>
    </font>
    <font>
      <b/>
      <sz val="10"/>
      <color indexed="8"/>
      <name val="Arial"/>
      <family val="2"/>
    </font>
    <font>
      <sz val="11"/>
      <color rgb="FF6600FF"/>
      <name val="Arial"/>
      <family val="2"/>
    </font>
    <font>
      <sz val="8"/>
      <color theme="1"/>
      <name val="Arial"/>
      <family val="2"/>
    </font>
    <font>
      <sz val="12"/>
      <color theme="1"/>
      <name val="Calibri"/>
      <family val="2"/>
      <scheme val="minor"/>
    </font>
    <font>
      <sz val="12"/>
      <color indexed="8"/>
      <name val="Arial"/>
      <family val="2"/>
    </font>
    <font>
      <sz val="11"/>
      <color theme="0" tint="-0.249977111117893"/>
      <name val="Arial"/>
      <family val="2"/>
    </font>
    <font>
      <sz val="14"/>
      <name val="Arial"/>
      <family val="2"/>
    </font>
    <font>
      <b/>
      <sz val="18"/>
      <color rgb="FFFF0000"/>
      <name val="Arial"/>
      <family val="2"/>
    </font>
    <font>
      <sz val="14"/>
      <color rgb="FFFF0000"/>
      <name val="Arial"/>
      <family val="2"/>
    </font>
    <font>
      <u/>
      <sz val="11"/>
      <color rgb="FFFF0000"/>
      <name val="Calibri"/>
      <family val="2"/>
    </font>
    <font>
      <b/>
      <sz val="11"/>
      <color rgb="FFFF0000"/>
      <name val="Calibri"/>
      <family val="2"/>
      <scheme val="minor"/>
    </font>
    <font>
      <b/>
      <sz val="24"/>
      <name val="Arial"/>
      <family val="2"/>
    </font>
    <font>
      <b/>
      <i/>
      <sz val="16"/>
      <color indexed="21"/>
      <name val="Arial Narrow"/>
      <family val="2"/>
    </font>
    <font>
      <b/>
      <sz val="14"/>
      <name val="Arial"/>
      <family val="2"/>
    </font>
    <font>
      <sz val="11"/>
      <color rgb="FF000000"/>
      <name val="Arial"/>
      <family val="2"/>
    </font>
    <font>
      <sz val="11"/>
      <color rgb="FF000000"/>
      <name val="Calibri"/>
      <family val="2"/>
      <scheme val="minor"/>
    </font>
    <font>
      <sz val="12"/>
      <color rgb="FF000000"/>
      <name val="Arial Narrow"/>
      <family val="2"/>
    </font>
    <font>
      <sz val="10"/>
      <color rgb="FF000000"/>
      <name val="Calibri"/>
      <family val="2"/>
      <scheme val="minor"/>
    </font>
    <font>
      <sz val="11"/>
      <name val="Arial Narrow"/>
      <family val="2"/>
    </font>
    <font>
      <sz val="12"/>
      <color theme="1"/>
      <name val="Arial"/>
      <family val="2"/>
    </font>
    <font>
      <b/>
      <sz val="11"/>
      <name val="Calibri"/>
      <family val="2"/>
      <scheme val="minor"/>
    </font>
    <font>
      <sz val="8"/>
      <name val="Calibri"/>
      <family val="2"/>
      <scheme val="minor"/>
    </font>
    <font>
      <sz val="11"/>
      <color rgb="FF000000"/>
      <name val="Arial"/>
      <family val="2"/>
      <charset val="1"/>
    </font>
    <font>
      <sz val="12"/>
      <color rgb="FF000000"/>
      <name val="Calibri"/>
      <family val="2"/>
    </font>
    <font>
      <sz val="10"/>
      <color rgb="FF000000"/>
      <name val="Calibri"/>
      <family val="2"/>
    </font>
    <font>
      <sz val="10"/>
      <name val="Calibri"/>
      <family val="2"/>
    </font>
    <font>
      <sz val="11"/>
      <name val="Arial"/>
      <family val="2"/>
    </font>
    <font>
      <sz val="11"/>
      <name val="Arial"/>
      <family val="2"/>
    </font>
    <font>
      <sz val="10"/>
      <color theme="1"/>
      <name val="Calibri"/>
      <family val="2"/>
      <scheme val="minor"/>
    </font>
    <font>
      <sz val="10"/>
      <color rgb="FF000000"/>
      <name val="Calibri"/>
      <family val="2"/>
    </font>
    <font>
      <sz val="11"/>
      <name val="Arial"/>
      <family val="2"/>
      <charset val="1"/>
    </font>
    <font>
      <sz val="8"/>
      <name val="Arial"/>
      <family val="2"/>
    </font>
    <font>
      <sz val="11"/>
      <color rgb="FFFF0000"/>
      <name val="Arial"/>
      <family val="2"/>
    </font>
    <font>
      <sz val="11"/>
      <color rgb="FF000000"/>
      <name val="Arial"/>
      <family val="2"/>
    </font>
  </fonts>
  <fills count="63">
    <fill>
      <patternFill patternType="none"/>
    </fill>
    <fill>
      <patternFill patternType="gray125"/>
    </fill>
    <fill>
      <patternFill patternType="solid">
        <fgColor theme="0"/>
        <bgColor indexed="64"/>
      </patternFill>
    </fill>
    <fill>
      <gradientFill degree="90">
        <stop position="0">
          <color theme="0"/>
        </stop>
        <stop position="1">
          <color theme="0" tint="-0.25098422193060094"/>
        </stop>
      </gradientFill>
    </fill>
    <fill>
      <patternFill patternType="solid">
        <fgColor rgb="FFFFFF00"/>
        <bgColor indexed="64"/>
      </patternFill>
    </fill>
    <fill>
      <patternFill patternType="solid">
        <fgColor theme="2" tint="-9.9978637043366805E-2"/>
        <bgColor indexed="64"/>
      </patternFill>
    </fill>
    <fill>
      <patternFill patternType="solid">
        <fgColor theme="8" tint="0.7999816888943144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indexed="9"/>
        <bgColor indexed="64"/>
      </patternFill>
    </fill>
    <fill>
      <gradientFill degree="90">
        <stop position="0">
          <color theme="0"/>
        </stop>
        <stop position="1">
          <color rgb="FF92D050"/>
        </stop>
      </gradientFill>
    </fill>
    <fill>
      <gradientFill degree="90">
        <stop position="0">
          <color theme="0"/>
        </stop>
        <stop position="1">
          <color theme="7" tint="0.59999389629810485"/>
        </stop>
      </gradientFill>
    </fill>
    <fill>
      <patternFill patternType="solid">
        <fgColor theme="4" tint="0.59999389629810485"/>
        <bgColor indexed="64"/>
      </patternFill>
    </fill>
    <fill>
      <gradientFill degree="90">
        <stop position="0">
          <color theme="9" tint="0.40000610370189521"/>
        </stop>
        <stop position="1">
          <color theme="9" tint="-0.25098422193060094"/>
        </stop>
      </gradientFill>
    </fill>
    <fill>
      <gradientFill degree="90">
        <stop position="0">
          <color theme="5" tint="0.80001220740379042"/>
        </stop>
        <stop position="1">
          <color theme="5" tint="0.40000610370189521"/>
        </stop>
      </gradientFill>
    </fill>
    <fill>
      <gradientFill degree="90">
        <stop position="0">
          <color theme="8" tint="-0.25098422193060094"/>
        </stop>
        <stop position="1">
          <color theme="0" tint="-0.25098422193060094"/>
        </stop>
      </gradientFill>
    </fill>
    <fill>
      <gradientFill degree="90">
        <stop position="0">
          <color theme="9" tint="0.59999389629810485"/>
        </stop>
        <stop position="1">
          <color theme="9" tint="-0.25098422193060094"/>
        </stop>
      </gradientFill>
    </fill>
    <fill>
      <gradientFill degree="90">
        <stop position="0">
          <color theme="0" tint="-0.1490218817712943"/>
        </stop>
        <stop position="1">
          <color theme="8" tint="-0.25098422193060094"/>
        </stop>
      </gradientFill>
    </fill>
    <fill>
      <gradientFill degree="90">
        <stop position="0">
          <color theme="0" tint="-5.0965910824915313E-2"/>
        </stop>
        <stop position="1">
          <color theme="8" tint="-0.25098422193060094"/>
        </stop>
      </gradientFill>
    </fill>
    <fill>
      <gradientFill degree="90">
        <stop position="0">
          <color theme="4" tint="0.80001220740379042"/>
        </stop>
        <stop position="1">
          <color theme="8" tint="-0.25098422193060094"/>
        </stop>
      </gradientFill>
    </fill>
    <fill>
      <patternFill patternType="solid">
        <fgColor rgb="FFFFFF99"/>
        <bgColor indexed="64"/>
      </patternFill>
    </fill>
    <fill>
      <patternFill patternType="solid">
        <fgColor rgb="FFFF0000"/>
        <bgColor indexed="64"/>
      </patternFill>
    </fill>
    <fill>
      <gradientFill degree="90">
        <stop position="0">
          <color theme="0"/>
        </stop>
        <stop position="1">
          <color theme="7" tint="0.40000610370189521"/>
        </stop>
      </gradientFill>
    </fill>
    <fill>
      <gradientFill degree="90">
        <stop position="0">
          <color theme="7" tint="0.80001220740379042"/>
        </stop>
        <stop position="1">
          <color theme="7" tint="0.40000610370189521"/>
        </stop>
      </gradientFill>
    </fill>
    <fill>
      <gradientFill degree="90">
        <stop position="0">
          <color theme="0"/>
        </stop>
        <stop position="1">
          <color theme="0" tint="-0.49803155613879818"/>
        </stop>
      </gradientFill>
    </fill>
    <fill>
      <patternFill patternType="solid">
        <fgColor rgb="FFFFFF00"/>
        <bgColor auto="1"/>
      </patternFill>
    </fill>
    <fill>
      <patternFill patternType="solid">
        <fgColor theme="7" tint="0.39997558519241921"/>
        <bgColor indexed="64"/>
      </patternFill>
    </fill>
    <fill>
      <gradientFill degree="90">
        <stop position="0">
          <color theme="9"/>
        </stop>
        <stop position="1">
          <color theme="9" tint="0.59999389629810485"/>
        </stop>
      </gradientFill>
    </fill>
    <fill>
      <patternFill patternType="solid">
        <fgColor rgb="FFD9D9D9"/>
        <bgColor rgb="FF000000"/>
      </patternFill>
    </fill>
    <fill>
      <patternFill patternType="solid">
        <fgColor rgb="FFFFFFFF"/>
        <bgColor rgb="FF000000"/>
      </patternFill>
    </fill>
    <fill>
      <patternFill patternType="solid">
        <fgColor theme="4" tint="0.79998168889431442"/>
        <bgColor indexed="64"/>
      </patternFill>
    </fill>
    <fill>
      <patternFill patternType="solid">
        <fgColor rgb="FF92D050"/>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rgb="FFFFFF00"/>
        <bgColor rgb="FF000000"/>
      </patternFill>
    </fill>
    <fill>
      <patternFill patternType="solid">
        <fgColor rgb="FFFF3399"/>
        <bgColor rgb="FF000000"/>
      </patternFill>
    </fill>
    <fill>
      <patternFill patternType="solid">
        <fgColor rgb="FFFF3399"/>
        <bgColor indexed="64"/>
      </patternFill>
    </fill>
    <fill>
      <patternFill patternType="solid">
        <fgColor rgb="FFF7F7FF"/>
        <bgColor indexed="64"/>
      </patternFill>
    </fill>
    <fill>
      <patternFill patternType="solid">
        <fgColor rgb="FFEBEBFF"/>
        <bgColor indexed="64"/>
      </patternFill>
    </fill>
    <fill>
      <patternFill patternType="solid">
        <fgColor rgb="FFD5D5FF"/>
        <bgColor indexed="64"/>
      </patternFill>
    </fill>
    <fill>
      <patternFill patternType="solid">
        <fgColor rgb="FFD9D9FF"/>
        <bgColor indexed="64"/>
      </patternFill>
    </fill>
    <fill>
      <patternFill patternType="solid">
        <fgColor rgb="FFB3B3FF"/>
        <bgColor indexed="64"/>
      </patternFill>
    </fill>
    <fill>
      <patternFill patternType="solid">
        <fgColor rgb="FFFFE7FF"/>
        <bgColor indexed="64"/>
      </patternFill>
    </fill>
    <fill>
      <patternFill patternType="solid">
        <fgColor rgb="FFCCFFFF"/>
        <bgColor indexed="64"/>
      </patternFill>
    </fill>
    <fill>
      <patternFill patternType="solid">
        <fgColor rgb="FF97FFFF"/>
        <bgColor indexed="64"/>
      </patternFill>
    </fill>
    <fill>
      <patternFill patternType="solid">
        <fgColor rgb="FF79FFFF"/>
        <bgColor indexed="64"/>
      </patternFill>
    </fill>
    <fill>
      <patternFill patternType="solid">
        <fgColor rgb="FF85FFFF"/>
        <bgColor indexed="64"/>
      </patternFill>
    </fill>
    <fill>
      <patternFill patternType="solid">
        <fgColor rgb="FFFFFFC9"/>
        <bgColor indexed="64"/>
      </patternFill>
    </fill>
    <fill>
      <patternFill patternType="solid">
        <fgColor rgb="FFFFFFEF"/>
        <bgColor indexed="64"/>
      </patternFill>
    </fill>
    <fill>
      <patternFill patternType="solid">
        <fgColor rgb="FF99FFCC"/>
        <bgColor indexed="64"/>
      </patternFill>
    </fill>
    <fill>
      <patternFill patternType="solid">
        <fgColor rgb="FFD9FFEC"/>
        <bgColor indexed="64"/>
      </patternFill>
    </fill>
    <fill>
      <patternFill patternType="solid">
        <fgColor rgb="FFEBFFF5"/>
        <bgColor indexed="64"/>
      </patternFill>
    </fill>
    <fill>
      <patternFill patternType="solid">
        <fgColor rgb="FFCCFFCC"/>
        <bgColor indexed="64"/>
      </patternFill>
    </fill>
    <fill>
      <patternFill patternType="solid">
        <fgColor theme="6" tint="0.79998168889431442"/>
        <bgColor indexed="64"/>
      </patternFill>
    </fill>
    <fill>
      <patternFill patternType="solid">
        <fgColor theme="9" tint="0.59999389629810485"/>
        <bgColor indexed="64"/>
      </patternFill>
    </fill>
    <fill>
      <patternFill patternType="solid">
        <fgColor rgb="FF00B0F0"/>
        <bgColor indexed="64"/>
      </patternFill>
    </fill>
    <fill>
      <patternFill patternType="solid">
        <fgColor theme="5" tint="-0.249977111117893"/>
        <bgColor indexed="64"/>
      </patternFill>
    </fill>
    <fill>
      <patternFill patternType="solid">
        <fgColor rgb="FF00CCFF"/>
        <bgColor indexed="64"/>
      </patternFill>
    </fill>
    <fill>
      <patternFill patternType="solid">
        <fgColor rgb="FFD60093"/>
        <bgColor indexed="64"/>
      </patternFill>
    </fill>
    <fill>
      <patternFill patternType="solid">
        <fgColor rgb="FFFFF2CC"/>
        <bgColor indexed="64"/>
      </patternFill>
    </fill>
    <fill>
      <patternFill patternType="solid">
        <fgColor rgb="FFD0CECE"/>
        <bgColor rgb="FF000000"/>
      </patternFill>
    </fill>
    <fill>
      <patternFill patternType="solid">
        <fgColor rgb="FFE2EFDA"/>
        <bgColor rgb="FF000000"/>
      </patternFill>
    </fill>
    <fill>
      <patternFill patternType="solid">
        <fgColor rgb="FF00B0F0"/>
        <bgColor rgb="FF000000"/>
      </patternFill>
    </fill>
  </fills>
  <borders count="68">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right style="thin">
        <color indexed="64"/>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style="hair">
        <color indexed="64"/>
      </right>
      <top/>
      <bottom style="hair">
        <color indexed="64"/>
      </bottom>
      <diagonal/>
    </border>
    <border>
      <left/>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right/>
      <top style="hair">
        <color indexed="64"/>
      </top>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hair">
        <color indexed="64"/>
      </top>
      <bottom style="hair">
        <color indexed="64"/>
      </bottom>
      <diagonal/>
    </border>
    <border>
      <left style="thin">
        <color auto="1"/>
      </left>
      <right style="medium">
        <color auto="1"/>
      </right>
      <top style="thin">
        <color auto="1"/>
      </top>
      <bottom style="thin">
        <color auto="1"/>
      </bottom>
      <diagonal/>
    </border>
    <border>
      <left style="hair">
        <color indexed="64"/>
      </left>
      <right/>
      <top/>
      <bottom/>
      <diagonal/>
    </border>
    <border>
      <left/>
      <right style="hair">
        <color indexed="64"/>
      </right>
      <top/>
      <bottom/>
      <diagonal/>
    </border>
    <border>
      <left style="hair">
        <color indexed="64"/>
      </left>
      <right/>
      <top style="dotted">
        <color indexed="64"/>
      </top>
      <bottom style="hair">
        <color indexed="64"/>
      </bottom>
      <diagonal/>
    </border>
    <border>
      <left/>
      <right/>
      <top style="dotted">
        <color indexed="64"/>
      </top>
      <bottom style="hair">
        <color indexed="64"/>
      </bottom>
      <diagonal/>
    </border>
    <border>
      <left/>
      <right style="hair">
        <color indexed="64"/>
      </right>
      <top style="dotted">
        <color indexed="64"/>
      </top>
      <bottom style="hair">
        <color indexed="64"/>
      </bottom>
      <diagonal/>
    </border>
    <border>
      <left style="hair">
        <color indexed="64"/>
      </left>
      <right/>
      <top style="hair">
        <color indexed="64"/>
      </top>
      <bottom style="dotted">
        <color indexed="64"/>
      </bottom>
      <diagonal/>
    </border>
    <border>
      <left/>
      <right/>
      <top/>
      <bottom style="hair">
        <color indexed="64"/>
      </bottom>
      <diagonal/>
    </border>
    <border>
      <left/>
      <right style="hair">
        <color indexed="64"/>
      </right>
      <top style="hair">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style="medium">
        <color auto="1"/>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theme="1"/>
      </top>
      <bottom style="medium">
        <color theme="1"/>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theme="1"/>
      </left>
      <right style="thin">
        <color theme="1"/>
      </right>
      <top style="medium">
        <color theme="1"/>
      </top>
      <bottom/>
      <diagonal/>
    </border>
    <border>
      <left style="medium">
        <color indexed="64"/>
      </left>
      <right style="thin">
        <color indexed="64"/>
      </right>
      <top style="medium">
        <color theme="1"/>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theme="1"/>
      </top>
      <bottom style="medium">
        <color indexed="64"/>
      </bottom>
      <diagonal/>
    </border>
    <border>
      <left style="medium">
        <color theme="1"/>
      </left>
      <right style="thin">
        <color indexed="64"/>
      </right>
      <top style="medium">
        <color indexed="64"/>
      </top>
      <bottom/>
      <diagonal/>
    </border>
    <border>
      <left style="medium">
        <color theme="1"/>
      </left>
      <right style="thin">
        <color indexed="64"/>
      </right>
      <top style="medium">
        <color theme="1"/>
      </top>
      <bottom/>
      <diagonal/>
    </border>
    <border>
      <left style="thin">
        <color indexed="64"/>
      </left>
      <right style="thin">
        <color indexed="64"/>
      </right>
      <top style="medium">
        <color indexed="64"/>
      </top>
      <bottom style="medium">
        <color theme="1"/>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bottom style="thin">
        <color auto="1"/>
      </bottom>
      <diagonal/>
    </border>
  </borders>
  <cellStyleXfs count="79">
    <xf numFmtId="0" fontId="0" fillId="0" borderId="0"/>
    <xf numFmtId="16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5" fillId="0" borderId="0" applyNumberFormat="0" applyFill="0" applyBorder="0" applyAlignment="0" applyProtection="0">
      <alignment vertical="top"/>
      <protection locked="0"/>
    </xf>
    <xf numFmtId="165" fontId="6" fillId="0" borderId="0" applyFont="0" applyFill="0" applyBorder="0" applyAlignment="0" applyProtection="0"/>
    <xf numFmtId="0" fontId="18" fillId="0" borderId="0"/>
    <xf numFmtId="9" fontId="18" fillId="0" borderId="0" applyFont="0" applyFill="0" applyBorder="0" applyAlignment="0" applyProtection="0"/>
    <xf numFmtId="9" fontId="6" fillId="0" borderId="0" applyFont="0" applyFill="0" applyBorder="0" applyAlignment="0" applyProtection="0"/>
    <xf numFmtId="166" fontId="6" fillId="0" borderId="0" applyFont="0" applyFill="0" applyBorder="0" applyAlignment="0" applyProtection="0"/>
    <xf numFmtId="9" fontId="1" fillId="0" borderId="0" applyFont="0" applyFill="0" applyBorder="0" applyAlignment="0" applyProtection="0"/>
    <xf numFmtId="0" fontId="18" fillId="0" borderId="0"/>
    <xf numFmtId="164" fontId="1"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0" fontId="50" fillId="0" borderId="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2" fontId="1" fillId="0" borderId="0" applyFont="0" applyFill="0" applyBorder="0" applyAlignment="0" applyProtection="0"/>
    <xf numFmtId="9" fontId="6"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cellStyleXfs>
  <cellXfs count="1123">
    <xf numFmtId="0" fontId="0" fillId="0" borderId="0" xfId="0"/>
    <xf numFmtId="0" fontId="0" fillId="2" borderId="0" xfId="0" applyFill="1"/>
    <xf numFmtId="0" fontId="3" fillId="2" borderId="0" xfId="0" applyFont="1" applyFill="1" applyProtection="1">
      <protection hidden="1"/>
    </xf>
    <xf numFmtId="0" fontId="7" fillId="2" borderId="0" xfId="0" applyFont="1" applyFill="1" applyAlignment="1">
      <alignment vertical="center"/>
    </xf>
    <xf numFmtId="0" fontId="3" fillId="2" borderId="0" xfId="0" applyFont="1" applyFill="1" applyAlignment="1" applyProtection="1">
      <alignment vertical="top" wrapText="1"/>
      <protection hidden="1"/>
    </xf>
    <xf numFmtId="0" fontId="14" fillId="2" borderId="0" xfId="0" applyFont="1" applyFill="1"/>
    <xf numFmtId="0" fontId="12" fillId="2" borderId="0" xfId="0" applyFont="1" applyFill="1" applyAlignment="1">
      <alignment horizontal="left" vertical="center"/>
    </xf>
    <xf numFmtId="0" fontId="22" fillId="2" borderId="0" xfId="0" applyFont="1" applyFill="1"/>
    <xf numFmtId="0" fontId="0" fillId="5" borderId="0" xfId="0" applyFill="1"/>
    <xf numFmtId="0" fontId="22" fillId="5" borderId="0" xfId="0" applyFont="1" applyFill="1"/>
    <xf numFmtId="0" fontId="21" fillId="5" borderId="0" xfId="0" applyFont="1" applyFill="1"/>
    <xf numFmtId="0" fontId="0" fillId="6" borderId="0" xfId="0" applyFill="1"/>
    <xf numFmtId="0" fontId="22" fillId="6" borderId="0" xfId="0" applyFont="1" applyFill="1"/>
    <xf numFmtId="0" fontId="23" fillId="2" borderId="0" xfId="0" applyFont="1" applyFill="1"/>
    <xf numFmtId="0" fontId="3" fillId="2" borderId="0" xfId="0" applyFont="1" applyFill="1" applyAlignment="1">
      <alignment vertical="center" wrapText="1"/>
    </xf>
    <xf numFmtId="0" fontId="8" fillId="2" borderId="0" xfId="0" applyFont="1" applyFill="1" applyProtection="1">
      <protection hidden="1"/>
    </xf>
    <xf numFmtId="0" fontId="16" fillId="2" borderId="0" xfId="0" applyFont="1" applyFill="1"/>
    <xf numFmtId="0" fontId="3" fillId="2" borderId="0" xfId="0" applyFont="1" applyFill="1" applyAlignment="1" applyProtection="1">
      <alignment horizontal="left" vertical="top" wrapText="1"/>
      <protection hidden="1"/>
    </xf>
    <xf numFmtId="0" fontId="8" fillId="2" borderId="0" xfId="0" applyFont="1" applyFill="1" applyAlignment="1" applyProtection="1">
      <alignment horizontal="center"/>
      <protection hidden="1"/>
    </xf>
    <xf numFmtId="0" fontId="8" fillId="2" borderId="0" xfId="0" applyFont="1" applyFill="1" applyAlignment="1" applyProtection="1">
      <alignment horizontal="justify"/>
      <protection hidden="1"/>
    </xf>
    <xf numFmtId="0" fontId="33" fillId="2" borderId="0" xfId="0" applyFont="1" applyFill="1" applyProtection="1">
      <protection hidden="1"/>
    </xf>
    <xf numFmtId="0" fontId="33" fillId="2" borderId="0" xfId="0" applyFont="1" applyFill="1" applyAlignment="1" applyProtection="1">
      <alignment horizontal="justify"/>
      <protection hidden="1"/>
    </xf>
    <xf numFmtId="0" fontId="34" fillId="2" borderId="0" xfId="0" applyFont="1" applyFill="1" applyAlignment="1" applyProtection="1">
      <alignment horizontal="right"/>
      <protection hidden="1"/>
    </xf>
    <xf numFmtId="0" fontId="17" fillId="2" borderId="0" xfId="0" applyFont="1" applyFill="1" applyProtection="1">
      <protection hidden="1"/>
    </xf>
    <xf numFmtId="0" fontId="17" fillId="2" borderId="0" xfId="0" applyFont="1" applyFill="1" applyAlignment="1" applyProtection="1">
      <alignment horizontal="center"/>
      <protection hidden="1"/>
    </xf>
    <xf numFmtId="0" fontId="31" fillId="2" borderId="0" xfId="0" applyFont="1" applyFill="1" applyAlignment="1" applyProtection="1">
      <alignment vertical="center"/>
      <protection hidden="1"/>
    </xf>
    <xf numFmtId="0" fontId="32" fillId="2" borderId="0" xfId="0" applyFont="1" applyFill="1" applyAlignment="1" applyProtection="1">
      <alignment vertical="center"/>
      <protection hidden="1"/>
    </xf>
    <xf numFmtId="0" fontId="33" fillId="2" borderId="0" xfId="0" applyFont="1" applyFill="1" applyAlignment="1" applyProtection="1">
      <alignment horizontal="left" vertical="center"/>
      <protection hidden="1"/>
    </xf>
    <xf numFmtId="0" fontId="26" fillId="2" borderId="0" xfId="6" applyFont="1" applyFill="1" applyAlignment="1" applyProtection="1">
      <alignment horizontal="center" vertical="center" wrapText="1"/>
      <protection hidden="1"/>
    </xf>
    <xf numFmtId="169" fontId="24" fillId="3" borderId="16" xfId="3" applyNumberFormat="1" applyFont="1" applyFill="1" applyBorder="1" applyAlignment="1">
      <alignment horizontal="center" vertical="center" wrapText="1"/>
    </xf>
    <xf numFmtId="172" fontId="33" fillId="0" borderId="16" xfId="5" applyNumberFormat="1" applyFont="1" applyFill="1" applyBorder="1" applyAlignment="1" applyProtection="1">
      <alignment horizontal="center" vertical="center" wrapText="1"/>
      <protection hidden="1"/>
    </xf>
    <xf numFmtId="0" fontId="33" fillId="2" borderId="0" xfId="0" applyFont="1" applyFill="1" applyAlignment="1" applyProtection="1">
      <alignment vertical="center"/>
      <protection hidden="1"/>
    </xf>
    <xf numFmtId="0" fontId="19" fillId="6" borderId="0" xfId="0" applyFont="1" applyFill="1"/>
    <xf numFmtId="0" fontId="39" fillId="6" borderId="0" xfId="0" applyFont="1" applyFill="1"/>
    <xf numFmtId="0" fontId="40" fillId="6" borderId="0" xfId="0" applyFont="1" applyFill="1"/>
    <xf numFmtId="3" fontId="25" fillId="0" borderId="16" xfId="6" applyNumberFormat="1" applyFont="1" applyBorder="1" applyAlignment="1" applyProtection="1">
      <alignment horizontal="center" vertical="center" wrapText="1"/>
      <protection hidden="1"/>
    </xf>
    <xf numFmtId="0" fontId="11" fillId="2" borderId="0" xfId="0" applyFont="1" applyFill="1" applyAlignment="1">
      <alignment vertical="center"/>
    </xf>
    <xf numFmtId="9" fontId="26" fillId="0" borderId="16" xfId="2" applyFont="1" applyFill="1" applyBorder="1" applyAlignment="1" applyProtection="1">
      <alignment horizontal="right" vertical="center" wrapText="1"/>
      <protection hidden="1"/>
    </xf>
    <xf numFmtId="0" fontId="8" fillId="2" borderId="0" xfId="0" applyFont="1" applyFill="1" applyAlignment="1" applyProtection="1">
      <alignment vertical="center"/>
      <protection hidden="1"/>
    </xf>
    <xf numFmtId="172" fontId="53" fillId="2" borderId="0" xfId="0" applyNumberFormat="1" applyFont="1" applyFill="1" applyAlignment="1" applyProtection="1">
      <alignment horizontal="justify"/>
      <protection hidden="1"/>
    </xf>
    <xf numFmtId="0" fontId="8" fillId="2" borderId="0" xfId="0" applyFont="1" applyFill="1" applyAlignment="1" applyProtection="1">
      <alignment vertical="top"/>
      <protection hidden="1"/>
    </xf>
    <xf numFmtId="0" fontId="24" fillId="3" borderId="16" xfId="0" applyFont="1" applyFill="1" applyBorder="1" applyAlignment="1">
      <alignment horizontal="center" vertical="center" wrapText="1"/>
    </xf>
    <xf numFmtId="0" fontId="29" fillId="11" borderId="16" xfId="0" applyFont="1" applyFill="1" applyBorder="1" applyAlignment="1">
      <alignment horizontal="center" vertical="center" wrapText="1"/>
    </xf>
    <xf numFmtId="10" fontId="55" fillId="2" borderId="0" xfId="0" applyNumberFormat="1" applyFont="1" applyFill="1" applyAlignment="1">
      <alignment horizontal="justify" vertical="top" wrapText="1"/>
    </xf>
    <xf numFmtId="10" fontId="54" fillId="2" borderId="0" xfId="0" applyNumberFormat="1" applyFont="1" applyFill="1" applyAlignment="1">
      <alignment horizontal="justify" vertical="top" wrapText="1"/>
    </xf>
    <xf numFmtId="10" fontId="55" fillId="2" borderId="27" xfId="0" applyNumberFormat="1" applyFont="1" applyFill="1" applyBorder="1" applyAlignment="1">
      <alignment horizontal="justify" vertical="top" wrapText="1"/>
    </xf>
    <xf numFmtId="0" fontId="24" fillId="13" borderId="16" xfId="0" applyFont="1" applyFill="1" applyBorder="1" applyAlignment="1">
      <alignment horizontal="center" vertical="center" wrapText="1"/>
    </xf>
    <xf numFmtId="0" fontId="58" fillId="10" borderId="16" xfId="0" applyFont="1" applyFill="1" applyBorder="1" applyAlignment="1">
      <alignment horizontal="center" vertical="center" wrapText="1"/>
    </xf>
    <xf numFmtId="0" fontId="59" fillId="2" borderId="0" xfId="0" applyFont="1" applyFill="1" applyAlignment="1" applyProtection="1">
      <alignment horizontal="center" vertical="center" wrapText="1"/>
      <protection hidden="1"/>
    </xf>
    <xf numFmtId="0" fontId="35" fillId="16" borderId="6" xfId="0" applyFont="1" applyFill="1" applyBorder="1" applyAlignment="1">
      <alignment horizontal="center" vertical="center" wrapText="1"/>
    </xf>
    <xf numFmtId="0" fontId="35" fillId="16" borderId="9" xfId="0" applyFont="1" applyFill="1" applyBorder="1" applyAlignment="1">
      <alignment horizontal="center" vertical="center" wrapText="1"/>
    </xf>
    <xf numFmtId="0" fontId="57" fillId="18" borderId="1" xfId="0" applyFont="1" applyFill="1" applyBorder="1" applyAlignment="1">
      <alignment horizontal="center" vertical="center" wrapText="1"/>
    </xf>
    <xf numFmtId="0" fontId="11" fillId="2" borderId="0" xfId="0" applyFont="1" applyFill="1" applyAlignment="1">
      <alignment horizontal="center" vertical="center"/>
    </xf>
    <xf numFmtId="0" fontId="3" fillId="2" borderId="0" xfId="0" applyFont="1" applyFill="1" applyAlignment="1" applyProtection="1">
      <alignment horizontal="left" vertical="center"/>
      <protection hidden="1"/>
    </xf>
    <xf numFmtId="0" fontId="3" fillId="2" borderId="0" xfId="0" applyFont="1" applyFill="1" applyAlignment="1" applyProtection="1">
      <alignment vertical="center"/>
      <protection hidden="1"/>
    </xf>
    <xf numFmtId="0" fontId="8" fillId="2" borderId="0" xfId="0" applyFont="1" applyFill="1" applyAlignment="1" applyProtection="1">
      <alignment horizontal="left" vertical="center"/>
      <protection hidden="1"/>
    </xf>
    <xf numFmtId="168" fontId="34" fillId="2" borderId="0" xfId="5" applyNumberFormat="1" applyFont="1" applyFill="1" applyBorder="1" applyAlignment="1" applyProtection="1">
      <alignment horizontal="left" vertical="center"/>
      <protection hidden="1"/>
    </xf>
    <xf numFmtId="0" fontId="0" fillId="2" borderId="0" xfId="0" applyFill="1" applyAlignment="1">
      <alignment horizontal="left" vertical="center"/>
    </xf>
    <xf numFmtId="168" fontId="8" fillId="2" borderId="0" xfId="0" applyNumberFormat="1" applyFont="1" applyFill="1" applyAlignment="1" applyProtection="1">
      <alignment horizontal="left" vertical="center"/>
      <protection hidden="1"/>
    </xf>
    <xf numFmtId="0" fontId="9" fillId="17" borderId="6" xfId="0" applyFont="1" applyFill="1" applyBorder="1" applyAlignment="1">
      <alignment vertical="center" wrapText="1"/>
    </xf>
    <xf numFmtId="10" fontId="11" fillId="2" borderId="0" xfId="0" applyNumberFormat="1" applyFont="1" applyFill="1" applyAlignment="1">
      <alignment horizontal="center" vertical="center"/>
    </xf>
    <xf numFmtId="0" fontId="11" fillId="0" borderId="0" xfId="0" applyFont="1" applyAlignment="1">
      <alignment vertical="center"/>
    </xf>
    <xf numFmtId="9" fontId="8" fillId="2" borderId="0" xfId="2" applyFont="1" applyFill="1" applyAlignment="1" applyProtection="1">
      <alignment horizontal="justify"/>
      <protection hidden="1"/>
    </xf>
    <xf numFmtId="0" fontId="60" fillId="2" borderId="0" xfId="0" applyFont="1" applyFill="1" applyAlignment="1">
      <alignment horizontal="center" vertical="center"/>
    </xf>
    <xf numFmtId="41" fontId="8" fillId="2" borderId="0" xfId="18" applyFont="1" applyFill="1" applyAlignment="1" applyProtection="1">
      <alignment horizontal="justify"/>
      <protection hidden="1"/>
    </xf>
    <xf numFmtId="41" fontId="8" fillId="2" borderId="0" xfId="0" applyNumberFormat="1" applyFont="1" applyFill="1" applyAlignment="1" applyProtection="1">
      <alignment horizontal="justify"/>
      <protection hidden="1"/>
    </xf>
    <xf numFmtId="172" fontId="48" fillId="4" borderId="16" xfId="5" applyNumberFormat="1" applyFont="1" applyFill="1" applyBorder="1" applyAlignment="1" applyProtection="1">
      <alignment horizontal="right" vertical="center" wrapText="1"/>
      <protection hidden="1"/>
    </xf>
    <xf numFmtId="172" fontId="26" fillId="20" borderId="16" xfId="1" applyNumberFormat="1" applyFont="1" applyFill="1" applyBorder="1" applyAlignment="1" applyProtection="1">
      <alignment horizontal="right" vertical="center" wrapText="1"/>
      <protection hidden="1"/>
    </xf>
    <xf numFmtId="172" fontId="26" fillId="0" borderId="16" xfId="1" applyNumberFormat="1" applyFont="1" applyFill="1" applyBorder="1" applyAlignment="1" applyProtection="1">
      <alignment horizontal="right" vertical="center" wrapText="1"/>
      <protection hidden="1"/>
    </xf>
    <xf numFmtId="167" fontId="26" fillId="0" borderId="1" xfId="1" applyNumberFormat="1" applyFont="1" applyBorder="1" applyAlignment="1" applyProtection="1">
      <alignment vertical="center" wrapText="1"/>
      <protection locked="0"/>
    </xf>
    <xf numFmtId="167" fontId="26" fillId="0" borderId="1" xfId="1" applyNumberFormat="1" applyFont="1" applyFill="1" applyBorder="1" applyAlignment="1" applyProtection="1">
      <alignment vertical="center"/>
      <protection locked="0"/>
    </xf>
    <xf numFmtId="10" fontId="26" fillId="0" borderId="1" xfId="2" applyNumberFormat="1" applyFont="1" applyFill="1" applyBorder="1" applyAlignment="1" applyProtection="1">
      <alignment horizontal="center" vertical="center"/>
      <protection locked="0"/>
    </xf>
    <xf numFmtId="1" fontId="8" fillId="0" borderId="16" xfId="3" applyNumberFormat="1" applyFont="1" applyBorder="1" applyAlignment="1" applyProtection="1">
      <alignment horizontal="center" vertical="center"/>
      <protection hidden="1"/>
    </xf>
    <xf numFmtId="0" fontId="0" fillId="2" borderId="0" xfId="0" applyFill="1" applyAlignment="1">
      <alignment vertical="center"/>
    </xf>
    <xf numFmtId="168" fontId="8" fillId="2" borderId="0" xfId="0" applyNumberFormat="1" applyFont="1" applyFill="1" applyAlignment="1" applyProtection="1">
      <alignment vertical="center"/>
      <protection hidden="1"/>
    </xf>
    <xf numFmtId="0" fontId="28" fillId="2" borderId="0" xfId="0" applyFont="1" applyFill="1" applyAlignment="1">
      <alignment vertical="center"/>
    </xf>
    <xf numFmtId="0" fontId="34" fillId="2" borderId="0" xfId="0" applyFont="1" applyFill="1" applyAlignment="1" applyProtection="1">
      <alignment horizontal="right" vertical="center"/>
      <protection hidden="1"/>
    </xf>
    <xf numFmtId="174" fontId="8" fillId="0" borderId="16" xfId="1" applyNumberFormat="1" applyFont="1" applyBorder="1" applyAlignment="1" applyProtection="1">
      <alignment vertical="center"/>
      <protection hidden="1"/>
    </xf>
    <xf numFmtId="9" fontId="8" fillId="2" borderId="0" xfId="2" applyFont="1" applyFill="1" applyAlignment="1" applyProtection="1">
      <alignment vertical="center"/>
      <protection hidden="1"/>
    </xf>
    <xf numFmtId="3" fontId="61" fillId="0" borderId="0" xfId="0" applyNumberFormat="1" applyFont="1" applyAlignment="1">
      <alignment vertical="center"/>
    </xf>
    <xf numFmtId="170" fontId="8" fillId="2" borderId="0" xfId="0" applyNumberFormat="1" applyFont="1" applyFill="1" applyAlignment="1" applyProtection="1">
      <alignment vertical="center"/>
      <protection hidden="1"/>
    </xf>
    <xf numFmtId="169" fontId="8" fillId="2" borderId="0" xfId="3" applyNumberFormat="1" applyFont="1" applyFill="1" applyAlignment="1" applyProtection="1">
      <alignment vertical="center"/>
      <protection hidden="1"/>
    </xf>
    <xf numFmtId="175" fontId="8" fillId="2" borderId="0" xfId="2" applyNumberFormat="1" applyFont="1" applyFill="1" applyAlignment="1" applyProtection="1">
      <alignment vertical="center"/>
      <protection hidden="1"/>
    </xf>
    <xf numFmtId="41" fontId="63" fillId="2" borderId="0" xfId="18" applyFont="1" applyFill="1" applyAlignment="1" applyProtection="1">
      <alignment horizontal="justify"/>
      <protection hidden="1"/>
    </xf>
    <xf numFmtId="41" fontId="63" fillId="2" borderId="0" xfId="18" applyFont="1" applyFill="1" applyAlignment="1" applyProtection="1">
      <protection hidden="1"/>
    </xf>
    <xf numFmtId="172" fontId="8" fillId="2" borderId="0" xfId="0" applyNumberFormat="1" applyFont="1" applyFill="1" applyAlignment="1" applyProtection="1">
      <alignment horizontal="right"/>
      <protection hidden="1"/>
    </xf>
    <xf numFmtId="0" fontId="9" fillId="17" borderId="6" xfId="0" applyFont="1" applyFill="1" applyBorder="1" applyAlignment="1">
      <alignment horizontal="center" vertical="center" wrapText="1"/>
    </xf>
    <xf numFmtId="0" fontId="65" fillId="2" borderId="0" xfId="0" applyFont="1" applyFill="1" applyAlignment="1">
      <alignment vertical="center" wrapText="1"/>
    </xf>
    <xf numFmtId="0" fontId="65" fillId="2" borderId="0" xfId="0" applyFont="1" applyFill="1" applyAlignment="1">
      <alignment vertical="center"/>
    </xf>
    <xf numFmtId="0" fontId="3" fillId="2" borderId="16" xfId="0" applyFont="1" applyFill="1" applyBorder="1" applyAlignment="1" applyProtection="1">
      <alignment horizontal="center" vertical="center"/>
      <protection hidden="1"/>
    </xf>
    <xf numFmtId="0" fontId="4" fillId="5" borderId="0" xfId="0" applyFont="1" applyFill="1"/>
    <xf numFmtId="0" fontId="66" fillId="5" borderId="0" xfId="0" applyFont="1" applyFill="1" applyAlignment="1">
      <alignment vertical="center" wrapText="1"/>
    </xf>
    <xf numFmtId="0" fontId="67" fillId="5" borderId="0" xfId="0" applyFont="1" applyFill="1"/>
    <xf numFmtId="0" fontId="68" fillId="5" borderId="0" xfId="4" applyFont="1" applyFill="1" applyAlignment="1" applyProtection="1"/>
    <xf numFmtId="0" fontId="69" fillId="5" borderId="0" xfId="0" applyFont="1" applyFill="1"/>
    <xf numFmtId="174" fontId="8" fillId="0" borderId="16" xfId="1" applyNumberFormat="1" applyFont="1" applyFill="1" applyBorder="1" applyAlignment="1" applyProtection="1">
      <alignment vertical="center"/>
      <protection hidden="1"/>
    </xf>
    <xf numFmtId="0" fontId="48" fillId="12" borderId="17" xfId="2" applyNumberFormat="1" applyFont="1" applyFill="1" applyBorder="1" applyAlignment="1" applyProtection="1">
      <alignment horizontal="right" vertical="center" wrapText="1"/>
      <protection hidden="1"/>
    </xf>
    <xf numFmtId="0" fontId="71" fillId="2" borderId="0" xfId="0" applyFont="1" applyFill="1" applyAlignment="1" applyProtection="1">
      <alignment vertical="center"/>
      <protection hidden="1"/>
    </xf>
    <xf numFmtId="0" fontId="24" fillId="11" borderId="16" xfId="0" applyFont="1" applyFill="1" applyBorder="1" applyAlignment="1">
      <alignment horizontal="center" vertical="center" wrapText="1"/>
    </xf>
    <xf numFmtId="0" fontId="30" fillId="8" borderId="1" xfId="0" applyFont="1" applyFill="1" applyBorder="1" applyAlignment="1" applyProtection="1">
      <alignment vertical="center" wrapText="1"/>
      <protection locked="0"/>
    </xf>
    <xf numFmtId="167" fontId="26" fillId="0" borderId="1" xfId="1" applyNumberFormat="1" applyFont="1" applyBorder="1" applyAlignment="1" applyProtection="1">
      <alignment vertical="center" wrapText="1"/>
    </xf>
    <xf numFmtId="167" fontId="26" fillId="0" borderId="1" xfId="1" applyNumberFormat="1" applyFont="1" applyFill="1" applyBorder="1" applyAlignment="1" applyProtection="1">
      <alignment vertical="center" wrapText="1"/>
    </xf>
    <xf numFmtId="0" fontId="3" fillId="2" borderId="0" xfId="0" applyFont="1" applyFill="1" applyAlignment="1" applyProtection="1">
      <alignment vertical="center"/>
      <protection locked="0"/>
    </xf>
    <xf numFmtId="0" fontId="16" fillId="2" borderId="0" xfId="0" applyFont="1" applyFill="1" applyAlignment="1" applyProtection="1">
      <alignment vertical="center"/>
      <protection locked="0"/>
    </xf>
    <xf numFmtId="0" fontId="8" fillId="2" borderId="0" xfId="0" applyFont="1" applyFill="1" applyAlignment="1" applyProtection="1">
      <alignment vertical="center"/>
      <protection locked="0"/>
    </xf>
    <xf numFmtId="0" fontId="8" fillId="2" borderId="0" xfId="0" applyFont="1" applyFill="1" applyAlignment="1" applyProtection="1">
      <alignment horizontal="left" vertical="center"/>
      <protection locked="0"/>
    </xf>
    <xf numFmtId="0" fontId="3" fillId="2" borderId="16" xfId="0" applyFont="1" applyFill="1" applyBorder="1" applyAlignment="1" applyProtection="1">
      <alignment horizontal="center" vertical="center"/>
      <protection locked="0"/>
    </xf>
    <xf numFmtId="0" fontId="2" fillId="2" borderId="0" xfId="0" applyFont="1" applyFill="1" applyAlignment="1" applyProtection="1">
      <alignment vertical="center"/>
      <protection locked="0"/>
    </xf>
    <xf numFmtId="0" fontId="9" fillId="2" borderId="0" xfId="0" applyFont="1" applyFill="1" applyAlignment="1" applyProtection="1">
      <alignment horizontal="center" vertical="center"/>
      <protection locked="0"/>
    </xf>
    <xf numFmtId="0" fontId="0" fillId="0" borderId="0" xfId="0" applyAlignment="1" applyProtection="1">
      <alignment vertical="center"/>
      <protection locked="0"/>
    </xf>
    <xf numFmtId="167" fontId="49" fillId="2" borderId="0" xfId="0" applyNumberFormat="1" applyFont="1" applyFill="1" applyAlignment="1" applyProtection="1">
      <alignment horizontal="center" vertical="center"/>
      <protection locked="0"/>
    </xf>
    <xf numFmtId="167" fontId="9" fillId="2" borderId="0" xfId="0" applyNumberFormat="1" applyFont="1" applyFill="1" applyAlignment="1" applyProtection="1">
      <alignment horizontal="center" vertical="center"/>
      <protection locked="0"/>
    </xf>
    <xf numFmtId="0" fontId="31" fillId="2" borderId="0" xfId="0" applyFont="1" applyFill="1" applyAlignment="1" applyProtection="1">
      <alignment vertical="center"/>
      <protection locked="0"/>
    </xf>
    <xf numFmtId="9" fontId="31" fillId="2" borderId="0" xfId="2" applyFont="1" applyFill="1" applyBorder="1" applyAlignment="1" applyProtection="1">
      <alignment vertical="center"/>
      <protection locked="0"/>
    </xf>
    <xf numFmtId="0" fontId="29" fillId="2" borderId="0" xfId="0" applyFont="1" applyFill="1" applyAlignment="1" applyProtection="1">
      <alignment vertical="center"/>
      <protection locked="0"/>
    </xf>
    <xf numFmtId="0" fontId="25" fillId="7" borderId="1" xfId="0" applyFont="1" applyFill="1" applyBorder="1" applyAlignment="1" applyProtection="1">
      <alignment horizontal="center" vertical="center" wrapText="1"/>
      <protection locked="0"/>
    </xf>
    <xf numFmtId="167" fontId="46" fillId="2" borderId="0" xfId="0" applyNumberFormat="1" applyFont="1" applyFill="1" applyAlignment="1" applyProtection="1">
      <alignment vertical="center"/>
      <protection locked="0"/>
    </xf>
    <xf numFmtId="10" fontId="26" fillId="8" borderId="1" xfId="2" applyNumberFormat="1" applyFont="1" applyFill="1" applyBorder="1" applyAlignment="1" applyProtection="1">
      <alignment horizontal="center" vertical="center" wrapText="1"/>
      <protection locked="0"/>
    </xf>
    <xf numFmtId="10" fontId="0" fillId="0" borderId="0" xfId="2" applyNumberFormat="1" applyFont="1" applyAlignment="1" applyProtection="1">
      <alignment vertical="center"/>
      <protection locked="0"/>
    </xf>
    <xf numFmtId="167" fontId="29" fillId="2" borderId="0" xfId="0" applyNumberFormat="1" applyFont="1" applyFill="1" applyAlignment="1" applyProtection="1">
      <alignment vertical="center"/>
      <protection locked="0"/>
    </xf>
    <xf numFmtId="0" fontId="62" fillId="0" borderId="1" xfId="0" applyFont="1" applyBorder="1" applyAlignment="1" applyProtection="1">
      <alignment vertical="center"/>
      <protection locked="0"/>
    </xf>
    <xf numFmtId="167" fontId="3" fillId="2" borderId="0" xfId="0" applyNumberFormat="1" applyFont="1" applyFill="1" applyAlignment="1" applyProtection="1">
      <alignment vertical="center"/>
      <protection locked="0"/>
    </xf>
    <xf numFmtId="0" fontId="25" fillId="8" borderId="1" xfId="0" applyFont="1" applyFill="1" applyBorder="1" applyAlignment="1" applyProtection="1">
      <alignment horizontal="center" vertical="center" wrapText="1"/>
      <protection locked="0"/>
    </xf>
    <xf numFmtId="167" fontId="25" fillId="8" borderId="1" xfId="1" applyNumberFormat="1" applyFont="1" applyFill="1" applyBorder="1" applyAlignment="1" applyProtection="1">
      <alignment vertical="center" wrapText="1"/>
      <protection locked="0"/>
    </xf>
    <xf numFmtId="0" fontId="25" fillId="0" borderId="1" xfId="0" applyFont="1" applyBorder="1" applyAlignment="1" applyProtection="1">
      <alignment horizontal="center" vertical="center" wrapText="1"/>
      <protection locked="0"/>
    </xf>
    <xf numFmtId="167" fontId="25" fillId="7" borderId="1" xfId="0" applyNumberFormat="1" applyFont="1" applyFill="1" applyBorder="1" applyAlignment="1" applyProtection="1">
      <alignment horizontal="center" vertical="center" wrapText="1"/>
      <protection locked="0"/>
    </xf>
    <xf numFmtId="167" fontId="25" fillId="7" borderId="1" xfId="1" applyNumberFormat="1" applyFont="1" applyFill="1" applyBorder="1" applyAlignment="1" applyProtection="1">
      <alignment vertical="center" wrapText="1"/>
      <protection locked="0"/>
    </xf>
    <xf numFmtId="43" fontId="25" fillId="7" borderId="1" xfId="3" applyFont="1" applyFill="1" applyBorder="1" applyAlignment="1" applyProtection="1">
      <alignment horizontal="center" vertical="center" wrapText="1"/>
      <protection locked="0"/>
    </xf>
    <xf numFmtId="0" fontId="26" fillId="0" borderId="1" xfId="0" applyFont="1" applyBorder="1" applyAlignment="1" applyProtection="1">
      <alignment horizontal="center" vertical="center" wrapText="1"/>
      <protection locked="0"/>
    </xf>
    <xf numFmtId="167" fontId="26" fillId="0" borderId="1" xfId="0" applyNumberFormat="1" applyFont="1" applyBorder="1" applyAlignment="1" applyProtection="1">
      <alignment vertical="center"/>
      <protection locked="0"/>
    </xf>
    <xf numFmtId="10" fontId="25" fillId="8" borderId="1" xfId="2" applyNumberFormat="1" applyFont="1" applyFill="1" applyBorder="1" applyAlignment="1" applyProtection="1">
      <alignment horizontal="center" vertical="center" wrapText="1"/>
      <protection locked="0"/>
    </xf>
    <xf numFmtId="0" fontId="33" fillId="2" borderId="0" xfId="0" applyFont="1" applyFill="1" applyAlignment="1" applyProtection="1">
      <alignment vertical="center"/>
      <protection locked="0"/>
    </xf>
    <xf numFmtId="10" fontId="3" fillId="2" borderId="0" xfId="2" applyNumberFormat="1" applyFont="1" applyFill="1" applyAlignment="1" applyProtection="1">
      <alignment vertical="center"/>
      <protection locked="0"/>
    </xf>
    <xf numFmtId="171" fontId="26" fillId="2" borderId="16" xfId="6" applyNumberFormat="1" applyFont="1" applyFill="1" applyBorder="1" applyAlignment="1" applyProtection="1">
      <alignment horizontal="justify" vertical="center" wrapText="1"/>
      <protection hidden="1"/>
    </xf>
    <xf numFmtId="171" fontId="26" fillId="9" borderId="16" xfId="6" applyNumberFormat="1" applyFont="1" applyFill="1" applyBorder="1" applyAlignment="1" applyProtection="1">
      <alignment horizontal="justify" vertical="center" wrapText="1"/>
      <protection hidden="1"/>
    </xf>
    <xf numFmtId="43" fontId="11" fillId="2" borderId="16" xfId="3" applyFont="1" applyFill="1" applyBorder="1" applyAlignment="1" applyProtection="1">
      <alignment horizontal="center" vertical="center"/>
      <protection hidden="1"/>
    </xf>
    <xf numFmtId="9" fontId="26" fillId="0" borderId="17" xfId="2" applyFont="1" applyFill="1" applyBorder="1" applyAlignment="1" applyProtection="1">
      <alignment horizontal="right" vertical="center" wrapText="1"/>
      <protection hidden="1"/>
    </xf>
    <xf numFmtId="164" fontId="25" fillId="0" borderId="1" xfId="1" applyFont="1" applyBorder="1" applyAlignment="1" applyProtection="1">
      <alignment horizontal="center" vertical="center" wrapText="1"/>
      <protection locked="0"/>
    </xf>
    <xf numFmtId="0" fontId="9" fillId="0" borderId="16" xfId="0" applyFont="1" applyBorder="1" applyAlignment="1">
      <alignment horizontal="center" vertical="center" wrapText="1"/>
    </xf>
    <xf numFmtId="175" fontId="9" fillId="0" borderId="16" xfId="2" applyNumberFormat="1" applyFont="1" applyFill="1" applyBorder="1" applyAlignment="1">
      <alignment horizontal="center" vertical="center" wrapText="1"/>
    </xf>
    <xf numFmtId="0" fontId="0" fillId="0" borderId="16" xfId="0" applyBorder="1" applyAlignment="1">
      <alignment horizontal="center" vertical="center" wrapText="1"/>
    </xf>
    <xf numFmtId="0" fontId="0" fillId="0" borderId="16" xfId="0" applyBorder="1" applyAlignment="1">
      <alignment horizontal="center" vertical="center"/>
    </xf>
    <xf numFmtId="9" fontId="20" fillId="0" borderId="16" xfId="0" applyNumberFormat="1" applyFont="1" applyBorder="1" applyAlignment="1">
      <alignment horizontal="center" vertical="center" textRotation="90" wrapText="1"/>
    </xf>
    <xf numFmtId="0" fontId="53" fillId="2" borderId="0" xfId="0" applyFont="1" applyFill="1" applyAlignment="1" applyProtection="1">
      <alignment vertical="center"/>
      <protection locked="0"/>
    </xf>
    <xf numFmtId="167" fontId="53" fillId="2" borderId="0" xfId="0" applyNumberFormat="1" applyFont="1" applyFill="1" applyAlignment="1" applyProtection="1">
      <alignment vertical="center"/>
      <protection locked="0"/>
    </xf>
    <xf numFmtId="164" fontId="53" fillId="2" borderId="0" xfId="1" applyFont="1" applyFill="1" applyAlignment="1" applyProtection="1">
      <alignment vertical="center"/>
      <protection locked="0"/>
    </xf>
    <xf numFmtId="0" fontId="0" fillId="0" borderId="16" xfId="0" applyBorder="1" applyAlignment="1">
      <alignment horizontal="justify" vertical="center" wrapText="1"/>
    </xf>
    <xf numFmtId="9" fontId="29" fillId="0" borderId="16" xfId="2" applyFont="1" applyFill="1" applyBorder="1" applyAlignment="1">
      <alignment vertical="center"/>
    </xf>
    <xf numFmtId="9" fontId="29" fillId="2" borderId="16" xfId="2" applyFont="1" applyFill="1" applyBorder="1" applyAlignment="1">
      <alignment vertical="center"/>
    </xf>
    <xf numFmtId="9" fontId="34" fillId="2" borderId="0" xfId="2" applyFont="1" applyFill="1" applyBorder="1" applyAlignment="1" applyProtection="1">
      <alignment vertical="center"/>
      <protection hidden="1"/>
    </xf>
    <xf numFmtId="2" fontId="29" fillId="0" borderId="16" xfId="2" applyNumberFormat="1" applyFont="1" applyFill="1" applyBorder="1" applyAlignment="1">
      <alignment vertical="center"/>
    </xf>
    <xf numFmtId="2" fontId="29" fillId="2" borderId="16" xfId="2" applyNumberFormat="1" applyFont="1" applyFill="1" applyBorder="1" applyAlignment="1">
      <alignment vertical="center"/>
    </xf>
    <xf numFmtId="9" fontId="11" fillId="2" borderId="16" xfId="3" applyNumberFormat="1" applyFont="1" applyFill="1" applyBorder="1" applyAlignment="1" applyProtection="1">
      <alignment horizontal="center" vertical="center"/>
      <protection hidden="1"/>
    </xf>
    <xf numFmtId="167" fontId="26" fillId="0" borderId="1" xfId="1" applyNumberFormat="1" applyFont="1" applyBorder="1" applyAlignment="1" applyProtection="1">
      <alignment horizontal="right" vertical="center" wrapText="1"/>
      <protection locked="0"/>
    </xf>
    <xf numFmtId="0" fontId="17" fillId="4" borderId="24" xfId="0" applyFont="1" applyFill="1" applyBorder="1" applyAlignment="1" applyProtection="1">
      <alignment horizontal="center" vertical="center" wrapText="1"/>
      <protection hidden="1"/>
    </xf>
    <xf numFmtId="20" fontId="25" fillId="0" borderId="1" xfId="0" applyNumberFormat="1" applyFont="1" applyBorder="1" applyAlignment="1" applyProtection="1">
      <alignment horizontal="center" vertical="center" wrapText="1"/>
      <protection locked="0"/>
    </xf>
    <xf numFmtId="9" fontId="11" fillId="2" borderId="16" xfId="1" applyNumberFormat="1" applyFont="1" applyFill="1" applyBorder="1" applyAlignment="1" applyProtection="1">
      <alignment horizontal="center" vertical="center"/>
      <protection hidden="1"/>
    </xf>
    <xf numFmtId="9" fontId="8" fillId="2" borderId="0" xfId="0" applyNumberFormat="1" applyFont="1" applyFill="1" applyAlignment="1" applyProtection="1">
      <alignment vertical="center"/>
      <protection hidden="1"/>
    </xf>
    <xf numFmtId="172" fontId="33" fillId="31" borderId="16" xfId="5" applyNumberFormat="1" applyFont="1" applyFill="1" applyBorder="1" applyAlignment="1" applyProtection="1">
      <alignment horizontal="center" vertical="center" wrapText="1"/>
      <protection hidden="1"/>
    </xf>
    <xf numFmtId="165" fontId="26" fillId="31" borderId="16" xfId="6" applyNumberFormat="1" applyFont="1" applyFill="1" applyBorder="1" applyAlignment="1" applyProtection="1">
      <alignment vertical="center" wrapText="1"/>
      <protection hidden="1"/>
    </xf>
    <xf numFmtId="175" fontId="11" fillId="2" borderId="16" xfId="1" applyNumberFormat="1" applyFont="1" applyFill="1" applyBorder="1" applyAlignment="1" applyProtection="1">
      <alignment horizontal="center" vertical="center" wrapText="1"/>
      <protection hidden="1"/>
    </xf>
    <xf numFmtId="0" fontId="14" fillId="0" borderId="24" xfId="0" applyFont="1" applyBorder="1" applyAlignment="1">
      <alignment horizontal="center" vertical="center" wrapText="1"/>
    </xf>
    <xf numFmtId="0" fontId="14" fillId="0" borderId="16" xfId="0" applyFont="1" applyBorder="1" applyAlignment="1">
      <alignment horizontal="center" vertical="center" wrapText="1"/>
    </xf>
    <xf numFmtId="10" fontId="14" fillId="0" borderId="16" xfId="0" applyNumberFormat="1" applyFont="1" applyBorder="1" applyAlignment="1">
      <alignment horizontal="center" vertical="center" wrapText="1"/>
    </xf>
    <xf numFmtId="175" fontId="11" fillId="0" borderId="40" xfId="2" applyNumberFormat="1" applyFont="1" applyFill="1" applyBorder="1" applyAlignment="1" applyProtection="1">
      <alignment horizontal="center" vertical="center" wrapText="1"/>
      <protection locked="0"/>
    </xf>
    <xf numFmtId="0" fontId="10" fillId="2" borderId="8" xfId="0" applyFont="1" applyFill="1" applyBorder="1" applyAlignment="1" applyProtection="1">
      <alignment horizontal="center" vertical="center" wrapText="1"/>
      <protection locked="0"/>
    </xf>
    <xf numFmtId="0" fontId="11" fillId="2" borderId="0" xfId="0" applyFont="1" applyFill="1" applyAlignment="1" applyProtection="1">
      <alignment horizontal="center" vertical="center"/>
      <protection locked="0"/>
    </xf>
    <xf numFmtId="0" fontId="60" fillId="2" borderId="0" xfId="0" applyFont="1" applyFill="1" applyAlignment="1" applyProtection="1">
      <alignment horizontal="center" vertical="center"/>
      <protection locked="0"/>
    </xf>
    <xf numFmtId="10" fontId="11" fillId="2" borderId="0" xfId="0" applyNumberFormat="1" applyFont="1" applyFill="1" applyAlignment="1" applyProtection="1">
      <alignment horizontal="center" vertical="center"/>
      <protection locked="0"/>
    </xf>
    <xf numFmtId="0" fontId="11" fillId="2" borderId="0" xfId="0" applyFont="1" applyFill="1" applyAlignment="1" applyProtection="1">
      <alignment vertical="center"/>
      <protection locked="0"/>
    </xf>
    <xf numFmtId="0" fontId="11" fillId="0" borderId="0" xfId="0" applyFont="1" applyAlignment="1" applyProtection="1">
      <alignment vertical="center"/>
      <protection locked="0"/>
    </xf>
    <xf numFmtId="0" fontId="10" fillId="2" borderId="0" xfId="0" applyFont="1" applyFill="1" applyAlignment="1" applyProtection="1">
      <alignment horizontal="center" vertical="center" wrapText="1"/>
      <protection locked="0"/>
    </xf>
    <xf numFmtId="0" fontId="10" fillId="2" borderId="2" xfId="0" applyFont="1" applyFill="1" applyBorder="1" applyAlignment="1" applyProtection="1">
      <alignment horizontal="center" vertical="center"/>
      <protection locked="0"/>
    </xf>
    <xf numFmtId="0" fontId="3" fillId="2" borderId="0" xfId="0" applyFont="1" applyFill="1" applyProtection="1">
      <protection locked="0" hidden="1"/>
    </xf>
    <xf numFmtId="0" fontId="3" fillId="0" borderId="0" xfId="0" applyFont="1" applyProtection="1">
      <protection locked="0" hidden="1"/>
    </xf>
    <xf numFmtId="0" fontId="11" fillId="2" borderId="0" xfId="0" applyFont="1" applyFill="1" applyProtection="1">
      <protection locked="0" hidden="1"/>
    </xf>
    <xf numFmtId="0" fontId="11" fillId="0" borderId="0" xfId="0" applyFont="1" applyAlignment="1" applyProtection="1">
      <alignment horizontal="center"/>
      <protection locked="0" hidden="1"/>
    </xf>
    <xf numFmtId="0" fontId="11" fillId="0" borderId="0" xfId="0" applyFont="1" applyProtection="1">
      <protection locked="0" hidden="1"/>
    </xf>
    <xf numFmtId="9" fontId="11" fillId="2" borderId="0" xfId="0" applyNumberFormat="1" applyFont="1" applyFill="1" applyAlignment="1" applyProtection="1">
      <alignment horizontal="center" vertical="center"/>
      <protection locked="0" hidden="1"/>
    </xf>
    <xf numFmtId="0" fontId="11" fillId="2" borderId="0" xfId="0" applyFont="1" applyFill="1" applyAlignment="1" applyProtection="1">
      <alignment vertical="center"/>
      <protection locked="0" hidden="1"/>
    </xf>
    <xf numFmtId="10" fontId="11" fillId="2" borderId="0" xfId="0" applyNumberFormat="1" applyFont="1" applyFill="1" applyProtection="1">
      <protection locked="0" hidden="1"/>
    </xf>
    <xf numFmtId="10" fontId="18" fillId="2" borderId="0" xfId="0" applyNumberFormat="1" applyFont="1" applyFill="1" applyProtection="1">
      <protection locked="0" hidden="1"/>
    </xf>
    <xf numFmtId="0" fontId="8" fillId="2" borderId="0" xfId="0" applyFont="1" applyFill="1" applyAlignment="1" applyProtection="1">
      <alignment vertical="center"/>
      <protection locked="0" hidden="1"/>
    </xf>
    <xf numFmtId="0" fontId="8" fillId="0" borderId="0" xfId="0" applyFont="1" applyAlignment="1" applyProtection="1">
      <alignment horizontal="center" vertical="center"/>
      <protection locked="0" hidden="1"/>
    </xf>
    <xf numFmtId="0" fontId="8" fillId="0" borderId="0" xfId="0" applyFont="1" applyAlignment="1" applyProtection="1">
      <alignment vertical="center"/>
      <protection locked="0" hidden="1"/>
    </xf>
    <xf numFmtId="9" fontId="8" fillId="2" borderId="0" xfId="0" applyNumberFormat="1" applyFont="1" applyFill="1" applyAlignment="1" applyProtection="1">
      <alignment horizontal="center" vertical="center"/>
      <protection locked="0" hidden="1"/>
    </xf>
    <xf numFmtId="0" fontId="8" fillId="2" borderId="0" xfId="0" applyFont="1" applyFill="1" applyAlignment="1" applyProtection="1">
      <alignment horizontal="left" vertical="center"/>
      <protection locked="0" hidden="1"/>
    </xf>
    <xf numFmtId="0" fontId="3" fillId="2" borderId="0" xfId="0" applyFont="1" applyFill="1" applyAlignment="1" applyProtection="1">
      <alignment vertical="center"/>
      <protection locked="0" hidden="1"/>
    </xf>
    <xf numFmtId="10" fontId="3" fillId="2" borderId="0" xfId="0" applyNumberFormat="1" applyFont="1" applyFill="1" applyAlignment="1" applyProtection="1">
      <alignment vertical="center"/>
      <protection locked="0" hidden="1"/>
    </xf>
    <xf numFmtId="0" fontId="3" fillId="0" borderId="0" xfId="0" applyFont="1" applyAlignment="1" applyProtection="1">
      <alignment vertical="center"/>
      <protection locked="0" hidden="1"/>
    </xf>
    <xf numFmtId="0" fontId="3" fillId="2" borderId="16" xfId="0" applyFont="1" applyFill="1" applyBorder="1" applyAlignment="1" applyProtection="1">
      <alignment horizontal="center" vertical="center"/>
      <protection locked="0" hidden="1"/>
    </xf>
    <xf numFmtId="0" fontId="11" fillId="2" borderId="0" xfId="0" applyFont="1" applyFill="1" applyAlignment="1" applyProtection="1">
      <alignment vertical="center" wrapText="1"/>
      <protection locked="0"/>
    </xf>
    <xf numFmtId="0" fontId="7" fillId="2" borderId="0" xfId="0" applyFont="1" applyFill="1" applyAlignment="1" applyProtection="1">
      <alignment vertical="center" wrapText="1"/>
      <protection locked="0"/>
    </xf>
    <xf numFmtId="0" fontId="11" fillId="0" borderId="0" xfId="0" applyFont="1" applyAlignment="1" applyProtection="1">
      <alignment vertical="center"/>
      <protection locked="0" hidden="1"/>
    </xf>
    <xf numFmtId="0" fontId="11" fillId="0" borderId="0" xfId="0" applyFont="1" applyAlignment="1" applyProtection="1">
      <alignment horizontal="center" vertical="center"/>
      <protection locked="0"/>
    </xf>
    <xf numFmtId="9" fontId="11" fillId="2" borderId="0" xfId="0" applyNumberFormat="1" applyFont="1" applyFill="1" applyAlignment="1" applyProtection="1">
      <alignment horizontal="center" vertical="center"/>
      <protection locked="0"/>
    </xf>
    <xf numFmtId="173" fontId="11" fillId="2" borderId="0" xfId="0" applyNumberFormat="1" applyFont="1" applyFill="1" applyAlignment="1" applyProtection="1">
      <alignment vertical="center"/>
      <protection locked="0"/>
    </xf>
    <xf numFmtId="10" fontId="11" fillId="2" borderId="0" xfId="0" applyNumberFormat="1" applyFont="1" applyFill="1" applyAlignment="1" applyProtection="1">
      <alignment vertical="center"/>
      <protection locked="0"/>
    </xf>
    <xf numFmtId="10" fontId="18" fillId="2" borderId="0" xfId="0" applyNumberFormat="1" applyFont="1" applyFill="1" applyAlignment="1" applyProtection="1">
      <alignment vertical="center"/>
      <protection locked="0"/>
    </xf>
    <xf numFmtId="0" fontId="44" fillId="2" borderId="40" xfId="0" applyFont="1" applyFill="1" applyBorder="1" applyAlignment="1" applyProtection="1">
      <alignment vertical="center"/>
      <protection locked="0" hidden="1"/>
    </xf>
    <xf numFmtId="0" fontId="26" fillId="2" borderId="40" xfId="0" applyFont="1" applyFill="1" applyBorder="1" applyAlignment="1" applyProtection="1">
      <alignment vertical="center" wrapText="1"/>
      <protection locked="0"/>
    </xf>
    <xf numFmtId="0" fontId="26" fillId="2" borderId="40" xfId="0" applyFont="1" applyFill="1" applyBorder="1" applyAlignment="1" applyProtection="1">
      <alignment vertical="center"/>
      <protection locked="0"/>
    </xf>
    <xf numFmtId="0" fontId="26" fillId="0" borderId="40" xfId="0" applyFont="1" applyBorder="1" applyAlignment="1" applyProtection="1">
      <alignment vertical="center"/>
      <protection locked="0"/>
    </xf>
    <xf numFmtId="0" fontId="26" fillId="2" borderId="40" xfId="0" applyFont="1" applyFill="1" applyBorder="1" applyAlignment="1" applyProtection="1">
      <alignment horizontal="center" vertical="center"/>
      <protection locked="0"/>
    </xf>
    <xf numFmtId="0" fontId="26" fillId="0" borderId="40" xfId="0" applyFont="1" applyBorder="1" applyAlignment="1" applyProtection="1">
      <alignment horizontal="center" vertical="center"/>
      <protection locked="0"/>
    </xf>
    <xf numFmtId="9" fontId="26" fillId="2" borderId="40" xfId="0" applyNumberFormat="1" applyFont="1" applyFill="1" applyBorder="1" applyAlignment="1" applyProtection="1">
      <alignment horizontal="center" vertical="center"/>
      <protection locked="0"/>
    </xf>
    <xf numFmtId="173" fontId="26" fillId="2" borderId="40" xfId="0" applyNumberFormat="1" applyFont="1" applyFill="1" applyBorder="1" applyAlignment="1" applyProtection="1">
      <alignment vertical="center"/>
      <protection locked="0"/>
    </xf>
    <xf numFmtId="0" fontId="11" fillId="2" borderId="40" xfId="0" applyFont="1" applyFill="1" applyBorder="1" applyProtection="1">
      <protection locked="0" hidden="1"/>
    </xf>
    <xf numFmtId="10" fontId="26" fillId="2" borderId="40" xfId="0" applyNumberFormat="1" applyFont="1" applyFill="1" applyBorder="1" applyAlignment="1" applyProtection="1">
      <alignment vertical="center"/>
      <protection locked="0"/>
    </xf>
    <xf numFmtId="10" fontId="51" fillId="2" borderId="40" xfId="0" applyNumberFormat="1" applyFont="1" applyFill="1" applyBorder="1" applyAlignment="1" applyProtection="1">
      <alignment vertical="center"/>
      <protection locked="0"/>
    </xf>
    <xf numFmtId="0" fontId="26" fillId="0" borderId="0" xfId="0" applyFont="1" applyAlignment="1" applyProtection="1">
      <alignment vertical="center"/>
      <protection locked="0"/>
    </xf>
    <xf numFmtId="0" fontId="41" fillId="2" borderId="40" xfId="0" applyFont="1" applyFill="1" applyBorder="1" applyAlignment="1" applyProtection="1">
      <alignment horizontal="center" vertical="center" wrapText="1"/>
      <protection locked="0"/>
    </xf>
    <xf numFmtId="0" fontId="45" fillId="16" borderId="40" xfId="0" applyFont="1" applyFill="1" applyBorder="1" applyAlignment="1" applyProtection="1">
      <alignment horizontal="center" vertical="center" wrapText="1"/>
      <protection locked="0"/>
    </xf>
    <xf numFmtId="0" fontId="51" fillId="0" borderId="40" xfId="0" applyFont="1" applyBorder="1" applyAlignment="1" applyProtection="1">
      <alignment vertical="center"/>
      <protection locked="0"/>
    </xf>
    <xf numFmtId="0" fontId="51" fillId="0" borderId="0" xfId="0" applyFont="1" applyAlignment="1" applyProtection="1">
      <alignment vertical="center"/>
      <protection locked="0"/>
    </xf>
    <xf numFmtId="0" fontId="45" fillId="23" borderId="40" xfId="0" applyFont="1" applyFill="1" applyBorder="1" applyAlignment="1" applyProtection="1">
      <alignment horizontal="center" vertical="center" wrapText="1"/>
      <protection locked="0"/>
    </xf>
    <xf numFmtId="0" fontId="45" fillId="10" borderId="40" xfId="0" applyFont="1" applyFill="1" applyBorder="1" applyAlignment="1" applyProtection="1">
      <alignment horizontal="center" vertical="center" wrapText="1"/>
      <protection locked="0"/>
    </xf>
    <xf numFmtId="0" fontId="45" fillId="25" borderId="40" xfId="0" applyFont="1" applyFill="1" applyBorder="1" applyAlignment="1" applyProtection="1">
      <alignment horizontal="center" vertical="center" wrapText="1"/>
      <protection locked="0"/>
    </xf>
    <xf numFmtId="0" fontId="45" fillId="24" borderId="40" xfId="0" applyFont="1" applyFill="1" applyBorder="1" applyAlignment="1" applyProtection="1">
      <alignment horizontal="center" vertical="center" wrapText="1"/>
      <protection locked="0"/>
    </xf>
    <xf numFmtId="10" fontId="45" fillId="23" borderId="40" xfId="0" applyNumberFormat="1" applyFont="1" applyFill="1" applyBorder="1" applyAlignment="1" applyProtection="1">
      <alignment horizontal="center" vertical="center" wrapText="1"/>
      <protection locked="0"/>
    </xf>
    <xf numFmtId="10" fontId="45" fillId="10" borderId="40" xfId="0" applyNumberFormat="1" applyFont="1" applyFill="1" applyBorder="1" applyAlignment="1" applyProtection="1">
      <alignment horizontal="center" vertical="center" wrapText="1"/>
      <protection locked="0"/>
    </xf>
    <xf numFmtId="10" fontId="45" fillId="25" borderId="40" xfId="0" applyNumberFormat="1" applyFont="1" applyFill="1" applyBorder="1" applyAlignment="1" applyProtection="1">
      <alignment horizontal="center" vertical="center" wrapText="1"/>
      <protection locked="0"/>
    </xf>
    <xf numFmtId="10" fontId="45" fillId="24" borderId="40" xfId="0" applyNumberFormat="1" applyFont="1" applyFill="1" applyBorder="1" applyAlignment="1" applyProtection="1">
      <alignment horizontal="center" vertical="center" wrapText="1"/>
      <protection locked="0"/>
    </xf>
    <xf numFmtId="0" fontId="43" fillId="16" borderId="40" xfId="0" applyFont="1" applyFill="1" applyBorder="1" applyAlignment="1" applyProtection="1">
      <alignment horizontal="center" vertical="center" wrapText="1"/>
      <protection locked="0"/>
    </xf>
    <xf numFmtId="0" fontId="43" fillId="22" borderId="40" xfId="0" applyFont="1" applyFill="1" applyBorder="1" applyAlignment="1" applyProtection="1">
      <alignment horizontal="center" vertical="center" wrapText="1"/>
      <protection locked="0"/>
    </xf>
    <xf numFmtId="0" fontId="43" fillId="3" borderId="40" xfId="0" applyFont="1" applyFill="1" applyBorder="1" applyAlignment="1" applyProtection="1">
      <alignment horizontal="center" vertical="center" wrapText="1"/>
      <protection locked="0"/>
    </xf>
    <xf numFmtId="0" fontId="52" fillId="21" borderId="40" xfId="0" applyFont="1" applyFill="1" applyBorder="1" applyAlignment="1" applyProtection="1">
      <alignment vertical="center"/>
      <protection locked="0"/>
    </xf>
    <xf numFmtId="0" fontId="52" fillId="0" borderId="0" xfId="0" applyFont="1" applyAlignment="1" applyProtection="1">
      <alignment vertical="center"/>
      <protection locked="0"/>
    </xf>
    <xf numFmtId="175" fontId="11" fillId="7" borderId="40" xfId="26" applyNumberFormat="1" applyFont="1" applyFill="1" applyBorder="1" applyAlignment="1" applyProtection="1">
      <alignment horizontal="center" vertical="center" wrapText="1"/>
      <protection locked="0"/>
    </xf>
    <xf numFmtId="175" fontId="11" fillId="7" borderId="40" xfId="2" applyNumberFormat="1" applyFont="1" applyFill="1" applyBorder="1" applyAlignment="1" applyProtection="1">
      <alignment horizontal="center" vertical="center" wrapText="1"/>
      <protection locked="0"/>
    </xf>
    <xf numFmtId="10" fontId="11" fillId="7" borderId="40" xfId="26" applyNumberFormat="1" applyFont="1" applyFill="1" applyBorder="1" applyAlignment="1" applyProtection="1">
      <alignment horizontal="center" vertical="center" wrapText="1"/>
      <protection locked="0"/>
    </xf>
    <xf numFmtId="10" fontId="11" fillId="7" borderId="40" xfId="26" applyNumberFormat="1" applyFont="1" applyFill="1" applyBorder="1" applyAlignment="1" applyProtection="1">
      <alignment vertical="center" wrapText="1"/>
      <protection locked="0"/>
    </xf>
    <xf numFmtId="175" fontId="11" fillId="26" borderId="40" xfId="26" applyNumberFormat="1" applyFont="1" applyFill="1" applyBorder="1" applyAlignment="1" applyProtection="1">
      <alignment horizontal="center" vertical="center" wrapText="1"/>
      <protection locked="0"/>
    </xf>
    <xf numFmtId="9" fontId="42" fillId="7" borderId="40" xfId="0" applyNumberFormat="1" applyFont="1" applyFill="1" applyBorder="1" applyAlignment="1" applyProtection="1">
      <alignment horizontal="center" vertical="top"/>
      <protection locked="0"/>
    </xf>
    <xf numFmtId="0" fontId="52" fillId="7" borderId="0" xfId="0" applyFont="1" applyFill="1" applyAlignment="1" applyProtection="1">
      <alignment vertical="center"/>
      <protection locked="0"/>
    </xf>
    <xf numFmtId="0" fontId="43" fillId="16" borderId="40" xfId="0" applyFont="1" applyFill="1" applyBorder="1" applyAlignment="1" applyProtection="1">
      <alignment vertical="center" wrapText="1"/>
      <protection locked="0"/>
    </xf>
    <xf numFmtId="175" fontId="11" fillId="0" borderId="40" xfId="26" applyNumberFormat="1" applyFont="1" applyFill="1" applyBorder="1" applyAlignment="1" applyProtection="1">
      <alignment horizontal="center" vertical="center" wrapText="1"/>
      <protection locked="0"/>
    </xf>
    <xf numFmtId="10" fontId="11" fillId="0" borderId="40" xfId="26" applyNumberFormat="1" applyFont="1" applyFill="1" applyBorder="1" applyAlignment="1" applyProtection="1">
      <alignment horizontal="center" vertical="center" wrapText="1"/>
      <protection locked="0"/>
    </xf>
    <xf numFmtId="9" fontId="42" fillId="26" borderId="40" xfId="0" applyNumberFormat="1" applyFont="1" applyFill="1" applyBorder="1" applyAlignment="1" applyProtection="1">
      <alignment horizontal="center" vertical="top"/>
      <protection locked="0"/>
    </xf>
    <xf numFmtId="175" fontId="42" fillId="0" borderId="40" xfId="0" applyNumberFormat="1" applyFont="1" applyBorder="1" applyAlignment="1" applyProtection="1">
      <alignment horizontal="center" vertical="center" wrapText="1"/>
      <protection locked="0"/>
    </xf>
    <xf numFmtId="175" fontId="42" fillId="26" borderId="40" xfId="0" applyNumberFormat="1" applyFont="1" applyFill="1" applyBorder="1" applyAlignment="1" applyProtection="1">
      <alignment horizontal="center" vertical="center" wrapText="1"/>
      <protection locked="0"/>
    </xf>
    <xf numFmtId="9" fontId="11" fillId="0" borderId="0" xfId="0" applyNumberFormat="1" applyFont="1" applyAlignment="1" applyProtection="1">
      <alignment vertical="center"/>
      <protection locked="0"/>
    </xf>
    <xf numFmtId="9" fontId="11" fillId="0" borderId="0" xfId="0" applyNumberFormat="1" applyFont="1" applyAlignment="1" applyProtection="1">
      <alignment horizontal="center" vertical="center"/>
      <protection locked="0"/>
    </xf>
    <xf numFmtId="173" fontId="11" fillId="0" borderId="0" xfId="0" applyNumberFormat="1" applyFont="1" applyAlignment="1" applyProtection="1">
      <alignment vertical="center"/>
      <protection locked="0"/>
    </xf>
    <xf numFmtId="10" fontId="11" fillId="0" borderId="0" xfId="0" applyNumberFormat="1" applyFont="1" applyAlignment="1" applyProtection="1">
      <alignment vertical="center"/>
      <protection locked="0"/>
    </xf>
    <xf numFmtId="10" fontId="18" fillId="0" borderId="0" xfId="0" applyNumberFormat="1" applyFont="1" applyAlignment="1" applyProtection="1">
      <alignment vertical="center"/>
      <protection locked="0"/>
    </xf>
    <xf numFmtId="165" fontId="30" fillId="31" borderId="16" xfId="6" applyNumberFormat="1" applyFont="1" applyFill="1" applyBorder="1" applyAlignment="1" applyProtection="1">
      <alignment vertical="center" wrapText="1"/>
      <protection hidden="1"/>
    </xf>
    <xf numFmtId="10" fontId="54" fillId="0" borderId="16" xfId="0" applyNumberFormat="1" applyFont="1" applyBorder="1" applyAlignment="1">
      <alignment horizontal="justify" vertical="center" wrapText="1"/>
    </xf>
    <xf numFmtId="10" fontId="55" fillId="0" borderId="16" xfId="0" applyNumberFormat="1" applyFont="1" applyBorder="1" applyAlignment="1">
      <alignment horizontal="justify" vertical="center" wrapText="1"/>
    </xf>
    <xf numFmtId="9" fontId="52" fillId="0" borderId="0" xfId="0" applyNumberFormat="1" applyFont="1" applyAlignment="1" applyProtection="1">
      <alignment vertical="center"/>
      <protection locked="0"/>
    </xf>
    <xf numFmtId="175" fontId="52" fillId="0" borderId="0" xfId="2" applyNumberFormat="1" applyFont="1" applyAlignment="1" applyProtection="1">
      <alignment vertical="center"/>
      <protection locked="0"/>
    </xf>
    <xf numFmtId="165" fontId="26" fillId="0" borderId="16" xfId="6" applyNumberFormat="1" applyFont="1" applyBorder="1" applyAlignment="1" applyProtection="1">
      <alignment vertical="center" wrapText="1"/>
      <protection hidden="1"/>
    </xf>
    <xf numFmtId="165" fontId="30" fillId="0" borderId="16" xfId="6" applyNumberFormat="1" applyFont="1" applyBorder="1" applyAlignment="1" applyProtection="1">
      <alignment vertical="center" wrapText="1"/>
      <protection hidden="1"/>
    </xf>
    <xf numFmtId="176" fontId="26" fillId="0" borderId="16" xfId="6" applyNumberFormat="1" applyFont="1" applyBorder="1" applyAlignment="1" applyProtection="1">
      <alignment vertical="center" wrapText="1"/>
      <protection hidden="1"/>
    </xf>
    <xf numFmtId="10" fontId="76" fillId="0" borderId="16" xfId="0" applyNumberFormat="1" applyFont="1" applyBorder="1" applyAlignment="1">
      <alignment horizontal="justify" vertical="center" wrapText="1"/>
    </xf>
    <xf numFmtId="0" fontId="18" fillId="30" borderId="40" xfId="0" applyFont="1" applyFill="1" applyBorder="1" applyAlignment="1" applyProtection="1">
      <alignment horizontal="center" vertical="center" wrapText="1"/>
      <protection locked="0"/>
    </xf>
    <xf numFmtId="9" fontId="13" fillId="30" borderId="40" xfId="26" applyFont="1" applyFill="1" applyBorder="1" applyAlignment="1" applyProtection="1">
      <alignment horizontal="center" vertical="center" wrapText="1"/>
      <protection locked="0"/>
    </xf>
    <xf numFmtId="175" fontId="11" fillId="30" borderId="40" xfId="26" applyNumberFormat="1" applyFont="1" applyFill="1" applyBorder="1" applyAlignment="1" applyProtection="1">
      <alignment horizontal="center" vertical="center" wrapText="1"/>
      <protection locked="0"/>
    </xf>
    <xf numFmtId="175" fontId="11" fillId="30" borderId="40" xfId="2" applyNumberFormat="1" applyFont="1" applyFill="1" applyBorder="1" applyAlignment="1" applyProtection="1">
      <alignment horizontal="center" vertical="center" wrapText="1"/>
      <protection locked="0"/>
    </xf>
    <xf numFmtId="10" fontId="11" fillId="30" borderId="40" xfId="26" applyNumberFormat="1" applyFont="1" applyFill="1" applyBorder="1" applyAlignment="1" applyProtection="1">
      <alignment horizontal="center" vertical="center" wrapText="1"/>
      <protection locked="0"/>
    </xf>
    <xf numFmtId="9" fontId="13" fillId="33" borderId="40" xfId="26" applyFont="1" applyFill="1" applyBorder="1" applyAlignment="1" applyProtection="1">
      <alignment horizontal="center" vertical="center" wrapText="1"/>
      <protection locked="0"/>
    </xf>
    <xf numFmtId="175" fontId="11" fillId="33" borderId="40" xfId="26" applyNumberFormat="1" applyFont="1" applyFill="1" applyBorder="1" applyAlignment="1" applyProtection="1">
      <alignment horizontal="center" vertical="center" wrapText="1"/>
      <protection locked="0"/>
    </xf>
    <xf numFmtId="175" fontId="11" fillId="33" borderId="40" xfId="2" applyNumberFormat="1" applyFont="1" applyFill="1" applyBorder="1" applyAlignment="1" applyProtection="1">
      <alignment horizontal="center" vertical="center" wrapText="1"/>
      <protection locked="0"/>
    </xf>
    <xf numFmtId="175" fontId="11" fillId="32" borderId="40" xfId="26" applyNumberFormat="1" applyFont="1" applyFill="1" applyBorder="1" applyAlignment="1" applyProtection="1">
      <alignment horizontal="center" vertical="center" wrapText="1"/>
      <protection locked="0"/>
    </xf>
    <xf numFmtId="175" fontId="11" fillId="32" borderId="40" xfId="2" applyNumberFormat="1" applyFont="1" applyFill="1" applyBorder="1" applyAlignment="1" applyProtection="1">
      <alignment horizontal="center" vertical="center" wrapText="1"/>
      <protection locked="0"/>
    </xf>
    <xf numFmtId="10" fontId="11" fillId="32" borderId="40" xfId="26" applyNumberFormat="1" applyFont="1" applyFill="1" applyBorder="1" applyAlignment="1" applyProtection="1">
      <alignment horizontal="center" vertical="center" wrapText="1"/>
      <protection locked="0"/>
    </xf>
    <xf numFmtId="168" fontId="34" fillId="0" borderId="0" xfId="5" applyNumberFormat="1" applyFont="1" applyFill="1" applyBorder="1" applyAlignment="1" applyProtection="1">
      <alignment vertical="center"/>
      <protection hidden="1"/>
    </xf>
    <xf numFmtId="0" fontId="13" fillId="28" borderId="41" xfId="0" applyFont="1" applyFill="1" applyBorder="1" applyAlignment="1">
      <alignment horizontal="center" vertical="center" wrapText="1"/>
    </xf>
    <xf numFmtId="0" fontId="13" fillId="28" borderId="42" xfId="0" applyFont="1" applyFill="1" applyBorder="1" applyAlignment="1">
      <alignment horizontal="center" vertical="center" wrapText="1"/>
    </xf>
    <xf numFmtId="0" fontId="13" fillId="28" borderId="43" xfId="0" applyFont="1" applyFill="1" applyBorder="1" applyAlignment="1">
      <alignment horizontal="center" vertical="center" wrapText="1"/>
    </xf>
    <xf numFmtId="0" fontId="18" fillId="28" borderId="40" xfId="0" applyFont="1" applyFill="1" applyBorder="1" applyAlignment="1">
      <alignment horizontal="justify" vertical="center" wrapText="1"/>
    </xf>
    <xf numFmtId="9" fontId="13" fillId="28" borderId="40" xfId="0" applyNumberFormat="1" applyFont="1" applyFill="1" applyBorder="1" applyAlignment="1">
      <alignment horizontal="center" vertical="center" wrapText="1"/>
    </xf>
    <xf numFmtId="10" fontId="11" fillId="28" borderId="40" xfId="0" applyNumberFormat="1" applyFont="1" applyFill="1" applyBorder="1" applyAlignment="1">
      <alignment horizontal="center" vertical="center" wrapText="1"/>
    </xf>
    <xf numFmtId="0" fontId="11" fillId="28" borderId="40" xfId="0" applyFont="1" applyFill="1" applyBorder="1" applyAlignment="1">
      <alignment horizontal="center" vertical="center" wrapText="1"/>
    </xf>
    <xf numFmtId="0" fontId="18" fillId="28" borderId="40" xfId="0" applyFont="1" applyFill="1" applyBorder="1" applyAlignment="1">
      <alignment horizontal="center" vertical="center" wrapText="1"/>
    </xf>
    <xf numFmtId="9" fontId="18" fillId="28" borderId="40" xfId="0" applyNumberFormat="1" applyFont="1" applyFill="1" applyBorder="1" applyAlignment="1">
      <alignment horizontal="center" vertical="center" wrapText="1"/>
    </xf>
    <xf numFmtId="10" fontId="18" fillId="0" borderId="40" xfId="0" applyNumberFormat="1" applyFont="1" applyBorder="1" applyAlignment="1">
      <alignment horizontal="center" vertical="center" wrapText="1"/>
    </xf>
    <xf numFmtId="0" fontId="13" fillId="28" borderId="40" xfId="0" applyFont="1" applyFill="1" applyBorder="1" applyAlignment="1">
      <alignment horizontal="center" vertical="center" wrapText="1"/>
    </xf>
    <xf numFmtId="10" fontId="11" fillId="34" borderId="40" xfId="0" applyNumberFormat="1" applyFont="1" applyFill="1" applyBorder="1" applyAlignment="1">
      <alignment horizontal="center" vertical="center" wrapText="1"/>
    </xf>
    <xf numFmtId="10" fontId="11" fillId="35" borderId="40" xfId="0" applyNumberFormat="1" applyFont="1" applyFill="1" applyBorder="1" applyAlignment="1">
      <alignment horizontal="center" vertical="center" wrapText="1"/>
    </xf>
    <xf numFmtId="175" fontId="11" fillId="36" borderId="40" xfId="2" applyNumberFormat="1" applyFont="1" applyFill="1" applyBorder="1" applyAlignment="1" applyProtection="1">
      <alignment horizontal="center" vertical="center" wrapText="1"/>
      <protection locked="0"/>
    </xf>
    <xf numFmtId="175" fontId="11" fillId="36" borderId="40" xfId="26" applyNumberFormat="1" applyFont="1" applyFill="1" applyBorder="1" applyAlignment="1" applyProtection="1">
      <alignment horizontal="center" vertical="center" wrapText="1"/>
      <protection locked="0"/>
    </xf>
    <xf numFmtId="175" fontId="11" fillId="4" borderId="40" xfId="26" applyNumberFormat="1" applyFont="1" applyFill="1" applyBorder="1" applyAlignment="1" applyProtection="1">
      <alignment horizontal="center" vertical="center" wrapText="1"/>
      <protection locked="0"/>
    </xf>
    <xf numFmtId="0" fontId="10" fillId="0" borderId="0" xfId="0" applyFont="1" applyAlignment="1" applyProtection="1">
      <alignment vertical="center"/>
      <protection locked="0"/>
    </xf>
    <xf numFmtId="0" fontId="10" fillId="0" borderId="0" xfId="0" applyFont="1" applyProtection="1">
      <protection locked="0" hidden="1"/>
    </xf>
    <xf numFmtId="0" fontId="78" fillId="0" borderId="0" xfId="0" applyFont="1" applyAlignment="1" applyProtection="1">
      <alignment vertical="center"/>
      <protection locked="0" hidden="1"/>
    </xf>
    <xf numFmtId="0" fontId="26" fillId="7" borderId="0" xfId="0" applyFont="1" applyFill="1" applyAlignment="1" applyProtection="1">
      <alignment vertical="center"/>
      <protection locked="0"/>
    </xf>
    <xf numFmtId="10" fontId="26" fillId="7" borderId="0" xfId="2" applyNumberFormat="1" applyFont="1" applyFill="1" applyAlignment="1" applyProtection="1">
      <alignment vertical="center"/>
      <protection locked="0"/>
    </xf>
    <xf numFmtId="0" fontId="62" fillId="0" borderId="0" xfId="0" applyFont="1"/>
    <xf numFmtId="175" fontId="26" fillId="0" borderId="0" xfId="0" applyNumberFormat="1" applyFont="1" applyAlignment="1" applyProtection="1">
      <alignment vertical="center"/>
      <protection locked="0"/>
    </xf>
    <xf numFmtId="10" fontId="26" fillId="0" borderId="0" xfId="2" applyNumberFormat="1" applyFont="1" applyAlignment="1" applyProtection="1">
      <alignment vertical="center"/>
      <protection locked="0"/>
    </xf>
    <xf numFmtId="10" fontId="11" fillId="2" borderId="16" xfId="1" applyNumberFormat="1" applyFont="1" applyFill="1" applyBorder="1" applyAlignment="1" applyProtection="1">
      <alignment horizontal="center" vertical="center" wrapText="1"/>
      <protection hidden="1"/>
    </xf>
    <xf numFmtId="175" fontId="11" fillId="2" borderId="16" xfId="1" applyNumberFormat="1" applyFont="1" applyFill="1" applyBorder="1" applyAlignment="1" applyProtection="1">
      <alignment horizontal="center" vertical="center"/>
      <protection hidden="1"/>
    </xf>
    <xf numFmtId="10" fontId="11" fillId="2" borderId="16" xfId="3" applyNumberFormat="1" applyFont="1" applyFill="1" applyBorder="1" applyAlignment="1" applyProtection="1">
      <alignment horizontal="center" vertical="center" wrapText="1"/>
      <protection hidden="1"/>
    </xf>
    <xf numFmtId="10" fontId="77" fillId="7" borderId="0" xfId="0" applyNumberFormat="1" applyFont="1" applyFill="1" applyAlignment="1" applyProtection="1">
      <alignment vertical="center"/>
      <protection locked="0"/>
    </xf>
    <xf numFmtId="10" fontId="55" fillId="0" borderId="16" xfId="0" applyNumberFormat="1" applyFont="1" applyBorder="1" applyAlignment="1">
      <alignment horizontal="center" vertical="center" wrapText="1"/>
    </xf>
    <xf numFmtId="0" fontId="42" fillId="2" borderId="0" xfId="0" applyFont="1" applyFill="1" applyAlignment="1">
      <alignment horizontal="center" vertical="center"/>
    </xf>
    <xf numFmtId="0" fontId="42" fillId="2" borderId="0" xfId="0" applyFont="1" applyFill="1" applyAlignment="1">
      <alignment vertical="center"/>
    </xf>
    <xf numFmtId="175" fontId="42" fillId="2" borderId="0" xfId="2" applyNumberFormat="1" applyFont="1" applyFill="1" applyAlignment="1">
      <alignment horizontal="center" vertical="center"/>
    </xf>
    <xf numFmtId="0" fontId="42" fillId="0" borderId="0" xfId="0" applyFont="1" applyAlignment="1">
      <alignment vertical="center"/>
    </xf>
    <xf numFmtId="0" fontId="79" fillId="2" borderId="5" xfId="0" applyFont="1" applyFill="1" applyBorder="1" applyAlignment="1">
      <alignment horizontal="center" vertical="center" wrapText="1"/>
    </xf>
    <xf numFmtId="0" fontId="79" fillId="23" borderId="6" xfId="0" applyFont="1" applyFill="1" applyBorder="1" applyAlignment="1">
      <alignment horizontal="center" vertical="center" wrapText="1"/>
    </xf>
    <xf numFmtId="175" fontId="79" fillId="23" borderId="6" xfId="2" applyNumberFormat="1" applyFont="1" applyFill="1" applyBorder="1" applyAlignment="1">
      <alignment horizontal="center" vertical="center" wrapText="1"/>
    </xf>
    <xf numFmtId="0" fontId="79" fillId="23" borderId="54" xfId="0" applyFont="1" applyFill="1" applyBorder="1" applyAlignment="1">
      <alignment horizontal="center" vertical="center" wrapText="1"/>
    </xf>
    <xf numFmtId="0" fontId="42" fillId="37" borderId="41" xfId="0" applyFont="1" applyFill="1" applyBorder="1" applyAlignment="1">
      <alignment horizontal="center" vertical="center" wrapText="1"/>
    </xf>
    <xf numFmtId="0" fontId="42" fillId="37" borderId="55" xfId="0" applyFont="1" applyFill="1" applyBorder="1" applyAlignment="1">
      <alignment horizontal="center" vertical="center" wrapText="1"/>
    </xf>
    <xf numFmtId="0" fontId="42" fillId="37" borderId="56" xfId="0" applyFont="1" applyFill="1" applyBorder="1" applyAlignment="1">
      <alignment horizontal="center" vertical="center" wrapText="1"/>
    </xf>
    <xf numFmtId="175" fontId="42" fillId="37" borderId="56" xfId="26" applyNumberFormat="1" applyFont="1" applyFill="1" applyBorder="1" applyAlignment="1">
      <alignment horizontal="center" vertical="center" wrapText="1"/>
    </xf>
    <xf numFmtId="175" fontId="42" fillId="37" borderId="57" xfId="26" applyNumberFormat="1" applyFont="1" applyFill="1" applyBorder="1" applyAlignment="1">
      <alignment horizontal="center" vertical="center" wrapText="1"/>
    </xf>
    <xf numFmtId="9" fontId="42" fillId="37" borderId="41" xfId="0" applyNumberFormat="1" applyFont="1" applyFill="1" applyBorder="1" applyAlignment="1">
      <alignment horizontal="center" vertical="center" wrapText="1"/>
    </xf>
    <xf numFmtId="10" fontId="42" fillId="37" borderId="41" xfId="2" applyNumberFormat="1" applyFont="1" applyFill="1" applyBorder="1" applyAlignment="1">
      <alignment horizontal="center" vertical="center" wrapText="1"/>
    </xf>
    <xf numFmtId="10" fontId="42" fillId="37" borderId="56" xfId="26" applyNumberFormat="1" applyFont="1" applyFill="1" applyBorder="1" applyAlignment="1">
      <alignment horizontal="center" vertical="center" wrapText="1"/>
    </xf>
    <xf numFmtId="10" fontId="42" fillId="37" borderId="57" xfId="26" applyNumberFormat="1" applyFont="1" applyFill="1" applyBorder="1" applyAlignment="1">
      <alignment horizontal="center" vertical="center" wrapText="1"/>
    </xf>
    <xf numFmtId="10" fontId="42" fillId="0" borderId="0" xfId="0" applyNumberFormat="1" applyFont="1" applyAlignment="1">
      <alignment vertical="center"/>
    </xf>
    <xf numFmtId="0" fontId="42" fillId="4" borderId="0" xfId="0" applyFont="1" applyFill="1" applyAlignment="1">
      <alignment vertical="center"/>
    </xf>
    <xf numFmtId="0" fontId="42" fillId="38" borderId="41" xfId="0" applyFont="1" applyFill="1" applyBorder="1" applyAlignment="1">
      <alignment horizontal="center" vertical="center" wrapText="1"/>
    </xf>
    <xf numFmtId="0" fontId="42" fillId="38" borderId="55" xfId="0" applyFont="1" applyFill="1" applyBorder="1" applyAlignment="1">
      <alignment horizontal="center" vertical="center" wrapText="1"/>
    </xf>
    <xf numFmtId="0" fontId="42" fillId="38" borderId="56" xfId="0" applyFont="1" applyFill="1" applyBorder="1" applyAlignment="1">
      <alignment horizontal="center" vertical="center" wrapText="1"/>
    </xf>
    <xf numFmtId="175" fontId="42" fillId="38" borderId="56" xfId="26" applyNumberFormat="1" applyFont="1" applyFill="1" applyBorder="1" applyAlignment="1">
      <alignment horizontal="center" vertical="center" wrapText="1"/>
    </xf>
    <xf numFmtId="175" fontId="42" fillId="38" borderId="57" xfId="26" applyNumberFormat="1" applyFont="1" applyFill="1" applyBorder="1" applyAlignment="1">
      <alignment horizontal="center" vertical="center" wrapText="1"/>
    </xf>
    <xf numFmtId="10" fontId="42" fillId="38" borderId="41" xfId="2" applyNumberFormat="1" applyFont="1" applyFill="1" applyBorder="1" applyAlignment="1">
      <alignment horizontal="center" vertical="center" wrapText="1"/>
    </xf>
    <xf numFmtId="10" fontId="42" fillId="38" borderId="56" xfId="26" applyNumberFormat="1" applyFont="1" applyFill="1" applyBorder="1" applyAlignment="1">
      <alignment horizontal="center" vertical="center" wrapText="1"/>
    </xf>
    <xf numFmtId="10" fontId="42" fillId="38" borderId="57" xfId="26" applyNumberFormat="1" applyFont="1" applyFill="1" applyBorder="1" applyAlignment="1">
      <alignment horizontal="center" vertical="center" wrapText="1"/>
    </xf>
    <xf numFmtId="0" fontId="42" fillId="39" borderId="41" xfId="0" applyFont="1" applyFill="1" applyBorder="1" applyAlignment="1">
      <alignment horizontal="center" vertical="center" wrapText="1"/>
    </xf>
    <xf numFmtId="0" fontId="42" fillId="39" borderId="55" xfId="0" applyFont="1" applyFill="1" applyBorder="1" applyAlignment="1">
      <alignment horizontal="center" vertical="center" wrapText="1"/>
    </xf>
    <xf numFmtId="0" fontId="42" fillId="39" borderId="56" xfId="0" applyFont="1" applyFill="1" applyBorder="1" applyAlignment="1">
      <alignment vertical="center" wrapText="1"/>
    </xf>
    <xf numFmtId="175" fontId="42" fillId="39" borderId="56" xfId="26" applyNumberFormat="1" applyFont="1" applyFill="1" applyBorder="1" applyAlignment="1">
      <alignment horizontal="center" vertical="center" wrapText="1"/>
    </xf>
    <xf numFmtId="10" fontId="42" fillId="40" borderId="57" xfId="2" applyNumberFormat="1" applyFont="1" applyFill="1" applyBorder="1" applyAlignment="1">
      <alignment horizontal="center" vertical="center" wrapText="1"/>
    </xf>
    <xf numFmtId="10" fontId="42" fillId="39" borderId="41" xfId="2" applyNumberFormat="1" applyFont="1" applyFill="1" applyBorder="1" applyAlignment="1">
      <alignment horizontal="center" vertical="center" wrapText="1"/>
    </xf>
    <xf numFmtId="10" fontId="42" fillId="39" borderId="56" xfId="26" applyNumberFormat="1" applyFont="1" applyFill="1" applyBorder="1" applyAlignment="1">
      <alignment horizontal="center" vertical="center" wrapText="1"/>
    </xf>
    <xf numFmtId="0" fontId="42" fillId="41" borderId="41" xfId="0" applyFont="1" applyFill="1" applyBorder="1" applyAlignment="1">
      <alignment horizontal="center" vertical="center" wrapText="1"/>
    </xf>
    <xf numFmtId="0" fontId="42" fillId="41" borderId="55" xfId="0" applyFont="1" applyFill="1" applyBorder="1" applyAlignment="1">
      <alignment horizontal="center" vertical="center" wrapText="1"/>
    </xf>
    <xf numFmtId="0" fontId="42" fillId="41" borderId="56" xfId="0" applyFont="1" applyFill="1" applyBorder="1" applyAlignment="1">
      <alignment vertical="center" wrapText="1"/>
    </xf>
    <xf numFmtId="175" fontId="42" fillId="41" borderId="56" xfId="26" applyNumberFormat="1" applyFont="1" applyFill="1" applyBorder="1" applyAlignment="1">
      <alignment horizontal="center" vertical="center" wrapText="1"/>
    </xf>
    <xf numFmtId="175" fontId="42" fillId="41" borderId="57" xfId="26" applyNumberFormat="1" applyFont="1" applyFill="1" applyBorder="1" applyAlignment="1">
      <alignment horizontal="center" vertical="center" wrapText="1"/>
    </xf>
    <xf numFmtId="10" fontId="42" fillId="41" borderId="41" xfId="2" applyNumberFormat="1" applyFont="1" applyFill="1" applyBorder="1" applyAlignment="1">
      <alignment horizontal="center" vertical="center" wrapText="1"/>
    </xf>
    <xf numFmtId="10" fontId="42" fillId="41" borderId="56" xfId="26" applyNumberFormat="1" applyFont="1" applyFill="1" applyBorder="1" applyAlignment="1">
      <alignment horizontal="center" vertical="center" wrapText="1"/>
    </xf>
    <xf numFmtId="10" fontId="42" fillId="41" borderId="57" xfId="26" applyNumberFormat="1" applyFont="1" applyFill="1" applyBorder="1" applyAlignment="1">
      <alignment horizontal="center" vertical="center" wrapText="1"/>
    </xf>
    <xf numFmtId="0" fontId="42" fillId="42" borderId="41" xfId="0" applyFont="1" applyFill="1" applyBorder="1" applyAlignment="1">
      <alignment horizontal="center" vertical="center" wrapText="1"/>
    </xf>
    <xf numFmtId="0" fontId="42" fillId="42" borderId="55" xfId="0" applyFont="1" applyFill="1" applyBorder="1" applyAlignment="1">
      <alignment horizontal="center" vertical="center" wrapText="1"/>
    </xf>
    <xf numFmtId="0" fontId="42" fillId="42" borderId="56" xfId="0" applyFont="1" applyFill="1" applyBorder="1" applyAlignment="1">
      <alignment vertical="center" wrapText="1"/>
    </xf>
    <xf numFmtId="9" fontId="42" fillId="42" borderId="56" xfId="2" applyFont="1" applyFill="1" applyBorder="1" applyAlignment="1">
      <alignment horizontal="center" vertical="center" wrapText="1"/>
    </xf>
    <xf numFmtId="9" fontId="42" fillId="42" borderId="58" xfId="2" applyFont="1" applyFill="1" applyBorder="1" applyAlignment="1">
      <alignment horizontal="center" vertical="center" wrapText="1"/>
    </xf>
    <xf numFmtId="10" fontId="42" fillId="42" borderId="41" xfId="2" applyNumberFormat="1" applyFont="1" applyFill="1" applyBorder="1" applyAlignment="1">
      <alignment horizontal="center" vertical="center" wrapText="1"/>
    </xf>
    <xf numFmtId="10" fontId="42" fillId="42" borderId="56" xfId="2" applyNumberFormat="1" applyFont="1" applyFill="1" applyBorder="1" applyAlignment="1">
      <alignment horizontal="center" vertical="center" wrapText="1"/>
    </xf>
    <xf numFmtId="10" fontId="42" fillId="42" borderId="58" xfId="2" applyNumberFormat="1" applyFont="1" applyFill="1" applyBorder="1" applyAlignment="1">
      <alignment horizontal="center" vertical="center" wrapText="1"/>
    </xf>
    <xf numFmtId="0" fontId="42" fillId="0" borderId="0" xfId="0" applyFont="1" applyAlignment="1">
      <alignment vertical="top"/>
    </xf>
    <xf numFmtId="0" fontId="42" fillId="26" borderId="0" xfId="0" applyFont="1" applyFill="1" applyAlignment="1">
      <alignment vertical="top"/>
    </xf>
    <xf numFmtId="0" fontId="42" fillId="43" borderId="41" xfId="0" applyFont="1" applyFill="1" applyBorder="1" applyAlignment="1">
      <alignment horizontal="center" vertical="center" wrapText="1"/>
    </xf>
    <xf numFmtId="0" fontId="42" fillId="43" borderId="55" xfId="0" applyFont="1" applyFill="1" applyBorder="1" applyAlignment="1">
      <alignment horizontal="center" vertical="center" wrapText="1"/>
    </xf>
    <xf numFmtId="0" fontId="42" fillId="43" borderId="56" xfId="0" applyFont="1" applyFill="1" applyBorder="1" applyAlignment="1">
      <alignment vertical="center" wrapText="1"/>
    </xf>
    <xf numFmtId="175" fontId="42" fillId="43" borderId="56" xfId="26" applyNumberFormat="1" applyFont="1" applyFill="1" applyBorder="1" applyAlignment="1">
      <alignment horizontal="center" vertical="center" wrapText="1"/>
    </xf>
    <xf numFmtId="175" fontId="42" fillId="43" borderId="58" xfId="0" applyNumberFormat="1" applyFont="1" applyFill="1" applyBorder="1" applyAlignment="1">
      <alignment horizontal="center" vertical="center"/>
    </xf>
    <xf numFmtId="10" fontId="42" fillId="43" borderId="41" xfId="2" applyNumberFormat="1" applyFont="1" applyFill="1" applyBorder="1" applyAlignment="1">
      <alignment horizontal="center" vertical="center" wrapText="1"/>
    </xf>
    <xf numFmtId="10" fontId="42" fillId="43" borderId="56" xfId="26" applyNumberFormat="1" applyFont="1" applyFill="1" applyBorder="1" applyAlignment="1">
      <alignment horizontal="center" vertical="center" wrapText="1"/>
    </xf>
    <xf numFmtId="10" fontId="42" fillId="43" borderId="58" xfId="0" applyNumberFormat="1" applyFont="1" applyFill="1" applyBorder="1" applyAlignment="1">
      <alignment horizontal="center" vertical="center"/>
    </xf>
    <xf numFmtId="0" fontId="42" fillId="44" borderId="41" xfId="0" applyFont="1" applyFill="1" applyBorder="1" applyAlignment="1">
      <alignment horizontal="center" vertical="center" wrapText="1"/>
    </xf>
    <xf numFmtId="0" fontId="42" fillId="44" borderId="55" xfId="0" applyFont="1" applyFill="1" applyBorder="1" applyAlignment="1">
      <alignment horizontal="center" vertical="center" wrapText="1"/>
    </xf>
    <xf numFmtId="0" fontId="42" fillId="44" borderId="56" xfId="0" applyFont="1" applyFill="1" applyBorder="1" applyAlignment="1">
      <alignment vertical="center" wrapText="1"/>
    </xf>
    <xf numFmtId="175" fontId="42" fillId="44" borderId="56" xfId="26" applyNumberFormat="1" applyFont="1" applyFill="1" applyBorder="1" applyAlignment="1">
      <alignment horizontal="center" vertical="center" wrapText="1"/>
    </xf>
    <xf numFmtId="175" fontId="42" fillId="44" borderId="55" xfId="0" applyNumberFormat="1" applyFont="1" applyFill="1" applyBorder="1" applyAlignment="1">
      <alignment horizontal="center" vertical="center"/>
    </xf>
    <xf numFmtId="10" fontId="42" fillId="44" borderId="41" xfId="2" applyNumberFormat="1" applyFont="1" applyFill="1" applyBorder="1" applyAlignment="1">
      <alignment horizontal="center" vertical="center" wrapText="1"/>
    </xf>
    <xf numFmtId="10" fontId="42" fillId="44" borderId="56" xfId="26" applyNumberFormat="1" applyFont="1" applyFill="1" applyBorder="1" applyAlignment="1">
      <alignment horizontal="center" vertical="center" wrapText="1"/>
    </xf>
    <xf numFmtId="10" fontId="42" fillId="44" borderId="55" xfId="0" applyNumberFormat="1" applyFont="1" applyFill="1" applyBorder="1" applyAlignment="1">
      <alignment horizontal="center" vertical="center"/>
    </xf>
    <xf numFmtId="0" fontId="42" fillId="45" borderId="41" xfId="0" applyFont="1" applyFill="1" applyBorder="1" applyAlignment="1">
      <alignment horizontal="center" vertical="center" wrapText="1"/>
    </xf>
    <xf numFmtId="0" fontId="42" fillId="45" borderId="55" xfId="0" applyFont="1" applyFill="1" applyBorder="1" applyAlignment="1">
      <alignment horizontal="center" vertical="center" wrapText="1"/>
    </xf>
    <xf numFmtId="0" fontId="42" fillId="45" borderId="56" xfId="0" applyFont="1" applyFill="1" applyBorder="1" applyAlignment="1">
      <alignment vertical="center" wrapText="1"/>
    </xf>
    <xf numFmtId="175" fontId="42" fillId="45" borderId="56" xfId="26" applyNumberFormat="1" applyFont="1" applyFill="1" applyBorder="1" applyAlignment="1">
      <alignment horizontal="center" vertical="center" wrapText="1"/>
    </xf>
    <xf numFmtId="175" fontId="42" fillId="46" borderId="55" xfId="0" applyNumberFormat="1" applyFont="1" applyFill="1" applyBorder="1" applyAlignment="1">
      <alignment horizontal="center" vertical="center"/>
    </xf>
    <xf numFmtId="10" fontId="42" fillId="45" borderId="41" xfId="2" applyNumberFormat="1" applyFont="1" applyFill="1" applyBorder="1" applyAlignment="1">
      <alignment horizontal="center" vertical="center" wrapText="1"/>
    </xf>
    <xf numFmtId="10" fontId="42" fillId="45" borderId="56" xfId="26" applyNumberFormat="1" applyFont="1" applyFill="1" applyBorder="1" applyAlignment="1">
      <alignment horizontal="center" vertical="center" wrapText="1"/>
    </xf>
    <xf numFmtId="10" fontId="42" fillId="46" borderId="55" xfId="0" applyNumberFormat="1" applyFont="1" applyFill="1" applyBorder="1" applyAlignment="1">
      <alignment horizontal="center" vertical="center"/>
    </xf>
    <xf numFmtId="0" fontId="42" fillId="20" borderId="59" xfId="0" applyFont="1" applyFill="1" applyBorder="1" applyAlignment="1">
      <alignment horizontal="center" vertical="center" wrapText="1"/>
    </xf>
    <xf numFmtId="0" fontId="42" fillId="20" borderId="60" xfId="0" applyFont="1" applyFill="1" applyBorder="1" applyAlignment="1">
      <alignment horizontal="center" vertical="center" wrapText="1"/>
    </xf>
    <xf numFmtId="175" fontId="42" fillId="20" borderId="60" xfId="26" applyNumberFormat="1" applyFont="1" applyFill="1" applyBorder="1" applyAlignment="1">
      <alignment horizontal="center" vertical="center" wrapText="1"/>
    </xf>
    <xf numFmtId="175" fontId="42" fillId="20" borderId="61" xfId="2" applyNumberFormat="1" applyFont="1" applyFill="1" applyBorder="1" applyAlignment="1">
      <alignment horizontal="center" vertical="center"/>
    </xf>
    <xf numFmtId="10" fontId="42" fillId="20" borderId="59" xfId="2" applyNumberFormat="1" applyFont="1" applyFill="1" applyBorder="1" applyAlignment="1">
      <alignment horizontal="center" vertical="center" wrapText="1"/>
    </xf>
    <xf numFmtId="10" fontId="42" fillId="20" borderId="60" xfId="26" applyNumberFormat="1" applyFont="1" applyFill="1" applyBorder="1" applyAlignment="1">
      <alignment horizontal="center" vertical="center" wrapText="1"/>
    </xf>
    <xf numFmtId="10" fontId="42" fillId="20" borderId="61" xfId="2" applyNumberFormat="1" applyFont="1" applyFill="1" applyBorder="1" applyAlignment="1">
      <alignment horizontal="center" vertical="center"/>
    </xf>
    <xf numFmtId="0" fontId="42" fillId="47" borderId="41" xfId="0" applyFont="1" applyFill="1" applyBorder="1" applyAlignment="1">
      <alignment horizontal="center" vertical="center" wrapText="1"/>
    </xf>
    <xf numFmtId="0" fontId="42" fillId="47" borderId="55" xfId="0" applyFont="1" applyFill="1" applyBorder="1" applyAlignment="1">
      <alignment horizontal="center" vertical="center" wrapText="1"/>
    </xf>
    <xf numFmtId="0" fontId="42" fillId="47" borderId="56" xfId="0" applyFont="1" applyFill="1" applyBorder="1" applyAlignment="1">
      <alignment vertical="center" wrapText="1"/>
    </xf>
    <xf numFmtId="175" fontId="42" fillId="47" borderId="56" xfId="26" applyNumberFormat="1" applyFont="1" applyFill="1" applyBorder="1" applyAlignment="1">
      <alignment horizontal="center" vertical="center" wrapText="1"/>
    </xf>
    <xf numFmtId="175" fontId="42" fillId="47" borderId="62" xfId="2" applyNumberFormat="1" applyFont="1" applyFill="1" applyBorder="1" applyAlignment="1">
      <alignment horizontal="center" vertical="center"/>
    </xf>
    <xf numFmtId="10" fontId="42" fillId="47" borderId="41" xfId="2" applyNumberFormat="1" applyFont="1" applyFill="1" applyBorder="1" applyAlignment="1">
      <alignment horizontal="center" vertical="center" wrapText="1"/>
    </xf>
    <xf numFmtId="10" fontId="42" fillId="47" borderId="56" xfId="26" applyNumberFormat="1" applyFont="1" applyFill="1" applyBorder="1" applyAlignment="1">
      <alignment horizontal="center" vertical="center" wrapText="1"/>
    </xf>
    <xf numFmtId="10" fontId="42" fillId="47" borderId="62" xfId="2" applyNumberFormat="1" applyFont="1" applyFill="1" applyBorder="1" applyAlignment="1">
      <alignment horizontal="center" vertical="center"/>
    </xf>
    <xf numFmtId="0" fontId="42" fillId="48" borderId="41" xfId="0" applyFont="1" applyFill="1" applyBorder="1" applyAlignment="1">
      <alignment horizontal="center" vertical="center" wrapText="1"/>
    </xf>
    <xf numFmtId="0" fontId="42" fillId="48" borderId="55" xfId="0" applyFont="1" applyFill="1" applyBorder="1" applyAlignment="1">
      <alignment horizontal="center" vertical="center" wrapText="1"/>
    </xf>
    <xf numFmtId="0" fontId="42" fillId="48" borderId="56" xfId="0" applyFont="1" applyFill="1" applyBorder="1" applyAlignment="1">
      <alignment vertical="center" wrapText="1"/>
    </xf>
    <xf numFmtId="175" fontId="42" fillId="48" borderId="56" xfId="26" applyNumberFormat="1" applyFont="1" applyFill="1" applyBorder="1" applyAlignment="1">
      <alignment horizontal="center" vertical="center" wrapText="1"/>
    </xf>
    <xf numFmtId="175" fontId="42" fillId="48" borderId="62" xfId="2" applyNumberFormat="1" applyFont="1" applyFill="1" applyBorder="1" applyAlignment="1">
      <alignment horizontal="center" vertical="center"/>
    </xf>
    <xf numFmtId="10" fontId="42" fillId="48" borderId="41" xfId="2" applyNumberFormat="1" applyFont="1" applyFill="1" applyBorder="1" applyAlignment="1">
      <alignment horizontal="center" vertical="center" wrapText="1"/>
    </xf>
    <xf numFmtId="10" fontId="42" fillId="48" borderId="56" xfId="26" applyNumberFormat="1" applyFont="1" applyFill="1" applyBorder="1" applyAlignment="1">
      <alignment horizontal="center" vertical="center" wrapText="1"/>
    </xf>
    <xf numFmtId="10" fontId="42" fillId="48" borderId="62" xfId="2" applyNumberFormat="1" applyFont="1" applyFill="1" applyBorder="1" applyAlignment="1">
      <alignment horizontal="center" vertical="center"/>
    </xf>
    <xf numFmtId="0" fontId="42" fillId="49" borderId="41" xfId="0" applyFont="1" applyFill="1" applyBorder="1" applyAlignment="1">
      <alignment horizontal="center" vertical="center" wrapText="1"/>
    </xf>
    <xf numFmtId="0" fontId="42" fillId="49" borderId="55" xfId="0" applyFont="1" applyFill="1" applyBorder="1" applyAlignment="1">
      <alignment horizontal="center" vertical="center" wrapText="1"/>
    </xf>
    <xf numFmtId="0" fontId="42" fillId="49" borderId="56" xfId="0" applyFont="1" applyFill="1" applyBorder="1" applyAlignment="1">
      <alignment vertical="center" wrapText="1"/>
    </xf>
    <xf numFmtId="175" fontId="42" fillId="49" borderId="56" xfId="26" applyNumberFormat="1" applyFont="1" applyFill="1" applyBorder="1" applyAlignment="1">
      <alignment horizontal="center" vertical="center" wrapText="1"/>
    </xf>
    <xf numFmtId="175" fontId="42" fillId="49" borderId="63" xfId="2" applyNumberFormat="1" applyFont="1" applyFill="1" applyBorder="1" applyAlignment="1">
      <alignment horizontal="center" vertical="center"/>
    </xf>
    <xf numFmtId="10" fontId="42" fillId="49" borderId="41" xfId="2" applyNumberFormat="1" applyFont="1" applyFill="1" applyBorder="1" applyAlignment="1">
      <alignment horizontal="center" vertical="center" wrapText="1"/>
    </xf>
    <xf numFmtId="10" fontId="42" fillId="49" borderId="56" xfId="26" applyNumberFormat="1" applyFont="1" applyFill="1" applyBorder="1" applyAlignment="1">
      <alignment horizontal="center" vertical="center" wrapText="1"/>
    </xf>
    <xf numFmtId="10" fontId="42" fillId="49" borderId="63" xfId="2" applyNumberFormat="1" applyFont="1" applyFill="1" applyBorder="1" applyAlignment="1">
      <alignment horizontal="center" vertical="center"/>
    </xf>
    <xf numFmtId="0" fontId="42" fillId="50" borderId="59" xfId="0" applyFont="1" applyFill="1" applyBorder="1" applyAlignment="1">
      <alignment horizontal="center" vertical="center" wrapText="1"/>
    </xf>
    <xf numFmtId="0" fontId="42" fillId="50" borderId="60" xfId="0" applyFont="1" applyFill="1" applyBorder="1" applyAlignment="1">
      <alignment horizontal="left" vertical="center" wrapText="1"/>
    </xf>
    <xf numFmtId="175" fontId="42" fillId="50" borderId="60" xfId="26" applyNumberFormat="1" applyFont="1" applyFill="1" applyBorder="1" applyAlignment="1">
      <alignment horizontal="center" vertical="center" wrapText="1"/>
    </xf>
    <xf numFmtId="175" fontId="42" fillId="50" borderId="60" xfId="2" applyNumberFormat="1" applyFont="1" applyFill="1" applyBorder="1" applyAlignment="1">
      <alignment horizontal="center" vertical="center"/>
    </xf>
    <xf numFmtId="10" fontId="42" fillId="50" borderId="59" xfId="2" applyNumberFormat="1" applyFont="1" applyFill="1" applyBorder="1" applyAlignment="1">
      <alignment horizontal="center" vertical="center" wrapText="1"/>
    </xf>
    <xf numFmtId="10" fontId="42" fillId="50" borderId="60" xfId="26" applyNumberFormat="1" applyFont="1" applyFill="1" applyBorder="1" applyAlignment="1">
      <alignment horizontal="center" vertical="center" wrapText="1"/>
    </xf>
    <xf numFmtId="10" fontId="42" fillId="50" borderId="60" xfId="2" applyNumberFormat="1" applyFont="1" applyFill="1" applyBorder="1" applyAlignment="1">
      <alignment horizontal="center" vertical="center"/>
    </xf>
    <xf numFmtId="0" fontId="42" fillId="51" borderId="59" xfId="0" applyFont="1" applyFill="1" applyBorder="1" applyAlignment="1">
      <alignment horizontal="center" vertical="center" wrapText="1"/>
    </xf>
    <xf numFmtId="0" fontId="42" fillId="51" borderId="60" xfId="0" applyFont="1" applyFill="1" applyBorder="1" applyAlignment="1">
      <alignment horizontal="left" vertical="center" wrapText="1"/>
    </xf>
    <xf numFmtId="175" fontId="42" fillId="51" borderId="60" xfId="0" applyNumberFormat="1" applyFont="1" applyFill="1" applyBorder="1" applyAlignment="1">
      <alignment horizontal="center" vertical="center" wrapText="1"/>
    </xf>
    <xf numFmtId="175" fontId="42" fillId="51" borderId="60" xfId="2" applyNumberFormat="1" applyFont="1" applyFill="1" applyBorder="1" applyAlignment="1">
      <alignment horizontal="center" vertical="center"/>
    </xf>
    <xf numFmtId="10" fontId="42" fillId="51" borderId="59" xfId="2" applyNumberFormat="1" applyFont="1" applyFill="1" applyBorder="1" applyAlignment="1">
      <alignment horizontal="center" vertical="center" wrapText="1"/>
    </xf>
    <xf numFmtId="10" fontId="42" fillId="51" borderId="60" xfId="0" applyNumberFormat="1" applyFont="1" applyFill="1" applyBorder="1" applyAlignment="1">
      <alignment horizontal="center" vertical="center" wrapText="1"/>
    </xf>
    <xf numFmtId="10" fontId="42" fillId="51" borderId="60" xfId="2" applyNumberFormat="1" applyFont="1" applyFill="1" applyBorder="1" applyAlignment="1">
      <alignment horizontal="center" vertical="center"/>
    </xf>
    <xf numFmtId="0" fontId="42" fillId="50" borderId="0" xfId="0" applyFont="1" applyFill="1" applyAlignment="1">
      <alignment vertical="center"/>
    </xf>
    <xf numFmtId="0" fontId="42" fillId="52" borderId="41" xfId="0" applyFont="1" applyFill="1" applyBorder="1" applyAlignment="1">
      <alignment horizontal="center" vertical="center" wrapText="1"/>
    </xf>
    <xf numFmtId="0" fontId="42" fillId="52" borderId="55" xfId="0" applyFont="1" applyFill="1" applyBorder="1" applyAlignment="1">
      <alignment horizontal="center" vertical="center" wrapText="1"/>
    </xf>
    <xf numFmtId="0" fontId="42" fillId="52" borderId="56" xfId="0" applyFont="1" applyFill="1" applyBorder="1" applyAlignment="1">
      <alignment vertical="center" wrapText="1"/>
    </xf>
    <xf numFmtId="175" fontId="42" fillId="52" borderId="56" xfId="26" applyNumberFormat="1" applyFont="1" applyFill="1" applyBorder="1" applyAlignment="1">
      <alignment horizontal="center" vertical="center" wrapText="1"/>
    </xf>
    <xf numFmtId="175" fontId="42" fillId="52" borderId="62" xfId="2" applyNumberFormat="1" applyFont="1" applyFill="1" applyBorder="1" applyAlignment="1">
      <alignment horizontal="center" vertical="center"/>
    </xf>
    <xf numFmtId="10" fontId="42" fillId="52" borderId="41" xfId="2" applyNumberFormat="1" applyFont="1" applyFill="1" applyBorder="1" applyAlignment="1">
      <alignment horizontal="center" vertical="center" wrapText="1"/>
    </xf>
    <xf numFmtId="10" fontId="42" fillId="52" borderId="56" xfId="26" applyNumberFormat="1" applyFont="1" applyFill="1" applyBorder="1" applyAlignment="1">
      <alignment horizontal="center" vertical="center" wrapText="1"/>
    </xf>
    <xf numFmtId="10" fontId="42" fillId="52" borderId="62" xfId="2" applyNumberFormat="1" applyFont="1" applyFill="1" applyBorder="1" applyAlignment="1">
      <alignment horizontal="center" vertical="center"/>
    </xf>
    <xf numFmtId="175" fontId="42" fillId="51" borderId="60" xfId="26" applyNumberFormat="1" applyFont="1" applyFill="1" applyBorder="1" applyAlignment="1">
      <alignment horizontal="center" vertical="center" wrapText="1"/>
    </xf>
    <xf numFmtId="175" fontId="42" fillId="51" borderId="64" xfId="2" applyNumberFormat="1" applyFont="1" applyFill="1" applyBorder="1" applyAlignment="1">
      <alignment horizontal="center" vertical="center"/>
    </xf>
    <xf numFmtId="10" fontId="42" fillId="51" borderId="60" xfId="26" applyNumberFormat="1" applyFont="1" applyFill="1" applyBorder="1" applyAlignment="1">
      <alignment horizontal="center" vertical="center" wrapText="1"/>
    </xf>
    <xf numFmtId="10" fontId="42" fillId="51" borderId="64" xfId="2" applyNumberFormat="1" applyFont="1" applyFill="1" applyBorder="1" applyAlignment="1">
      <alignment horizontal="center" vertical="center"/>
    </xf>
    <xf numFmtId="0" fontId="42" fillId="0" borderId="0" xfId="0" applyFont="1" applyAlignment="1">
      <alignment horizontal="center" vertical="center"/>
    </xf>
    <xf numFmtId="175" fontId="42" fillId="0" borderId="0" xfId="2" applyNumberFormat="1" applyFont="1" applyAlignment="1">
      <alignment horizontal="center" vertical="center"/>
    </xf>
    <xf numFmtId="175" fontId="30" fillId="0" borderId="0" xfId="0" applyNumberFormat="1" applyFont="1" applyAlignment="1" applyProtection="1">
      <alignment vertical="center"/>
      <protection locked="0"/>
    </xf>
    <xf numFmtId="175" fontId="30" fillId="7" borderId="0" xfId="0" applyNumberFormat="1" applyFont="1" applyFill="1" applyAlignment="1" applyProtection="1">
      <alignment vertical="center"/>
      <protection locked="0"/>
    </xf>
    <xf numFmtId="0" fontId="26" fillId="4" borderId="16" xfId="6" applyFont="1" applyFill="1" applyBorder="1" applyAlignment="1" applyProtection="1">
      <alignment horizontal="justify" vertical="center" wrapText="1"/>
      <protection hidden="1"/>
    </xf>
    <xf numFmtId="171" fontId="26" fillId="4" borderId="16" xfId="6" applyNumberFormat="1" applyFont="1" applyFill="1" applyBorder="1" applyAlignment="1" applyProtection="1">
      <alignment horizontal="justify" vertical="center" wrapText="1"/>
      <protection hidden="1"/>
    </xf>
    <xf numFmtId="0" fontId="8" fillId="2" borderId="0" xfId="0" applyFont="1" applyFill="1" applyAlignment="1" applyProtection="1">
      <alignment horizontal="right" vertical="center"/>
      <protection hidden="1"/>
    </xf>
    <xf numFmtId="2" fontId="8" fillId="2" borderId="0" xfId="0" applyNumberFormat="1" applyFont="1" applyFill="1" applyAlignment="1" applyProtection="1">
      <alignment horizontal="left" vertical="center"/>
      <protection hidden="1"/>
    </xf>
    <xf numFmtId="2" fontId="3" fillId="2" borderId="0" xfId="0" applyNumberFormat="1" applyFont="1" applyFill="1" applyAlignment="1" applyProtection="1">
      <alignment horizontal="left"/>
      <protection hidden="1"/>
    </xf>
    <xf numFmtId="0" fontId="11" fillId="7" borderId="40" xfId="0" applyFont="1" applyFill="1" applyBorder="1" applyAlignment="1" applyProtection="1">
      <alignment vertical="center" wrapText="1"/>
      <protection locked="0"/>
    </xf>
    <xf numFmtId="175" fontId="52" fillId="7" borderId="0" xfId="0" applyNumberFormat="1" applyFont="1" applyFill="1" applyAlignment="1" applyProtection="1">
      <alignment vertical="center"/>
      <protection locked="0"/>
    </xf>
    <xf numFmtId="0" fontId="0" fillId="0" borderId="1" xfId="0" applyBorder="1" applyAlignment="1">
      <alignment horizontal="center" vertical="center" wrapText="1"/>
    </xf>
    <xf numFmtId="0" fontId="11" fillId="28" borderId="40" xfId="0" applyFont="1" applyFill="1" applyBorder="1" applyAlignment="1" applyProtection="1">
      <alignment horizontal="justify" vertical="center" wrapText="1"/>
      <protection locked="0"/>
    </xf>
    <xf numFmtId="10" fontId="52" fillId="7" borderId="0" xfId="0" applyNumberFormat="1" applyFont="1" applyFill="1" applyAlignment="1" applyProtection="1">
      <alignment vertical="center"/>
      <protection locked="0"/>
    </xf>
    <xf numFmtId="0" fontId="0" fillId="0" borderId="40" xfId="0" applyBorder="1" applyAlignment="1">
      <alignment horizontal="center"/>
    </xf>
    <xf numFmtId="2" fontId="0" fillId="0" borderId="40" xfId="0" applyNumberFormat="1" applyBorder="1" applyAlignment="1">
      <alignment horizontal="center"/>
    </xf>
    <xf numFmtId="175" fontId="0" fillId="4" borderId="0" xfId="2" applyNumberFormat="1" applyFont="1" applyFill="1"/>
    <xf numFmtId="2" fontId="8" fillId="2" borderId="0" xfId="2" applyNumberFormat="1" applyFont="1" applyFill="1" applyAlignment="1" applyProtection="1">
      <alignment horizontal="justify"/>
      <protection hidden="1"/>
    </xf>
    <xf numFmtId="10" fontId="8" fillId="2" borderId="0" xfId="0" applyNumberFormat="1" applyFont="1" applyFill="1" applyAlignment="1" applyProtection="1">
      <alignment horizontal="justify"/>
      <protection hidden="1"/>
    </xf>
    <xf numFmtId="0" fontId="0" fillId="0" borderId="1" xfId="0" applyBorder="1"/>
    <xf numFmtId="172" fontId="26" fillId="20" borderId="1" xfId="1" applyNumberFormat="1" applyFont="1" applyFill="1" applyBorder="1" applyAlignment="1" applyProtection="1">
      <alignment horizontal="right" vertical="center" wrapText="1"/>
      <protection hidden="1"/>
    </xf>
    <xf numFmtId="2" fontId="0" fillId="0" borderId="1" xfId="0" applyNumberFormat="1" applyBorder="1"/>
    <xf numFmtId="2" fontId="0" fillId="0" borderId="1" xfId="2" applyNumberFormat="1" applyFont="1" applyBorder="1" applyAlignment="1">
      <alignment horizontal="center"/>
    </xf>
    <xf numFmtId="0" fontId="7" fillId="4" borderId="24" xfId="0" applyFont="1" applyFill="1" applyBorder="1" applyAlignment="1" applyProtection="1">
      <alignment horizontal="center" vertical="center" wrapText="1"/>
      <protection hidden="1"/>
    </xf>
    <xf numFmtId="10" fontId="26" fillId="0" borderId="16" xfId="6" applyNumberFormat="1" applyFont="1" applyBorder="1" applyAlignment="1" applyProtection="1">
      <alignment vertical="center" wrapText="1"/>
      <protection hidden="1"/>
    </xf>
    <xf numFmtId="9" fontId="26" fillId="0" borderId="16" xfId="6" applyNumberFormat="1" applyFont="1" applyBorder="1" applyAlignment="1" applyProtection="1">
      <alignment vertical="center" wrapText="1"/>
      <protection hidden="1"/>
    </xf>
    <xf numFmtId="175" fontId="26" fillId="0" borderId="16" xfId="6" applyNumberFormat="1" applyFont="1" applyBorder="1" applyAlignment="1" applyProtection="1">
      <alignment vertical="center" wrapText="1"/>
      <protection hidden="1"/>
    </xf>
    <xf numFmtId="0" fontId="25" fillId="29" borderId="16" xfId="0" applyFont="1" applyFill="1" applyBorder="1" applyAlignment="1">
      <alignment horizontal="center" vertical="center" wrapText="1"/>
    </xf>
    <xf numFmtId="0" fontId="26" fillId="29" borderId="18" xfId="0" applyFont="1" applyFill="1" applyBorder="1" applyAlignment="1">
      <alignment horizontal="center" vertical="center" wrapText="1"/>
    </xf>
    <xf numFmtId="0" fontId="25" fillId="29" borderId="26" xfId="0" applyFont="1" applyFill="1" applyBorder="1" applyAlignment="1">
      <alignment horizontal="center" vertical="center" wrapText="1"/>
    </xf>
    <xf numFmtId="0" fontId="26" fillId="29" borderId="22" xfId="0" applyFont="1" applyFill="1" applyBorder="1" applyAlignment="1">
      <alignment horizontal="center" vertical="center" wrapText="1"/>
    </xf>
    <xf numFmtId="0" fontId="25" fillId="0" borderId="26" xfId="0" applyFont="1" applyBorder="1" applyAlignment="1">
      <alignment horizontal="center" vertical="center" wrapText="1"/>
    </xf>
    <xf numFmtId="171" fontId="26" fillId="9" borderId="16" xfId="6" applyNumberFormat="1" applyFont="1" applyFill="1" applyBorder="1" applyAlignment="1" applyProtection="1">
      <alignment horizontal="center" vertical="center" wrapText="1"/>
      <protection hidden="1"/>
    </xf>
    <xf numFmtId="0" fontId="83" fillId="29" borderId="16" xfId="0" applyFont="1" applyFill="1" applyBorder="1" applyAlignment="1">
      <alignment vertical="top" wrapText="1"/>
    </xf>
    <xf numFmtId="0" fontId="84" fillId="29" borderId="16" xfId="0" applyFont="1" applyFill="1" applyBorder="1" applyAlignment="1">
      <alignment horizontal="center" vertical="center" wrapText="1"/>
    </xf>
    <xf numFmtId="10" fontId="76" fillId="0" borderId="16" xfId="0" applyNumberFormat="1" applyFont="1" applyBorder="1" applyAlignment="1">
      <alignment horizontal="center" vertical="center" wrapText="1"/>
    </xf>
    <xf numFmtId="0" fontId="84" fillId="29" borderId="16" xfId="0" applyFont="1" applyFill="1" applyBorder="1" applyAlignment="1">
      <alignment horizontal="left" vertical="top" wrapText="1"/>
    </xf>
    <xf numFmtId="172" fontId="75" fillId="20" borderId="16" xfId="1" applyNumberFormat="1" applyFont="1" applyFill="1" applyBorder="1" applyAlignment="1" applyProtection="1">
      <alignment horizontal="right" vertical="center" wrapText="1"/>
      <protection hidden="1"/>
    </xf>
    <xf numFmtId="0" fontId="18" fillId="33" borderId="40" xfId="0" applyFont="1" applyFill="1" applyBorder="1" applyAlignment="1" applyProtection="1">
      <alignment horizontal="center" vertical="center" wrapText="1"/>
      <protection locked="0"/>
    </xf>
    <xf numFmtId="9" fontId="18" fillId="30" borderId="40" xfId="26" applyFont="1" applyFill="1" applyBorder="1" applyAlignment="1" applyProtection="1">
      <alignment horizontal="center" vertical="center" wrapText="1"/>
      <protection locked="0"/>
    </xf>
    <xf numFmtId="175" fontId="18" fillId="30" borderId="40" xfId="26" applyNumberFormat="1" applyFont="1" applyFill="1" applyBorder="1" applyAlignment="1" applyProtection="1">
      <alignment horizontal="center" vertical="center" wrapText="1"/>
      <protection locked="0"/>
    </xf>
    <xf numFmtId="0" fontId="11" fillId="30" borderId="40" xfId="0" applyFont="1" applyFill="1" applyBorder="1" applyAlignment="1" applyProtection="1">
      <alignment horizontal="center" vertical="center" wrapText="1"/>
      <protection locked="0"/>
    </xf>
    <xf numFmtId="0" fontId="11" fillId="30" borderId="40" xfId="0" applyFont="1" applyFill="1" applyBorder="1" applyAlignment="1" applyProtection="1">
      <alignment horizontal="justify" vertical="center" wrapText="1"/>
      <protection locked="0"/>
    </xf>
    <xf numFmtId="0" fontId="42" fillId="30" borderId="40" xfId="0" applyFont="1" applyFill="1" applyBorder="1" applyAlignment="1" applyProtection="1">
      <alignment vertical="center" wrapText="1"/>
      <protection locked="0"/>
    </xf>
    <xf numFmtId="0" fontId="42" fillId="30" borderId="40" xfId="0" applyFont="1" applyFill="1" applyBorder="1" applyAlignment="1" applyProtection="1">
      <alignment horizontal="center" vertical="center" wrapText="1"/>
      <protection locked="0"/>
    </xf>
    <xf numFmtId="0" fontId="11" fillId="30" borderId="40" xfId="0" applyFont="1" applyFill="1" applyBorder="1" applyAlignment="1" applyProtection="1">
      <alignment vertical="center" wrapText="1"/>
      <protection locked="0"/>
    </xf>
    <xf numFmtId="9" fontId="11" fillId="30" borderId="40" xfId="2" applyFont="1" applyFill="1" applyBorder="1" applyAlignment="1" applyProtection="1">
      <alignment horizontal="center" vertical="center" wrapText="1"/>
      <protection locked="0"/>
    </xf>
    <xf numFmtId="0" fontId="11" fillId="30" borderId="40" xfId="2" applyNumberFormat="1" applyFont="1" applyFill="1" applyBorder="1" applyAlignment="1" applyProtection="1">
      <alignment horizontal="center" vertical="center" wrapText="1"/>
      <protection locked="0"/>
    </xf>
    <xf numFmtId="0" fontId="18" fillId="30" borderId="40" xfId="0" applyFont="1" applyFill="1" applyBorder="1" applyAlignment="1" applyProtection="1">
      <alignment horizontal="justify" vertical="center" wrapText="1"/>
      <protection locked="0"/>
    </xf>
    <xf numFmtId="9" fontId="42" fillId="30" borderId="40" xfId="2" applyFont="1" applyFill="1" applyBorder="1" applyAlignment="1" applyProtection="1">
      <alignment horizontal="center" vertical="center" wrapText="1"/>
      <protection locked="0"/>
    </xf>
    <xf numFmtId="9" fontId="13" fillId="30" borderId="40" xfId="0" applyNumberFormat="1" applyFont="1" applyFill="1" applyBorder="1" applyAlignment="1" applyProtection="1">
      <alignment horizontal="center" vertical="center" wrapText="1"/>
      <protection locked="0"/>
    </xf>
    <xf numFmtId="175" fontId="11" fillId="30" borderId="40" xfId="2" applyNumberFormat="1" applyFont="1" applyFill="1" applyBorder="1" applyAlignment="1" applyProtection="1">
      <alignment vertical="center" wrapText="1"/>
      <protection locked="0"/>
    </xf>
    <xf numFmtId="10" fontId="11" fillId="30" borderId="44" xfId="26" applyNumberFormat="1" applyFont="1" applyFill="1" applyBorder="1" applyAlignment="1" applyProtection="1">
      <alignment horizontal="center" vertical="center" wrapText="1"/>
      <protection locked="0"/>
    </xf>
    <xf numFmtId="175" fontId="11" fillId="30" borderId="44" xfId="2" applyNumberFormat="1" applyFont="1" applyFill="1" applyBorder="1" applyAlignment="1" applyProtection="1">
      <alignment vertical="center" wrapText="1"/>
      <protection locked="0"/>
    </xf>
    <xf numFmtId="0" fontId="73" fillId="30" borderId="40" xfId="0" applyFont="1" applyFill="1" applyBorder="1" applyAlignment="1" applyProtection="1">
      <alignment vertical="center"/>
      <protection locked="0"/>
    </xf>
    <xf numFmtId="0" fontId="11" fillId="30" borderId="43" xfId="2" applyNumberFormat="1" applyFont="1" applyFill="1" applyBorder="1" applyAlignment="1" applyProtection="1">
      <alignment vertical="center" wrapText="1"/>
      <protection locked="0"/>
    </xf>
    <xf numFmtId="175" fontId="11" fillId="30" borderId="43" xfId="2" applyNumberFormat="1" applyFont="1" applyFill="1" applyBorder="1" applyAlignment="1" applyProtection="1">
      <alignment vertical="center" wrapText="1"/>
      <protection locked="0"/>
    </xf>
    <xf numFmtId="175" fontId="11" fillId="30" borderId="45" xfId="2" applyNumberFormat="1" applyFont="1" applyFill="1" applyBorder="1" applyAlignment="1" applyProtection="1">
      <alignment vertical="center" wrapText="1"/>
      <protection locked="0"/>
    </xf>
    <xf numFmtId="175" fontId="11" fillId="30" borderId="42" xfId="2" applyNumberFormat="1" applyFont="1" applyFill="1" applyBorder="1" applyAlignment="1" applyProtection="1">
      <alignment vertical="center" wrapText="1"/>
      <protection locked="0"/>
    </xf>
    <xf numFmtId="0" fontId="18" fillId="33" borderId="40" xfId="0" applyFont="1" applyFill="1" applyBorder="1" applyAlignment="1" applyProtection="1">
      <alignment horizontal="justify" vertical="center" wrapText="1"/>
      <protection locked="0"/>
    </xf>
    <xf numFmtId="10" fontId="11" fillId="33" borderId="40" xfId="26" applyNumberFormat="1" applyFont="1" applyFill="1" applyBorder="1" applyAlignment="1" applyProtection="1">
      <alignment horizontal="center" vertical="center" wrapText="1"/>
      <protection locked="0"/>
    </xf>
    <xf numFmtId="10" fontId="11" fillId="33" borderId="40" xfId="26" applyNumberFormat="1" applyFont="1" applyFill="1" applyBorder="1" applyAlignment="1" applyProtection="1">
      <alignment vertical="center" wrapText="1"/>
      <protection locked="0"/>
    </xf>
    <xf numFmtId="0" fontId="11" fillId="53" borderId="40" xfId="0" applyFont="1" applyFill="1" applyBorder="1" applyAlignment="1" applyProtection="1">
      <alignment horizontal="justify" vertical="center"/>
      <protection locked="0"/>
    </xf>
    <xf numFmtId="9" fontId="13" fillId="53" borderId="40" xfId="26" applyFont="1" applyFill="1" applyBorder="1" applyAlignment="1" applyProtection="1">
      <alignment horizontal="center" vertical="center" wrapText="1"/>
      <protection locked="0"/>
    </xf>
    <xf numFmtId="175" fontId="11" fillId="53" borderId="40" xfId="26" applyNumberFormat="1" applyFont="1" applyFill="1" applyBorder="1" applyAlignment="1" applyProtection="1">
      <alignment horizontal="center" vertical="center" wrapText="1"/>
      <protection locked="0"/>
    </xf>
    <xf numFmtId="175" fontId="11" fillId="53" borderId="40" xfId="2" applyNumberFormat="1" applyFont="1" applyFill="1" applyBorder="1" applyAlignment="1" applyProtection="1">
      <alignment horizontal="center" vertical="center" wrapText="1"/>
      <protection locked="0"/>
    </xf>
    <xf numFmtId="0" fontId="10" fillId="32" borderId="40" xfId="0" applyFont="1" applyFill="1" applyBorder="1" applyAlignment="1" applyProtection="1">
      <alignment horizontal="justify" vertical="center" wrapText="1"/>
      <protection locked="0"/>
    </xf>
    <xf numFmtId="9" fontId="13" fillId="32" borderId="40" xfId="0" applyNumberFormat="1" applyFont="1" applyFill="1" applyBorder="1" applyAlignment="1" applyProtection="1">
      <alignment horizontal="center" vertical="center" wrapText="1"/>
      <protection locked="0"/>
    </xf>
    <xf numFmtId="0" fontId="11" fillId="54" borderId="40" xfId="0" applyFont="1" applyFill="1" applyBorder="1" applyAlignment="1" applyProtection="1">
      <alignment horizontal="center" vertical="center" wrapText="1"/>
      <protection locked="0"/>
    </xf>
    <xf numFmtId="0" fontId="11" fillId="54" borderId="40" xfId="0" applyFont="1" applyFill="1" applyBorder="1" applyAlignment="1" applyProtection="1">
      <alignment vertical="center" wrapText="1"/>
      <protection locked="0"/>
    </xf>
    <xf numFmtId="0" fontId="18" fillId="54" borderId="40" xfId="0" applyFont="1" applyFill="1" applyBorder="1" applyAlignment="1" applyProtection="1">
      <alignment horizontal="justify" vertical="center" wrapText="1"/>
      <protection locked="0"/>
    </xf>
    <xf numFmtId="9" fontId="10" fillId="54" borderId="40" xfId="0" applyNumberFormat="1" applyFont="1" applyFill="1" applyBorder="1" applyAlignment="1" applyProtection="1">
      <alignment horizontal="center" vertical="center" wrapText="1"/>
      <protection locked="0"/>
    </xf>
    <xf numFmtId="175" fontId="11" fillId="54" borderId="40" xfId="26" applyNumberFormat="1" applyFont="1" applyFill="1" applyBorder="1" applyAlignment="1" applyProtection="1">
      <alignment horizontal="center" vertical="center" wrapText="1"/>
      <protection locked="0"/>
    </xf>
    <xf numFmtId="175" fontId="11" fillId="54" borderId="40" xfId="2" applyNumberFormat="1" applyFont="1" applyFill="1" applyBorder="1" applyAlignment="1" applyProtection="1">
      <alignment horizontal="center" vertical="center" wrapText="1"/>
      <protection locked="0"/>
    </xf>
    <xf numFmtId="0" fontId="11" fillId="54" borderId="40" xfId="2" applyNumberFormat="1" applyFont="1" applyFill="1" applyBorder="1" applyAlignment="1" applyProtection="1">
      <alignment horizontal="center" vertical="center" wrapText="1"/>
      <protection locked="0"/>
    </xf>
    <xf numFmtId="0" fontId="11" fillId="54" borderId="40" xfId="26" applyNumberFormat="1" applyFont="1" applyFill="1" applyBorder="1" applyAlignment="1" applyProtection="1">
      <alignment horizontal="center" vertical="center" wrapText="1"/>
      <protection locked="0"/>
    </xf>
    <xf numFmtId="10" fontId="11" fillId="54" borderId="65" xfId="0" applyNumberFormat="1" applyFont="1" applyFill="1" applyBorder="1" applyAlignment="1">
      <alignment horizontal="center" vertical="center" wrapText="1"/>
    </xf>
    <xf numFmtId="0" fontId="11" fillId="55" borderId="40" xfId="0" applyFont="1" applyFill="1" applyBorder="1" applyAlignment="1" applyProtection="1">
      <alignment horizontal="center" vertical="center" wrapText="1"/>
      <protection locked="0"/>
    </xf>
    <xf numFmtId="0" fontId="11" fillId="55" borderId="40" xfId="0" applyFont="1" applyFill="1" applyBorder="1" applyAlignment="1" applyProtection="1">
      <alignment horizontal="justify" vertical="center" wrapText="1"/>
      <protection locked="0"/>
    </xf>
    <xf numFmtId="0" fontId="11" fillId="55" borderId="40" xfId="0" applyFont="1" applyFill="1" applyBorder="1" applyAlignment="1" applyProtection="1">
      <alignment vertical="center" wrapText="1"/>
      <protection locked="0"/>
    </xf>
    <xf numFmtId="0" fontId="18" fillId="55" borderId="40" xfId="0" applyFont="1" applyFill="1" applyBorder="1" applyAlignment="1" applyProtection="1">
      <alignment horizontal="center" vertical="center" wrapText="1"/>
      <protection locked="0"/>
    </xf>
    <xf numFmtId="9" fontId="18" fillId="55" borderId="40" xfId="26" applyFont="1" applyFill="1" applyBorder="1" applyAlignment="1" applyProtection="1">
      <alignment horizontal="center" vertical="center" wrapText="1"/>
      <protection locked="0"/>
    </xf>
    <xf numFmtId="175" fontId="18" fillId="55" borderId="40" xfId="26" applyNumberFormat="1" applyFont="1" applyFill="1" applyBorder="1" applyAlignment="1" applyProtection="1">
      <alignment horizontal="center" vertical="center" wrapText="1"/>
      <protection locked="0"/>
    </xf>
    <xf numFmtId="0" fontId="18" fillId="55" borderId="40" xfId="0" applyFont="1" applyFill="1" applyBorder="1" applyAlignment="1" applyProtection="1">
      <alignment horizontal="justify" vertical="center" wrapText="1"/>
      <protection locked="0"/>
    </xf>
    <xf numFmtId="9" fontId="13" fillId="55" borderId="40" xfId="26" applyFont="1" applyFill="1" applyBorder="1" applyAlignment="1" applyProtection="1">
      <alignment horizontal="center" vertical="center" wrapText="1"/>
      <protection locked="0"/>
    </xf>
    <xf numFmtId="175" fontId="11" fillId="55" borderId="40" xfId="26" applyNumberFormat="1" applyFont="1" applyFill="1" applyBorder="1" applyAlignment="1" applyProtection="1">
      <alignment horizontal="center" vertical="center" wrapText="1"/>
      <protection locked="0"/>
    </xf>
    <xf numFmtId="175" fontId="11" fillId="55" borderId="40" xfId="2" applyNumberFormat="1" applyFont="1" applyFill="1" applyBorder="1" applyAlignment="1" applyProtection="1">
      <alignment horizontal="center" vertical="center" wrapText="1"/>
      <protection locked="0"/>
    </xf>
    <xf numFmtId="10" fontId="11" fillId="55" borderId="40" xfId="26" applyNumberFormat="1" applyFont="1" applyFill="1" applyBorder="1" applyAlignment="1" applyProtection="1">
      <alignment horizontal="center" vertical="center" wrapText="1"/>
      <protection locked="0"/>
    </xf>
    <xf numFmtId="0" fontId="18" fillId="56" borderId="40" xfId="0" applyFont="1" applyFill="1" applyBorder="1" applyAlignment="1" applyProtection="1">
      <alignment horizontal="center" vertical="center" wrapText="1"/>
      <protection locked="0"/>
    </xf>
    <xf numFmtId="0" fontId="18" fillId="56" borderId="40" xfId="0" applyFont="1" applyFill="1" applyBorder="1" applyAlignment="1" applyProtection="1">
      <alignment horizontal="justify" vertical="center" wrapText="1"/>
      <protection locked="0"/>
    </xf>
    <xf numFmtId="9" fontId="13" fillId="56" borderId="40" xfId="26" applyFont="1" applyFill="1" applyBorder="1" applyAlignment="1" applyProtection="1">
      <alignment horizontal="center" vertical="center" wrapText="1"/>
      <protection locked="0"/>
    </xf>
    <xf numFmtId="175" fontId="11" fillId="56" borderId="40" xfId="26" applyNumberFormat="1" applyFont="1" applyFill="1" applyBorder="1" applyAlignment="1" applyProtection="1">
      <alignment horizontal="center" vertical="center" wrapText="1"/>
      <protection locked="0"/>
    </xf>
    <xf numFmtId="175" fontId="11" fillId="56" borderId="40" xfId="2" applyNumberFormat="1" applyFont="1" applyFill="1" applyBorder="1" applyAlignment="1" applyProtection="1">
      <alignment horizontal="center" vertical="center" wrapText="1"/>
      <protection locked="0"/>
    </xf>
    <xf numFmtId="10" fontId="11" fillId="56" borderId="40" xfId="26" applyNumberFormat="1" applyFont="1" applyFill="1" applyBorder="1" applyAlignment="1" applyProtection="1">
      <alignment horizontal="center" vertical="center" wrapText="1"/>
      <protection locked="0"/>
    </xf>
    <xf numFmtId="0" fontId="11" fillId="58" borderId="40" xfId="0" applyFont="1" applyFill="1" applyBorder="1" applyAlignment="1" applyProtection="1">
      <alignment horizontal="center" vertical="center" wrapText="1"/>
      <protection locked="0"/>
    </xf>
    <xf numFmtId="0" fontId="11" fillId="58" borderId="40" xfId="0" applyFont="1" applyFill="1" applyBorder="1" applyAlignment="1" applyProtection="1">
      <alignment horizontal="justify" vertical="center" wrapText="1"/>
      <protection locked="0"/>
    </xf>
    <xf numFmtId="0" fontId="11" fillId="58" borderId="40" xfId="0" applyFont="1" applyFill="1" applyBorder="1" applyAlignment="1" applyProtection="1">
      <alignment vertical="center" wrapText="1"/>
      <protection locked="0"/>
    </xf>
    <xf numFmtId="0" fontId="18" fillId="58" borderId="40" xfId="0" applyFont="1" applyFill="1" applyBorder="1" applyAlignment="1" applyProtection="1">
      <alignment horizontal="center" vertical="center" wrapText="1"/>
      <protection locked="0"/>
    </xf>
    <xf numFmtId="10" fontId="18" fillId="58" borderId="40" xfId="0" applyNumberFormat="1" applyFont="1" applyFill="1" applyBorder="1" applyAlignment="1" applyProtection="1">
      <alignment horizontal="center" vertical="center" wrapText="1"/>
      <protection locked="0"/>
    </xf>
    <xf numFmtId="175" fontId="18" fillId="58" borderId="40" xfId="26" applyNumberFormat="1" applyFont="1" applyFill="1" applyBorder="1" applyAlignment="1" applyProtection="1">
      <alignment horizontal="center" vertical="center" wrapText="1"/>
      <protection locked="0"/>
    </xf>
    <xf numFmtId="0" fontId="18" fillId="58" borderId="40" xfId="0" applyFont="1" applyFill="1" applyBorder="1" applyAlignment="1" applyProtection="1">
      <alignment horizontal="justify" vertical="center" wrapText="1"/>
      <protection locked="0"/>
    </xf>
    <xf numFmtId="9" fontId="13" fillId="58" borderId="40" xfId="0" applyNumberFormat="1" applyFont="1" applyFill="1" applyBorder="1" applyAlignment="1" applyProtection="1">
      <alignment horizontal="center" vertical="center" wrapText="1"/>
      <protection locked="0"/>
    </xf>
    <xf numFmtId="175" fontId="11" fillId="58" borderId="40" xfId="26" applyNumberFormat="1" applyFont="1" applyFill="1" applyBorder="1" applyAlignment="1" applyProtection="1">
      <alignment horizontal="center" vertical="center" wrapText="1"/>
      <protection locked="0"/>
    </xf>
    <xf numFmtId="175" fontId="11" fillId="58" borderId="40" xfId="2" applyNumberFormat="1" applyFont="1" applyFill="1" applyBorder="1" applyAlignment="1" applyProtection="1">
      <alignment horizontal="center" vertical="center" wrapText="1"/>
      <protection locked="0"/>
    </xf>
    <xf numFmtId="10" fontId="11" fillId="58" borderId="40" xfId="26" applyNumberFormat="1" applyFont="1" applyFill="1" applyBorder="1" applyAlignment="1" applyProtection="1">
      <alignment horizontal="center" vertical="center" wrapText="1"/>
      <protection locked="0"/>
    </xf>
    <xf numFmtId="0" fontId="42" fillId="58" borderId="40" xfId="0" applyFont="1" applyFill="1" applyBorder="1" applyAlignment="1" applyProtection="1">
      <alignment horizontal="center" vertical="center" wrapText="1"/>
      <protection locked="0"/>
    </xf>
    <xf numFmtId="0" fontId="42" fillId="58" borderId="40" xfId="0" applyFont="1" applyFill="1" applyBorder="1" applyAlignment="1" applyProtection="1">
      <alignment vertical="center" wrapText="1"/>
      <protection locked="0"/>
    </xf>
    <xf numFmtId="175" fontId="42" fillId="58" borderId="40" xfId="0" applyNumberFormat="1" applyFont="1" applyFill="1" applyBorder="1" applyAlignment="1" applyProtection="1">
      <alignment horizontal="center" vertical="center" wrapText="1"/>
      <protection locked="0"/>
    </xf>
    <xf numFmtId="175" fontId="11" fillId="58" borderId="1" xfId="2" applyNumberFormat="1" applyFont="1" applyFill="1" applyBorder="1" applyAlignment="1">
      <alignment horizontal="center" vertical="center" wrapText="1"/>
    </xf>
    <xf numFmtId="175" fontId="11" fillId="58" borderId="31" xfId="26" applyNumberFormat="1" applyFont="1" applyFill="1" applyBorder="1" applyAlignment="1">
      <alignment horizontal="center" vertical="center" wrapText="1"/>
    </xf>
    <xf numFmtId="0" fontId="81" fillId="58" borderId="40" xfId="0" applyFont="1" applyFill="1" applyBorder="1" applyAlignment="1">
      <alignment vertical="center" wrapText="1"/>
    </xf>
    <xf numFmtId="175" fontId="11" fillId="33" borderId="40" xfId="2" applyNumberFormat="1" applyFont="1" applyFill="1" applyBorder="1" applyAlignment="1" applyProtection="1">
      <alignment vertical="center" wrapText="1"/>
      <protection locked="0"/>
    </xf>
    <xf numFmtId="175" fontId="11" fillId="58" borderId="40" xfId="2" applyNumberFormat="1" applyFont="1" applyFill="1" applyBorder="1" applyAlignment="1" applyProtection="1">
      <alignment vertical="center" wrapText="1"/>
      <protection locked="0"/>
    </xf>
    <xf numFmtId="175" fontId="11" fillId="58" borderId="40" xfId="26" applyNumberFormat="1" applyFont="1" applyFill="1" applyBorder="1" applyAlignment="1" applyProtection="1">
      <alignment vertical="center" wrapText="1"/>
      <protection locked="0"/>
    </xf>
    <xf numFmtId="175" fontId="11" fillId="55" borderId="40" xfId="2" applyNumberFormat="1" applyFont="1" applyFill="1" applyBorder="1" applyAlignment="1" applyProtection="1">
      <alignment vertical="center" wrapText="1"/>
      <protection locked="0"/>
    </xf>
    <xf numFmtId="175" fontId="11" fillId="55" borderId="40" xfId="26" applyNumberFormat="1" applyFont="1" applyFill="1" applyBorder="1" applyAlignment="1" applyProtection="1">
      <alignment vertical="center" wrapText="1"/>
      <protection locked="0"/>
    </xf>
    <xf numFmtId="175" fontId="11" fillId="56" borderId="40" xfId="2" applyNumberFormat="1" applyFont="1" applyFill="1" applyBorder="1" applyAlignment="1" applyProtection="1">
      <alignment vertical="center" wrapText="1"/>
      <protection locked="0"/>
    </xf>
    <xf numFmtId="175" fontId="11" fillId="56" borderId="40" xfId="26" applyNumberFormat="1" applyFont="1" applyFill="1" applyBorder="1" applyAlignment="1" applyProtection="1">
      <alignment vertical="center" wrapText="1"/>
      <protection locked="0"/>
    </xf>
    <xf numFmtId="0" fontId="11" fillId="54" borderId="66" xfId="0" applyFont="1" applyFill="1" applyBorder="1" applyAlignment="1">
      <alignment vertical="center" wrapText="1"/>
    </xf>
    <xf numFmtId="10" fontId="45" fillId="4" borderId="40" xfId="0" applyNumberFormat="1" applyFont="1" applyFill="1" applyBorder="1" applyAlignment="1" applyProtection="1">
      <alignment horizontal="center" vertical="center" wrapText="1"/>
      <protection locked="0"/>
    </xf>
    <xf numFmtId="0" fontId="11" fillId="4" borderId="40" xfId="0" applyFont="1" applyFill="1" applyBorder="1" applyAlignment="1" applyProtection="1">
      <alignment horizontal="center" vertical="center" wrapText="1"/>
      <protection locked="0"/>
    </xf>
    <xf numFmtId="0" fontId="11" fillId="4" borderId="40" xfId="0" applyFont="1" applyFill="1" applyBorder="1" applyAlignment="1" applyProtection="1">
      <alignment horizontal="justify" vertical="center"/>
      <protection locked="0"/>
    </xf>
    <xf numFmtId="0" fontId="36" fillId="4" borderId="40" xfId="0" applyFont="1" applyFill="1" applyBorder="1" applyAlignment="1" applyProtection="1">
      <alignment vertical="center" wrapText="1"/>
      <protection locked="0"/>
    </xf>
    <xf numFmtId="0" fontId="87" fillId="0" borderId="0" xfId="0" applyFont="1" applyAlignment="1">
      <alignment horizontal="left" vertical="center" wrapText="1"/>
    </xf>
    <xf numFmtId="10" fontId="54" fillId="0" borderId="16" xfId="0" applyNumberFormat="1" applyFont="1" applyBorder="1" applyAlignment="1">
      <alignment horizontal="left" vertical="center" wrapText="1"/>
    </xf>
    <xf numFmtId="175" fontId="11" fillId="2" borderId="40" xfId="26" applyNumberFormat="1" applyFont="1" applyFill="1" applyBorder="1" applyAlignment="1" applyProtection="1">
      <alignment horizontal="center" vertical="center" wrapText="1"/>
      <protection locked="0"/>
    </xf>
    <xf numFmtId="10" fontId="55" fillId="0" borderId="16" xfId="0" applyNumberFormat="1" applyFont="1" applyBorder="1" applyAlignment="1">
      <alignment horizontal="left" vertical="center" wrapText="1"/>
    </xf>
    <xf numFmtId="10" fontId="88" fillId="0" borderId="16" xfId="0" applyNumberFormat="1" applyFont="1" applyBorder="1" applyAlignment="1">
      <alignment horizontal="justify" vertical="top" wrapText="1"/>
    </xf>
    <xf numFmtId="0" fontId="89" fillId="59" borderId="40" xfId="0" applyFont="1" applyFill="1" applyBorder="1" applyAlignment="1">
      <alignment wrapText="1"/>
    </xf>
    <xf numFmtId="0" fontId="89" fillId="59" borderId="44" xfId="0" applyFont="1" applyFill="1" applyBorder="1" applyAlignment="1">
      <alignment wrapText="1"/>
    </xf>
    <xf numFmtId="0" fontId="89" fillId="59" borderId="43" xfId="0" applyFont="1" applyFill="1" applyBorder="1" applyAlignment="1">
      <alignment wrapText="1"/>
    </xf>
    <xf numFmtId="0" fontId="89" fillId="59" borderId="45" xfId="0" applyFont="1" applyFill="1" applyBorder="1" applyAlignment="1">
      <alignment wrapText="1"/>
    </xf>
    <xf numFmtId="10" fontId="85" fillId="32" borderId="40" xfId="26" applyNumberFormat="1" applyFont="1" applyFill="1" applyBorder="1" applyAlignment="1" applyProtection="1">
      <alignment horizontal="center" vertical="center" wrapText="1"/>
      <protection locked="0"/>
    </xf>
    <xf numFmtId="10" fontId="45" fillId="21" borderId="40" xfId="0" applyNumberFormat="1" applyFont="1" applyFill="1" applyBorder="1" applyAlignment="1" applyProtection="1">
      <alignment horizontal="center" vertical="center" wrapText="1"/>
      <protection locked="0"/>
    </xf>
    <xf numFmtId="175" fontId="90" fillId="0" borderId="66" xfId="2" applyNumberFormat="1" applyFont="1" applyFill="1" applyBorder="1" applyAlignment="1" applyProtection="1">
      <alignment horizontal="center" vertical="center" wrapText="1"/>
      <protection locked="0"/>
    </xf>
    <xf numFmtId="175" fontId="90" fillId="0" borderId="66" xfId="26" applyNumberFormat="1" applyFont="1" applyFill="1" applyBorder="1" applyAlignment="1" applyProtection="1">
      <alignment horizontal="center" vertical="center" wrapText="1"/>
      <protection locked="0"/>
    </xf>
    <xf numFmtId="175" fontId="11" fillId="28" borderId="40" xfId="26" applyNumberFormat="1" applyFont="1" applyFill="1" applyBorder="1" applyAlignment="1" applyProtection="1">
      <alignment horizontal="center" vertical="center" wrapText="1"/>
      <protection locked="0"/>
    </xf>
    <xf numFmtId="175" fontId="11" fillId="28" borderId="43" xfId="26" applyNumberFormat="1" applyFont="1" applyFill="1" applyBorder="1" applyAlignment="1" applyProtection="1">
      <alignment horizontal="center" vertical="center" wrapText="1"/>
      <protection locked="0"/>
    </xf>
    <xf numFmtId="175" fontId="11" fillId="60" borderId="65" xfId="26" applyNumberFormat="1" applyFont="1" applyFill="1" applyBorder="1" applyAlignment="1" applyProtection="1">
      <alignment horizontal="center" vertical="center" wrapText="1"/>
      <protection locked="0"/>
    </xf>
    <xf numFmtId="0" fontId="82" fillId="0" borderId="1" xfId="0" applyFont="1" applyBorder="1"/>
    <xf numFmtId="0" fontId="82" fillId="0" borderId="3" xfId="0" applyFont="1" applyBorder="1"/>
    <xf numFmtId="0" fontId="82" fillId="0" borderId="1" xfId="0" applyFont="1" applyBorder="1" applyAlignment="1">
      <alignment wrapText="1"/>
    </xf>
    <xf numFmtId="0" fontId="82" fillId="0" borderId="3" xfId="0" applyFont="1" applyBorder="1" applyAlignment="1">
      <alignment wrapText="1"/>
    </xf>
    <xf numFmtId="178" fontId="82" fillId="0" borderId="1" xfId="0" applyNumberFormat="1" applyFont="1" applyBorder="1" applyAlignment="1">
      <alignment horizontal="center"/>
    </xf>
    <xf numFmtId="178" fontId="82" fillId="0" borderId="3" xfId="0" applyNumberFormat="1" applyFont="1" applyBorder="1" applyAlignment="1">
      <alignment horizontal="center"/>
    </xf>
    <xf numFmtId="14" fontId="0" fillId="0" borderId="1" xfId="0" applyNumberFormat="1" applyBorder="1" applyAlignment="1">
      <alignment vertical="top"/>
    </xf>
    <xf numFmtId="0" fontId="73" fillId="0" borderId="40" xfId="0" applyFont="1" applyBorder="1" applyAlignment="1">
      <alignment wrapText="1"/>
    </xf>
    <xf numFmtId="0" fontId="85" fillId="61" borderId="43" xfId="0" applyFont="1" applyFill="1" applyBorder="1" applyAlignment="1">
      <alignment wrapText="1"/>
    </xf>
    <xf numFmtId="10" fontId="85" fillId="0" borderId="40" xfId="26" applyNumberFormat="1" applyFont="1" applyBorder="1" applyAlignment="1" applyProtection="1">
      <alignment horizontal="center" vertical="center" wrapText="1"/>
      <protection locked="0"/>
    </xf>
    <xf numFmtId="0" fontId="11" fillId="4" borderId="40" xfId="0" applyFont="1" applyFill="1" applyBorder="1" applyAlignment="1" applyProtection="1">
      <alignment vertical="center" wrapText="1"/>
      <protection locked="0"/>
    </xf>
    <xf numFmtId="0" fontId="18" fillId="4" borderId="40" xfId="0" applyFont="1" applyFill="1" applyBorder="1" applyAlignment="1" applyProtection="1">
      <alignment horizontal="center" vertical="center" wrapText="1"/>
      <protection locked="0"/>
    </xf>
    <xf numFmtId="9" fontId="18" fillId="4" borderId="40" xfId="26" applyFont="1" applyFill="1" applyBorder="1" applyAlignment="1" applyProtection="1">
      <alignment horizontal="center" vertical="center" wrapText="1"/>
      <protection locked="0"/>
    </xf>
    <xf numFmtId="175" fontId="18" fillId="4" borderId="40" xfId="26" applyNumberFormat="1" applyFont="1" applyFill="1" applyBorder="1" applyAlignment="1" applyProtection="1">
      <alignment horizontal="center" vertical="center" wrapText="1"/>
      <protection locked="0"/>
    </xf>
    <xf numFmtId="0" fontId="18" fillId="4" borderId="40" xfId="0" applyFont="1" applyFill="1" applyBorder="1" applyAlignment="1" applyProtection="1">
      <alignment horizontal="justify" vertical="center" wrapText="1"/>
      <protection locked="0"/>
    </xf>
    <xf numFmtId="9" fontId="13" fillId="4" borderId="40" xfId="0" applyNumberFormat="1" applyFont="1" applyFill="1" applyBorder="1" applyAlignment="1" applyProtection="1">
      <alignment horizontal="center" vertical="center" wrapText="1"/>
      <protection locked="0"/>
    </xf>
    <xf numFmtId="9" fontId="11" fillId="4" borderId="40" xfId="0" applyNumberFormat="1" applyFont="1" applyFill="1" applyBorder="1" applyAlignment="1" applyProtection="1">
      <alignment horizontal="center" vertical="center" wrapText="1"/>
      <protection locked="0"/>
    </xf>
    <xf numFmtId="175" fontId="11" fillId="4" borderId="40" xfId="2" applyNumberFormat="1" applyFont="1" applyFill="1" applyBorder="1" applyAlignment="1" applyProtection="1">
      <alignment horizontal="center" vertical="center" wrapText="1"/>
      <protection locked="0"/>
    </xf>
    <xf numFmtId="10" fontId="11" fillId="4" borderId="40" xfId="26" applyNumberFormat="1" applyFont="1" applyFill="1" applyBorder="1" applyAlignment="1" applyProtection="1">
      <alignment horizontal="center" vertical="center" wrapText="1"/>
      <protection locked="0"/>
    </xf>
    <xf numFmtId="175" fontId="85" fillId="4" borderId="40" xfId="2" applyNumberFormat="1" applyFont="1" applyFill="1" applyBorder="1" applyAlignment="1" applyProtection="1">
      <alignment vertical="center" wrapText="1"/>
      <protection locked="0"/>
    </xf>
    <xf numFmtId="0" fontId="86" fillId="4" borderId="31" xfId="0" applyFont="1" applyFill="1" applyBorder="1" applyAlignment="1">
      <alignment vertical="center" wrapText="1"/>
    </xf>
    <xf numFmtId="10" fontId="11" fillId="4" borderId="40" xfId="26" applyNumberFormat="1" applyFont="1" applyFill="1" applyBorder="1" applyAlignment="1" applyProtection="1">
      <alignment vertical="center" wrapText="1"/>
      <protection locked="0"/>
    </xf>
    <xf numFmtId="0" fontId="43" fillId="4" borderId="40" xfId="0" applyFont="1" applyFill="1" applyBorder="1" applyAlignment="1" applyProtection="1">
      <alignment horizontal="center" vertical="center" wrapText="1"/>
      <protection locked="0"/>
    </xf>
    <xf numFmtId="9" fontId="42" fillId="4" borderId="40" xfId="0" applyNumberFormat="1" applyFont="1" applyFill="1" applyBorder="1" applyAlignment="1" applyProtection="1">
      <alignment horizontal="center" vertical="top"/>
      <protection locked="0"/>
    </xf>
    <xf numFmtId="0" fontId="26" fillId="4" borderId="0" xfId="0" applyFont="1" applyFill="1" applyAlignment="1" applyProtection="1">
      <alignment vertical="center"/>
      <protection locked="0"/>
    </xf>
    <xf numFmtId="0" fontId="52" fillId="4" borderId="0" xfId="0" applyFont="1" applyFill="1" applyAlignment="1" applyProtection="1">
      <alignment vertical="center"/>
      <protection locked="0"/>
    </xf>
    <xf numFmtId="0" fontId="0" fillId="4" borderId="0" xfId="0" applyFill="1"/>
    <xf numFmtId="0" fontId="11" fillId="4" borderId="40" xfId="26" applyNumberFormat="1" applyFont="1" applyFill="1" applyBorder="1" applyAlignment="1" applyProtection="1">
      <alignment horizontal="center" vertical="center" wrapText="1"/>
      <protection locked="0"/>
    </xf>
    <xf numFmtId="0" fontId="92" fillId="0" borderId="43" xfId="0" applyFont="1" applyBorder="1" applyAlignment="1">
      <alignment wrapText="1"/>
    </xf>
    <xf numFmtId="175" fontId="11" fillId="0" borderId="40" xfId="2" applyNumberFormat="1" applyFont="1" applyFill="1" applyBorder="1" applyAlignment="1" applyProtection="1">
      <alignment horizontal="left" vertical="center" wrapText="1"/>
      <protection locked="0"/>
    </xf>
    <xf numFmtId="175" fontId="11" fillId="0" borderId="40" xfId="26" applyNumberFormat="1" applyFont="1" applyFill="1" applyBorder="1" applyAlignment="1" applyProtection="1">
      <alignment horizontal="left" vertical="center" wrapText="1"/>
      <protection locked="0"/>
    </xf>
    <xf numFmtId="0" fontId="11" fillId="0" borderId="40" xfId="0" applyFont="1" applyBorder="1" applyAlignment="1">
      <alignment horizontal="center" vertical="center" wrapText="1"/>
    </xf>
    <xf numFmtId="0" fontId="11" fillId="0" borderId="44" xfId="0" applyFont="1" applyBorder="1" applyAlignment="1">
      <alignment horizontal="center" vertical="center" wrapText="1"/>
    </xf>
    <xf numFmtId="0" fontId="11" fillId="0" borderId="43" xfId="0" applyFont="1" applyBorder="1" applyAlignment="1">
      <alignment horizontal="center" vertical="center" wrapText="1"/>
    </xf>
    <xf numFmtId="0" fontId="11" fillId="0" borderId="45" xfId="0" applyFont="1" applyBorder="1" applyAlignment="1">
      <alignment horizontal="center" vertical="center" wrapText="1"/>
    </xf>
    <xf numFmtId="0" fontId="11" fillId="62" borderId="44" xfId="0" applyFont="1" applyFill="1" applyBorder="1" applyAlignment="1">
      <alignment horizontal="left" vertical="top" wrapText="1"/>
    </xf>
    <xf numFmtId="0" fontId="11" fillId="62" borderId="45" xfId="0" applyFont="1" applyFill="1" applyBorder="1" applyAlignment="1">
      <alignment horizontal="left" vertical="top" wrapText="1"/>
    </xf>
    <xf numFmtId="0" fontId="11" fillId="62" borderId="40" xfId="0" applyFont="1" applyFill="1" applyBorder="1" applyAlignment="1">
      <alignment horizontal="left" vertical="top" wrapText="1"/>
    </xf>
    <xf numFmtId="0" fontId="11" fillId="62" borderId="43" xfId="0" applyFont="1" applyFill="1" applyBorder="1" applyAlignment="1">
      <alignment horizontal="left" vertical="top" wrapText="1"/>
    </xf>
    <xf numFmtId="0" fontId="54" fillId="0" borderId="0" xfId="0" applyFont="1" applyAlignment="1">
      <alignment horizontal="left" vertical="center" wrapText="1"/>
    </xf>
    <xf numFmtId="0" fontId="83" fillId="0" borderId="0" xfId="0" applyFont="1" applyAlignment="1">
      <alignment vertical="top" wrapText="1"/>
    </xf>
    <xf numFmtId="0" fontId="79" fillId="16" borderId="52" xfId="0" applyFont="1" applyFill="1" applyBorder="1" applyAlignment="1">
      <alignment horizontal="center" vertical="center" wrapText="1"/>
    </xf>
    <xf numFmtId="0" fontId="79" fillId="16" borderId="1" xfId="0" applyFont="1" applyFill="1" applyBorder="1" applyAlignment="1">
      <alignment horizontal="center" vertical="center" wrapText="1"/>
    </xf>
    <xf numFmtId="0" fontId="79" fillId="16" borderId="51" xfId="0" applyFont="1" applyFill="1" applyBorder="1" applyAlignment="1">
      <alignment horizontal="center" vertical="center" wrapText="1"/>
    </xf>
    <xf numFmtId="0" fontId="79" fillId="16" borderId="0" xfId="0" applyFont="1" applyFill="1" applyAlignment="1">
      <alignment horizontal="center" vertical="center" wrapText="1"/>
    </xf>
    <xf numFmtId="0" fontId="79" fillId="2" borderId="6" xfId="0" applyFont="1" applyFill="1" applyBorder="1" applyAlignment="1">
      <alignment horizontal="center" vertical="center" wrapText="1"/>
    </xf>
    <xf numFmtId="0" fontId="79" fillId="2" borderId="53" xfId="0" applyFont="1" applyFill="1" applyBorder="1" applyAlignment="1">
      <alignment horizontal="center" vertical="center" wrapText="1"/>
    </xf>
    <xf numFmtId="0" fontId="79" fillId="2" borderId="1" xfId="0" applyFont="1" applyFill="1" applyBorder="1" applyAlignment="1">
      <alignment horizontal="center" vertical="center" wrapText="1"/>
    </xf>
    <xf numFmtId="0" fontId="79" fillId="2" borderId="6" xfId="0" applyFont="1" applyFill="1" applyBorder="1" applyAlignment="1">
      <alignment horizontal="center" vertical="center"/>
    </xf>
    <xf numFmtId="0" fontId="79" fillId="16" borderId="2" xfId="0" applyFont="1" applyFill="1" applyBorder="1" applyAlignment="1">
      <alignment horizontal="center" vertical="center" wrapText="1"/>
    </xf>
    <xf numFmtId="0" fontId="79" fillId="16" borderId="8" xfId="0" applyFont="1" applyFill="1" applyBorder="1" applyAlignment="1">
      <alignment horizontal="center" vertical="center" wrapText="1"/>
    </xf>
    <xf numFmtId="0" fontId="79" fillId="2" borderId="0" xfId="0" applyFont="1" applyFill="1" applyAlignment="1">
      <alignment horizontal="center" vertical="center"/>
    </xf>
    <xf numFmtId="0" fontId="79" fillId="2" borderId="15" xfId="0" applyFont="1" applyFill="1" applyBorder="1" applyAlignment="1">
      <alignment horizontal="center" vertical="center"/>
    </xf>
    <xf numFmtId="0" fontId="79" fillId="2" borderId="7" xfId="0" applyFont="1" applyFill="1" applyBorder="1" applyAlignment="1">
      <alignment horizontal="center" vertical="center"/>
    </xf>
    <xf numFmtId="0" fontId="79" fillId="2" borderId="8" xfId="0" applyFont="1" applyFill="1" applyBorder="1" applyAlignment="1">
      <alignment horizontal="center" vertical="center"/>
    </xf>
    <xf numFmtId="0" fontId="19" fillId="6" borderId="0" xfId="0" applyFont="1" applyFill="1" applyAlignment="1">
      <alignment horizontal="left" vertical="center" wrapText="1"/>
    </xf>
    <xf numFmtId="0" fontId="70" fillId="5" borderId="0" xfId="0" applyFont="1" applyFill="1" applyAlignment="1">
      <alignment horizontal="center" vertical="center" wrapText="1"/>
    </xf>
    <xf numFmtId="0" fontId="15" fillId="6" borderId="0" xfId="0" applyFont="1" applyFill="1" applyAlignment="1">
      <alignment horizontal="center" vertical="center" wrapText="1"/>
    </xf>
    <xf numFmtId="0" fontId="38" fillId="6" borderId="0" xfId="0" applyFont="1" applyFill="1" applyAlignment="1">
      <alignment horizontal="center" vertical="center" wrapText="1"/>
    </xf>
    <xf numFmtId="0" fontId="0" fillId="2" borderId="1" xfId="0" applyFill="1" applyBorder="1" applyAlignment="1">
      <alignment horizontal="center"/>
    </xf>
    <xf numFmtId="0" fontId="0" fillId="2" borderId="7" xfId="0" applyFill="1" applyBorder="1" applyAlignment="1">
      <alignment horizontal="center"/>
    </xf>
    <xf numFmtId="0" fontId="0" fillId="2" borderId="9" xfId="0" applyFill="1" applyBorder="1" applyAlignment="1">
      <alignment horizontal="center"/>
    </xf>
    <xf numFmtId="0" fontId="0" fillId="2" borderId="14" xfId="0" applyFill="1" applyBorder="1" applyAlignment="1">
      <alignment horizontal="center"/>
    </xf>
    <xf numFmtId="0" fontId="0" fillId="2" borderId="15" xfId="0" applyFill="1" applyBorder="1" applyAlignment="1">
      <alignment horizontal="center"/>
    </xf>
    <xf numFmtId="0" fontId="0" fillId="2" borderId="13" xfId="0" applyFill="1" applyBorder="1" applyAlignment="1">
      <alignment horizontal="center"/>
    </xf>
    <xf numFmtId="0" fontId="0" fillId="2" borderId="12" xfId="0" applyFill="1" applyBorder="1" applyAlignment="1">
      <alignment horizontal="center"/>
    </xf>
    <xf numFmtId="0" fontId="27" fillId="2" borderId="1" xfId="0" applyFont="1" applyFill="1" applyBorder="1" applyAlignment="1">
      <alignment horizontal="center" vertical="center"/>
    </xf>
    <xf numFmtId="0" fontId="27" fillId="2" borderId="4" xfId="0" applyFont="1" applyFill="1" applyBorder="1" applyAlignment="1">
      <alignment horizontal="center" vertical="center"/>
    </xf>
    <xf numFmtId="0" fontId="27" fillId="2" borderId="10" xfId="0" applyFont="1" applyFill="1" applyBorder="1" applyAlignment="1">
      <alignment horizontal="center" vertical="center"/>
    </xf>
    <xf numFmtId="168" fontId="25" fillId="0" borderId="24" xfId="6" applyNumberFormat="1" applyFont="1" applyBorder="1" applyAlignment="1" applyProtection="1">
      <alignment horizontal="center" vertical="center" wrapText="1"/>
      <protection hidden="1"/>
    </xf>
    <xf numFmtId="168" fontId="25" fillId="0" borderId="25" xfId="6" applyNumberFormat="1" applyFont="1" applyBorder="1" applyAlignment="1" applyProtection="1">
      <alignment horizontal="center" vertical="center" wrapText="1"/>
      <protection hidden="1"/>
    </xf>
    <xf numFmtId="0" fontId="33" fillId="0" borderId="16" xfId="0" applyFont="1" applyBorder="1" applyAlignment="1" applyProtection="1">
      <alignment horizontal="justify" vertical="center" wrapText="1"/>
      <protection hidden="1"/>
    </xf>
    <xf numFmtId="0" fontId="75" fillId="0" borderId="24" xfId="0" applyFont="1" applyBorder="1" applyAlignment="1">
      <alignment horizontal="center" vertical="center"/>
    </xf>
    <xf numFmtId="0" fontId="75" fillId="0" borderId="25" xfId="0" applyFont="1" applyBorder="1" applyAlignment="1">
      <alignment horizontal="center" vertical="center"/>
    </xf>
    <xf numFmtId="0" fontId="75" fillId="0" borderId="26" xfId="0" applyFont="1" applyBorder="1" applyAlignment="1">
      <alignment horizontal="center" vertical="center"/>
    </xf>
    <xf numFmtId="0" fontId="26" fillId="0" borderId="24" xfId="0" applyFont="1" applyBorder="1" applyAlignment="1">
      <alignment horizontal="center" vertical="center" wrapText="1"/>
    </xf>
    <xf numFmtId="0" fontId="26" fillId="0" borderId="25" xfId="0" applyFont="1" applyBorder="1" applyAlignment="1">
      <alignment horizontal="center" vertical="center" wrapText="1"/>
    </xf>
    <xf numFmtId="0" fontId="26" fillId="0" borderId="26" xfId="0" applyFont="1" applyBorder="1" applyAlignment="1">
      <alignment horizontal="center" vertical="center" wrapText="1"/>
    </xf>
    <xf numFmtId="9" fontId="25" fillId="0" borderId="24" xfId="2" applyFont="1" applyBorder="1" applyAlignment="1" applyProtection="1">
      <alignment vertical="center" wrapText="1"/>
      <protection hidden="1"/>
    </xf>
    <xf numFmtId="9" fontId="25" fillId="0" borderId="25" xfId="2" applyFont="1" applyBorder="1" applyAlignment="1" applyProtection="1">
      <alignment vertical="center" wrapText="1"/>
      <protection hidden="1"/>
    </xf>
    <xf numFmtId="0" fontId="7" fillId="2" borderId="17" xfId="0" applyFont="1" applyFill="1" applyBorder="1" applyAlignment="1">
      <alignment horizontal="left" vertical="center" wrapText="1"/>
    </xf>
    <xf numFmtId="0" fontId="7" fillId="2" borderId="18" xfId="0" applyFont="1" applyFill="1" applyBorder="1" applyAlignment="1">
      <alignment horizontal="left" vertical="center" wrapText="1"/>
    </xf>
    <xf numFmtId="0" fontId="3" fillId="0" borderId="16" xfId="0" applyFont="1" applyBorder="1" applyAlignment="1">
      <alignment horizontal="left" vertical="center" wrapText="1"/>
    </xf>
    <xf numFmtId="0" fontId="7" fillId="2" borderId="17" xfId="0" applyFont="1" applyFill="1" applyBorder="1" applyAlignment="1">
      <alignment horizontal="left" vertical="center"/>
    </xf>
    <xf numFmtId="0" fontId="7" fillId="2" borderId="18" xfId="0" applyFont="1" applyFill="1" applyBorder="1" applyAlignment="1">
      <alignment horizontal="left" vertical="center"/>
    </xf>
    <xf numFmtId="172" fontId="34" fillId="0" borderId="16" xfId="5" applyNumberFormat="1" applyFont="1" applyFill="1" applyBorder="1" applyAlignment="1" applyProtection="1">
      <alignment horizontal="center" vertical="center" wrapText="1"/>
      <protection hidden="1"/>
    </xf>
    <xf numFmtId="0" fontId="26" fillId="4" borderId="16" xfId="6" applyFont="1" applyFill="1" applyBorder="1" applyAlignment="1" applyProtection="1">
      <alignment horizontal="justify" vertical="center" wrapText="1"/>
      <protection hidden="1"/>
    </xf>
    <xf numFmtId="0" fontId="26" fillId="0" borderId="16" xfId="6" applyFont="1" applyBorder="1" applyAlignment="1" applyProtection="1">
      <alignment horizontal="justify" vertical="center" wrapText="1"/>
      <protection hidden="1"/>
    </xf>
    <xf numFmtId="9" fontId="25" fillId="0" borderId="24" xfId="6" applyNumberFormat="1" applyFont="1" applyBorder="1" applyAlignment="1" applyProtection="1">
      <alignment vertical="center" wrapText="1"/>
      <protection hidden="1"/>
    </xf>
    <xf numFmtId="9" fontId="25" fillId="0" borderId="25" xfId="6" applyNumberFormat="1" applyFont="1" applyBorder="1" applyAlignment="1" applyProtection="1">
      <alignment vertical="center" wrapText="1"/>
      <protection hidden="1"/>
    </xf>
    <xf numFmtId="9" fontId="25" fillId="31" borderId="24" xfId="6" applyNumberFormat="1" applyFont="1" applyFill="1" applyBorder="1" applyAlignment="1" applyProtection="1">
      <alignment vertical="center" wrapText="1"/>
      <protection hidden="1"/>
    </xf>
    <xf numFmtId="9" fontId="25" fillId="31" borderId="25" xfId="6" applyNumberFormat="1" applyFont="1" applyFill="1" applyBorder="1" applyAlignment="1" applyProtection="1">
      <alignment vertical="center" wrapText="1"/>
      <protection hidden="1"/>
    </xf>
    <xf numFmtId="0" fontId="7" fillId="2" borderId="19" xfId="0" applyFont="1" applyFill="1" applyBorder="1" applyAlignment="1">
      <alignment horizontal="left" vertical="center"/>
    </xf>
    <xf numFmtId="0" fontId="7" fillId="2" borderId="20" xfId="0" applyFont="1" applyFill="1" applyBorder="1" applyAlignment="1">
      <alignment horizontal="left" vertical="center"/>
    </xf>
    <xf numFmtId="0" fontId="7" fillId="2" borderId="21" xfId="0" applyFont="1" applyFill="1" applyBorder="1" applyAlignment="1">
      <alignment horizontal="left" vertical="center"/>
    </xf>
    <xf numFmtId="0" fontId="7" fillId="2" borderId="22" xfId="0" applyFont="1" applyFill="1" applyBorder="1" applyAlignment="1">
      <alignment horizontal="left" vertical="center"/>
    </xf>
    <xf numFmtId="0" fontId="33" fillId="2" borderId="38" xfId="0" applyFont="1" applyFill="1" applyBorder="1" applyAlignment="1" applyProtection="1">
      <alignment horizontal="center" vertical="center"/>
      <protection hidden="1"/>
    </xf>
    <xf numFmtId="0" fontId="26" fillId="20" borderId="16" xfId="6" applyFont="1" applyFill="1" applyBorder="1" applyAlignment="1" applyProtection="1">
      <alignment horizontal="justify" vertical="center" wrapText="1"/>
      <protection hidden="1"/>
    </xf>
    <xf numFmtId="0" fontId="26" fillId="2" borderId="16" xfId="6" applyFont="1" applyFill="1" applyBorder="1" applyAlignment="1" applyProtection="1">
      <alignment horizontal="justify" vertical="center" wrapText="1"/>
      <protection hidden="1"/>
    </xf>
    <xf numFmtId="2" fontId="25" fillId="0" borderId="24" xfId="2" applyNumberFormat="1" applyFont="1" applyBorder="1" applyAlignment="1" applyProtection="1">
      <alignment vertical="center" wrapText="1"/>
      <protection hidden="1"/>
    </xf>
    <xf numFmtId="2" fontId="25" fillId="0" borderId="25" xfId="2" applyNumberFormat="1" applyFont="1" applyBorder="1" applyAlignment="1" applyProtection="1">
      <alignment vertical="center" wrapText="1"/>
      <protection hidden="1"/>
    </xf>
    <xf numFmtId="172" fontId="34" fillId="31" borderId="16" xfId="5" applyNumberFormat="1" applyFont="1" applyFill="1" applyBorder="1" applyAlignment="1" applyProtection="1">
      <alignment horizontal="center" vertical="center" wrapText="1"/>
      <protection hidden="1"/>
    </xf>
    <xf numFmtId="168" fontId="25" fillId="31" borderId="24" xfId="6" applyNumberFormat="1" applyFont="1" applyFill="1" applyBorder="1" applyAlignment="1" applyProtection="1">
      <alignment horizontal="center" vertical="center" wrapText="1"/>
      <protection hidden="1"/>
    </xf>
    <xf numFmtId="168" fontId="25" fillId="31" borderId="25" xfId="6" applyNumberFormat="1" applyFont="1" applyFill="1" applyBorder="1" applyAlignment="1" applyProtection="1">
      <alignment horizontal="center" vertical="center" wrapText="1"/>
      <protection hidden="1"/>
    </xf>
    <xf numFmtId="0" fontId="7" fillId="2" borderId="1" xfId="0" applyFont="1" applyFill="1" applyBorder="1" applyAlignment="1">
      <alignment horizontal="center" vertical="center"/>
    </xf>
    <xf numFmtId="0" fontId="3" fillId="2" borderId="6" xfId="0" applyFont="1" applyFill="1" applyBorder="1" applyAlignment="1" applyProtection="1">
      <alignment horizontal="center" vertical="center"/>
      <protection hidden="1"/>
    </xf>
    <xf numFmtId="0" fontId="3" fillId="2" borderId="11" xfId="0" applyFont="1" applyFill="1" applyBorder="1" applyAlignment="1" applyProtection="1">
      <alignment horizontal="center" vertical="center"/>
      <protection hidden="1"/>
    </xf>
    <xf numFmtId="0" fontId="3" fillId="2" borderId="3" xfId="0" applyFont="1" applyFill="1" applyBorder="1" applyAlignment="1" applyProtection="1">
      <alignment horizontal="center" vertical="center"/>
      <protection hidden="1"/>
    </xf>
    <xf numFmtId="0" fontId="3" fillId="0" borderId="17" xfId="0" applyFont="1" applyBorder="1" applyAlignment="1">
      <alignment horizontal="left" vertical="center" wrapText="1"/>
    </xf>
    <xf numFmtId="0" fontId="3" fillId="0" borderId="23" xfId="0" applyFont="1" applyBorder="1" applyAlignment="1">
      <alignment horizontal="left" vertical="center" wrapText="1"/>
    </xf>
    <xf numFmtId="0" fontId="3" fillId="0" borderId="18" xfId="0" applyFont="1" applyBorder="1" applyAlignment="1">
      <alignment horizontal="left" vertical="center" wrapText="1"/>
    </xf>
    <xf numFmtId="0" fontId="64" fillId="30" borderId="16" xfId="0" applyFont="1" applyFill="1" applyBorder="1" applyAlignment="1" applyProtection="1">
      <alignment horizontal="center" vertical="center"/>
      <protection hidden="1"/>
    </xf>
    <xf numFmtId="0" fontId="16" fillId="2" borderId="6" xfId="0" applyFont="1" applyFill="1" applyBorder="1" applyAlignment="1">
      <alignment horizontal="center" vertical="center"/>
    </xf>
    <xf numFmtId="0" fontId="16" fillId="2" borderId="11" xfId="0" applyFont="1" applyFill="1" applyBorder="1" applyAlignment="1">
      <alignment horizontal="center" vertical="center"/>
    </xf>
    <xf numFmtId="0" fontId="16" fillId="2" borderId="3" xfId="0" applyFont="1" applyFill="1" applyBorder="1" applyAlignment="1">
      <alignment horizontal="center" vertical="center"/>
    </xf>
    <xf numFmtId="0" fontId="7" fillId="2" borderId="10" xfId="0" applyFont="1" applyFill="1" applyBorder="1" applyAlignment="1">
      <alignment horizontal="center" vertical="center"/>
    </xf>
    <xf numFmtId="0" fontId="7" fillId="2" borderId="5" xfId="0" applyFont="1" applyFill="1" applyBorder="1" applyAlignment="1">
      <alignment horizontal="center" vertical="center"/>
    </xf>
    <xf numFmtId="172" fontId="34" fillId="0" borderId="24" xfId="5" applyNumberFormat="1" applyFont="1" applyFill="1" applyBorder="1" applyAlignment="1" applyProtection="1">
      <alignment horizontal="center" vertical="center" wrapText="1"/>
      <protection hidden="1"/>
    </xf>
    <xf numFmtId="172" fontId="34" fillId="0" borderId="25" xfId="5" applyNumberFormat="1" applyFont="1" applyFill="1" applyBorder="1" applyAlignment="1" applyProtection="1">
      <alignment horizontal="center" vertical="center" wrapText="1"/>
      <protection hidden="1"/>
    </xf>
    <xf numFmtId="0" fontId="9" fillId="2" borderId="17" xfId="0" applyFont="1" applyFill="1" applyBorder="1" applyAlignment="1" applyProtection="1">
      <alignment horizontal="left" vertical="center" wrapText="1"/>
      <protection hidden="1"/>
    </xf>
    <xf numFmtId="0" fontId="9" fillId="2" borderId="23" xfId="0" applyFont="1" applyFill="1" applyBorder="1" applyAlignment="1" applyProtection="1">
      <alignment horizontal="left" vertical="center" wrapText="1"/>
      <protection hidden="1"/>
    </xf>
    <xf numFmtId="0" fontId="9" fillId="2" borderId="18" xfId="0" applyFont="1" applyFill="1" applyBorder="1" applyAlignment="1" applyProtection="1">
      <alignment horizontal="left" vertical="center" wrapText="1"/>
      <protection hidden="1"/>
    </xf>
    <xf numFmtId="175" fontId="25" fillId="0" borderId="24" xfId="6" applyNumberFormat="1" applyFont="1" applyBorder="1" applyAlignment="1" applyProtection="1">
      <alignment vertical="center" wrapText="1"/>
      <protection hidden="1"/>
    </xf>
    <xf numFmtId="175" fontId="25" fillId="0" borderId="25" xfId="6" applyNumberFormat="1" applyFont="1" applyBorder="1" applyAlignment="1" applyProtection="1">
      <alignment vertical="center" wrapText="1"/>
      <protection hidden="1"/>
    </xf>
    <xf numFmtId="0" fontId="33" fillId="0" borderId="16" xfId="0" applyFont="1" applyBorder="1" applyAlignment="1" applyProtection="1">
      <alignment horizontal="center" vertical="center"/>
      <protection hidden="1"/>
    </xf>
    <xf numFmtId="0" fontId="26" fillId="0" borderId="16" xfId="6" applyFont="1" applyBorder="1" applyAlignment="1" applyProtection="1">
      <alignment horizontal="center" vertical="center" wrapText="1"/>
      <protection hidden="1"/>
    </xf>
    <xf numFmtId="0" fontId="7" fillId="12" borderId="17" xfId="0" applyFont="1" applyFill="1" applyBorder="1" applyAlignment="1" applyProtection="1">
      <alignment horizontal="center" vertical="center"/>
      <protection hidden="1"/>
    </xf>
    <xf numFmtId="0" fontId="7" fillId="12" borderId="23" xfId="0" applyFont="1" applyFill="1" applyBorder="1" applyAlignment="1" applyProtection="1">
      <alignment horizontal="center" vertical="center"/>
      <protection hidden="1"/>
    </xf>
    <xf numFmtId="0" fontId="7" fillId="12" borderId="18" xfId="0" applyFont="1" applyFill="1" applyBorder="1" applyAlignment="1" applyProtection="1">
      <alignment horizontal="center" vertical="center"/>
      <protection hidden="1"/>
    </xf>
    <xf numFmtId="0" fontId="56" fillId="0" borderId="16" xfId="0" applyFont="1" applyBorder="1" applyAlignment="1" applyProtection="1">
      <alignment horizontal="center" vertical="center"/>
      <protection hidden="1"/>
    </xf>
    <xf numFmtId="0" fontId="56" fillId="0" borderId="18" xfId="0" applyFont="1" applyBorder="1" applyAlignment="1" applyProtection="1">
      <alignment horizontal="center" vertical="center"/>
      <protection hidden="1"/>
    </xf>
    <xf numFmtId="0" fontId="47" fillId="14" borderId="23" xfId="0" applyFont="1" applyFill="1" applyBorder="1" applyAlignment="1" applyProtection="1">
      <alignment horizontal="center" vertical="center"/>
      <protection hidden="1"/>
    </xf>
    <xf numFmtId="0" fontId="47" fillId="14" borderId="18" xfId="0" applyFont="1" applyFill="1" applyBorder="1" applyAlignment="1" applyProtection="1">
      <alignment horizontal="center" vertical="center"/>
      <protection hidden="1"/>
    </xf>
    <xf numFmtId="0" fontId="24" fillId="11" borderId="16" xfId="0" applyFont="1" applyFill="1" applyBorder="1" applyAlignment="1">
      <alignment horizontal="center" vertical="center" wrapText="1"/>
    </xf>
    <xf numFmtId="0" fontId="24" fillId="13" borderId="30" xfId="0" applyFont="1" applyFill="1" applyBorder="1" applyAlignment="1">
      <alignment horizontal="center" vertical="center" wrapText="1"/>
    </xf>
    <xf numFmtId="0" fontId="24" fillId="13" borderId="23" xfId="0" applyFont="1" applyFill="1" applyBorder="1" applyAlignment="1">
      <alignment horizontal="center" vertical="center" wrapText="1"/>
    </xf>
    <xf numFmtId="0" fontId="24" fillId="13" borderId="18" xfId="0" applyFont="1" applyFill="1" applyBorder="1" applyAlignment="1">
      <alignment horizontal="center" vertical="center" wrapText="1"/>
    </xf>
    <xf numFmtId="177" fontId="62" fillId="0" borderId="4" xfId="0" applyNumberFormat="1" applyFont="1" applyBorder="1" applyAlignment="1" applyProtection="1">
      <alignment vertical="center"/>
      <protection locked="0"/>
    </xf>
    <xf numFmtId="177" fontId="62" fillId="0" borderId="10" xfId="0" applyNumberFormat="1" applyFont="1" applyBorder="1" applyAlignment="1" applyProtection="1">
      <alignment vertical="center"/>
      <protection locked="0"/>
    </xf>
    <xf numFmtId="177" fontId="62" fillId="0" borderId="5" xfId="0" applyNumberFormat="1" applyFont="1" applyBorder="1" applyAlignment="1" applyProtection="1">
      <alignment vertical="center"/>
      <protection locked="0"/>
    </xf>
    <xf numFmtId="0" fontId="62" fillId="0" borderId="4" xfId="0" applyFont="1" applyBorder="1" applyAlignment="1" applyProtection="1">
      <alignment horizontal="center" vertical="center" wrapText="1"/>
      <protection locked="0"/>
    </xf>
    <xf numFmtId="0" fontId="62" fillId="0" borderId="10" xfId="0" applyFont="1" applyBorder="1" applyAlignment="1" applyProtection="1">
      <alignment horizontal="center" vertical="center" wrapText="1"/>
      <protection locked="0"/>
    </xf>
    <xf numFmtId="0" fontId="62" fillId="0" borderId="5" xfId="0" applyFont="1" applyBorder="1" applyAlignment="1" applyProtection="1">
      <alignment horizontal="center" vertical="center" wrapText="1"/>
      <protection locked="0"/>
    </xf>
    <xf numFmtId="0" fontId="62" fillId="0" borderId="4" xfId="0" applyFont="1" applyBorder="1" applyAlignment="1" applyProtection="1">
      <alignment horizontal="center" vertical="center"/>
      <protection locked="0"/>
    </xf>
    <xf numFmtId="0" fontId="62" fillId="0" borderId="10" xfId="0" applyFont="1" applyBorder="1" applyAlignment="1" applyProtection="1">
      <alignment horizontal="center" vertical="center"/>
      <protection locked="0"/>
    </xf>
    <xf numFmtId="0" fontId="62" fillId="0" borderId="5" xfId="0" applyFont="1" applyBorder="1" applyAlignment="1" applyProtection="1">
      <alignment horizontal="center" vertical="center"/>
      <protection locked="0"/>
    </xf>
    <xf numFmtId="177" fontId="62" fillId="0" borderId="4" xfId="0" applyNumberFormat="1" applyFont="1" applyBorder="1" applyAlignment="1" applyProtection="1">
      <alignment vertical="center" wrapText="1"/>
      <protection locked="0"/>
    </xf>
    <xf numFmtId="0" fontId="24" fillId="19" borderId="1" xfId="0" applyFont="1" applyFill="1" applyBorder="1" applyAlignment="1" applyProtection="1">
      <alignment horizontal="center" vertical="center" wrapText="1"/>
      <protection locked="0"/>
    </xf>
    <xf numFmtId="0" fontId="7" fillId="2" borderId="17" xfId="0" applyFont="1" applyFill="1" applyBorder="1" applyAlignment="1" applyProtection="1">
      <alignment horizontal="left" vertical="center"/>
      <protection locked="0"/>
    </xf>
    <xf numFmtId="0" fontId="7" fillId="2" borderId="18" xfId="0" applyFont="1" applyFill="1" applyBorder="1" applyAlignment="1" applyProtection="1">
      <alignment horizontal="left" vertical="center"/>
      <protection locked="0"/>
    </xf>
    <xf numFmtId="0" fontId="7" fillId="2" borderId="17" xfId="0" applyFont="1" applyFill="1" applyBorder="1" applyAlignment="1" applyProtection="1">
      <alignment horizontal="left" vertical="center" wrapText="1"/>
      <protection locked="0"/>
    </xf>
    <xf numFmtId="0" fontId="7" fillId="2" borderId="18" xfId="0" applyFont="1" applyFill="1" applyBorder="1" applyAlignment="1" applyProtection="1">
      <alignment horizontal="left" vertical="center" wrapText="1"/>
      <protection locked="0"/>
    </xf>
    <xf numFmtId="0" fontId="64" fillId="2" borderId="17" xfId="0" applyFont="1" applyFill="1" applyBorder="1" applyAlignment="1" applyProtection="1">
      <alignment horizontal="center" vertical="center"/>
      <protection locked="0"/>
    </xf>
    <xf numFmtId="0" fontId="64" fillId="2" borderId="18" xfId="0" applyFont="1" applyFill="1" applyBorder="1" applyAlignment="1" applyProtection="1">
      <alignment horizontal="center" vertical="center"/>
      <protection locked="0"/>
    </xf>
    <xf numFmtId="0" fontId="26" fillId="0" borderId="4" xfId="0" applyFont="1" applyBorder="1" applyAlignment="1" applyProtection="1">
      <alignment horizontal="center" vertical="center"/>
      <protection locked="0"/>
    </xf>
    <xf numFmtId="0" fontId="26" fillId="0" borderId="10" xfId="0" applyFont="1" applyBorder="1" applyAlignment="1" applyProtection="1">
      <alignment horizontal="center" vertical="center"/>
      <protection locked="0"/>
    </xf>
    <xf numFmtId="0" fontId="26" fillId="0" borderId="5" xfId="0" applyFont="1" applyBorder="1" applyAlignment="1" applyProtection="1">
      <alignment horizontal="center" vertical="center"/>
      <protection locked="0"/>
    </xf>
    <xf numFmtId="0" fontId="26" fillId="8" borderId="4" xfId="0" applyFont="1" applyFill="1" applyBorder="1" applyAlignment="1" applyProtection="1">
      <alignment horizontal="center" vertical="center"/>
      <protection locked="0"/>
    </xf>
    <xf numFmtId="0" fontId="26" fillId="8" borderId="10" xfId="0" applyFont="1" applyFill="1" applyBorder="1" applyAlignment="1" applyProtection="1">
      <alignment horizontal="center" vertical="center"/>
      <protection locked="0"/>
    </xf>
    <xf numFmtId="0" fontId="26" fillId="8" borderId="5" xfId="0" applyFont="1" applyFill="1" applyBorder="1" applyAlignment="1" applyProtection="1">
      <alignment horizontal="center" vertical="center"/>
      <protection locked="0"/>
    </xf>
    <xf numFmtId="43" fontId="25" fillId="7" borderId="4" xfId="3" applyFont="1" applyFill="1" applyBorder="1" applyAlignment="1" applyProtection="1">
      <alignment horizontal="center" vertical="center" wrapText="1"/>
      <protection locked="0"/>
    </xf>
    <xf numFmtId="43" fontId="25" fillId="7" borderId="10" xfId="3" applyFont="1" applyFill="1" applyBorder="1" applyAlignment="1" applyProtection="1">
      <alignment horizontal="center" vertical="center" wrapText="1"/>
      <protection locked="0"/>
    </xf>
    <xf numFmtId="43" fontId="25" fillId="7" borderId="5" xfId="3" applyFont="1" applyFill="1" applyBorder="1" applyAlignment="1" applyProtection="1">
      <alignment horizontal="center" vertical="center" wrapText="1"/>
      <protection locked="0"/>
    </xf>
    <xf numFmtId="0" fontId="26" fillId="0" borderId="4" xfId="0" applyFont="1" applyBorder="1" applyAlignment="1" applyProtection="1">
      <alignment horizontal="left" vertical="center"/>
      <protection locked="0"/>
    </xf>
    <xf numFmtId="0" fontId="26" fillId="0" borderId="10" xfId="0" applyFont="1" applyBorder="1" applyAlignment="1" applyProtection="1">
      <alignment horizontal="left" vertical="center"/>
      <protection locked="0"/>
    </xf>
    <xf numFmtId="0" fontId="26" fillId="0" borderId="5" xfId="0" applyFont="1" applyBorder="1" applyAlignment="1" applyProtection="1">
      <alignment horizontal="left" vertical="center"/>
      <protection locked="0"/>
    </xf>
    <xf numFmtId="0" fontId="25" fillId="0" borderId="1" xfId="0" applyFont="1" applyBorder="1" applyAlignment="1" applyProtection="1">
      <alignment horizontal="center" vertical="center"/>
      <protection locked="0"/>
    </xf>
    <xf numFmtId="0" fontId="3" fillId="2" borderId="6" xfId="0" applyFont="1" applyFill="1" applyBorder="1" applyAlignment="1" applyProtection="1">
      <alignment horizontal="center" vertical="center"/>
      <protection locked="0"/>
    </xf>
    <xf numFmtId="0" fontId="3" fillId="2" borderId="11" xfId="0" applyFont="1" applyFill="1" applyBorder="1" applyAlignment="1" applyProtection="1">
      <alignment horizontal="center" vertical="center"/>
      <protection locked="0"/>
    </xf>
    <xf numFmtId="0" fontId="3" fillId="2" borderId="3" xfId="0" applyFont="1" applyFill="1" applyBorder="1" applyAlignment="1" applyProtection="1">
      <alignment horizontal="center" vertical="center"/>
      <protection locked="0"/>
    </xf>
    <xf numFmtId="0" fontId="27" fillId="2" borderId="4" xfId="0" applyFont="1" applyFill="1" applyBorder="1" applyAlignment="1" applyProtection="1">
      <alignment horizontal="center" vertical="center"/>
      <protection locked="0"/>
    </xf>
    <xf numFmtId="0" fontId="27" fillId="2" borderId="10" xfId="0" applyFont="1" applyFill="1" applyBorder="1" applyAlignment="1" applyProtection="1">
      <alignment horizontal="center" vertical="center"/>
      <protection locked="0"/>
    </xf>
    <xf numFmtId="0" fontId="27" fillId="2" borderId="5" xfId="0" applyFont="1" applyFill="1" applyBorder="1" applyAlignment="1" applyProtection="1">
      <alignment horizontal="center" vertical="center"/>
      <protection locked="0"/>
    </xf>
    <xf numFmtId="0" fontId="51" fillId="7" borderId="4" xfId="0" applyFont="1" applyFill="1" applyBorder="1" applyAlignment="1" applyProtection="1">
      <alignment horizontal="center" vertical="center" wrapText="1"/>
      <protection locked="0"/>
    </xf>
    <xf numFmtId="0" fontId="51" fillId="7" borderId="10" xfId="0" applyFont="1" applyFill="1" applyBorder="1" applyAlignment="1" applyProtection="1">
      <alignment horizontal="center" vertical="center" wrapText="1"/>
      <protection locked="0"/>
    </xf>
    <xf numFmtId="0" fontId="51" fillId="7" borderId="5" xfId="0" applyFont="1" applyFill="1" applyBorder="1" applyAlignment="1" applyProtection="1">
      <alignment horizontal="center" vertical="center" wrapText="1"/>
      <protection locked="0"/>
    </xf>
    <xf numFmtId="164" fontId="25" fillId="16" borderId="1" xfId="1" applyFont="1" applyFill="1" applyBorder="1" applyAlignment="1" applyProtection="1">
      <alignment horizontal="center" vertical="center" wrapText="1"/>
      <protection locked="0"/>
    </xf>
    <xf numFmtId="0" fontId="25" fillId="7" borderId="4" xfId="0" applyFont="1" applyFill="1" applyBorder="1" applyAlignment="1" applyProtection="1">
      <alignment horizontal="center" vertical="center" wrapText="1"/>
      <protection locked="0"/>
    </xf>
    <xf numFmtId="0" fontId="25" fillId="7" borderId="5" xfId="0" applyFont="1" applyFill="1" applyBorder="1" applyAlignment="1" applyProtection="1">
      <alignment horizontal="center" vertical="center" wrapText="1"/>
      <protection locked="0"/>
    </xf>
    <xf numFmtId="167" fontId="26" fillId="0" borderId="4" xfId="1" applyNumberFormat="1" applyFont="1" applyBorder="1" applyAlignment="1" applyProtection="1">
      <alignment horizontal="center" vertical="center" wrapText="1"/>
    </xf>
    <xf numFmtId="167" fontId="26" fillId="0" borderId="5" xfId="1" applyNumberFormat="1" applyFont="1" applyBorder="1" applyAlignment="1" applyProtection="1">
      <alignment horizontal="center" vertical="center" wrapText="1"/>
    </xf>
    <xf numFmtId="0" fontId="25" fillId="8" borderId="1" xfId="0" applyFont="1" applyFill="1" applyBorder="1" applyAlignment="1" applyProtection="1">
      <alignment horizontal="center" vertical="center" wrapText="1"/>
      <protection locked="0"/>
    </xf>
    <xf numFmtId="0" fontId="26" fillId="8" borderId="4" xfId="2" applyNumberFormat="1" applyFont="1" applyFill="1" applyBorder="1" applyAlignment="1" applyProtection="1">
      <alignment horizontal="center" vertical="center" wrapText="1"/>
      <protection locked="0"/>
    </xf>
    <xf numFmtId="10" fontId="26" fillId="8" borderId="5" xfId="2" applyNumberFormat="1" applyFont="1" applyFill="1" applyBorder="1" applyAlignment="1" applyProtection="1">
      <alignment horizontal="center" vertical="center" wrapText="1"/>
      <protection locked="0"/>
    </xf>
    <xf numFmtId="0" fontId="25" fillId="7" borderId="10" xfId="0" applyFont="1" applyFill="1" applyBorder="1" applyAlignment="1" applyProtection="1">
      <alignment horizontal="center" vertical="center" wrapText="1"/>
      <protection locked="0"/>
    </xf>
    <xf numFmtId="0" fontId="7" fillId="2" borderId="19" xfId="0" applyFont="1" applyFill="1" applyBorder="1" applyAlignment="1" applyProtection="1">
      <alignment horizontal="left" vertical="center"/>
      <protection locked="0"/>
    </xf>
    <xf numFmtId="0" fontId="7" fillId="2" borderId="20" xfId="0" applyFont="1" applyFill="1" applyBorder="1" applyAlignment="1" applyProtection="1">
      <alignment horizontal="left" vertical="center"/>
      <protection locked="0"/>
    </xf>
    <xf numFmtId="0" fontId="7" fillId="2" borderId="21" xfId="0" applyFont="1" applyFill="1" applyBorder="1" applyAlignment="1" applyProtection="1">
      <alignment horizontal="left" vertical="center"/>
      <protection locked="0"/>
    </xf>
    <xf numFmtId="0" fontId="7" fillId="2" borderId="22" xfId="0" applyFont="1" applyFill="1" applyBorder="1" applyAlignment="1" applyProtection="1">
      <alignment horizontal="left" vertical="center"/>
      <protection locked="0"/>
    </xf>
    <xf numFmtId="0" fontId="64" fillId="2" borderId="24" xfId="0" applyFont="1" applyFill="1" applyBorder="1" applyAlignment="1" applyProtection="1">
      <alignment horizontal="center" vertical="center"/>
      <protection locked="0"/>
    </xf>
    <xf numFmtId="0" fontId="64" fillId="2" borderId="26" xfId="0" applyFont="1" applyFill="1" applyBorder="1" applyAlignment="1" applyProtection="1">
      <alignment horizontal="center" vertical="center"/>
      <protection locked="0"/>
    </xf>
    <xf numFmtId="175" fontId="11" fillId="7" borderId="40" xfId="26" applyNumberFormat="1" applyFont="1" applyFill="1" applyBorder="1" applyAlignment="1" applyProtection="1">
      <alignment horizontal="center" vertical="center" wrapText="1"/>
      <protection locked="0"/>
    </xf>
    <xf numFmtId="0" fontId="42" fillId="7" borderId="40" xfId="0" applyFont="1" applyFill="1" applyBorder="1" applyAlignment="1" applyProtection="1">
      <alignment horizontal="center" vertical="center" wrapText="1"/>
      <protection locked="0"/>
    </xf>
    <xf numFmtId="175" fontId="11" fillId="7" borderId="40" xfId="2" applyNumberFormat="1" applyFont="1" applyFill="1" applyBorder="1" applyAlignment="1" applyProtection="1">
      <alignment horizontal="center" vertical="center" wrapText="1"/>
      <protection locked="0"/>
    </xf>
    <xf numFmtId="175" fontId="85" fillId="0" borderId="41" xfId="2" applyNumberFormat="1" applyFont="1" applyBorder="1" applyAlignment="1" applyProtection="1">
      <alignment horizontal="center" vertical="center" wrapText="1"/>
      <protection locked="0"/>
    </xf>
    <xf numFmtId="175" fontId="85" fillId="0" borderId="42" xfId="2" applyNumberFormat="1" applyFont="1" applyBorder="1" applyAlignment="1" applyProtection="1">
      <alignment horizontal="center" vertical="center" wrapText="1"/>
      <protection locked="0"/>
    </xf>
    <xf numFmtId="175" fontId="85" fillId="0" borderId="43" xfId="2" applyNumberFormat="1" applyFont="1" applyBorder="1" applyAlignment="1" applyProtection="1">
      <alignment horizontal="center" vertical="center" wrapText="1"/>
      <protection locked="0"/>
    </xf>
    <xf numFmtId="175" fontId="85" fillId="0" borderId="41" xfId="26" applyNumberFormat="1" applyFont="1" applyBorder="1" applyAlignment="1" applyProtection="1">
      <alignment horizontal="center" vertical="center" wrapText="1"/>
      <protection locked="0"/>
    </xf>
    <xf numFmtId="175" fontId="85" fillId="0" borderId="42" xfId="26" applyNumberFormat="1" applyFont="1" applyBorder="1" applyAlignment="1" applyProtection="1">
      <alignment horizontal="center" vertical="center" wrapText="1"/>
      <protection locked="0"/>
    </xf>
    <xf numFmtId="175" fontId="85" fillId="0" borderId="43" xfId="26" applyNumberFormat="1" applyFont="1" applyBorder="1" applyAlignment="1" applyProtection="1">
      <alignment horizontal="center" vertical="center" wrapText="1"/>
      <protection locked="0"/>
    </xf>
    <xf numFmtId="175" fontId="11" fillId="57" borderId="40" xfId="26" applyNumberFormat="1" applyFont="1" applyFill="1" applyBorder="1" applyAlignment="1" applyProtection="1">
      <alignment horizontal="center" vertical="center" wrapText="1"/>
      <protection locked="0"/>
    </xf>
    <xf numFmtId="175" fontId="11" fillId="57" borderId="40" xfId="2" applyNumberFormat="1" applyFont="1" applyFill="1" applyBorder="1" applyAlignment="1" applyProtection="1">
      <alignment horizontal="center" vertical="center" wrapText="1"/>
      <protection locked="0"/>
    </xf>
    <xf numFmtId="175" fontId="11" fillId="58" borderId="41" xfId="26" applyNumberFormat="1" applyFont="1" applyFill="1" applyBorder="1" applyAlignment="1" applyProtection="1">
      <alignment horizontal="center" vertical="center" wrapText="1"/>
      <protection locked="0"/>
    </xf>
    <xf numFmtId="175" fontId="11" fillId="58" borderId="42" xfId="26" applyNumberFormat="1" applyFont="1" applyFill="1" applyBorder="1" applyAlignment="1" applyProtection="1">
      <alignment horizontal="center" vertical="center" wrapText="1"/>
      <protection locked="0"/>
    </xf>
    <xf numFmtId="175" fontId="11" fillId="58" borderId="43" xfId="26" applyNumberFormat="1" applyFont="1" applyFill="1" applyBorder="1" applyAlignment="1" applyProtection="1">
      <alignment horizontal="center" vertical="center" wrapText="1"/>
      <protection locked="0"/>
    </xf>
    <xf numFmtId="175" fontId="11" fillId="0" borderId="40" xfId="26" applyNumberFormat="1" applyFont="1" applyFill="1" applyBorder="1" applyAlignment="1" applyProtection="1">
      <alignment horizontal="center" vertical="center" wrapText="1"/>
      <protection locked="0"/>
    </xf>
    <xf numFmtId="175" fontId="11" fillId="0" borderId="40" xfId="2" applyNumberFormat="1" applyFont="1" applyFill="1" applyBorder="1" applyAlignment="1" applyProtection="1">
      <alignment horizontal="center" vertical="center" wrapText="1"/>
      <protection locked="0"/>
    </xf>
    <xf numFmtId="175" fontId="85" fillId="58" borderId="41" xfId="2" applyNumberFormat="1" applyFont="1" applyFill="1" applyBorder="1" applyAlignment="1" applyProtection="1">
      <alignment horizontal="center" vertical="center" wrapText="1"/>
      <protection locked="0"/>
    </xf>
    <xf numFmtId="175" fontId="85" fillId="58" borderId="42" xfId="2" applyNumberFormat="1" applyFont="1" applyFill="1" applyBorder="1" applyAlignment="1" applyProtection="1">
      <alignment horizontal="center" vertical="center" wrapText="1"/>
      <protection locked="0"/>
    </xf>
    <xf numFmtId="175" fontId="85" fillId="58" borderId="43" xfId="2" applyNumberFormat="1" applyFont="1" applyFill="1" applyBorder="1" applyAlignment="1" applyProtection="1">
      <alignment horizontal="center" vertical="center" wrapText="1"/>
      <protection locked="0"/>
    </xf>
    <xf numFmtId="175" fontId="11" fillId="56" borderId="40" xfId="26" applyNumberFormat="1" applyFont="1" applyFill="1" applyBorder="1" applyAlignment="1" applyProtection="1">
      <alignment horizontal="center" vertical="center" wrapText="1"/>
      <protection locked="0"/>
    </xf>
    <xf numFmtId="0" fontId="42" fillId="56" borderId="40" xfId="0" applyFont="1" applyFill="1" applyBorder="1" applyAlignment="1" applyProtection="1">
      <alignment horizontal="center" vertical="center" wrapText="1"/>
      <protection locked="0"/>
    </xf>
    <xf numFmtId="175" fontId="11" fillId="56" borderId="40" xfId="2" applyNumberFormat="1" applyFont="1" applyFill="1" applyBorder="1" applyAlignment="1" applyProtection="1">
      <alignment horizontal="center" vertical="center" wrapText="1"/>
      <protection locked="0"/>
    </xf>
    <xf numFmtId="175" fontId="11" fillId="56" borderId="41" xfId="2" applyNumberFormat="1" applyFont="1" applyFill="1" applyBorder="1" applyAlignment="1" applyProtection="1">
      <alignment horizontal="center" vertical="center" wrapText="1"/>
      <protection locked="0"/>
    </xf>
    <xf numFmtId="175" fontId="11" fillId="56" borderId="42" xfId="2" applyNumberFormat="1" applyFont="1" applyFill="1" applyBorder="1" applyAlignment="1" applyProtection="1">
      <alignment horizontal="center" vertical="center" wrapText="1"/>
      <protection locked="0"/>
    </xf>
    <xf numFmtId="175" fontId="11" fillId="56" borderId="43" xfId="2" applyNumberFormat="1" applyFont="1" applyFill="1" applyBorder="1" applyAlignment="1" applyProtection="1">
      <alignment horizontal="center" vertical="center" wrapText="1"/>
      <protection locked="0"/>
    </xf>
    <xf numFmtId="175" fontId="11" fillId="26" borderId="40" xfId="2" applyNumberFormat="1" applyFont="1" applyFill="1" applyBorder="1" applyAlignment="1" applyProtection="1">
      <alignment horizontal="center" vertical="center" wrapText="1"/>
      <protection locked="0"/>
    </xf>
    <xf numFmtId="175" fontId="11" fillId="26" borderId="40" xfId="26" applyNumberFormat="1" applyFont="1" applyFill="1" applyBorder="1" applyAlignment="1" applyProtection="1">
      <alignment horizontal="center" vertical="center" wrapText="1"/>
      <protection locked="0"/>
    </xf>
    <xf numFmtId="0" fontId="43" fillId="16" borderId="40" xfId="0" applyFont="1" applyFill="1" applyBorder="1" applyAlignment="1" applyProtection="1">
      <alignment horizontal="center" vertical="center" wrapText="1"/>
      <protection locked="0"/>
    </xf>
    <xf numFmtId="175" fontId="11" fillId="27" borderId="40" xfId="2" applyNumberFormat="1" applyFont="1" applyFill="1" applyBorder="1" applyAlignment="1" applyProtection="1">
      <alignment horizontal="center" vertical="center" wrapText="1"/>
      <protection locked="0"/>
    </xf>
    <xf numFmtId="175" fontId="85" fillId="0" borderId="40" xfId="26" applyNumberFormat="1" applyFont="1" applyBorder="1" applyAlignment="1" applyProtection="1">
      <alignment horizontal="center" vertical="center" wrapText="1"/>
      <protection locked="0"/>
    </xf>
    <xf numFmtId="9" fontId="42" fillId="26" borderId="40" xfId="0" applyNumberFormat="1" applyFont="1" applyFill="1" applyBorder="1" applyAlignment="1" applyProtection="1">
      <alignment horizontal="center" vertical="top"/>
      <protection locked="0"/>
    </xf>
    <xf numFmtId="175" fontId="11" fillId="33" borderId="42" xfId="2" applyNumberFormat="1" applyFont="1" applyFill="1" applyBorder="1" applyAlignment="1" applyProtection="1">
      <alignment horizontal="center" vertical="center" wrapText="1"/>
      <protection locked="0"/>
    </xf>
    <xf numFmtId="175" fontId="11" fillId="33" borderId="43" xfId="2" applyNumberFormat="1" applyFont="1" applyFill="1" applyBorder="1" applyAlignment="1" applyProtection="1">
      <alignment horizontal="center" vertical="center" wrapText="1"/>
      <protection locked="0"/>
    </xf>
    <xf numFmtId="175" fontId="11" fillId="33" borderId="42" xfId="26" applyNumberFormat="1" applyFont="1" applyFill="1" applyBorder="1" applyAlignment="1" applyProtection="1">
      <alignment horizontal="center" vertical="center" wrapText="1"/>
      <protection locked="0"/>
    </xf>
    <xf numFmtId="175" fontId="11" fillId="33" borderId="43" xfId="26" applyNumberFormat="1" applyFont="1" applyFill="1" applyBorder="1" applyAlignment="1" applyProtection="1">
      <alignment horizontal="center" vertical="center" wrapText="1"/>
      <protection locked="0"/>
    </xf>
    <xf numFmtId="175" fontId="11" fillId="33" borderId="41" xfId="2" applyNumberFormat="1" applyFont="1" applyFill="1" applyBorder="1" applyAlignment="1" applyProtection="1">
      <alignment horizontal="center" vertical="center" wrapText="1"/>
      <protection locked="0"/>
    </xf>
    <xf numFmtId="9" fontId="13" fillId="57" borderId="40" xfId="26" applyFont="1" applyFill="1" applyBorder="1" applyAlignment="1" applyProtection="1">
      <alignment horizontal="center" vertical="center" wrapText="1"/>
      <protection locked="0"/>
    </xf>
    <xf numFmtId="41" fontId="11" fillId="57" borderId="40" xfId="18" applyFont="1" applyFill="1" applyBorder="1" applyAlignment="1" applyProtection="1">
      <alignment horizontal="left" vertical="center" wrapText="1" indent="6"/>
      <protection locked="0"/>
    </xf>
    <xf numFmtId="0" fontId="18" fillId="57" borderId="40" xfId="0" applyFont="1" applyFill="1" applyBorder="1" applyAlignment="1" applyProtection="1">
      <alignment horizontal="center" vertical="center" wrapText="1"/>
      <protection locked="0"/>
    </xf>
    <xf numFmtId="9" fontId="18" fillId="57" borderId="40" xfId="26" applyFont="1" applyFill="1" applyBorder="1" applyAlignment="1" applyProtection="1">
      <alignment horizontal="center" vertical="center" wrapText="1"/>
      <protection locked="0"/>
    </xf>
    <xf numFmtId="175" fontId="18" fillId="57" borderId="40" xfId="26" applyNumberFormat="1" applyFont="1" applyFill="1" applyBorder="1" applyAlignment="1" applyProtection="1">
      <alignment horizontal="center" vertical="center" wrapText="1"/>
      <protection locked="0"/>
    </xf>
    <xf numFmtId="0" fontId="18" fillId="57" borderId="40" xfId="0" applyFont="1" applyFill="1" applyBorder="1" applyAlignment="1" applyProtection="1">
      <alignment horizontal="justify" vertical="center" wrapText="1"/>
      <protection locked="0"/>
    </xf>
    <xf numFmtId="2" fontId="11" fillId="57" borderId="40" xfId="2" applyNumberFormat="1" applyFont="1" applyFill="1" applyBorder="1" applyAlignment="1" applyProtection="1">
      <alignment horizontal="center" vertical="center" wrapText="1"/>
      <protection locked="0"/>
    </xf>
    <xf numFmtId="9" fontId="11" fillId="57" borderId="40" xfId="2" applyFont="1" applyFill="1" applyBorder="1" applyAlignment="1" applyProtection="1">
      <alignment horizontal="center" vertical="center" wrapText="1"/>
      <protection locked="0"/>
    </xf>
    <xf numFmtId="0" fontId="11" fillId="57" borderId="40" xfId="0" applyFont="1" applyFill="1" applyBorder="1" applyAlignment="1" applyProtection="1">
      <alignment horizontal="center" vertical="center" wrapText="1"/>
      <protection locked="0"/>
    </xf>
    <xf numFmtId="0" fontId="11" fillId="57" borderId="40" xfId="0" applyFont="1" applyFill="1" applyBorder="1" applyAlignment="1" applyProtection="1">
      <alignment horizontal="justify" vertical="center" wrapText="1"/>
      <protection locked="0"/>
    </xf>
    <xf numFmtId="0" fontId="11" fillId="57" borderId="40" xfId="0" applyFont="1" applyFill="1" applyBorder="1" applyAlignment="1" applyProtection="1">
      <alignment vertical="center" wrapText="1"/>
      <protection locked="0"/>
    </xf>
    <xf numFmtId="0" fontId="13" fillId="57" borderId="40" xfId="0" applyFont="1" applyFill="1" applyBorder="1" applyAlignment="1" applyProtection="1">
      <alignment horizontal="center" vertical="center" wrapText="1"/>
      <protection locked="0"/>
    </xf>
    <xf numFmtId="0" fontId="11" fillId="56" borderId="40" xfId="0" applyFont="1" applyFill="1" applyBorder="1" applyAlignment="1" applyProtection="1">
      <alignment vertical="center" wrapText="1"/>
      <protection locked="0"/>
    </xf>
    <xf numFmtId="0" fontId="42" fillId="56" borderId="40" xfId="0" applyFont="1" applyFill="1" applyBorder="1" applyAlignment="1" applyProtection="1">
      <alignment vertical="center" wrapText="1"/>
      <protection locked="0"/>
    </xf>
    <xf numFmtId="175" fontId="11" fillId="56" borderId="41" xfId="26" applyNumberFormat="1" applyFont="1" applyFill="1" applyBorder="1" applyAlignment="1" applyProtection="1">
      <alignment horizontal="center" vertical="center" wrapText="1"/>
      <protection locked="0"/>
    </xf>
    <xf numFmtId="175" fontId="11" fillId="56" borderId="42" xfId="26" applyNumberFormat="1" applyFont="1" applyFill="1" applyBorder="1" applyAlignment="1" applyProtection="1">
      <alignment horizontal="center" vertical="center" wrapText="1"/>
      <protection locked="0"/>
    </xf>
    <xf numFmtId="175" fontId="11" fillId="56" borderId="43" xfId="26" applyNumberFormat="1" applyFont="1" applyFill="1" applyBorder="1" applyAlignment="1" applyProtection="1">
      <alignment horizontal="center" vertical="center" wrapText="1"/>
      <protection locked="0"/>
    </xf>
    <xf numFmtId="175" fontId="11" fillId="16" borderId="40" xfId="26" applyNumberFormat="1" applyFont="1" applyFill="1" applyBorder="1" applyAlignment="1" applyProtection="1">
      <alignment horizontal="center" vertical="center" wrapText="1"/>
      <protection locked="0"/>
    </xf>
    <xf numFmtId="0" fontId="42" fillId="16" borderId="40" xfId="0" applyFont="1" applyFill="1" applyBorder="1" applyAlignment="1" applyProtection="1">
      <alignment horizontal="center" vertical="center" wrapText="1"/>
      <protection locked="0"/>
    </xf>
    <xf numFmtId="9" fontId="18" fillId="56" borderId="40" xfId="26" applyFont="1" applyFill="1" applyBorder="1" applyAlignment="1" applyProtection="1">
      <alignment horizontal="center" vertical="center" wrapText="1"/>
      <protection locked="0"/>
    </xf>
    <xf numFmtId="175" fontId="18" fillId="56" borderId="40" xfId="26" applyNumberFormat="1" applyFont="1" applyFill="1" applyBorder="1" applyAlignment="1" applyProtection="1">
      <alignment horizontal="center" vertical="center" wrapText="1"/>
      <protection locked="0"/>
    </xf>
    <xf numFmtId="0" fontId="42" fillId="26" borderId="40" xfId="0" applyFont="1" applyFill="1" applyBorder="1" applyAlignment="1" applyProtection="1">
      <alignment horizontal="center" vertical="center" wrapText="1"/>
      <protection locked="0"/>
    </xf>
    <xf numFmtId="0" fontId="13" fillId="56" borderId="40" xfId="0" applyFont="1" applyFill="1" applyBorder="1" applyAlignment="1" applyProtection="1">
      <alignment horizontal="center" vertical="center" wrapText="1"/>
      <protection locked="0"/>
    </xf>
    <xf numFmtId="175" fontId="11" fillId="55" borderId="40" xfId="2" applyNumberFormat="1" applyFont="1" applyFill="1" applyBorder="1" applyAlignment="1" applyProtection="1">
      <alignment horizontal="center" vertical="center" wrapText="1"/>
      <protection locked="0"/>
    </xf>
    <xf numFmtId="2" fontId="11" fillId="56" borderId="40" xfId="2" applyNumberFormat="1" applyFont="1" applyFill="1" applyBorder="1" applyAlignment="1" applyProtection="1">
      <alignment horizontal="center" vertical="center" wrapText="1"/>
      <protection locked="0"/>
    </xf>
    <xf numFmtId="9" fontId="11" fillId="56" borderId="40" xfId="2" applyFont="1" applyFill="1" applyBorder="1" applyAlignment="1" applyProtection="1">
      <alignment horizontal="center" vertical="center" wrapText="1"/>
      <protection locked="0"/>
    </xf>
    <xf numFmtId="0" fontId="11" fillId="56" borderId="40" xfId="0" applyFont="1" applyFill="1" applyBorder="1" applyAlignment="1" applyProtection="1">
      <alignment horizontal="center" vertical="center" wrapText="1"/>
      <protection locked="0"/>
    </xf>
    <xf numFmtId="0" fontId="11" fillId="56" borderId="40" xfId="0" applyFont="1" applyFill="1" applyBorder="1" applyAlignment="1" applyProtection="1">
      <alignment horizontal="justify" vertical="center" wrapText="1"/>
      <protection locked="0"/>
    </xf>
    <xf numFmtId="0" fontId="11" fillId="0" borderId="41" xfId="0" applyFont="1" applyBorder="1" applyAlignment="1">
      <alignment horizontal="center" vertical="center" wrapText="1"/>
    </xf>
    <xf numFmtId="0" fontId="11" fillId="0" borderId="43" xfId="0" applyFont="1" applyBorder="1" applyAlignment="1">
      <alignment horizontal="center" vertical="center" wrapText="1"/>
    </xf>
    <xf numFmtId="175" fontId="11" fillId="54" borderId="40" xfId="2" applyNumberFormat="1" applyFont="1" applyFill="1" applyBorder="1" applyAlignment="1" applyProtection="1">
      <alignment horizontal="center" vertical="center" wrapText="1"/>
      <protection locked="0"/>
    </xf>
    <xf numFmtId="175" fontId="11" fillId="54" borderId="40" xfId="26" applyNumberFormat="1" applyFont="1" applyFill="1" applyBorder="1" applyAlignment="1" applyProtection="1">
      <alignment horizontal="center" vertical="center" wrapText="1"/>
      <protection locked="0"/>
    </xf>
    <xf numFmtId="0" fontId="42" fillId="54" borderId="40" xfId="0" applyFont="1" applyFill="1" applyBorder="1" applyAlignment="1" applyProtection="1">
      <alignment horizontal="center" vertical="center" wrapText="1"/>
      <protection locked="0"/>
    </xf>
    <xf numFmtId="0" fontId="13" fillId="55" borderId="40" xfId="0" applyFont="1" applyFill="1" applyBorder="1" applyAlignment="1" applyProtection="1">
      <alignment horizontal="center" vertical="center" wrapText="1"/>
      <protection locked="0"/>
    </xf>
    <xf numFmtId="2" fontId="11" fillId="55" borderId="40" xfId="2" applyNumberFormat="1" applyFont="1" applyFill="1" applyBorder="1" applyAlignment="1" applyProtection="1">
      <alignment horizontal="center" vertical="center" wrapText="1"/>
      <protection locked="0"/>
    </xf>
    <xf numFmtId="9" fontId="11" fillId="55" borderId="40" xfId="2" applyFont="1" applyFill="1" applyBorder="1" applyAlignment="1" applyProtection="1">
      <alignment horizontal="center" vertical="center" wrapText="1"/>
      <protection locked="0"/>
    </xf>
    <xf numFmtId="2" fontId="11" fillId="54" borderId="40" xfId="2" applyNumberFormat="1" applyFont="1" applyFill="1" applyBorder="1" applyAlignment="1" applyProtection="1">
      <alignment horizontal="center" vertical="center" wrapText="1"/>
      <protection locked="0"/>
    </xf>
    <xf numFmtId="9" fontId="11" fillId="54" borderId="40" xfId="2" applyFont="1" applyFill="1" applyBorder="1" applyAlignment="1" applyProtection="1">
      <alignment horizontal="center" vertical="center" wrapText="1"/>
      <protection locked="0"/>
    </xf>
    <xf numFmtId="0" fontId="11" fillId="54" borderId="40" xfId="0" applyFont="1" applyFill="1" applyBorder="1" applyAlignment="1" applyProtection="1">
      <alignment horizontal="center" vertical="center" wrapText="1"/>
      <protection locked="0"/>
    </xf>
    <xf numFmtId="0" fontId="11" fillId="54" borderId="40" xfId="0" applyFont="1" applyFill="1" applyBorder="1" applyAlignment="1" applyProtection="1">
      <alignment horizontal="justify" vertical="center" wrapText="1"/>
      <protection locked="0"/>
    </xf>
    <xf numFmtId="0" fontId="18" fillId="54" borderId="40" xfId="0" applyFont="1" applyFill="1" applyBorder="1" applyAlignment="1" applyProtection="1">
      <alignment horizontal="center" vertical="center" wrapText="1"/>
      <protection locked="0"/>
    </xf>
    <xf numFmtId="9" fontId="18" fillId="54" borderId="40" xfId="26" applyFont="1" applyFill="1" applyBorder="1" applyAlignment="1" applyProtection="1">
      <alignment horizontal="center" vertical="center" wrapText="1"/>
      <protection locked="0"/>
    </xf>
    <xf numFmtId="0" fontId="13" fillId="54" borderId="40" xfId="0" applyFont="1" applyFill="1" applyBorder="1" applyAlignment="1" applyProtection="1">
      <alignment horizontal="center" vertical="center" wrapText="1"/>
      <protection locked="0"/>
    </xf>
    <xf numFmtId="0" fontId="11" fillId="16" borderId="40" xfId="26" applyNumberFormat="1" applyFont="1" applyFill="1" applyBorder="1" applyAlignment="1" applyProtection="1">
      <alignment horizontal="center" vertical="center" wrapText="1"/>
      <protection locked="0"/>
    </xf>
    <xf numFmtId="175" fontId="42" fillId="26" borderId="40" xfId="0" applyNumberFormat="1" applyFont="1" applyFill="1" applyBorder="1" applyAlignment="1" applyProtection="1">
      <alignment horizontal="center" vertical="center" wrapText="1"/>
      <protection locked="0"/>
    </xf>
    <xf numFmtId="175" fontId="42" fillId="58" borderId="40" xfId="0" applyNumberFormat="1" applyFont="1" applyFill="1" applyBorder="1" applyAlignment="1" applyProtection="1">
      <alignment horizontal="center" vertical="center" wrapText="1"/>
      <protection locked="0"/>
    </xf>
    <xf numFmtId="0" fontId="42" fillId="58" borderId="40" xfId="0" applyFont="1" applyFill="1" applyBorder="1" applyAlignment="1" applyProtection="1">
      <alignment horizontal="center" vertical="center" wrapText="1"/>
      <protection locked="0"/>
    </xf>
    <xf numFmtId="175" fontId="42" fillId="0" borderId="40" xfId="0" applyNumberFormat="1" applyFont="1" applyBorder="1" applyAlignment="1" applyProtection="1">
      <alignment horizontal="center" vertical="center" wrapText="1"/>
      <protection locked="0"/>
    </xf>
    <xf numFmtId="0" fontId="42" fillId="0" borderId="40" xfId="0" applyFont="1" applyBorder="1" applyAlignment="1" applyProtection="1">
      <alignment horizontal="center" vertical="center" wrapText="1"/>
      <protection locked="0"/>
    </xf>
    <xf numFmtId="175" fontId="18" fillId="54" borderId="40" xfId="26" applyNumberFormat="1" applyFont="1" applyFill="1" applyBorder="1" applyAlignment="1" applyProtection="1">
      <alignment horizontal="center" vertical="center" wrapText="1"/>
      <protection locked="0"/>
    </xf>
    <xf numFmtId="175" fontId="11" fillId="58" borderId="41" xfId="2" applyNumberFormat="1" applyFont="1" applyFill="1" applyBorder="1" applyAlignment="1" applyProtection="1">
      <alignment horizontal="center" vertical="center" wrapText="1"/>
      <protection locked="0"/>
    </xf>
    <xf numFmtId="175" fontId="11" fillId="58" borderId="42" xfId="2" applyNumberFormat="1" applyFont="1" applyFill="1" applyBorder="1" applyAlignment="1" applyProtection="1">
      <alignment horizontal="center" vertical="center" wrapText="1"/>
      <protection locked="0"/>
    </xf>
    <xf numFmtId="175" fontId="11" fillId="58" borderId="43" xfId="2" applyNumberFormat="1" applyFont="1" applyFill="1" applyBorder="1" applyAlignment="1" applyProtection="1">
      <alignment horizontal="center" vertical="center" wrapText="1"/>
      <protection locked="0"/>
    </xf>
    <xf numFmtId="175" fontId="11" fillId="58" borderId="40" xfId="26" applyNumberFormat="1" applyFont="1" applyFill="1" applyBorder="1" applyAlignment="1" applyProtection="1">
      <alignment horizontal="center" vertical="center" wrapText="1"/>
      <protection locked="0"/>
    </xf>
    <xf numFmtId="175" fontId="11" fillId="58" borderId="40" xfId="2" applyNumberFormat="1" applyFont="1" applyFill="1" applyBorder="1" applyAlignment="1" applyProtection="1">
      <alignment horizontal="center" vertical="center" wrapText="1"/>
      <protection locked="0"/>
    </xf>
    <xf numFmtId="175" fontId="85" fillId="58" borderId="41" xfId="26" applyNumberFormat="1" applyFont="1" applyFill="1" applyBorder="1" applyAlignment="1" applyProtection="1">
      <alignment horizontal="center" vertical="center" wrapText="1"/>
      <protection locked="0"/>
    </xf>
    <xf numFmtId="175" fontId="85" fillId="58" borderId="42" xfId="26" applyNumberFormat="1" applyFont="1" applyFill="1" applyBorder="1" applyAlignment="1" applyProtection="1">
      <alignment horizontal="center" vertical="center" wrapText="1"/>
      <protection locked="0"/>
    </xf>
    <xf numFmtId="175" fontId="85" fillId="58" borderId="43" xfId="26" applyNumberFormat="1" applyFont="1" applyFill="1" applyBorder="1" applyAlignment="1" applyProtection="1">
      <alignment horizontal="center" vertical="center" wrapText="1"/>
      <protection locked="0"/>
    </xf>
    <xf numFmtId="175" fontId="11" fillId="0" borderId="41" xfId="2" applyNumberFormat="1" applyFont="1" applyFill="1" applyBorder="1" applyAlignment="1" applyProtection="1">
      <alignment horizontal="left" vertical="center" wrapText="1"/>
      <protection locked="0"/>
    </xf>
    <xf numFmtId="175" fontId="11" fillId="0" borderId="43" xfId="2" applyNumberFormat="1" applyFont="1" applyFill="1" applyBorder="1" applyAlignment="1" applyProtection="1">
      <alignment horizontal="left" vertical="center" wrapText="1"/>
      <protection locked="0"/>
    </xf>
    <xf numFmtId="175" fontId="11" fillId="0" borderId="42" xfId="2" applyNumberFormat="1" applyFont="1" applyFill="1" applyBorder="1" applyAlignment="1" applyProtection="1">
      <alignment horizontal="left" vertical="center" wrapText="1"/>
      <protection locked="0"/>
    </xf>
    <xf numFmtId="175" fontId="11" fillId="0" borderId="41" xfId="26" applyNumberFormat="1" applyFont="1" applyFill="1" applyBorder="1" applyAlignment="1" applyProtection="1">
      <alignment horizontal="center" vertical="center" wrapText="1"/>
      <protection locked="0"/>
    </xf>
    <xf numFmtId="175" fontId="11" fillId="0" borderId="42" xfId="26" applyNumberFormat="1" applyFont="1" applyFill="1" applyBorder="1" applyAlignment="1" applyProtection="1">
      <alignment horizontal="center" vertical="center" wrapText="1"/>
      <protection locked="0"/>
    </xf>
    <xf numFmtId="175" fontId="11" fillId="0" borderId="43" xfId="26" applyNumberFormat="1" applyFont="1" applyFill="1" applyBorder="1" applyAlignment="1" applyProtection="1">
      <alignment horizontal="center" vertical="center" wrapText="1"/>
      <protection locked="0"/>
    </xf>
    <xf numFmtId="175" fontId="18" fillId="58" borderId="40" xfId="26" applyNumberFormat="1" applyFont="1" applyFill="1" applyBorder="1" applyAlignment="1" applyProtection="1">
      <alignment horizontal="center" vertical="center" wrapText="1"/>
      <protection locked="0"/>
    </xf>
    <xf numFmtId="0" fontId="18" fillId="58" borderId="40" xfId="0" applyFont="1" applyFill="1" applyBorder="1" applyAlignment="1" applyProtection="1">
      <alignment horizontal="center" vertical="center" wrapText="1"/>
      <protection locked="0"/>
    </xf>
    <xf numFmtId="0" fontId="11" fillId="58" borderId="40" xfId="0" applyFont="1" applyFill="1" applyBorder="1" applyAlignment="1" applyProtection="1">
      <alignment vertical="center" wrapText="1"/>
      <protection locked="0"/>
    </xf>
    <xf numFmtId="0" fontId="42" fillId="58" borderId="40" xfId="0" applyFont="1" applyFill="1" applyBorder="1" applyAlignment="1" applyProtection="1">
      <alignment vertical="center" wrapText="1"/>
      <protection locked="0"/>
    </xf>
    <xf numFmtId="0" fontId="11" fillId="58" borderId="40" xfId="0" applyFont="1" applyFill="1" applyBorder="1" applyAlignment="1" applyProtection="1">
      <alignment horizontal="center" vertical="center" wrapText="1"/>
      <protection locked="0"/>
    </xf>
    <xf numFmtId="10" fontId="18" fillId="58" borderId="40" xfId="0" applyNumberFormat="1" applyFont="1" applyFill="1" applyBorder="1" applyAlignment="1" applyProtection="1">
      <alignment horizontal="center" vertical="center" wrapText="1"/>
      <protection locked="0"/>
    </xf>
    <xf numFmtId="0" fontId="74" fillId="58" borderId="40" xfId="0" applyFont="1" applyFill="1" applyBorder="1" applyAlignment="1" applyProtection="1">
      <alignment horizontal="center" vertical="center" wrapText="1"/>
      <protection locked="0"/>
    </xf>
    <xf numFmtId="0" fontId="11" fillId="58" borderId="40" xfId="0" applyFont="1" applyFill="1" applyBorder="1" applyAlignment="1" applyProtection="1">
      <alignment horizontal="justify" vertical="center" wrapText="1"/>
      <protection locked="0"/>
    </xf>
    <xf numFmtId="2" fontId="11" fillId="58" borderId="40" xfId="2" applyNumberFormat="1" applyFont="1" applyFill="1" applyBorder="1" applyAlignment="1" applyProtection="1">
      <alignment horizontal="center" vertical="center" wrapText="1"/>
      <protection locked="0"/>
    </xf>
    <xf numFmtId="9" fontId="11" fillId="58" borderId="40" xfId="2" applyFont="1" applyFill="1" applyBorder="1" applyAlignment="1" applyProtection="1">
      <alignment horizontal="center" vertical="center" wrapText="1"/>
      <protection locked="0"/>
    </xf>
    <xf numFmtId="0" fontId="13" fillId="58" borderId="40" xfId="0" applyFont="1" applyFill="1" applyBorder="1" applyAlignment="1" applyProtection="1">
      <alignment horizontal="center" vertical="center" wrapText="1"/>
      <protection locked="0"/>
    </xf>
    <xf numFmtId="175" fontId="11" fillId="32" borderId="40" xfId="26" applyNumberFormat="1" applyFont="1" applyFill="1" applyBorder="1" applyAlignment="1" applyProtection="1">
      <alignment horizontal="center" vertical="center" wrapText="1"/>
      <protection locked="0"/>
    </xf>
    <xf numFmtId="10" fontId="11" fillId="5" borderId="40" xfId="26" applyNumberFormat="1" applyFont="1" applyFill="1" applyBorder="1" applyAlignment="1" applyProtection="1">
      <alignment horizontal="center" vertical="center" wrapText="1"/>
      <protection locked="0"/>
    </xf>
    <xf numFmtId="175" fontId="11" fillId="5" borderId="40" xfId="26" applyNumberFormat="1" applyFont="1" applyFill="1" applyBorder="1" applyAlignment="1" applyProtection="1">
      <alignment horizontal="center" vertical="center" wrapText="1"/>
      <protection locked="0"/>
    </xf>
    <xf numFmtId="9" fontId="18" fillId="32" borderId="40" xfId="26" applyFont="1" applyFill="1" applyBorder="1" applyAlignment="1" applyProtection="1">
      <alignment horizontal="center" vertical="center" wrapText="1"/>
      <protection locked="0"/>
    </xf>
    <xf numFmtId="175" fontId="18" fillId="32" borderId="40" xfId="26" applyNumberFormat="1" applyFont="1" applyFill="1" applyBorder="1" applyAlignment="1" applyProtection="1">
      <alignment horizontal="center" vertical="center" wrapText="1"/>
      <protection locked="0"/>
    </xf>
    <xf numFmtId="0" fontId="18" fillId="32" borderId="40" xfId="0" applyFont="1" applyFill="1" applyBorder="1" applyAlignment="1" applyProtection="1">
      <alignment horizontal="center" vertical="center" wrapText="1"/>
      <protection locked="0"/>
    </xf>
    <xf numFmtId="0" fontId="18" fillId="32" borderId="40" xfId="0" applyFont="1" applyFill="1" applyBorder="1" applyAlignment="1" applyProtection="1">
      <alignment horizontal="justify" vertical="center" wrapText="1"/>
      <protection locked="0"/>
    </xf>
    <xf numFmtId="9" fontId="13" fillId="32" borderId="40" xfId="0" applyNumberFormat="1" applyFont="1" applyFill="1" applyBorder="1" applyAlignment="1" applyProtection="1">
      <alignment horizontal="center" vertical="center" wrapText="1"/>
      <protection locked="0"/>
    </xf>
    <xf numFmtId="0" fontId="11" fillId="32" borderId="40" xfId="0" applyFont="1" applyFill="1" applyBorder="1" applyAlignment="1" applyProtection="1">
      <alignment horizontal="center" vertical="center" wrapText="1"/>
      <protection locked="0"/>
    </xf>
    <xf numFmtId="0" fontId="11" fillId="32" borderId="40" xfId="0" applyFont="1" applyFill="1" applyBorder="1" applyAlignment="1" applyProtection="1">
      <alignment horizontal="justify" vertical="center"/>
      <protection locked="0"/>
    </xf>
    <xf numFmtId="0" fontId="36" fillId="32" borderId="40" xfId="0" applyFont="1" applyFill="1" applyBorder="1" applyAlignment="1" applyProtection="1">
      <alignment vertical="center"/>
      <protection locked="0"/>
    </xf>
    <xf numFmtId="0" fontId="11" fillId="32" borderId="40" xfId="0" applyFont="1" applyFill="1" applyBorder="1" applyAlignment="1" applyProtection="1">
      <alignment vertical="center" wrapText="1"/>
      <protection locked="0"/>
    </xf>
    <xf numFmtId="0" fontId="0" fillId="32" borderId="40" xfId="0" applyFill="1" applyBorder="1" applyAlignment="1" applyProtection="1">
      <alignment vertical="center" wrapText="1"/>
      <protection locked="0"/>
    </xf>
    <xf numFmtId="0" fontId="11" fillId="32" borderId="40" xfId="2" applyNumberFormat="1" applyFont="1" applyFill="1" applyBorder="1" applyAlignment="1" applyProtection="1">
      <alignment horizontal="center" vertical="center" wrapText="1"/>
      <protection locked="0"/>
    </xf>
    <xf numFmtId="0" fontId="0" fillId="32" borderId="40" xfId="0" applyFill="1" applyBorder="1" applyAlignment="1" applyProtection="1">
      <alignment horizontal="center" vertical="center" wrapText="1"/>
      <protection locked="0"/>
    </xf>
    <xf numFmtId="10" fontId="11" fillId="32" borderId="40" xfId="26" applyNumberFormat="1" applyFont="1" applyFill="1" applyBorder="1" applyAlignment="1" applyProtection="1">
      <alignment horizontal="center" vertical="center" wrapText="1"/>
      <protection locked="0"/>
    </xf>
    <xf numFmtId="175" fontId="11" fillId="4" borderId="40" xfId="26" applyNumberFormat="1" applyFont="1" applyFill="1" applyBorder="1" applyAlignment="1" applyProtection="1">
      <alignment horizontal="center" vertical="center" wrapText="1"/>
      <protection locked="0"/>
    </xf>
    <xf numFmtId="0" fontId="43" fillId="4" borderId="40" xfId="0" applyFont="1" applyFill="1" applyBorder="1" applyAlignment="1" applyProtection="1">
      <alignment horizontal="center" vertical="center" wrapText="1"/>
      <protection locked="0"/>
    </xf>
    <xf numFmtId="10" fontId="11" fillId="4" borderId="40" xfId="26" applyNumberFormat="1" applyFont="1" applyFill="1" applyBorder="1" applyAlignment="1" applyProtection="1">
      <alignment horizontal="center" vertical="center" wrapText="1"/>
      <protection locked="0"/>
    </xf>
    <xf numFmtId="175" fontId="11" fillId="4" borderId="41" xfId="2" applyNumberFormat="1" applyFont="1" applyFill="1" applyBorder="1" applyAlignment="1" applyProtection="1">
      <alignment horizontal="center" vertical="center" wrapText="1"/>
      <protection locked="0"/>
    </xf>
    <xf numFmtId="175" fontId="11" fillId="4" borderId="42" xfId="2" applyNumberFormat="1" applyFont="1" applyFill="1" applyBorder="1" applyAlignment="1" applyProtection="1">
      <alignment horizontal="center" vertical="center" wrapText="1"/>
      <protection locked="0"/>
    </xf>
    <xf numFmtId="175" fontId="11" fillId="4" borderId="43" xfId="2" applyNumberFormat="1" applyFont="1" applyFill="1" applyBorder="1" applyAlignment="1" applyProtection="1">
      <alignment horizontal="center" vertical="center" wrapText="1"/>
      <protection locked="0"/>
    </xf>
    <xf numFmtId="175" fontId="11" fillId="4" borderId="41" xfId="26" applyNumberFormat="1" applyFont="1" applyFill="1" applyBorder="1" applyAlignment="1" applyProtection="1">
      <alignment horizontal="center" vertical="center" wrapText="1"/>
      <protection locked="0"/>
    </xf>
    <xf numFmtId="175" fontId="11" fillId="4" borderId="42" xfId="26" applyNumberFormat="1" applyFont="1" applyFill="1" applyBorder="1" applyAlignment="1" applyProtection="1">
      <alignment horizontal="center" vertical="center" wrapText="1"/>
      <protection locked="0"/>
    </xf>
    <xf numFmtId="175" fontId="11" fillId="4" borderId="43" xfId="26" applyNumberFormat="1" applyFont="1" applyFill="1" applyBorder="1" applyAlignment="1" applyProtection="1">
      <alignment horizontal="center" vertical="center" wrapText="1"/>
      <protection locked="0"/>
    </xf>
    <xf numFmtId="175" fontId="11" fillId="32" borderId="41" xfId="26" applyNumberFormat="1" applyFont="1" applyFill="1" applyBorder="1" applyAlignment="1" applyProtection="1">
      <alignment horizontal="center" vertical="center" wrapText="1"/>
      <protection locked="0"/>
    </xf>
    <xf numFmtId="175" fontId="11" fillId="32" borderId="43" xfId="26" applyNumberFormat="1" applyFont="1" applyFill="1" applyBorder="1" applyAlignment="1" applyProtection="1">
      <alignment horizontal="center" vertical="center" wrapText="1"/>
      <protection locked="0"/>
    </xf>
    <xf numFmtId="175" fontId="11" fillId="32" borderId="41" xfId="2" applyNumberFormat="1" applyFont="1" applyFill="1" applyBorder="1" applyAlignment="1" applyProtection="1">
      <alignment horizontal="center" vertical="center" wrapText="1"/>
      <protection locked="0"/>
    </xf>
    <xf numFmtId="175" fontId="11" fillId="32" borderId="43" xfId="2" applyNumberFormat="1" applyFont="1" applyFill="1" applyBorder="1" applyAlignment="1" applyProtection="1">
      <alignment horizontal="center" vertical="center" wrapText="1"/>
      <protection locked="0"/>
    </xf>
    <xf numFmtId="175" fontId="85" fillId="4" borderId="41" xfId="2" applyNumberFormat="1" applyFont="1" applyFill="1" applyBorder="1" applyAlignment="1" applyProtection="1">
      <alignment horizontal="center" vertical="center" wrapText="1"/>
      <protection locked="0"/>
    </xf>
    <xf numFmtId="175" fontId="85" fillId="4" borderId="42" xfId="2" applyNumberFormat="1" applyFont="1" applyFill="1" applyBorder="1" applyAlignment="1" applyProtection="1">
      <alignment horizontal="center" vertical="center" wrapText="1"/>
      <protection locked="0"/>
    </xf>
    <xf numFmtId="175" fontId="85" fillId="4" borderId="43" xfId="2" applyNumberFormat="1" applyFont="1" applyFill="1" applyBorder="1" applyAlignment="1" applyProtection="1">
      <alignment horizontal="center" vertical="center" wrapText="1"/>
      <protection locked="0"/>
    </xf>
    <xf numFmtId="175" fontId="85" fillId="4" borderId="41" xfId="26" applyNumberFormat="1" applyFont="1" applyFill="1" applyBorder="1" applyAlignment="1" applyProtection="1">
      <alignment horizontal="center" vertical="center" wrapText="1"/>
      <protection locked="0"/>
    </xf>
    <xf numFmtId="175" fontId="85" fillId="4" borderId="42" xfId="26" applyNumberFormat="1" applyFont="1" applyFill="1" applyBorder="1" applyAlignment="1" applyProtection="1">
      <alignment horizontal="center" vertical="center" wrapText="1"/>
      <protection locked="0"/>
    </xf>
    <xf numFmtId="175" fontId="85" fillId="4" borderId="67" xfId="26" applyNumberFormat="1" applyFont="1" applyFill="1" applyBorder="1" applyAlignment="1" applyProtection="1">
      <alignment horizontal="center" vertical="center" wrapText="1"/>
      <protection locked="0"/>
    </xf>
    <xf numFmtId="0" fontId="92" fillId="0" borderId="41" xfId="0" applyFont="1" applyBorder="1" applyAlignment="1">
      <alignment horizontal="center" wrapText="1"/>
    </xf>
    <xf numFmtId="0" fontId="92" fillId="0" borderId="42" xfId="0" applyFont="1" applyBorder="1" applyAlignment="1">
      <alignment horizontal="center" wrapText="1"/>
    </xf>
    <xf numFmtId="0" fontId="11" fillId="4" borderId="40" xfId="0" applyFont="1" applyFill="1" applyBorder="1" applyAlignment="1" applyProtection="1">
      <alignment horizontal="center" vertical="center" wrapText="1"/>
      <protection locked="0"/>
    </xf>
    <xf numFmtId="0" fontId="11" fillId="4" borderId="40" xfId="0" applyFont="1" applyFill="1" applyBorder="1" applyAlignment="1" applyProtection="1">
      <alignment horizontal="justify" vertical="center"/>
      <protection locked="0"/>
    </xf>
    <xf numFmtId="0" fontId="36" fillId="4" borderId="40" xfId="0" applyFont="1" applyFill="1" applyBorder="1" applyAlignment="1" applyProtection="1">
      <alignment vertical="center"/>
      <protection locked="0"/>
    </xf>
    <xf numFmtId="0" fontId="11" fillId="4" borderId="40" xfId="0" applyFont="1" applyFill="1" applyBorder="1" applyAlignment="1" applyProtection="1">
      <alignment vertical="center" wrapText="1"/>
      <protection locked="0"/>
    </xf>
    <xf numFmtId="9" fontId="11" fillId="4" borderId="40" xfId="2" applyFont="1" applyFill="1" applyBorder="1" applyAlignment="1" applyProtection="1">
      <alignment horizontal="center" vertical="center" wrapText="1"/>
      <protection locked="0"/>
    </xf>
    <xf numFmtId="0" fontId="18" fillId="4" borderId="40" xfId="0" applyFont="1" applyFill="1" applyBorder="1" applyAlignment="1" applyProtection="1">
      <alignment horizontal="center" vertical="center" wrapText="1"/>
      <protection locked="0"/>
    </xf>
    <xf numFmtId="9" fontId="18" fillId="4" borderId="40" xfId="26" applyFont="1" applyFill="1" applyBorder="1" applyAlignment="1" applyProtection="1">
      <alignment horizontal="center" vertical="center" wrapText="1"/>
      <protection locked="0"/>
    </xf>
    <xf numFmtId="175" fontId="18" fillId="4" borderId="40" xfId="26" applyNumberFormat="1" applyFont="1" applyFill="1" applyBorder="1" applyAlignment="1" applyProtection="1">
      <alignment horizontal="center" vertical="center" wrapText="1"/>
      <protection locked="0"/>
    </xf>
    <xf numFmtId="0" fontId="11" fillId="4" borderId="40" xfId="26" applyNumberFormat="1" applyFont="1" applyFill="1" applyBorder="1" applyAlignment="1" applyProtection="1">
      <alignment horizontal="center" vertical="center" wrapText="1"/>
      <protection locked="0"/>
    </xf>
    <xf numFmtId="175" fontId="11" fillId="32" borderId="40" xfId="2" applyNumberFormat="1" applyFont="1" applyFill="1" applyBorder="1" applyAlignment="1" applyProtection="1">
      <alignment horizontal="center" vertical="center" wrapText="1"/>
      <protection locked="0"/>
    </xf>
    <xf numFmtId="175" fontId="11" fillId="32" borderId="42" xfId="2" applyNumberFormat="1" applyFont="1" applyFill="1" applyBorder="1" applyAlignment="1" applyProtection="1">
      <alignment horizontal="center" vertical="center" wrapText="1"/>
      <protection locked="0"/>
    </xf>
    <xf numFmtId="175" fontId="11" fillId="32" borderId="42" xfId="26" applyNumberFormat="1" applyFont="1" applyFill="1" applyBorder="1" applyAlignment="1" applyProtection="1">
      <alignment horizontal="center" vertical="center" wrapText="1"/>
      <protection locked="0"/>
    </xf>
    <xf numFmtId="175" fontId="85" fillId="32" borderId="41" xfId="2" applyNumberFormat="1" applyFont="1" applyFill="1" applyBorder="1" applyAlignment="1" applyProtection="1">
      <alignment horizontal="center" vertical="center" wrapText="1"/>
      <protection locked="0"/>
    </xf>
    <xf numFmtId="175" fontId="85" fillId="32" borderId="42" xfId="2" applyNumberFormat="1" applyFont="1" applyFill="1" applyBorder="1" applyAlignment="1" applyProtection="1">
      <alignment horizontal="center" vertical="center" wrapText="1"/>
      <protection locked="0"/>
    </xf>
    <xf numFmtId="175" fontId="85" fillId="32" borderId="43" xfId="2" applyNumberFormat="1" applyFont="1" applyFill="1" applyBorder="1" applyAlignment="1" applyProtection="1">
      <alignment horizontal="center" vertical="center" wrapText="1"/>
      <protection locked="0"/>
    </xf>
    <xf numFmtId="175" fontId="85" fillId="32" borderId="41" xfId="26" applyNumberFormat="1" applyFont="1" applyFill="1" applyBorder="1" applyAlignment="1" applyProtection="1">
      <alignment horizontal="center" vertical="center" wrapText="1"/>
      <protection locked="0"/>
    </xf>
    <xf numFmtId="175" fontId="85" fillId="32" borderId="42" xfId="26" applyNumberFormat="1" applyFont="1" applyFill="1" applyBorder="1" applyAlignment="1" applyProtection="1">
      <alignment horizontal="center" vertical="center" wrapText="1"/>
      <protection locked="0"/>
    </xf>
    <xf numFmtId="175" fontId="85" fillId="32" borderId="43" xfId="26" applyNumberFormat="1" applyFont="1" applyFill="1" applyBorder="1" applyAlignment="1" applyProtection="1">
      <alignment horizontal="center" vertical="center" wrapText="1"/>
      <protection locked="0"/>
    </xf>
    <xf numFmtId="175" fontId="11" fillId="7" borderId="41" xfId="2" applyNumberFormat="1" applyFont="1" applyFill="1" applyBorder="1" applyAlignment="1" applyProtection="1">
      <alignment horizontal="center" vertical="center" wrapText="1"/>
      <protection locked="0"/>
    </xf>
    <xf numFmtId="175" fontId="11" fillId="7" borderId="42" xfId="2" applyNumberFormat="1" applyFont="1" applyFill="1" applyBorder="1" applyAlignment="1" applyProtection="1">
      <alignment horizontal="center" vertical="center" wrapText="1"/>
      <protection locked="0"/>
    </xf>
    <xf numFmtId="175" fontId="11" fillId="7" borderId="43" xfId="2" applyNumberFormat="1" applyFont="1" applyFill="1" applyBorder="1" applyAlignment="1" applyProtection="1">
      <alignment horizontal="center" vertical="center" wrapText="1"/>
      <protection locked="0"/>
    </xf>
    <xf numFmtId="175" fontId="11" fillId="7" borderId="41" xfId="26" applyNumberFormat="1" applyFont="1" applyFill="1" applyBorder="1" applyAlignment="1" applyProtection="1">
      <alignment horizontal="center" vertical="center" wrapText="1"/>
      <protection locked="0"/>
    </xf>
    <xf numFmtId="175" fontId="11" fillId="7" borderId="42" xfId="26" applyNumberFormat="1" applyFont="1" applyFill="1" applyBorder="1" applyAlignment="1" applyProtection="1">
      <alignment horizontal="center" vertical="center" wrapText="1"/>
      <protection locked="0"/>
    </xf>
    <xf numFmtId="175" fontId="11" fillId="7" borderId="43" xfId="26" applyNumberFormat="1" applyFont="1" applyFill="1" applyBorder="1" applyAlignment="1" applyProtection="1">
      <alignment horizontal="center" vertical="center" wrapText="1"/>
      <protection locked="0"/>
    </xf>
    <xf numFmtId="10" fontId="11" fillId="32" borderId="40" xfId="2" applyNumberFormat="1" applyFont="1" applyFill="1" applyBorder="1" applyAlignment="1" applyProtection="1">
      <alignment horizontal="center" vertical="center" wrapText="1"/>
      <protection locked="0"/>
    </xf>
    <xf numFmtId="0" fontId="18" fillId="4" borderId="40" xfId="0" applyFont="1" applyFill="1" applyBorder="1" applyAlignment="1" applyProtection="1">
      <alignment horizontal="justify" vertical="center" wrapText="1"/>
      <protection locked="0"/>
    </xf>
    <xf numFmtId="9" fontId="13" fillId="4" borderId="40" xfId="0" applyNumberFormat="1" applyFont="1" applyFill="1" applyBorder="1" applyAlignment="1" applyProtection="1">
      <alignment horizontal="center" vertical="center" wrapText="1"/>
      <protection locked="0"/>
    </xf>
    <xf numFmtId="0" fontId="36" fillId="32" borderId="40" xfId="0" applyFont="1" applyFill="1" applyBorder="1" applyAlignment="1" applyProtection="1">
      <alignment vertical="center" wrapText="1"/>
      <protection locked="0"/>
    </xf>
    <xf numFmtId="0" fontId="42" fillId="32" borderId="40" xfId="0" applyFont="1" applyFill="1" applyBorder="1" applyAlignment="1" applyProtection="1">
      <alignment vertical="center" wrapText="1"/>
      <protection locked="0"/>
    </xf>
    <xf numFmtId="0" fontId="42" fillId="32" borderId="40" xfId="0" applyFont="1" applyFill="1" applyBorder="1" applyAlignment="1" applyProtection="1">
      <alignment horizontal="center" vertical="center" wrapText="1"/>
      <protection locked="0"/>
    </xf>
    <xf numFmtId="175" fontId="11" fillId="27" borderId="41" xfId="2" applyNumberFormat="1" applyFont="1" applyFill="1" applyBorder="1" applyAlignment="1" applyProtection="1">
      <alignment horizontal="center" vertical="center" wrapText="1"/>
      <protection locked="0"/>
    </xf>
    <xf numFmtId="175" fontId="11" fillId="27" borderId="43" xfId="2" applyNumberFormat="1" applyFont="1" applyFill="1" applyBorder="1" applyAlignment="1" applyProtection="1">
      <alignment horizontal="center" vertical="center" wrapText="1"/>
      <protection locked="0"/>
    </xf>
    <xf numFmtId="0" fontId="13" fillId="32" borderId="40" xfId="0" applyFont="1" applyFill="1" applyBorder="1" applyAlignment="1" applyProtection="1">
      <alignment horizontal="center" vertical="center" wrapText="1"/>
      <protection locked="0"/>
    </xf>
    <xf numFmtId="2" fontId="11" fillId="32" borderId="40" xfId="2" applyNumberFormat="1" applyFont="1" applyFill="1" applyBorder="1" applyAlignment="1" applyProtection="1">
      <alignment horizontal="center" vertical="center" wrapText="1"/>
      <protection locked="0"/>
    </xf>
    <xf numFmtId="9" fontId="11" fillId="32" borderId="40" xfId="2" applyFont="1" applyFill="1" applyBorder="1" applyAlignment="1" applyProtection="1">
      <alignment horizontal="center" vertical="center" wrapText="1"/>
      <protection locked="0"/>
    </xf>
    <xf numFmtId="175" fontId="11" fillId="53" borderId="40" xfId="2" applyNumberFormat="1" applyFont="1" applyFill="1" applyBorder="1" applyAlignment="1" applyProtection="1">
      <alignment horizontal="center" vertical="center" wrapText="1"/>
      <protection locked="0"/>
    </xf>
    <xf numFmtId="175" fontId="11" fillId="53" borderId="41" xfId="2" applyNumberFormat="1" applyFont="1" applyFill="1" applyBorder="1" applyAlignment="1" applyProtection="1">
      <alignment horizontal="center" vertical="center" wrapText="1"/>
      <protection locked="0"/>
    </xf>
    <xf numFmtId="175" fontId="11" fillId="53" borderId="43" xfId="2" applyNumberFormat="1" applyFont="1" applyFill="1" applyBorder="1" applyAlignment="1" applyProtection="1">
      <alignment horizontal="center" vertical="center" wrapText="1"/>
      <protection locked="0"/>
    </xf>
    <xf numFmtId="0" fontId="11" fillId="53" borderId="40" xfId="0" applyFont="1" applyFill="1" applyBorder="1" applyAlignment="1" applyProtection="1">
      <alignment horizontal="center" vertical="center" wrapText="1"/>
      <protection locked="0"/>
    </xf>
    <xf numFmtId="0" fontId="18" fillId="53" borderId="40" xfId="0" applyFont="1" applyFill="1" applyBorder="1" applyAlignment="1" applyProtection="1">
      <alignment horizontal="center" vertical="center" wrapText="1"/>
      <protection locked="0"/>
    </xf>
    <xf numFmtId="10" fontId="18" fillId="53" borderId="40" xfId="0" applyNumberFormat="1" applyFont="1" applyFill="1" applyBorder="1" applyAlignment="1" applyProtection="1">
      <alignment horizontal="center" vertical="center" wrapText="1"/>
      <protection locked="0"/>
    </xf>
    <xf numFmtId="10" fontId="11" fillId="53" borderId="40" xfId="0" applyNumberFormat="1" applyFont="1" applyFill="1" applyBorder="1" applyAlignment="1" applyProtection="1">
      <alignment horizontal="center" vertical="center" wrapText="1"/>
      <protection locked="0"/>
    </xf>
    <xf numFmtId="9" fontId="11" fillId="53" borderId="40" xfId="0" applyNumberFormat="1" applyFont="1" applyFill="1" applyBorder="1" applyAlignment="1" applyProtection="1">
      <alignment horizontal="center" vertical="center" wrapText="1"/>
      <protection locked="0"/>
    </xf>
    <xf numFmtId="0" fontId="11" fillId="53" borderId="40" xfId="0" applyFont="1" applyFill="1" applyBorder="1" applyAlignment="1" applyProtection="1">
      <alignment horizontal="justify" vertical="center" wrapText="1"/>
      <protection locked="0"/>
    </xf>
    <xf numFmtId="0" fontId="11" fillId="53" borderId="40" xfId="0" applyFont="1" applyFill="1" applyBorder="1" applyAlignment="1" applyProtection="1">
      <alignment vertical="center"/>
      <protection locked="0"/>
    </xf>
    <xf numFmtId="0" fontId="11" fillId="53" borderId="40" xfId="0" applyFont="1" applyFill="1" applyBorder="1" applyAlignment="1" applyProtection="1">
      <alignment vertical="center" wrapText="1"/>
      <protection locked="0"/>
    </xf>
    <xf numFmtId="0" fontId="13" fillId="53" borderId="40" xfId="0" applyFont="1" applyFill="1" applyBorder="1" applyAlignment="1" applyProtection="1">
      <alignment horizontal="center" vertical="center" wrapText="1"/>
      <protection locked="0"/>
    </xf>
    <xf numFmtId="9" fontId="18" fillId="33" borderId="40" xfId="26" applyFont="1" applyFill="1" applyBorder="1" applyAlignment="1" applyProtection="1">
      <alignment horizontal="center" vertical="center" wrapText="1"/>
      <protection locked="0"/>
    </xf>
    <xf numFmtId="175" fontId="18" fillId="33" borderId="40" xfId="26" applyNumberFormat="1" applyFont="1" applyFill="1" applyBorder="1" applyAlignment="1" applyProtection="1">
      <alignment horizontal="center" vertical="center" wrapText="1"/>
      <protection locked="0"/>
    </xf>
    <xf numFmtId="175" fontId="0" fillId="33" borderId="40" xfId="0" applyNumberFormat="1" applyFill="1" applyBorder="1" applyAlignment="1" applyProtection="1">
      <alignment horizontal="center" vertical="center" wrapText="1"/>
      <protection locked="0"/>
    </xf>
    <xf numFmtId="0" fontId="18" fillId="33" borderId="40" xfId="0" applyFont="1" applyFill="1" applyBorder="1" applyAlignment="1" applyProtection="1">
      <alignment horizontal="center" vertical="center" wrapText="1"/>
      <protection locked="0"/>
    </xf>
    <xf numFmtId="175" fontId="11" fillId="33" borderId="40" xfId="26" applyNumberFormat="1" applyFont="1" applyFill="1" applyBorder="1" applyAlignment="1" applyProtection="1">
      <alignment horizontal="center" vertical="center" wrapText="1"/>
      <protection locked="0"/>
    </xf>
    <xf numFmtId="0" fontId="11" fillId="33" borderId="40" xfId="0" applyFont="1" applyFill="1" applyBorder="1" applyAlignment="1" applyProtection="1">
      <alignment horizontal="center" vertical="center" wrapText="1"/>
      <protection locked="0"/>
    </xf>
    <xf numFmtId="0" fontId="0" fillId="33" borderId="40" xfId="0" applyFill="1" applyBorder="1" applyAlignment="1" applyProtection="1">
      <alignment horizontal="center" vertical="center" wrapText="1"/>
      <protection locked="0"/>
    </xf>
    <xf numFmtId="0" fontId="11" fillId="33" borderId="40" xfId="0" applyFont="1" applyFill="1" applyBorder="1" applyAlignment="1" applyProtection="1">
      <alignment horizontal="justify" vertical="center" wrapText="1"/>
      <protection locked="0"/>
    </xf>
    <xf numFmtId="0" fontId="0" fillId="33" borderId="40" xfId="0" applyFill="1" applyBorder="1" applyAlignment="1" applyProtection="1">
      <alignment horizontal="justify" vertical="center" wrapText="1"/>
      <protection locked="0"/>
    </xf>
    <xf numFmtId="0" fontId="11" fillId="33" borderId="40" xfId="0" applyFont="1" applyFill="1" applyBorder="1" applyAlignment="1" applyProtection="1">
      <alignment vertical="center" wrapText="1"/>
      <protection locked="0"/>
    </xf>
    <xf numFmtId="0" fontId="42" fillId="33" borderId="40" xfId="0" applyFont="1" applyFill="1" applyBorder="1" applyAlignment="1" applyProtection="1">
      <alignment vertical="center" wrapText="1"/>
      <protection locked="0"/>
    </xf>
    <xf numFmtId="0" fontId="0" fillId="33" borderId="40" xfId="0" applyFill="1" applyBorder="1" applyAlignment="1" applyProtection="1">
      <alignment vertical="center" wrapText="1"/>
      <protection locked="0"/>
    </xf>
    <xf numFmtId="0" fontId="42" fillId="33" borderId="40" xfId="0" applyFont="1" applyFill="1" applyBorder="1" applyAlignment="1" applyProtection="1">
      <alignment horizontal="center" vertical="center" wrapText="1"/>
      <protection locked="0"/>
    </xf>
    <xf numFmtId="175" fontId="11" fillId="33" borderId="40" xfId="2" applyNumberFormat="1" applyFont="1" applyFill="1" applyBorder="1" applyAlignment="1" applyProtection="1">
      <alignment horizontal="center" vertical="center" wrapText="1"/>
      <protection locked="0"/>
    </xf>
    <xf numFmtId="175" fontId="11" fillId="33" borderId="41" xfId="26" applyNumberFormat="1" applyFont="1" applyFill="1" applyBorder="1" applyAlignment="1" applyProtection="1">
      <alignment horizontal="center" vertical="center" wrapText="1"/>
      <protection locked="0"/>
    </xf>
    <xf numFmtId="175" fontId="11" fillId="33" borderId="41" xfId="2" applyNumberFormat="1" applyFont="1" applyFill="1" applyBorder="1" applyAlignment="1" applyProtection="1">
      <alignment horizontal="left" vertical="center" wrapText="1"/>
      <protection locked="0"/>
    </xf>
    <xf numFmtId="175" fontId="11" fillId="33" borderId="42" xfId="2" applyNumberFormat="1" applyFont="1" applyFill="1" applyBorder="1" applyAlignment="1" applyProtection="1">
      <alignment horizontal="left" vertical="center" wrapText="1"/>
      <protection locked="0"/>
    </xf>
    <xf numFmtId="175" fontId="11" fillId="33" borderId="43" xfId="2" applyNumberFormat="1" applyFont="1" applyFill="1" applyBorder="1" applyAlignment="1" applyProtection="1">
      <alignment horizontal="left" vertical="center" wrapText="1"/>
      <protection locked="0"/>
    </xf>
    <xf numFmtId="175" fontId="11" fillId="30" borderId="40" xfId="26" applyNumberFormat="1" applyFont="1" applyFill="1" applyBorder="1" applyAlignment="1" applyProtection="1">
      <alignment horizontal="center" vertical="center" wrapText="1"/>
      <protection locked="0"/>
    </xf>
    <xf numFmtId="175" fontId="11" fillId="30" borderId="41" xfId="2" applyNumberFormat="1" applyFont="1" applyFill="1" applyBorder="1" applyAlignment="1" applyProtection="1">
      <alignment horizontal="center" vertical="center" wrapText="1"/>
      <protection locked="0"/>
    </xf>
    <xf numFmtId="175" fontId="11" fillId="30" borderId="42" xfId="2" applyNumberFormat="1" applyFont="1" applyFill="1" applyBorder="1" applyAlignment="1" applyProtection="1">
      <alignment horizontal="center" vertical="center" wrapText="1"/>
      <protection locked="0"/>
    </xf>
    <xf numFmtId="175" fontId="11" fillId="30" borderId="43" xfId="2" applyNumberFormat="1" applyFont="1" applyFill="1" applyBorder="1" applyAlignment="1" applyProtection="1">
      <alignment horizontal="center" vertical="center" wrapText="1"/>
      <protection locked="0"/>
    </xf>
    <xf numFmtId="0" fontId="13" fillId="33" borderId="40" xfId="0" applyFont="1" applyFill="1" applyBorder="1" applyAlignment="1" applyProtection="1">
      <alignment horizontal="center" vertical="center" wrapText="1"/>
      <protection locked="0"/>
    </xf>
    <xf numFmtId="0" fontId="11" fillId="33" borderId="40" xfId="2" applyNumberFormat="1" applyFont="1" applyFill="1" applyBorder="1" applyAlignment="1" applyProtection="1">
      <alignment horizontal="center" vertical="center" wrapText="1"/>
      <protection locked="0"/>
    </xf>
    <xf numFmtId="9" fontId="11" fillId="33" borderId="40" xfId="2" applyFont="1" applyFill="1" applyBorder="1" applyAlignment="1" applyProtection="1">
      <alignment horizontal="center" vertical="center" wrapText="1"/>
      <protection locked="0"/>
    </xf>
    <xf numFmtId="175" fontId="11" fillId="30" borderId="40" xfId="2" applyNumberFormat="1" applyFont="1" applyFill="1" applyBorder="1" applyAlignment="1" applyProtection="1">
      <alignment horizontal="center" vertical="center" wrapText="1"/>
      <protection locked="0"/>
    </xf>
    <xf numFmtId="0" fontId="11" fillId="30" borderId="40" xfId="0" applyFont="1" applyFill="1" applyBorder="1" applyAlignment="1" applyProtection="1">
      <alignment horizontal="center" vertical="center" wrapText="1"/>
      <protection locked="0"/>
    </xf>
    <xf numFmtId="0" fontId="11" fillId="30" borderId="40" xfId="0" applyFont="1" applyFill="1" applyBorder="1" applyAlignment="1" applyProtection="1">
      <alignment horizontal="justify" vertical="center" wrapText="1"/>
      <protection locked="0"/>
    </xf>
    <xf numFmtId="0" fontId="18" fillId="30" borderId="40" xfId="0" applyFont="1" applyFill="1" applyBorder="1" applyAlignment="1" applyProtection="1">
      <alignment horizontal="center" vertical="center" wrapText="1"/>
      <protection locked="0"/>
    </xf>
    <xf numFmtId="9" fontId="18" fillId="30" borderId="40" xfId="26" applyFont="1" applyFill="1" applyBorder="1" applyAlignment="1" applyProtection="1">
      <alignment horizontal="center" vertical="center" wrapText="1"/>
      <protection locked="0"/>
    </xf>
    <xf numFmtId="175" fontId="18" fillId="30" borderId="40" xfId="26" applyNumberFormat="1" applyFont="1" applyFill="1" applyBorder="1" applyAlignment="1" applyProtection="1">
      <alignment horizontal="center" vertical="center" wrapText="1"/>
      <protection locked="0"/>
    </xf>
    <xf numFmtId="0" fontId="0" fillId="30" borderId="40" xfId="0" applyFill="1" applyBorder="1" applyAlignment="1" applyProtection="1">
      <alignment horizontal="center" vertical="center" wrapText="1"/>
      <protection locked="0"/>
    </xf>
    <xf numFmtId="9" fontId="11" fillId="30" borderId="40" xfId="2" applyFont="1" applyFill="1" applyBorder="1" applyAlignment="1" applyProtection="1">
      <alignment horizontal="center" vertical="center" wrapText="1"/>
      <protection locked="0"/>
    </xf>
    <xf numFmtId="0" fontId="11" fillId="30" borderId="40" xfId="0" applyFont="1" applyFill="1" applyBorder="1" applyAlignment="1" applyProtection="1">
      <alignment vertical="center" wrapText="1"/>
      <protection locked="0"/>
    </xf>
    <xf numFmtId="0" fontId="42" fillId="30" borderId="40" xfId="0" applyFont="1" applyFill="1" applyBorder="1" applyAlignment="1" applyProtection="1">
      <alignment vertical="center" wrapText="1"/>
      <protection locked="0"/>
    </xf>
    <xf numFmtId="9" fontId="42" fillId="30" borderId="40" xfId="2" applyFont="1" applyFill="1" applyBorder="1" applyAlignment="1" applyProtection="1">
      <alignment horizontal="center" vertical="center" wrapText="1"/>
      <protection locked="0"/>
    </xf>
    <xf numFmtId="0" fontId="11" fillId="28" borderId="41" xfId="0" applyFont="1" applyFill="1" applyBorder="1" applyAlignment="1">
      <alignment horizontal="center" vertical="center" wrapText="1"/>
    </xf>
    <xf numFmtId="0" fontId="11" fillId="28" borderId="42" xfId="0" applyFont="1" applyFill="1" applyBorder="1" applyAlignment="1">
      <alignment horizontal="center" vertical="center" wrapText="1"/>
    </xf>
    <xf numFmtId="0" fontId="11" fillId="28" borderId="43" xfId="0" applyFont="1" applyFill="1" applyBorder="1" applyAlignment="1">
      <alignment horizontal="center" vertical="center" wrapText="1"/>
    </xf>
    <xf numFmtId="10" fontId="11" fillId="28" borderId="41" xfId="0" applyNumberFormat="1" applyFont="1" applyFill="1" applyBorder="1" applyAlignment="1">
      <alignment horizontal="center" vertical="center" wrapText="1"/>
    </xf>
    <xf numFmtId="10" fontId="11" fillId="28" borderId="43" xfId="0" applyNumberFormat="1" applyFont="1" applyFill="1" applyBorder="1" applyAlignment="1">
      <alignment horizontal="center" vertical="center" wrapText="1"/>
    </xf>
    <xf numFmtId="0" fontId="13" fillId="30" borderId="40" xfId="0" applyFont="1" applyFill="1" applyBorder="1" applyAlignment="1" applyProtection="1">
      <alignment horizontal="center" vertical="center" wrapText="1"/>
      <protection locked="0"/>
    </xf>
    <xf numFmtId="2" fontId="11" fillId="30" borderId="40" xfId="2" applyNumberFormat="1" applyFont="1" applyFill="1" applyBorder="1" applyAlignment="1" applyProtection="1">
      <alignment horizontal="center" vertical="center" wrapText="1"/>
      <protection locked="0"/>
    </xf>
    <xf numFmtId="0" fontId="11" fillId="7" borderId="40" xfId="0" applyFont="1" applyFill="1" applyBorder="1" applyAlignment="1" applyProtection="1">
      <alignment vertical="center" wrapText="1"/>
      <protection locked="0"/>
    </xf>
    <xf numFmtId="10" fontId="11" fillId="7" borderId="40" xfId="2" applyNumberFormat="1" applyFont="1" applyFill="1" applyBorder="1" applyAlignment="1" applyProtection="1">
      <alignment horizontal="center" vertical="center" wrapText="1"/>
      <protection locked="0"/>
    </xf>
    <xf numFmtId="0" fontId="11" fillId="28" borderId="40" xfId="0" applyFont="1" applyFill="1" applyBorder="1" applyAlignment="1" applyProtection="1">
      <alignment horizontal="justify" vertical="center" wrapText="1"/>
      <protection locked="0"/>
    </xf>
    <xf numFmtId="10" fontId="11" fillId="28" borderId="42" xfId="0" applyNumberFormat="1" applyFont="1" applyFill="1" applyBorder="1" applyAlignment="1">
      <alignment horizontal="center" vertical="center" wrapText="1"/>
    </xf>
    <xf numFmtId="10" fontId="11" fillId="26" borderId="40" xfId="2" applyNumberFormat="1" applyFont="1" applyFill="1" applyBorder="1" applyAlignment="1" applyProtection="1">
      <alignment horizontal="center" vertical="center" wrapText="1"/>
      <protection locked="0"/>
    </xf>
    <xf numFmtId="0" fontId="41" fillId="0" borderId="40" xfId="0" applyFont="1" applyBorder="1" applyAlignment="1" applyProtection="1">
      <alignment horizontal="center" vertical="center" wrapText="1"/>
      <protection locked="0"/>
    </xf>
    <xf numFmtId="0" fontId="41" fillId="0" borderId="40" xfId="0" applyFont="1" applyBorder="1" applyAlignment="1" applyProtection="1">
      <alignment horizontal="center" vertical="center"/>
      <protection locked="0"/>
    </xf>
    <xf numFmtId="9" fontId="11" fillId="28" borderId="41" xfId="0" applyNumberFormat="1" applyFont="1" applyFill="1" applyBorder="1" applyAlignment="1">
      <alignment horizontal="center" vertical="center" wrapText="1"/>
    </xf>
    <xf numFmtId="9" fontId="11" fillId="28" borderId="42" xfId="0" applyNumberFormat="1" applyFont="1" applyFill="1" applyBorder="1" applyAlignment="1">
      <alignment horizontal="center" vertical="center" wrapText="1"/>
    </xf>
    <xf numFmtId="9" fontId="11" fillId="28" borderId="43" xfId="0" applyNumberFormat="1" applyFont="1" applyFill="1" applyBorder="1" applyAlignment="1">
      <alignment horizontal="center" vertical="center" wrapText="1"/>
    </xf>
    <xf numFmtId="0" fontId="45" fillId="16" borderId="40" xfId="0" applyFont="1" applyFill="1" applyBorder="1" applyAlignment="1" applyProtection="1">
      <alignment horizontal="center" vertical="center" wrapText="1"/>
      <protection locked="0"/>
    </xf>
    <xf numFmtId="10" fontId="45" fillId="16" borderId="40" xfId="0" applyNumberFormat="1" applyFont="1" applyFill="1" applyBorder="1" applyAlignment="1" applyProtection="1">
      <alignment horizontal="center" vertical="center" wrapText="1"/>
      <protection locked="0"/>
    </xf>
    <xf numFmtId="0" fontId="45" fillId="2" borderId="40" xfId="0" applyFont="1" applyFill="1" applyBorder="1" applyAlignment="1" applyProtection="1">
      <alignment horizontal="center" vertical="center" wrapText="1"/>
      <protection locked="0"/>
    </xf>
    <xf numFmtId="0" fontId="45" fillId="2" borderId="40" xfId="0" applyFont="1" applyFill="1" applyBorder="1" applyAlignment="1" applyProtection="1">
      <alignment horizontal="center" vertical="center"/>
      <protection locked="0"/>
    </xf>
    <xf numFmtId="0" fontId="41" fillId="4" borderId="40" xfId="0" applyFont="1" applyFill="1" applyBorder="1" applyAlignment="1" applyProtection="1">
      <alignment horizontal="center" vertical="center" wrapText="1"/>
      <protection locked="0"/>
    </xf>
    <xf numFmtId="0" fontId="41" fillId="4" borderId="40" xfId="0" applyFont="1" applyFill="1" applyBorder="1" applyAlignment="1" applyProtection="1">
      <alignment horizontal="center" vertical="center"/>
      <protection locked="0"/>
    </xf>
    <xf numFmtId="0" fontId="41" fillId="2" borderId="40" xfId="0" applyFont="1" applyFill="1" applyBorder="1" applyAlignment="1" applyProtection="1">
      <alignment horizontal="center" vertical="center" wrapText="1"/>
      <protection locked="0"/>
    </xf>
    <xf numFmtId="0" fontId="41" fillId="2" borderId="40" xfId="0" applyFont="1" applyFill="1" applyBorder="1" applyAlignment="1" applyProtection="1">
      <alignment horizontal="center" vertical="center"/>
      <protection locked="0"/>
    </xf>
    <xf numFmtId="0" fontId="45" fillId="22" borderId="40" xfId="0" applyFont="1" applyFill="1" applyBorder="1" applyAlignment="1" applyProtection="1">
      <alignment horizontal="center" vertical="center" wrapText="1"/>
      <protection locked="0"/>
    </xf>
    <xf numFmtId="0" fontId="45" fillId="3" borderId="40" xfId="0" applyFont="1" applyFill="1" applyBorder="1" applyAlignment="1" applyProtection="1">
      <alignment horizontal="center" vertical="center" wrapText="1"/>
      <protection locked="0"/>
    </xf>
    <xf numFmtId="0" fontId="13" fillId="7" borderId="46" xfId="0" applyFont="1" applyFill="1" applyBorder="1" applyAlignment="1" applyProtection="1">
      <alignment horizontal="center" vertical="center" wrapText="1"/>
      <protection locked="0"/>
    </xf>
    <xf numFmtId="0" fontId="13" fillId="7" borderId="47" xfId="0" applyFont="1" applyFill="1" applyBorder="1" applyAlignment="1" applyProtection="1">
      <alignment horizontal="center" vertical="center" wrapText="1"/>
      <protection locked="0"/>
    </xf>
    <xf numFmtId="0" fontId="13" fillId="7" borderId="48" xfId="0" applyFont="1" applyFill="1" applyBorder="1" applyAlignment="1" applyProtection="1">
      <alignment horizontal="center" vertical="center" wrapText="1"/>
      <protection locked="0"/>
    </xf>
    <xf numFmtId="0" fontId="13" fillId="7" borderId="49" xfId="0" applyFont="1" applyFill="1" applyBorder="1" applyAlignment="1" applyProtection="1">
      <alignment horizontal="center" vertical="center" wrapText="1"/>
      <protection locked="0"/>
    </xf>
    <xf numFmtId="0" fontId="13" fillId="7" borderId="50" xfId="0" applyFont="1" applyFill="1" applyBorder="1" applyAlignment="1" applyProtection="1">
      <alignment horizontal="center" vertical="center" wrapText="1"/>
      <protection locked="0"/>
    </xf>
    <xf numFmtId="0" fontId="13" fillId="7" borderId="45" xfId="0" applyFont="1" applyFill="1" applyBorder="1" applyAlignment="1" applyProtection="1">
      <alignment horizontal="center" vertical="center" wrapText="1"/>
      <protection locked="0"/>
    </xf>
    <xf numFmtId="1" fontId="13" fillId="7" borderId="41" xfId="0" applyNumberFormat="1" applyFont="1" applyFill="1" applyBorder="1" applyAlignment="1" applyProtection="1">
      <alignment horizontal="center" vertical="center" wrapText="1"/>
      <protection locked="0"/>
    </xf>
    <xf numFmtId="1" fontId="13" fillId="7" borderId="42" xfId="0" applyNumberFormat="1" applyFont="1" applyFill="1" applyBorder="1" applyAlignment="1" applyProtection="1">
      <alignment horizontal="center" vertical="center" wrapText="1"/>
      <protection locked="0"/>
    </xf>
    <xf numFmtId="1" fontId="13" fillId="7" borderId="43" xfId="0" applyNumberFormat="1" applyFont="1" applyFill="1" applyBorder="1" applyAlignment="1" applyProtection="1">
      <alignment horizontal="center" vertical="center" wrapText="1"/>
      <protection locked="0"/>
    </xf>
    <xf numFmtId="0" fontId="13" fillId="7" borderId="41" xfId="0" applyFont="1" applyFill="1" applyBorder="1" applyAlignment="1" applyProtection="1">
      <alignment horizontal="center" vertical="center" wrapText="1"/>
      <protection locked="0"/>
    </xf>
    <xf numFmtId="0" fontId="13" fillId="7" borderId="42" xfId="0" applyFont="1" applyFill="1" applyBorder="1" applyAlignment="1" applyProtection="1">
      <alignment horizontal="center" vertical="center" wrapText="1"/>
      <protection locked="0"/>
    </xf>
    <xf numFmtId="0" fontId="13" fillId="7" borderId="43" xfId="0" applyFont="1" applyFill="1" applyBorder="1" applyAlignment="1" applyProtection="1">
      <alignment horizontal="center" vertical="center" wrapText="1"/>
      <protection locked="0"/>
    </xf>
    <xf numFmtId="0" fontId="13" fillId="28" borderId="41" xfId="0" applyFont="1" applyFill="1" applyBorder="1" applyAlignment="1">
      <alignment horizontal="center" vertical="center" wrapText="1"/>
    </xf>
    <xf numFmtId="0" fontId="13" fillId="28" borderId="42" xfId="0" applyFont="1" applyFill="1" applyBorder="1" applyAlignment="1">
      <alignment horizontal="center" vertical="center" wrapText="1"/>
    </xf>
    <xf numFmtId="0" fontId="13" fillId="28" borderId="43" xfId="0" applyFont="1" applyFill="1" applyBorder="1" applyAlignment="1">
      <alignment horizontal="center" vertical="center" wrapText="1"/>
    </xf>
    <xf numFmtId="9" fontId="43" fillId="2" borderId="40" xfId="0" applyNumberFormat="1" applyFont="1" applyFill="1" applyBorder="1" applyAlignment="1" applyProtection="1">
      <alignment horizontal="center" vertical="center" wrapText="1"/>
      <protection locked="0"/>
    </xf>
    <xf numFmtId="0" fontId="43" fillId="2" borderId="40" xfId="0" applyFont="1" applyFill="1" applyBorder="1" applyAlignment="1" applyProtection="1">
      <alignment horizontal="center" vertical="center" wrapText="1"/>
      <protection locked="0"/>
    </xf>
    <xf numFmtId="0" fontId="45" fillId="17" borderId="40" xfId="0" applyFont="1" applyFill="1" applyBorder="1" applyAlignment="1" applyProtection="1">
      <alignment horizontal="center" vertical="center"/>
      <protection locked="0"/>
    </xf>
    <xf numFmtId="0" fontId="43" fillId="2" borderId="40" xfId="0" applyFont="1" applyFill="1" applyBorder="1" applyAlignment="1" applyProtection="1">
      <alignment horizontal="center" vertical="center"/>
      <protection locked="0"/>
    </xf>
    <xf numFmtId="0" fontId="11" fillId="2" borderId="7" xfId="0" applyFont="1" applyFill="1" applyBorder="1" applyAlignment="1" applyProtection="1">
      <alignment horizontal="center" vertical="center"/>
      <protection locked="0"/>
    </xf>
    <xf numFmtId="0" fontId="11" fillId="2" borderId="9" xfId="0" applyFont="1" applyFill="1" applyBorder="1" applyAlignment="1" applyProtection="1">
      <alignment horizontal="center" vertical="center"/>
      <protection locked="0"/>
    </xf>
    <xf numFmtId="0" fontId="11" fillId="2" borderId="14" xfId="0" applyFont="1" applyFill="1" applyBorder="1" applyAlignment="1" applyProtection="1">
      <alignment horizontal="center" vertical="center"/>
      <protection locked="0"/>
    </xf>
    <xf numFmtId="0" fontId="11" fillId="2" borderId="15" xfId="0" applyFont="1" applyFill="1" applyBorder="1" applyAlignment="1" applyProtection="1">
      <alignment horizontal="center" vertical="center"/>
      <protection locked="0"/>
    </xf>
    <xf numFmtId="0" fontId="11" fillId="2" borderId="13" xfId="0" applyFont="1" applyFill="1" applyBorder="1" applyAlignment="1" applyProtection="1">
      <alignment horizontal="center" vertical="center"/>
      <protection locked="0"/>
    </xf>
    <xf numFmtId="0" fontId="11" fillId="2" borderId="12" xfId="0" applyFont="1" applyFill="1" applyBorder="1" applyAlignment="1" applyProtection="1">
      <alignment horizontal="center" vertical="center"/>
      <protection locked="0"/>
    </xf>
    <xf numFmtId="0" fontId="10" fillId="2" borderId="4" xfId="0" applyFont="1" applyFill="1" applyBorder="1" applyAlignment="1" applyProtection="1">
      <alignment horizontal="center" vertical="center" wrapText="1"/>
      <protection locked="0"/>
    </xf>
    <xf numFmtId="0" fontId="10" fillId="2" borderId="10" xfId="0" applyFont="1" applyFill="1" applyBorder="1" applyAlignment="1" applyProtection="1">
      <alignment horizontal="center" vertical="center" wrapText="1"/>
      <protection locked="0"/>
    </xf>
    <xf numFmtId="0" fontId="10" fillId="2" borderId="5" xfId="0" applyFont="1" applyFill="1" applyBorder="1" applyAlignment="1" applyProtection="1">
      <alignment horizontal="center" vertical="center" wrapText="1"/>
      <protection locked="0"/>
    </xf>
    <xf numFmtId="0" fontId="10" fillId="2" borderId="4" xfId="0" applyFont="1" applyFill="1" applyBorder="1" applyAlignment="1" applyProtection="1">
      <alignment horizontal="center" vertical="center"/>
      <protection locked="0"/>
    </xf>
    <xf numFmtId="0" fontId="10" fillId="2" borderId="10" xfId="0" applyFont="1" applyFill="1" applyBorder="1" applyAlignment="1" applyProtection="1">
      <alignment horizontal="center" vertical="center"/>
      <protection locked="0"/>
    </xf>
    <xf numFmtId="0" fontId="10" fillId="2" borderId="5" xfId="0" applyFont="1" applyFill="1" applyBorder="1" applyAlignment="1" applyProtection="1">
      <alignment horizontal="center" vertical="center"/>
      <protection locked="0"/>
    </xf>
    <xf numFmtId="0" fontId="18" fillId="28" borderId="41" xfId="0" applyFont="1" applyFill="1" applyBorder="1" applyAlignment="1">
      <alignment horizontal="center" vertical="center" wrapText="1"/>
    </xf>
    <xf numFmtId="0" fontId="18" fillId="28" borderId="43" xfId="0" applyFont="1" applyFill="1" applyBorder="1" applyAlignment="1">
      <alignment horizontal="center" vertical="center" wrapText="1"/>
    </xf>
    <xf numFmtId="9" fontId="18" fillId="28" borderId="41" xfId="0" applyNumberFormat="1" applyFont="1" applyFill="1" applyBorder="1" applyAlignment="1">
      <alignment horizontal="center" vertical="center" wrapText="1"/>
    </xf>
    <xf numFmtId="9" fontId="18" fillId="28" borderId="43" xfId="0" applyNumberFormat="1" applyFont="1" applyFill="1" applyBorder="1" applyAlignment="1">
      <alignment horizontal="center" vertical="center" wrapText="1"/>
    </xf>
    <xf numFmtId="10" fontId="18" fillId="0" borderId="41" xfId="0" applyNumberFormat="1" applyFont="1" applyBorder="1" applyAlignment="1">
      <alignment horizontal="center" vertical="center" wrapText="1"/>
    </xf>
    <xf numFmtId="10" fontId="18" fillId="0" borderId="43" xfId="0" applyNumberFormat="1" applyFont="1" applyBorder="1" applyAlignment="1">
      <alignment horizontal="center" vertical="center" wrapText="1"/>
    </xf>
    <xf numFmtId="0" fontId="11" fillId="2" borderId="6" xfId="0" applyFont="1" applyFill="1" applyBorder="1" applyAlignment="1" applyProtection="1">
      <alignment horizontal="center" vertical="center" wrapText="1"/>
      <protection locked="0"/>
    </xf>
    <xf numFmtId="0" fontId="11" fillId="2" borderId="11" xfId="0" applyFont="1" applyFill="1" applyBorder="1" applyAlignment="1" applyProtection="1">
      <alignment horizontal="center" vertical="center" wrapText="1"/>
      <protection locked="0"/>
    </xf>
    <xf numFmtId="0" fontId="11" fillId="2" borderId="3" xfId="0" applyFont="1" applyFill="1" applyBorder="1" applyAlignment="1" applyProtection="1">
      <alignment horizontal="center" vertical="center" wrapText="1"/>
      <protection locked="0"/>
    </xf>
    <xf numFmtId="0" fontId="18" fillId="28" borderId="42" xfId="0" applyFont="1" applyFill="1" applyBorder="1" applyAlignment="1">
      <alignment horizontal="center" vertical="center" wrapText="1"/>
    </xf>
    <xf numFmtId="9" fontId="18" fillId="28" borderId="42" xfId="0" applyNumberFormat="1" applyFont="1" applyFill="1" applyBorder="1" applyAlignment="1">
      <alignment horizontal="center" vertical="center" wrapText="1"/>
    </xf>
    <xf numFmtId="10" fontId="18" fillId="0" borderId="42" xfId="0" applyNumberFormat="1" applyFont="1" applyBorder="1" applyAlignment="1">
      <alignment horizontal="center" vertical="center" wrapText="1"/>
    </xf>
    <xf numFmtId="0" fontId="18" fillId="28" borderId="47" xfId="0" applyFont="1" applyFill="1" applyBorder="1" applyAlignment="1">
      <alignment horizontal="center" vertical="center" wrapText="1"/>
    </xf>
    <xf numFmtId="0" fontId="18" fillId="28" borderId="49" xfId="0" applyFont="1" applyFill="1" applyBorder="1" applyAlignment="1">
      <alignment horizontal="center" vertical="center" wrapText="1"/>
    </xf>
    <xf numFmtId="0" fontId="18" fillId="28" borderId="45" xfId="0" applyFont="1" applyFill="1" applyBorder="1" applyAlignment="1">
      <alignment horizontal="center" vertical="center" wrapText="1"/>
    </xf>
    <xf numFmtId="0" fontId="64" fillId="2" borderId="19" xfId="0" applyFont="1" applyFill="1" applyBorder="1" applyAlignment="1" applyProtection="1">
      <alignment horizontal="center" vertical="center"/>
      <protection locked="0" hidden="1"/>
    </xf>
    <xf numFmtId="0" fontId="64" fillId="2" borderId="27" xfId="0" applyFont="1" applyFill="1" applyBorder="1" applyAlignment="1" applyProtection="1">
      <alignment horizontal="center" vertical="center"/>
      <protection locked="0" hidden="1"/>
    </xf>
    <xf numFmtId="0" fontId="64" fillId="2" borderId="20" xfId="0" applyFont="1" applyFill="1" applyBorder="1" applyAlignment="1" applyProtection="1">
      <alignment horizontal="center" vertical="center"/>
      <protection locked="0" hidden="1"/>
    </xf>
    <xf numFmtId="0" fontId="64" fillId="0" borderId="19" xfId="0" applyFont="1" applyBorder="1" applyAlignment="1" applyProtection="1">
      <alignment horizontal="center" vertical="center"/>
      <protection locked="0" hidden="1"/>
    </xf>
    <xf numFmtId="0" fontId="64" fillId="0" borderId="20" xfId="0" applyFont="1" applyBorder="1" applyAlignment="1" applyProtection="1">
      <alignment horizontal="center" vertical="center"/>
      <protection locked="0" hidden="1"/>
    </xf>
    <xf numFmtId="0" fontId="64" fillId="0" borderId="21" xfId="0" applyFont="1" applyBorder="1" applyAlignment="1" applyProtection="1">
      <alignment horizontal="center" vertical="center"/>
      <protection locked="0" hidden="1"/>
    </xf>
    <xf numFmtId="0" fontId="64" fillId="0" borderId="22" xfId="0" applyFont="1" applyBorder="1" applyAlignment="1" applyProtection="1">
      <alignment horizontal="center" vertical="center"/>
      <protection locked="0" hidden="1"/>
    </xf>
    <xf numFmtId="0" fontId="64" fillId="2" borderId="34" xfId="0" applyFont="1" applyFill="1" applyBorder="1" applyAlignment="1" applyProtection="1">
      <alignment horizontal="center" vertical="center"/>
      <protection locked="0" hidden="1"/>
    </xf>
    <xf numFmtId="0" fontId="64" fillId="2" borderId="35" xfId="0" applyFont="1" applyFill="1" applyBorder="1" applyAlignment="1" applyProtection="1">
      <alignment horizontal="center" vertical="center"/>
      <protection locked="0" hidden="1"/>
    </xf>
    <xf numFmtId="0" fontId="64" fillId="2" borderId="36" xfId="0" applyFont="1" applyFill="1" applyBorder="1" applyAlignment="1" applyProtection="1">
      <alignment horizontal="center" vertical="center"/>
      <protection locked="0" hidden="1"/>
    </xf>
    <xf numFmtId="0" fontId="14" fillId="0" borderId="16" xfId="0" applyFont="1" applyBorder="1" applyAlignment="1">
      <alignment horizontal="center" vertical="center" wrapText="1"/>
    </xf>
    <xf numFmtId="0" fontId="14" fillId="0" borderId="16" xfId="0" applyFont="1" applyBorder="1" applyAlignment="1">
      <alignment horizontal="center" vertical="center"/>
    </xf>
    <xf numFmtId="0" fontId="0" fillId="0" borderId="16"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14" fillId="0" borderId="24" xfId="0" applyFont="1" applyBorder="1" applyAlignment="1">
      <alignment horizontal="center" vertical="center" wrapText="1"/>
    </xf>
    <xf numFmtId="0" fontId="14" fillId="0" borderId="25" xfId="0" applyFont="1" applyBorder="1" applyAlignment="1">
      <alignment horizontal="center" vertical="center" wrapText="1"/>
    </xf>
    <xf numFmtId="0" fontId="14" fillId="0" borderId="26" xfId="0" applyFont="1" applyBorder="1" applyAlignment="1">
      <alignment horizontal="center" vertical="center" wrapText="1"/>
    </xf>
    <xf numFmtId="0" fontId="20" fillId="15" borderId="1" xfId="0" applyFont="1" applyFill="1" applyBorder="1" applyAlignment="1">
      <alignment horizontal="center" vertical="center" wrapText="1"/>
    </xf>
    <xf numFmtId="0" fontId="20" fillId="15" borderId="6" xfId="0" applyFont="1" applyFill="1" applyBorder="1" applyAlignment="1">
      <alignment horizontal="center" vertical="center" wrapText="1"/>
    </xf>
    <xf numFmtId="0" fontId="9" fillId="16" borderId="1" xfId="0" applyFont="1" applyFill="1" applyBorder="1" applyAlignment="1">
      <alignment horizontal="center" vertical="center" wrapText="1"/>
    </xf>
    <xf numFmtId="0" fontId="0" fillId="0" borderId="16" xfId="0" applyBorder="1" applyAlignment="1">
      <alignment horizontal="justify" vertical="center" wrapText="1"/>
    </xf>
    <xf numFmtId="0" fontId="0" fillId="0" borderId="16" xfId="0" applyBorder="1" applyAlignment="1">
      <alignment horizontal="center" vertical="center"/>
    </xf>
    <xf numFmtId="0" fontId="0" fillId="0" borderId="32" xfId="0" applyBorder="1" applyAlignment="1">
      <alignment horizontal="center" vertical="center" wrapText="1"/>
    </xf>
    <xf numFmtId="0" fontId="0" fillId="0" borderId="33" xfId="0" applyBorder="1" applyAlignment="1">
      <alignment horizontal="center" vertical="center" wrapText="1"/>
    </xf>
    <xf numFmtId="0" fontId="0" fillId="0" borderId="21" xfId="0" applyBorder="1" applyAlignment="1">
      <alignment horizontal="center" vertical="center" wrapText="1"/>
    </xf>
    <xf numFmtId="0" fontId="0" fillId="0" borderId="22" xfId="0" applyBorder="1" applyAlignment="1">
      <alignment horizontal="center" vertical="center" wrapText="1"/>
    </xf>
    <xf numFmtId="9" fontId="20" fillId="0" borderId="16" xfId="0" applyNumberFormat="1" applyFont="1" applyBorder="1" applyAlignment="1">
      <alignment horizontal="center" vertical="center" textRotation="90" wrapText="1"/>
    </xf>
    <xf numFmtId="0" fontId="20" fillId="0" borderId="16" xfId="0" applyFont="1" applyBorder="1" applyAlignment="1">
      <alignment horizontal="center" vertical="center" textRotation="90" wrapText="1"/>
    </xf>
    <xf numFmtId="0" fontId="9" fillId="0" borderId="16" xfId="0" applyFont="1" applyBorder="1" applyAlignment="1">
      <alignment horizontal="center" vertical="center" wrapText="1"/>
    </xf>
    <xf numFmtId="175" fontId="9" fillId="0" borderId="16" xfId="2" applyNumberFormat="1" applyFont="1" applyFill="1" applyBorder="1" applyAlignment="1">
      <alignment horizontal="center" vertical="center" wrapText="1"/>
    </xf>
    <xf numFmtId="0" fontId="20" fillId="15" borderId="7" xfId="0" applyFont="1" applyFill="1" applyBorder="1" applyAlignment="1">
      <alignment horizontal="center" vertical="center" wrapText="1"/>
    </xf>
    <xf numFmtId="0" fontId="20" fillId="15" borderId="9" xfId="0" applyFont="1" applyFill="1" applyBorder="1" applyAlignment="1">
      <alignment horizontal="center" vertical="center" wrapText="1"/>
    </xf>
    <xf numFmtId="0" fontId="20" fillId="15" borderId="28" xfId="0" applyFont="1" applyFill="1" applyBorder="1" applyAlignment="1">
      <alignment horizontal="center" vertical="center" wrapText="1"/>
    </xf>
    <xf numFmtId="0" fontId="20" fillId="15" borderId="29" xfId="0" applyFont="1" applyFill="1" applyBorder="1" applyAlignment="1">
      <alignment horizontal="center" vertical="center" wrapText="1"/>
    </xf>
    <xf numFmtId="0" fontId="3" fillId="2" borderId="37" xfId="0" applyFont="1" applyFill="1" applyBorder="1" applyAlignment="1" applyProtection="1">
      <alignment horizontal="center" vertical="center"/>
      <protection hidden="1"/>
    </xf>
    <xf numFmtId="0" fontId="3" fillId="2" borderId="39" xfId="0" applyFont="1" applyFill="1" applyBorder="1" applyAlignment="1" applyProtection="1">
      <alignment horizontal="center" vertical="center"/>
      <protection hidden="1"/>
    </xf>
    <xf numFmtId="0" fontId="64" fillId="2" borderId="24" xfId="0" applyFont="1" applyFill="1" applyBorder="1" applyAlignment="1" applyProtection="1">
      <alignment horizontal="center" vertical="center"/>
      <protection hidden="1"/>
    </xf>
    <xf numFmtId="0" fontId="64" fillId="2" borderId="26" xfId="0" applyFont="1" applyFill="1" applyBorder="1" applyAlignment="1" applyProtection="1">
      <alignment horizontal="center" vertical="center"/>
      <protection hidden="1"/>
    </xf>
    <xf numFmtId="0" fontId="11" fillId="2" borderId="6" xfId="0" applyFont="1" applyFill="1" applyBorder="1" applyAlignment="1">
      <alignment horizontal="center" vertical="center" wrapText="1"/>
    </xf>
    <xf numFmtId="0" fontId="11" fillId="2" borderId="11"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72" fillId="2" borderId="4" xfId="0" applyFont="1" applyFill="1" applyBorder="1" applyAlignment="1">
      <alignment horizontal="center" vertical="center" wrapText="1"/>
    </xf>
    <xf numFmtId="0" fontId="72" fillId="2" borderId="10" xfId="0" applyFont="1" applyFill="1" applyBorder="1" applyAlignment="1">
      <alignment horizontal="center" vertical="center" wrapText="1"/>
    </xf>
    <xf numFmtId="0" fontId="72" fillId="2" borderId="5" xfId="0" applyFont="1" applyFill="1" applyBorder="1" applyAlignment="1">
      <alignment horizontal="center" vertical="center" wrapText="1"/>
    </xf>
    <xf numFmtId="0" fontId="11" fillId="2" borderId="1" xfId="0" applyFont="1" applyFill="1" applyBorder="1" applyAlignment="1">
      <alignment horizontal="center" vertical="center"/>
    </xf>
    <xf numFmtId="0" fontId="72" fillId="2" borderId="1" xfId="0" applyFont="1" applyFill="1" applyBorder="1" applyAlignment="1">
      <alignment horizontal="center" vertical="center" wrapText="1"/>
    </xf>
    <xf numFmtId="0" fontId="72" fillId="2" borderId="1" xfId="0" applyFont="1" applyFill="1" applyBorder="1" applyAlignment="1">
      <alignment horizontal="center" vertical="center"/>
    </xf>
    <xf numFmtId="0" fontId="0" fillId="0" borderId="1" xfId="0" applyBorder="1" applyAlignment="1">
      <alignment horizontal="center"/>
    </xf>
    <xf numFmtId="2" fontId="0" fillId="0" borderId="1" xfId="0" applyNumberFormat="1" applyBorder="1" applyAlignment="1">
      <alignment horizontal="center" vertical="center"/>
    </xf>
    <xf numFmtId="2" fontId="0" fillId="0" borderId="6" xfId="0" applyNumberFormat="1" applyBorder="1" applyAlignment="1">
      <alignment horizontal="center" vertical="center"/>
    </xf>
    <xf numFmtId="0" fontId="0" fillId="0" borderId="1" xfId="0" applyBorder="1" applyAlignment="1">
      <alignment horizontal="center" vertical="center"/>
    </xf>
    <xf numFmtId="0" fontId="0" fillId="0" borderId="6" xfId="0" applyBorder="1" applyAlignment="1">
      <alignment horizontal="center" vertical="center"/>
    </xf>
    <xf numFmtId="0" fontId="0" fillId="0" borderId="11" xfId="0" applyBorder="1" applyAlignment="1">
      <alignment horizontal="center" vertical="center"/>
    </xf>
    <xf numFmtId="0" fontId="0" fillId="0" borderId="3" xfId="0" applyBorder="1" applyAlignment="1">
      <alignment horizontal="center" vertical="center"/>
    </xf>
    <xf numFmtId="0" fontId="0" fillId="0" borderId="1" xfId="0" applyBorder="1" applyAlignment="1">
      <alignment horizontal="center" vertical="center" wrapText="1"/>
    </xf>
    <xf numFmtId="0" fontId="75" fillId="0" borderId="1" xfId="0" applyFont="1" applyBorder="1" applyAlignment="1">
      <alignment horizontal="center" vertical="center"/>
    </xf>
    <xf numFmtId="0" fontId="26" fillId="4" borderId="1" xfId="6" applyFont="1" applyFill="1" applyBorder="1" applyAlignment="1" applyProtection="1">
      <alignment horizontal="justify" vertical="center" wrapText="1"/>
      <protection hidden="1"/>
    </xf>
    <xf numFmtId="0" fontId="26" fillId="20" borderId="1" xfId="6" applyFont="1" applyFill="1" applyBorder="1" applyAlignment="1" applyProtection="1">
      <alignment horizontal="justify" vertical="center" wrapText="1"/>
      <protection hidden="1"/>
    </xf>
  </cellXfs>
  <cellStyles count="79">
    <cellStyle name="Hipervínculo" xfId="4" builtinId="8"/>
    <cellStyle name="Millares" xfId="3" builtinId="3"/>
    <cellStyle name="Millares [0]" xfId="18" builtinId="6"/>
    <cellStyle name="Millares [0] 2" xfId="24" xr:uid="{00000000-0005-0000-0000-000003000000}"/>
    <cellStyle name="Millares [0] 2 2" xfId="48" xr:uid="{00000000-0005-0000-0000-000004000000}"/>
    <cellStyle name="Millares [0] 2 2 2" xfId="77" xr:uid="{8F9E1478-67BC-4EC1-8CAD-51625797AC91}"/>
    <cellStyle name="Millares [0] 2 3" xfId="61" xr:uid="{6C7E320A-2ED4-485F-9F4D-59F0C56A9D7C}"/>
    <cellStyle name="Millares [0] 3" xfId="42" xr:uid="{00000000-0005-0000-0000-000005000000}"/>
    <cellStyle name="Millares [0] 3 2" xfId="71" xr:uid="{9E3244EE-F72A-44C1-8C77-E8FB49C272D7}"/>
    <cellStyle name="Millares [0] 4" xfId="55" xr:uid="{68C13DFA-77D1-422D-8BF9-C973E0F25C8D}"/>
    <cellStyle name="Millares 10" xfId="35" xr:uid="{00000000-0005-0000-0000-000006000000}"/>
    <cellStyle name="Millares 10 2" xfId="67" xr:uid="{95A5D38F-E2B3-4B80-9B2F-FEC1B9994243}"/>
    <cellStyle name="Millares 11" xfId="49" xr:uid="{00000000-0005-0000-0000-000007000000}"/>
    <cellStyle name="Millares 11 2" xfId="78" xr:uid="{85D7B9F7-789D-4DDE-8987-C99D5205C2EF}"/>
    <cellStyle name="Millares 12" xfId="30" xr:uid="{00000000-0005-0000-0000-000008000000}"/>
    <cellStyle name="Millares 12 2" xfId="65" xr:uid="{35F8DA90-E688-47AA-960E-0C9C2DAFBFA8}"/>
    <cellStyle name="Millares 13" xfId="51" xr:uid="{FD65F617-0514-4567-8CEB-7A5FB596FD58}"/>
    <cellStyle name="Millares 2" xfId="5" xr:uid="{00000000-0005-0000-0000-000009000000}"/>
    <cellStyle name="Millares 2 2" xfId="14" xr:uid="{00000000-0005-0000-0000-00000A000000}"/>
    <cellStyle name="Millares 2 2 2" xfId="22" xr:uid="{00000000-0005-0000-0000-00000B000000}"/>
    <cellStyle name="Millares 2 2 2 2" xfId="46" xr:uid="{00000000-0005-0000-0000-00000C000000}"/>
    <cellStyle name="Millares 2 2 2 2 2" xfId="75" xr:uid="{CCB43655-2D9A-49C9-9E0F-A1C724084664}"/>
    <cellStyle name="Millares 2 2 2 3" xfId="59" xr:uid="{D84F818D-C629-4854-930A-1E45CE5333A5}"/>
    <cellStyle name="Millares 2 2 3" xfId="39" xr:uid="{00000000-0005-0000-0000-00000D000000}"/>
    <cellStyle name="Millares 2 2 3 2" xfId="69" xr:uid="{92AECD2B-911E-4BE0-BC87-7B66A600E83E}"/>
    <cellStyle name="Millares 2 2 4" xfId="53" xr:uid="{4FE2F005-D54C-469C-AF3E-A05861670BA5}"/>
    <cellStyle name="Millares 3" xfId="13" xr:uid="{00000000-0005-0000-0000-00000E000000}"/>
    <cellStyle name="Millares 3 2" xfId="21" xr:uid="{00000000-0005-0000-0000-00000F000000}"/>
    <cellStyle name="Millares 3 2 2" xfId="45" xr:uid="{00000000-0005-0000-0000-000010000000}"/>
    <cellStyle name="Millares 3 2 2 2" xfId="74" xr:uid="{D0A53E9E-F022-4FE2-9179-F127CE86EC4C}"/>
    <cellStyle name="Millares 3 2 3" xfId="58" xr:uid="{0609DCF3-8932-4F63-A25F-AB8506BBE668}"/>
    <cellStyle name="Millares 3 3" xfId="38" xr:uid="{00000000-0005-0000-0000-000011000000}"/>
    <cellStyle name="Millares 3 3 2" xfId="68" xr:uid="{13E721E0-9A1F-4B0A-BF1D-89A69430F94D}"/>
    <cellStyle name="Millares 3 4" xfId="52" xr:uid="{6C0BD684-2E6D-42BA-AB9B-63954BBEECA8}"/>
    <cellStyle name="Millares 4" xfId="16" xr:uid="{00000000-0005-0000-0000-000012000000}"/>
    <cellStyle name="Millares 4 2" xfId="23" xr:uid="{00000000-0005-0000-0000-000013000000}"/>
    <cellStyle name="Millares 4 2 2" xfId="47" xr:uid="{00000000-0005-0000-0000-000014000000}"/>
    <cellStyle name="Millares 4 2 2 2" xfId="76" xr:uid="{A651E4CF-EFEB-49EF-B182-850DC77E7129}"/>
    <cellStyle name="Millares 4 2 3" xfId="60" xr:uid="{D2AF4F21-5A00-4443-81AA-9FDF583F48C0}"/>
    <cellStyle name="Millares 4 3" xfId="41" xr:uid="{00000000-0005-0000-0000-000015000000}"/>
    <cellStyle name="Millares 4 3 2" xfId="70" xr:uid="{3BDB0A2D-3C7E-4AF3-A489-F15A21A5E7E7}"/>
    <cellStyle name="Millares 4 4" xfId="54" xr:uid="{D8F7E8DD-7500-4315-B3CA-C1E2BEFC1304}"/>
    <cellStyle name="Millares 5" xfId="20" xr:uid="{00000000-0005-0000-0000-000016000000}"/>
    <cellStyle name="Millares 5 2" xfId="44" xr:uid="{00000000-0005-0000-0000-000017000000}"/>
    <cellStyle name="Millares 5 2 2" xfId="73" xr:uid="{62A3F1E0-0DB8-44EF-A66E-28DC3D2ABF06}"/>
    <cellStyle name="Millares 5 3" xfId="57" xr:uid="{48A7CCBB-344D-463F-BD7E-204FF4451F8B}"/>
    <cellStyle name="Millares 6" xfId="19" xr:uid="{00000000-0005-0000-0000-000018000000}"/>
    <cellStyle name="Millares 6 2" xfId="43" xr:uid="{00000000-0005-0000-0000-000019000000}"/>
    <cellStyle name="Millares 6 2 2" xfId="72" xr:uid="{9EFFE9A6-D9EF-4AD9-AC0E-647878636B69}"/>
    <cellStyle name="Millares 6 3" xfId="56" xr:uid="{C66E84FB-BF1C-4FBE-A84C-FFE112ECED66}"/>
    <cellStyle name="Millares 7" xfId="29" xr:uid="{00000000-0005-0000-0000-00001A000000}"/>
    <cellStyle name="Millares 7 2" xfId="64" xr:uid="{D0E2CE26-B12E-48D2-820F-D142A3CC2A46}"/>
    <cellStyle name="Millares 8" xfId="33" xr:uid="{00000000-0005-0000-0000-00001B000000}"/>
    <cellStyle name="Millares 8 2" xfId="66" xr:uid="{CD57480E-B458-4468-98E4-AEE2E67ADF64}"/>
    <cellStyle name="Millares 9" xfId="27" xr:uid="{00000000-0005-0000-0000-00001C000000}"/>
    <cellStyle name="Millares 9 2" xfId="63" xr:uid="{FE9A0788-5EBF-489F-8304-306233532E73}"/>
    <cellStyle name="Moneda" xfId="1" builtinId="4"/>
    <cellStyle name="Moneda [0] 2" xfId="25" xr:uid="{00000000-0005-0000-0000-00001E000000}"/>
    <cellStyle name="Moneda [0] 2 2" xfId="62" xr:uid="{1D1DC6A2-5747-4099-A449-0D6B618FA460}"/>
    <cellStyle name="Moneda 10" xfId="50" xr:uid="{00000000-0005-0000-0000-00001F000000}"/>
    <cellStyle name="Moneda 2" xfId="9" xr:uid="{00000000-0005-0000-0000-000020000000}"/>
    <cellStyle name="Moneda 3" xfId="12" xr:uid="{00000000-0005-0000-0000-000021000000}"/>
    <cellStyle name="Moneda 3 2" xfId="37" xr:uid="{00000000-0005-0000-0000-000022000000}"/>
    <cellStyle name="Moneda 4" xfId="15" xr:uid="{00000000-0005-0000-0000-000023000000}"/>
    <cellStyle name="Moneda 4 2" xfId="40" xr:uid="{00000000-0005-0000-0000-000024000000}"/>
    <cellStyle name="Moneda 5" xfId="28" xr:uid="{00000000-0005-0000-0000-000025000000}"/>
    <cellStyle name="Moneda 6" xfId="32" xr:uid="{00000000-0005-0000-0000-000026000000}"/>
    <cellStyle name="Moneda 7" xfId="36" xr:uid="{00000000-0005-0000-0000-000027000000}"/>
    <cellStyle name="Moneda 8" xfId="31" xr:uid="{00000000-0005-0000-0000-000028000000}"/>
    <cellStyle name="Moneda 9" xfId="34" xr:uid="{00000000-0005-0000-0000-000029000000}"/>
    <cellStyle name="Normal" xfId="0" builtinId="0"/>
    <cellStyle name="Normal 2" xfId="11" xr:uid="{00000000-0005-0000-0000-00002B000000}"/>
    <cellStyle name="Normal 3" xfId="17" xr:uid="{00000000-0005-0000-0000-00002C000000}"/>
    <cellStyle name="Normal_504 Seguimiento Plan de Acción reprogramacion junio 2010" xfId="6" xr:uid="{00000000-0005-0000-0000-00002D000000}"/>
    <cellStyle name="Porcentaje" xfId="2" builtinId="5"/>
    <cellStyle name="Porcentaje 2" xfId="8" xr:uid="{00000000-0005-0000-0000-00002F000000}"/>
    <cellStyle name="Porcentaje 2 2" xfId="26" xr:uid="{00000000-0005-0000-0000-000030000000}"/>
    <cellStyle name="Porcentaje 4" xfId="7" xr:uid="{00000000-0005-0000-0000-000031000000}"/>
    <cellStyle name="Porcentual 4" xfId="10" xr:uid="{00000000-0005-0000-0000-000032000000}"/>
  </cellStyles>
  <dxfs count="0"/>
  <tableStyles count="0" defaultTableStyle="TableStyleMedium2" defaultPivotStyle="PivotStyleLight16"/>
  <colors>
    <mruColors>
      <color rgb="FFD60093"/>
      <color rgb="FF00CCFF"/>
      <color rgb="FFFFFF99"/>
      <color rgb="FF99CCFF"/>
      <color rgb="FF336600"/>
      <color rgb="FFFF3399"/>
      <color rgb="FF000000"/>
      <color rgb="FF1810B0"/>
      <color rgb="FFFF3F3F"/>
      <color rgb="FF3E89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3" Type="http://schemas.openxmlformats.org/officeDocument/2006/relationships/hyperlink" Target="#'3. EJEC PRESUPUESTAL'!A1"/><Relationship Id="rId7" Type="http://schemas.openxmlformats.org/officeDocument/2006/relationships/hyperlink" Target="#'4. ACTIVIDADES Y TAREAS'!A1"/><Relationship Id="rId2" Type="http://schemas.openxmlformats.org/officeDocument/2006/relationships/hyperlink" Target="#'2. RESUMEN MES DE REPORTE'!A1"/><Relationship Id="rId1" Type="http://schemas.openxmlformats.org/officeDocument/2006/relationships/hyperlink" Target="#'1.PROGRAMACION CUATRIENIO'!A1"/><Relationship Id="rId6" Type="http://schemas.openxmlformats.org/officeDocument/2006/relationships/image" Target="../media/image2.png"/><Relationship Id="rId5" Type="http://schemas.openxmlformats.org/officeDocument/2006/relationships/image" Target="../media/image1.png"/><Relationship Id="rId4" Type="http://schemas.openxmlformats.org/officeDocument/2006/relationships/hyperlink" Target="#'5. METAS PDD'!A1"/></Relationships>
</file>

<file path=xl/drawings/_rels/drawing2.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INDICE!A1"/></Relationships>
</file>

<file path=xl/drawings/_rels/drawing3.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INDICE!A1"/></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A1"/></Relationships>
</file>

<file path=xl/drawings/_rels/drawing5.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hyperlink" Target="#INDICE!A1"/><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1.png"/><Relationship Id="rId1" Type="http://schemas.openxmlformats.org/officeDocument/2006/relationships/hyperlink" Target="#INDICE!A1"/><Relationship Id="rId4"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xdr:from>
      <xdr:col>1</xdr:col>
      <xdr:colOff>659947</xdr:colOff>
      <xdr:row>8</xdr:row>
      <xdr:rowOff>738786</xdr:rowOff>
    </xdr:from>
    <xdr:to>
      <xdr:col>9</xdr:col>
      <xdr:colOff>407814</xdr:colOff>
      <xdr:row>10</xdr:row>
      <xdr:rowOff>206508</xdr:rowOff>
    </xdr:to>
    <xdr:sp macro="" textlink="">
      <xdr:nvSpPr>
        <xdr:cNvPr id="2" name="Rectángulo redondeado 1">
          <a:hlinkClick xmlns:r="http://schemas.openxmlformats.org/officeDocument/2006/relationships" r:id="rId1"/>
          <a:extLst>
            <a:ext uri="{FF2B5EF4-FFF2-40B4-BE49-F238E27FC236}">
              <a16:creationId xmlns:a16="http://schemas.microsoft.com/office/drawing/2014/main" id="{00000000-0008-0000-0100-000002000000}"/>
            </a:ext>
          </a:extLst>
        </xdr:cNvPr>
        <xdr:cNvSpPr/>
      </xdr:nvSpPr>
      <xdr:spPr>
        <a:xfrm>
          <a:off x="1163411" y="3188072"/>
          <a:ext cx="5925510" cy="474650"/>
        </a:xfrm>
        <a:prstGeom prst="roundRect">
          <a:avLst/>
        </a:prstGeom>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effectLst>
          <a:softEdge rad="0"/>
        </a:effectLst>
      </xdr:spPr>
      <xdr:style>
        <a:lnRef idx="1">
          <a:schemeClr val="accent5"/>
        </a:lnRef>
        <a:fillRef idx="2">
          <a:schemeClr val="accent5"/>
        </a:fillRef>
        <a:effectRef idx="1">
          <a:schemeClr val="accent5"/>
        </a:effectRef>
        <a:fontRef idx="minor">
          <a:schemeClr val="dk1"/>
        </a:fontRef>
      </xdr:style>
      <xdr:txBody>
        <a:bodyPr vertOverflow="clip" horzOverflow="clip" rtlCol="0" anchor="ctr" anchorCtr="0"/>
        <a:lstStyle/>
        <a:p>
          <a:pPr algn="ctr"/>
          <a:r>
            <a:rPr lang="es-CO" sz="2800">
              <a:solidFill>
                <a:srgbClr val="0070C0"/>
              </a:solidFill>
            </a:rPr>
            <a:t>1. </a:t>
          </a:r>
          <a:r>
            <a:rPr lang="es-CO" sz="2800">
              <a:solidFill>
                <a:srgbClr val="0070C0"/>
              </a:solidFill>
              <a:effectLst/>
              <a:latin typeface="+mn-lt"/>
              <a:ea typeface="+mn-ea"/>
              <a:cs typeface="+mn-cs"/>
            </a:rPr>
            <a:t>PROGRAMACIÓN CUATRIENIO</a:t>
          </a:r>
          <a:endParaRPr lang="es-CO" sz="2800">
            <a:solidFill>
              <a:srgbClr val="0070C0"/>
            </a:solidFill>
          </a:endParaRPr>
        </a:p>
      </xdr:txBody>
    </xdr:sp>
    <xdr:clientData/>
  </xdr:twoCellAnchor>
  <xdr:twoCellAnchor>
    <xdr:from>
      <xdr:col>1</xdr:col>
      <xdr:colOff>644659</xdr:colOff>
      <xdr:row>11</xdr:row>
      <xdr:rowOff>292542</xdr:rowOff>
    </xdr:from>
    <xdr:to>
      <xdr:col>9</xdr:col>
      <xdr:colOff>392526</xdr:colOff>
      <xdr:row>14</xdr:row>
      <xdr:rowOff>70464</xdr:rowOff>
    </xdr:to>
    <xdr:sp macro="" textlink="">
      <xdr:nvSpPr>
        <xdr:cNvPr id="7" name="Rectángulo redondeado 6">
          <a:hlinkClick xmlns:r="http://schemas.openxmlformats.org/officeDocument/2006/relationships" r:id="rId2"/>
          <a:extLst>
            <a:ext uri="{FF2B5EF4-FFF2-40B4-BE49-F238E27FC236}">
              <a16:creationId xmlns:a16="http://schemas.microsoft.com/office/drawing/2014/main" id="{00000000-0008-0000-0100-000007000000}"/>
            </a:ext>
          </a:extLst>
        </xdr:cNvPr>
        <xdr:cNvSpPr/>
      </xdr:nvSpPr>
      <xdr:spPr>
        <a:xfrm>
          <a:off x="1148123" y="3980078"/>
          <a:ext cx="5925510" cy="675993"/>
        </a:xfrm>
        <a:prstGeom prst="roundRect">
          <a:avLst/>
        </a:prstGeom>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effectLst>
          <a:softEdge rad="0"/>
        </a:effectLst>
      </xdr:spPr>
      <xdr:style>
        <a:lnRef idx="1">
          <a:schemeClr val="accent5"/>
        </a:lnRef>
        <a:fillRef idx="2">
          <a:schemeClr val="accent5"/>
        </a:fillRef>
        <a:effectRef idx="1">
          <a:schemeClr val="accent5"/>
        </a:effectRef>
        <a:fontRef idx="minor">
          <a:schemeClr val="dk1"/>
        </a:fontRef>
      </xdr:style>
      <xdr:txBody>
        <a:bodyPr vertOverflow="clip" horzOverflow="clip" rtlCol="0" anchor="ctr" anchorCtr="0"/>
        <a:lstStyle/>
        <a:p>
          <a:pPr algn="ctr"/>
          <a:r>
            <a:rPr lang="es-CO" sz="2800">
              <a:solidFill>
                <a:srgbClr val="0070C0"/>
              </a:solidFill>
            </a:rPr>
            <a:t>2. RESUMEN EJECUTIVO</a:t>
          </a:r>
        </a:p>
      </xdr:txBody>
    </xdr:sp>
    <xdr:clientData/>
  </xdr:twoCellAnchor>
  <xdr:twoCellAnchor>
    <xdr:from>
      <xdr:col>1</xdr:col>
      <xdr:colOff>627289</xdr:colOff>
      <xdr:row>15</xdr:row>
      <xdr:rowOff>152381</xdr:rowOff>
    </xdr:from>
    <xdr:to>
      <xdr:col>9</xdr:col>
      <xdr:colOff>375156</xdr:colOff>
      <xdr:row>18</xdr:row>
      <xdr:rowOff>163281</xdr:rowOff>
    </xdr:to>
    <xdr:sp macro="" textlink="">
      <xdr:nvSpPr>
        <xdr:cNvPr id="9" name="Rectángulo redondeado 8">
          <a:hlinkClick xmlns:r="http://schemas.openxmlformats.org/officeDocument/2006/relationships" r:id="rId3"/>
          <a:extLst>
            <a:ext uri="{FF2B5EF4-FFF2-40B4-BE49-F238E27FC236}">
              <a16:creationId xmlns:a16="http://schemas.microsoft.com/office/drawing/2014/main" id="{00000000-0008-0000-0100-000009000000}"/>
            </a:ext>
          </a:extLst>
        </xdr:cNvPr>
        <xdr:cNvSpPr/>
      </xdr:nvSpPr>
      <xdr:spPr>
        <a:xfrm>
          <a:off x="1130753" y="4996524"/>
          <a:ext cx="5925510" cy="813721"/>
        </a:xfrm>
        <a:prstGeom prst="roundRect">
          <a:avLst/>
        </a:prstGeom>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effectLst>
          <a:softEdge rad="0"/>
        </a:effectLst>
      </xdr:spPr>
      <xdr:style>
        <a:lnRef idx="1">
          <a:schemeClr val="accent5"/>
        </a:lnRef>
        <a:fillRef idx="2">
          <a:schemeClr val="accent5"/>
        </a:fillRef>
        <a:effectRef idx="1">
          <a:schemeClr val="accent5"/>
        </a:effectRef>
        <a:fontRef idx="minor">
          <a:schemeClr val="dk1"/>
        </a:fontRef>
      </xdr:style>
      <xdr:txBody>
        <a:bodyPr vertOverflow="clip" horzOverflow="clip" rtlCol="0" anchor="ctr" anchorCtr="0"/>
        <a:lstStyle/>
        <a:p>
          <a:pPr algn="ctr"/>
          <a:r>
            <a:rPr lang="es-CO" sz="2800">
              <a:solidFill>
                <a:srgbClr val="0070C0"/>
              </a:solidFill>
            </a:rPr>
            <a:t>3.</a:t>
          </a:r>
          <a:r>
            <a:rPr lang="es-CO" sz="2800" baseline="0">
              <a:solidFill>
                <a:srgbClr val="0070C0"/>
              </a:solidFill>
            </a:rPr>
            <a:t> EJECUCIÓN PRESUPUESTAL</a:t>
          </a:r>
        </a:p>
      </xdr:txBody>
    </xdr:sp>
    <xdr:clientData/>
  </xdr:twoCellAnchor>
  <xdr:twoCellAnchor>
    <xdr:from>
      <xdr:col>1</xdr:col>
      <xdr:colOff>675394</xdr:colOff>
      <xdr:row>26</xdr:row>
      <xdr:rowOff>57465</xdr:rowOff>
    </xdr:from>
    <xdr:to>
      <xdr:col>9</xdr:col>
      <xdr:colOff>423261</xdr:colOff>
      <xdr:row>31</xdr:row>
      <xdr:rowOff>177928</xdr:rowOff>
    </xdr:to>
    <xdr:sp macro="" textlink="">
      <xdr:nvSpPr>
        <xdr:cNvPr id="13" name="Rectángulo redondeado 12">
          <a:hlinkClick xmlns:r="http://schemas.openxmlformats.org/officeDocument/2006/relationships" r:id="rId4"/>
          <a:extLst>
            <a:ext uri="{FF2B5EF4-FFF2-40B4-BE49-F238E27FC236}">
              <a16:creationId xmlns:a16="http://schemas.microsoft.com/office/drawing/2014/main" id="{00000000-0008-0000-0100-00000D000000}"/>
            </a:ext>
          </a:extLst>
        </xdr:cNvPr>
        <xdr:cNvSpPr/>
      </xdr:nvSpPr>
      <xdr:spPr>
        <a:xfrm>
          <a:off x="1178858" y="7378108"/>
          <a:ext cx="5925510" cy="1072963"/>
        </a:xfrm>
        <a:prstGeom prst="roundRect">
          <a:avLst/>
        </a:prstGeom>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effectLst>
          <a:softEdge rad="0"/>
        </a:effectLst>
      </xdr:spPr>
      <xdr:style>
        <a:lnRef idx="1">
          <a:schemeClr val="accent5"/>
        </a:lnRef>
        <a:fillRef idx="2">
          <a:schemeClr val="accent5"/>
        </a:fillRef>
        <a:effectRef idx="1">
          <a:schemeClr val="accent5"/>
        </a:effectRef>
        <a:fontRef idx="minor">
          <a:schemeClr val="dk1"/>
        </a:fontRef>
      </xdr:style>
      <xdr:txBody>
        <a:bodyPr vertOverflow="clip" horzOverflow="clip" rtlCol="0" anchor="ctr" anchorCtr="0"/>
        <a:lstStyle/>
        <a:p>
          <a:pPr algn="ctr"/>
          <a:r>
            <a:rPr lang="es-CO" sz="2800">
              <a:solidFill>
                <a:srgbClr val="0070C0"/>
              </a:solidFill>
            </a:rPr>
            <a:t>5. AVANCE METAS PLAN DE DESARROLLO</a:t>
          </a:r>
        </a:p>
      </xdr:txBody>
    </xdr:sp>
    <xdr:clientData/>
  </xdr:twoCellAnchor>
  <xdr:twoCellAnchor>
    <xdr:from>
      <xdr:col>1</xdr:col>
      <xdr:colOff>34637</xdr:colOff>
      <xdr:row>0</xdr:row>
      <xdr:rowOff>193822</xdr:rowOff>
    </xdr:from>
    <xdr:to>
      <xdr:col>2</xdr:col>
      <xdr:colOff>158462</xdr:colOff>
      <xdr:row>2</xdr:row>
      <xdr:rowOff>324717</xdr:rowOff>
    </xdr:to>
    <xdr:pic>
      <xdr:nvPicPr>
        <xdr:cNvPr id="14" name="Imagen 4" descr="escudo_negro">
          <a:extLst>
            <a:ext uri="{FF2B5EF4-FFF2-40B4-BE49-F238E27FC236}">
              <a16:creationId xmlns:a16="http://schemas.microsoft.com/office/drawing/2014/main" id="{00000000-0008-0000-0100-00000E000000}"/>
            </a:ext>
          </a:extLst>
        </xdr:cNvPr>
        <xdr:cNvPicPr>
          <a:picLocks noChangeAspect="1" noChangeArrowheads="1"/>
        </xdr:cNvPicPr>
      </xdr:nvPicPr>
      <xdr:blipFill>
        <a:blip xmlns:r="http://schemas.openxmlformats.org/officeDocument/2006/relationships" r:embed="rId5" cstate="print"/>
        <a:srcRect/>
        <a:stretch>
          <a:fillRect/>
        </a:stretch>
      </xdr:blipFill>
      <xdr:spPr bwMode="auto">
        <a:xfrm>
          <a:off x="536864" y="193822"/>
          <a:ext cx="885825" cy="1031440"/>
        </a:xfrm>
        <a:prstGeom prst="rect">
          <a:avLst/>
        </a:prstGeom>
        <a:noFill/>
        <a:ln w="9525">
          <a:noFill/>
          <a:miter lim="800000"/>
          <a:headEnd/>
          <a:tailEnd/>
        </a:ln>
      </xdr:spPr>
    </xdr:pic>
    <xdr:clientData/>
  </xdr:twoCellAnchor>
  <xdr:twoCellAnchor>
    <xdr:from>
      <xdr:col>19</xdr:col>
      <xdr:colOff>121226</xdr:colOff>
      <xdr:row>0</xdr:row>
      <xdr:rowOff>294409</xdr:rowOff>
    </xdr:from>
    <xdr:to>
      <xdr:col>20</xdr:col>
      <xdr:colOff>980627</xdr:colOff>
      <xdr:row>1</xdr:row>
      <xdr:rowOff>432954</xdr:rowOff>
    </xdr:to>
    <xdr:sp macro="" textlink="">
      <xdr:nvSpPr>
        <xdr:cNvPr id="1025" name="Object 1" hidden="1">
          <a:extLst>
            <a:ext uri="{63B3BB69-23CF-44E3-9099-C40C66FF867C}">
              <a14:compatExt xmlns:a14="http://schemas.microsoft.com/office/drawing/2010/main" spid="_x0000_s1025"/>
            </a:ext>
            <a:ext uri="{FF2B5EF4-FFF2-40B4-BE49-F238E27FC236}">
              <a16:creationId xmlns:a16="http://schemas.microsoft.com/office/drawing/2014/main" id="{00000000-0008-0000-0100-00000104000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19</xdr:col>
      <xdr:colOff>122464</xdr:colOff>
      <xdr:row>0</xdr:row>
      <xdr:rowOff>299358</xdr:rowOff>
    </xdr:from>
    <xdr:to>
      <xdr:col>20</xdr:col>
      <xdr:colOff>1074964</xdr:colOff>
      <xdr:row>1</xdr:row>
      <xdr:rowOff>381000</xdr:rowOff>
    </xdr:to>
    <xdr:pic>
      <xdr:nvPicPr>
        <xdr:cNvPr id="12" name="Imagen 11">
          <a:extLst>
            <a:ext uri="{FF2B5EF4-FFF2-40B4-BE49-F238E27FC236}">
              <a16:creationId xmlns:a16="http://schemas.microsoft.com/office/drawing/2014/main" id="{00000000-0008-0000-0100-00000C000000}"/>
            </a:ext>
          </a:extLst>
        </xdr:cNvPr>
        <xdr:cNvPicPr/>
      </xdr:nvPicPr>
      <xdr:blipFill rotWithShape="1">
        <a:blip xmlns:r="http://schemas.openxmlformats.org/officeDocument/2006/relationships" r:embed="rId6">
          <a:extLst>
            <a:ext uri="{28A0092B-C50C-407E-A947-70E740481C1C}">
              <a14:useLocalDpi xmlns:a14="http://schemas.microsoft.com/office/drawing/2010/main" val="0"/>
            </a:ext>
          </a:extLst>
        </a:blip>
        <a:srcRect l="21724" t="27673" r="31433" b="37148"/>
        <a:stretch/>
      </xdr:blipFill>
      <xdr:spPr bwMode="auto">
        <a:xfrm>
          <a:off x="13811250" y="299358"/>
          <a:ext cx="1986643" cy="530678"/>
        </a:xfrm>
        <a:prstGeom prst="rect">
          <a:avLst/>
        </a:prstGeom>
        <a:ln>
          <a:noFill/>
        </a:ln>
        <a:extLst>
          <a:ext uri="{53640926-AAD7-44D8-BBD7-CCE9431645EC}">
            <a14:shadowObscured xmlns:a14="http://schemas.microsoft.com/office/drawing/2010/main"/>
          </a:ext>
        </a:extLst>
      </xdr:spPr>
    </xdr:pic>
    <xdr:clientData/>
  </xdr:twoCellAnchor>
  <xdr:twoCellAnchor>
    <xdr:from>
      <xdr:col>1</xdr:col>
      <xdr:colOff>623926</xdr:colOff>
      <xdr:row>19</xdr:row>
      <xdr:rowOff>130426</xdr:rowOff>
    </xdr:from>
    <xdr:to>
      <xdr:col>9</xdr:col>
      <xdr:colOff>371793</xdr:colOff>
      <xdr:row>25</xdr:row>
      <xdr:rowOff>50711</xdr:rowOff>
    </xdr:to>
    <xdr:sp macro="" textlink="">
      <xdr:nvSpPr>
        <xdr:cNvPr id="4" name="Rectángulo redondeado 10">
          <a:hlinkClick xmlns:r="http://schemas.openxmlformats.org/officeDocument/2006/relationships" r:id="rId7"/>
          <a:extLst>
            <a:ext uri="{FF2B5EF4-FFF2-40B4-BE49-F238E27FC236}">
              <a16:creationId xmlns:a16="http://schemas.microsoft.com/office/drawing/2014/main" id="{00000000-0008-0000-0100-000004000000}"/>
            </a:ext>
          </a:extLst>
        </xdr:cNvPr>
        <xdr:cNvSpPr/>
      </xdr:nvSpPr>
      <xdr:spPr>
        <a:xfrm>
          <a:off x="1127390" y="6117569"/>
          <a:ext cx="5925510" cy="1063285"/>
        </a:xfrm>
        <a:prstGeom prst="roundRect">
          <a:avLst>
            <a:gd name="adj" fmla="val 10268"/>
          </a:avLst>
        </a:prstGeom>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effectLst>
          <a:softEdge rad="0"/>
        </a:effectLst>
      </xdr:spPr>
      <xdr:style>
        <a:lnRef idx="1">
          <a:schemeClr val="accent5"/>
        </a:lnRef>
        <a:fillRef idx="2">
          <a:schemeClr val="accent5"/>
        </a:fillRef>
        <a:effectRef idx="1">
          <a:schemeClr val="accent5"/>
        </a:effectRef>
        <a:fontRef idx="minor">
          <a:schemeClr val="dk1"/>
        </a:fontRef>
      </xdr:style>
      <xdr:txBody>
        <a:bodyPr vertOverflow="clip" horzOverflow="clip" rtlCol="0" anchor="t" anchorCtr="0"/>
        <a:lstStyle/>
        <a:p>
          <a:pPr algn="ctr"/>
          <a:r>
            <a:rPr lang="es-CO" sz="2800">
              <a:solidFill>
                <a:srgbClr val="0070C0"/>
              </a:solidFill>
            </a:rPr>
            <a:t>4. EJECUCION DE METAS, ACTIVIDADES Y TAREAS</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108856</xdr:colOff>
      <xdr:row>3</xdr:row>
      <xdr:rowOff>58230</xdr:rowOff>
    </xdr:from>
    <xdr:to>
      <xdr:col>5</xdr:col>
      <xdr:colOff>1728107</xdr:colOff>
      <xdr:row>4</xdr:row>
      <xdr:rowOff>17688</xdr:rowOff>
    </xdr:to>
    <xdr:sp macro="" textlink="">
      <xdr:nvSpPr>
        <xdr:cNvPr id="3" name="Flecha izquierda 2">
          <a:hlinkClick xmlns:r="http://schemas.openxmlformats.org/officeDocument/2006/relationships" r:id="rId1"/>
          <a:extLst>
            <a:ext uri="{FF2B5EF4-FFF2-40B4-BE49-F238E27FC236}">
              <a16:creationId xmlns:a16="http://schemas.microsoft.com/office/drawing/2014/main" id="{00000000-0008-0000-0200-000003000000}"/>
            </a:ext>
          </a:extLst>
        </xdr:cNvPr>
        <xdr:cNvSpPr/>
      </xdr:nvSpPr>
      <xdr:spPr>
        <a:xfrm>
          <a:off x="8749392" y="1446159"/>
          <a:ext cx="1619251" cy="490136"/>
        </a:xfrm>
        <a:prstGeom prst="leftArrow">
          <a:avLst>
            <a:gd name="adj1" fmla="val 77907"/>
            <a:gd name="adj2" fmla="val 0"/>
          </a:avLst>
        </a:prstGeom>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3">
          <a:schemeClr val="lt1"/>
        </a:lnRef>
        <a:fillRef idx="1">
          <a:schemeClr val="accent5"/>
        </a:fillRef>
        <a:effectRef idx="1">
          <a:schemeClr val="accent5"/>
        </a:effectRef>
        <a:fontRef idx="minor">
          <a:schemeClr val="lt1"/>
        </a:fontRef>
      </xdr:style>
      <xdr:txBody>
        <a:bodyPr vertOverflow="clip" horzOverflow="clip" rtlCol="0" anchor="ctr"/>
        <a:lstStyle/>
        <a:p>
          <a:pPr algn="ctr"/>
          <a:r>
            <a:rPr lang="es-CO" sz="1400" b="1"/>
            <a:t>IR AL INDICE </a:t>
          </a:r>
        </a:p>
      </xdr:txBody>
    </xdr:sp>
    <xdr:clientData/>
  </xdr:twoCellAnchor>
  <xdr:twoCellAnchor>
    <xdr:from>
      <xdr:col>0</xdr:col>
      <xdr:colOff>625928</xdr:colOff>
      <xdr:row>0</xdr:row>
      <xdr:rowOff>122464</xdr:rowOff>
    </xdr:from>
    <xdr:to>
      <xdr:col>0</xdr:col>
      <xdr:colOff>1549133</xdr:colOff>
      <xdr:row>2</xdr:row>
      <xdr:rowOff>272143</xdr:rowOff>
    </xdr:to>
    <xdr:pic>
      <xdr:nvPicPr>
        <xdr:cNvPr id="9" name="Imagen 4" descr="escudo_negro">
          <a:extLst>
            <a:ext uri="{FF2B5EF4-FFF2-40B4-BE49-F238E27FC236}">
              <a16:creationId xmlns:a16="http://schemas.microsoft.com/office/drawing/2014/main" id="{00000000-0008-0000-0200-000009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625928" y="122464"/>
          <a:ext cx="923205" cy="1074965"/>
        </a:xfrm>
        <a:prstGeom prst="rect">
          <a:avLst/>
        </a:prstGeom>
        <a:noFill/>
        <a:ln w="9525">
          <a:noFill/>
          <a:miter lim="800000"/>
          <a:headEnd/>
          <a:tailEnd/>
        </a:ln>
      </xdr:spPr>
    </xdr:pic>
    <xdr:clientData/>
  </xdr:twoCellAnchor>
  <xdr:twoCellAnchor>
    <xdr:from>
      <xdr:col>5</xdr:col>
      <xdr:colOff>28575</xdr:colOff>
      <xdr:row>0</xdr:row>
      <xdr:rowOff>342900</xdr:rowOff>
    </xdr:from>
    <xdr:to>
      <xdr:col>5</xdr:col>
      <xdr:colOff>1737610</xdr:colOff>
      <xdr:row>1</xdr:row>
      <xdr:rowOff>409575</xdr:rowOff>
    </xdr:to>
    <xdr:sp macro="" textlink="">
      <xdr:nvSpPr>
        <xdr:cNvPr id="3073" name="Object 1" hidden="1">
          <a:extLst>
            <a:ext uri="{63B3BB69-23CF-44E3-9099-C40C66FF867C}">
              <a14:compatExt xmlns:a14="http://schemas.microsoft.com/office/drawing/2010/main"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123825</xdr:colOff>
      <xdr:row>0</xdr:row>
      <xdr:rowOff>400050</xdr:rowOff>
    </xdr:from>
    <xdr:to>
      <xdr:col>5</xdr:col>
      <xdr:colOff>1714500</xdr:colOff>
      <xdr:row>1</xdr:row>
      <xdr:rowOff>371475</xdr:rowOff>
    </xdr:to>
    <xdr:pic>
      <xdr:nvPicPr>
        <xdr:cNvPr id="5" name="Imagen 4">
          <a:extLst>
            <a:ext uri="{FF2B5EF4-FFF2-40B4-BE49-F238E27FC236}">
              <a16:creationId xmlns:a16="http://schemas.microsoft.com/office/drawing/2014/main" id="{00000000-0008-0000-0200-000005000000}"/>
            </a:ext>
          </a:extLst>
        </xdr:cNvPr>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l="21724" t="27673" r="31433" b="37148"/>
        <a:stretch/>
      </xdr:blipFill>
      <xdr:spPr bwMode="auto">
        <a:xfrm>
          <a:off x="8763000" y="400050"/>
          <a:ext cx="1590675" cy="428625"/>
        </a:xfrm>
        <a:prstGeom prst="rect">
          <a:avLst/>
        </a:prstGeom>
        <a:ln>
          <a:noFill/>
        </a:ln>
        <a:extLst>
          <a:ext uri="{53640926-AAD7-44D8-BBD7-CCE9431645EC}">
            <a14:shadowObscured xmlns:a14="http://schemas.microsoft.com/office/drawing/2010/main"/>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5</xdr:col>
      <xdr:colOff>73080</xdr:colOff>
      <xdr:row>3</xdr:row>
      <xdr:rowOff>14507</xdr:rowOff>
    </xdr:from>
    <xdr:to>
      <xdr:col>5</xdr:col>
      <xdr:colOff>1248176</xdr:colOff>
      <xdr:row>5</xdr:row>
      <xdr:rowOff>86345</xdr:rowOff>
    </xdr:to>
    <xdr:sp macro="" textlink="">
      <xdr:nvSpPr>
        <xdr:cNvPr id="8" name="Flecha izquierda 2">
          <a:hlinkClick xmlns:r="http://schemas.openxmlformats.org/officeDocument/2006/relationships" r:id="rId1"/>
          <a:extLst>
            <a:ext uri="{FF2B5EF4-FFF2-40B4-BE49-F238E27FC236}">
              <a16:creationId xmlns:a16="http://schemas.microsoft.com/office/drawing/2014/main" id="{00000000-0008-0000-0300-000008000000}"/>
            </a:ext>
          </a:extLst>
        </xdr:cNvPr>
        <xdr:cNvSpPr/>
      </xdr:nvSpPr>
      <xdr:spPr>
        <a:xfrm>
          <a:off x="8931330" y="1402436"/>
          <a:ext cx="1175096" cy="425623"/>
        </a:xfrm>
        <a:prstGeom prst="leftArrow">
          <a:avLst>
            <a:gd name="adj1" fmla="val 77907"/>
            <a:gd name="adj2" fmla="val 0"/>
          </a:avLst>
        </a:prstGeom>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3">
          <a:schemeClr val="lt1"/>
        </a:lnRef>
        <a:fillRef idx="1">
          <a:schemeClr val="accent5"/>
        </a:fillRef>
        <a:effectRef idx="1">
          <a:schemeClr val="accent5"/>
        </a:effectRef>
        <a:fontRef idx="minor">
          <a:schemeClr val="lt1"/>
        </a:fontRef>
      </xdr:style>
      <xdr:txBody>
        <a:bodyPr vertOverflow="clip" horzOverflow="clip" rtlCol="0" anchor="ctr"/>
        <a:lstStyle/>
        <a:p>
          <a:pPr algn="ctr"/>
          <a:r>
            <a:rPr lang="es-CO" sz="1400" b="1"/>
            <a:t>IR AL INDICE </a:t>
          </a:r>
        </a:p>
      </xdr:txBody>
    </xdr:sp>
    <xdr:clientData/>
  </xdr:twoCellAnchor>
  <xdr:twoCellAnchor>
    <xdr:from>
      <xdr:col>0</xdr:col>
      <xdr:colOff>107694</xdr:colOff>
      <xdr:row>0</xdr:row>
      <xdr:rowOff>190500</xdr:rowOff>
    </xdr:from>
    <xdr:to>
      <xdr:col>0</xdr:col>
      <xdr:colOff>895992</xdr:colOff>
      <xdr:row>2</xdr:row>
      <xdr:rowOff>272143</xdr:rowOff>
    </xdr:to>
    <xdr:pic>
      <xdr:nvPicPr>
        <xdr:cNvPr id="5" name="Imagen 4" descr="escudo_negro">
          <a:extLst>
            <a:ext uri="{FF2B5EF4-FFF2-40B4-BE49-F238E27FC236}">
              <a16:creationId xmlns:a16="http://schemas.microsoft.com/office/drawing/2014/main" id="{00000000-0008-0000-0300-00000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7694" y="190500"/>
          <a:ext cx="788298" cy="1006929"/>
        </a:xfrm>
        <a:prstGeom prst="rect">
          <a:avLst/>
        </a:prstGeom>
        <a:noFill/>
        <a:ln w="9525">
          <a:noFill/>
          <a:miter lim="800000"/>
          <a:headEnd/>
          <a:tailEnd/>
        </a:ln>
      </xdr:spPr>
    </xdr:pic>
    <xdr:clientData/>
  </xdr:twoCellAnchor>
  <xdr:twoCellAnchor>
    <xdr:from>
      <xdr:col>5</xdr:col>
      <xdr:colOff>123824</xdr:colOff>
      <xdr:row>0</xdr:row>
      <xdr:rowOff>378280</xdr:rowOff>
    </xdr:from>
    <xdr:to>
      <xdr:col>5</xdr:col>
      <xdr:colOff>1522907</xdr:colOff>
      <xdr:row>1</xdr:row>
      <xdr:rowOff>340179</xdr:rowOff>
    </xdr:to>
    <xdr:sp macro="" textlink="">
      <xdr:nvSpPr>
        <xdr:cNvPr id="4097" name="Object 1" hidden="1">
          <a:extLst>
            <a:ext uri="{63B3BB69-23CF-44E3-9099-C40C66FF867C}">
              <a14:compatExt xmlns:a14="http://schemas.microsoft.com/office/drawing/2010/main" spid="_x0000_s4097"/>
            </a:ext>
            <a:ext uri="{FF2B5EF4-FFF2-40B4-BE49-F238E27FC236}">
              <a16:creationId xmlns:a16="http://schemas.microsoft.com/office/drawing/2014/main" id="{00000000-0008-0000-0300-00000110000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54430</xdr:colOff>
      <xdr:row>0</xdr:row>
      <xdr:rowOff>340178</xdr:rowOff>
    </xdr:from>
    <xdr:to>
      <xdr:col>6</xdr:col>
      <xdr:colOff>1</xdr:colOff>
      <xdr:row>1</xdr:row>
      <xdr:rowOff>367392</xdr:rowOff>
    </xdr:to>
    <xdr:pic>
      <xdr:nvPicPr>
        <xdr:cNvPr id="6" name="Imagen 5">
          <a:extLst>
            <a:ext uri="{FF2B5EF4-FFF2-40B4-BE49-F238E27FC236}">
              <a16:creationId xmlns:a16="http://schemas.microsoft.com/office/drawing/2014/main" id="{00000000-0008-0000-0300-000006000000}"/>
            </a:ext>
          </a:extLst>
        </xdr:cNvPr>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l="21724" t="27673" r="31433" b="37148"/>
        <a:stretch/>
      </xdr:blipFill>
      <xdr:spPr bwMode="auto">
        <a:xfrm>
          <a:off x="8912680" y="340178"/>
          <a:ext cx="1551214" cy="489857"/>
        </a:xfrm>
        <a:prstGeom prst="rect">
          <a:avLst/>
        </a:prstGeom>
        <a:ln>
          <a:noFill/>
        </a:ln>
        <a:extLst>
          <a:ext uri="{53640926-AAD7-44D8-BBD7-CCE9431645EC}">
            <a14:shadowObscured xmlns:a14="http://schemas.microsoft.com/office/drawing/2010/main"/>
          </a:ext>
        </a:extLst>
      </xdr:spPr>
    </xdr:pic>
    <xdr:clientData/>
  </xdr:twoCellAnchor>
  <xdr:twoCellAnchor>
    <xdr:from>
      <xdr:col>5</xdr:col>
      <xdr:colOff>108856</xdr:colOff>
      <xdr:row>6</xdr:row>
      <xdr:rowOff>58230</xdr:rowOff>
    </xdr:from>
    <xdr:to>
      <xdr:col>5</xdr:col>
      <xdr:colOff>1728107</xdr:colOff>
      <xdr:row>7</xdr:row>
      <xdr:rowOff>17688</xdr:rowOff>
    </xdr:to>
    <xdr:sp macro="" textlink="">
      <xdr:nvSpPr>
        <xdr:cNvPr id="7" name="Flecha izquierda 6">
          <a:hlinkClick xmlns:r="http://schemas.openxmlformats.org/officeDocument/2006/relationships" r:id="rId1"/>
          <a:extLst>
            <a:ext uri="{FF2B5EF4-FFF2-40B4-BE49-F238E27FC236}">
              <a16:creationId xmlns:a16="http://schemas.microsoft.com/office/drawing/2014/main" id="{00000000-0008-0000-0300-000007000000}"/>
            </a:ext>
          </a:extLst>
        </xdr:cNvPr>
        <xdr:cNvSpPr/>
      </xdr:nvSpPr>
      <xdr:spPr>
        <a:xfrm>
          <a:off x="9999616" y="1429830"/>
          <a:ext cx="1619251" cy="477618"/>
        </a:xfrm>
        <a:prstGeom prst="leftArrow">
          <a:avLst>
            <a:gd name="adj1" fmla="val 77907"/>
            <a:gd name="adj2" fmla="val 0"/>
          </a:avLst>
        </a:prstGeom>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3">
          <a:schemeClr val="lt1"/>
        </a:lnRef>
        <a:fillRef idx="1">
          <a:schemeClr val="accent5"/>
        </a:fillRef>
        <a:effectRef idx="1">
          <a:schemeClr val="accent5"/>
        </a:effectRef>
        <a:fontRef idx="minor">
          <a:schemeClr val="lt1"/>
        </a:fontRef>
      </xdr:style>
      <xdr:txBody>
        <a:bodyPr vertOverflow="clip" horzOverflow="clip" rtlCol="0" anchor="ctr"/>
        <a:lstStyle/>
        <a:p>
          <a:pPr algn="ctr"/>
          <a:r>
            <a:rPr lang="es-CO" sz="1400" b="1"/>
            <a:t>IR AL INDICE </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941295</xdr:colOff>
      <xdr:row>3</xdr:row>
      <xdr:rowOff>147078</xdr:rowOff>
    </xdr:from>
    <xdr:to>
      <xdr:col>3</xdr:col>
      <xdr:colOff>1358713</xdr:colOff>
      <xdr:row>6</xdr:row>
      <xdr:rowOff>19610</xdr:rowOff>
    </xdr:to>
    <xdr:sp macro="" textlink="">
      <xdr:nvSpPr>
        <xdr:cNvPr id="2" name="Flecha izquierda 2">
          <a:hlinkClick xmlns:r="http://schemas.openxmlformats.org/officeDocument/2006/relationships" r:id="rId1"/>
          <a:extLst>
            <a:ext uri="{FF2B5EF4-FFF2-40B4-BE49-F238E27FC236}">
              <a16:creationId xmlns:a16="http://schemas.microsoft.com/office/drawing/2014/main" id="{00000000-0008-0000-0400-000002000000}"/>
            </a:ext>
          </a:extLst>
        </xdr:cNvPr>
        <xdr:cNvSpPr/>
      </xdr:nvSpPr>
      <xdr:spPr>
        <a:xfrm>
          <a:off x="4627470" y="147078"/>
          <a:ext cx="2170018" cy="434507"/>
        </a:xfrm>
        <a:prstGeom prst="leftArrow">
          <a:avLst>
            <a:gd name="adj1" fmla="val 77907"/>
            <a:gd name="adj2" fmla="val 0"/>
          </a:avLst>
        </a:prstGeom>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3">
          <a:schemeClr val="lt1"/>
        </a:lnRef>
        <a:fillRef idx="1">
          <a:schemeClr val="accent5"/>
        </a:fillRef>
        <a:effectRef idx="1">
          <a:schemeClr val="accent5"/>
        </a:effectRef>
        <a:fontRef idx="minor">
          <a:schemeClr val="lt1"/>
        </a:fontRef>
      </xdr:style>
      <xdr:txBody>
        <a:bodyPr vertOverflow="clip" horzOverflow="clip" rtlCol="0" anchor="ctr"/>
        <a:lstStyle/>
        <a:p>
          <a:pPr algn="ctr"/>
          <a:r>
            <a:rPr lang="es-CO" sz="1400" b="1"/>
            <a:t>IR AL INDICE </a:t>
          </a:r>
        </a:p>
      </xdr:txBody>
    </xdr:sp>
    <xdr:clientData/>
  </xdr:twoCellAnchor>
  <xdr:twoCellAnchor>
    <xdr:from>
      <xdr:col>0</xdr:col>
      <xdr:colOff>333374</xdr:colOff>
      <xdr:row>0</xdr:row>
      <xdr:rowOff>269875</xdr:rowOff>
    </xdr:from>
    <xdr:to>
      <xdr:col>0</xdr:col>
      <xdr:colOff>1444625</xdr:colOff>
      <xdr:row>2</xdr:row>
      <xdr:rowOff>341040</xdr:rowOff>
    </xdr:to>
    <xdr:pic>
      <xdr:nvPicPr>
        <xdr:cNvPr id="6" name="Imagen 4" descr="escudo_negro">
          <a:extLst>
            <a:ext uri="{FF2B5EF4-FFF2-40B4-BE49-F238E27FC236}">
              <a16:creationId xmlns:a16="http://schemas.microsoft.com/office/drawing/2014/main" id="{00000000-0008-0000-0400-000006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33374" y="269875"/>
          <a:ext cx="1111251" cy="1118915"/>
        </a:xfrm>
        <a:prstGeom prst="rect">
          <a:avLst/>
        </a:prstGeom>
        <a:noFill/>
        <a:ln w="9525">
          <a:noFill/>
          <a:miter lim="800000"/>
          <a:headEnd/>
          <a:tailEnd/>
        </a:ln>
      </xdr:spPr>
    </xdr:pic>
    <xdr:clientData/>
  </xdr:twoCellAnchor>
  <xdr:twoCellAnchor>
    <xdr:from>
      <xdr:col>7</xdr:col>
      <xdr:colOff>38101</xdr:colOff>
      <xdr:row>0</xdr:row>
      <xdr:rowOff>469900</xdr:rowOff>
    </xdr:from>
    <xdr:to>
      <xdr:col>7</xdr:col>
      <xdr:colOff>1598683</xdr:colOff>
      <xdr:row>1</xdr:row>
      <xdr:rowOff>428625</xdr:rowOff>
    </xdr:to>
    <xdr:sp macro="" textlink="">
      <xdr:nvSpPr>
        <xdr:cNvPr id="6145" name="Object 1" hidden="1">
          <a:extLst>
            <a:ext uri="{63B3BB69-23CF-44E3-9099-C40C66FF867C}">
              <a14:compatExt xmlns:a14="http://schemas.microsoft.com/office/drawing/2010/main" spid="_x0000_s6145"/>
            </a:ext>
            <a:ext uri="{FF2B5EF4-FFF2-40B4-BE49-F238E27FC236}">
              <a16:creationId xmlns:a16="http://schemas.microsoft.com/office/drawing/2014/main" id="{00000000-0008-0000-0400-00000118000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mc:AlternateContent xmlns:mc="http://schemas.openxmlformats.org/markup-compatibility/2006">
    <mc:Choice xmlns:a14="http://schemas.microsoft.com/office/drawing/2010/main" Requires="a14">
      <xdr:twoCellAnchor>
        <xdr:from>
          <xdr:col>7</xdr:col>
          <xdr:colOff>142875</xdr:colOff>
          <xdr:row>1</xdr:row>
          <xdr:rowOff>28575</xdr:rowOff>
        </xdr:from>
        <xdr:to>
          <xdr:col>7</xdr:col>
          <xdr:colOff>1400175</xdr:colOff>
          <xdr:row>1</xdr:row>
          <xdr:rowOff>409575</xdr:rowOff>
        </xdr:to>
        <xdr:sp macro="" textlink="">
          <xdr:nvSpPr>
            <xdr:cNvPr id="3" name="Object 1" hidden="1">
              <a:extLst>
                <a:ext uri="{63B3BB69-23CF-44E3-9099-C40C66FF867C}">
                  <a14:compatExt spid="_x0000_s6145"/>
                </a:ext>
                <a:ext uri="{FF2B5EF4-FFF2-40B4-BE49-F238E27FC236}">
                  <a16:creationId xmlns:a16="http://schemas.microsoft.com/office/drawing/2014/main" id="{00000000-0008-0000-0400-000003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0</xdr:col>
      <xdr:colOff>222251</xdr:colOff>
      <xdr:row>0</xdr:row>
      <xdr:rowOff>111126</xdr:rowOff>
    </xdr:from>
    <xdr:to>
      <xdr:col>0</xdr:col>
      <xdr:colOff>1031875</xdr:colOff>
      <xdr:row>2</xdr:row>
      <xdr:rowOff>269876</xdr:rowOff>
    </xdr:to>
    <xdr:pic>
      <xdr:nvPicPr>
        <xdr:cNvPr id="2" name="Imagen 4" descr="escudo_negro">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22251" y="0"/>
          <a:ext cx="809624" cy="0"/>
        </a:xfrm>
        <a:prstGeom prst="rect">
          <a:avLst/>
        </a:prstGeom>
        <a:noFill/>
        <a:ln w="9525">
          <a:noFill/>
          <a:miter lim="800000"/>
          <a:headEnd/>
          <a:tailEnd/>
        </a:ln>
      </xdr:spPr>
    </xdr:pic>
    <xdr:clientData/>
  </xdr:twoCellAnchor>
  <xdr:twoCellAnchor>
    <xdr:from>
      <xdr:col>9</xdr:col>
      <xdr:colOff>119063</xdr:colOff>
      <xdr:row>4</xdr:row>
      <xdr:rowOff>214313</xdr:rowOff>
    </xdr:from>
    <xdr:to>
      <xdr:col>10</xdr:col>
      <xdr:colOff>1439998</xdr:colOff>
      <xdr:row>7</xdr:row>
      <xdr:rowOff>49300</xdr:rowOff>
    </xdr:to>
    <xdr:sp macro="" textlink="">
      <xdr:nvSpPr>
        <xdr:cNvPr id="3" name="Flecha izquierda 3">
          <a:hlinkClick xmlns:r="http://schemas.openxmlformats.org/officeDocument/2006/relationships" r:id="rId2"/>
          <a:extLst>
            <a:ext uri="{FF2B5EF4-FFF2-40B4-BE49-F238E27FC236}">
              <a16:creationId xmlns:a16="http://schemas.microsoft.com/office/drawing/2014/main" id="{00000000-0008-0000-0500-000003000000}"/>
            </a:ext>
            <a:ext uri="{147F2762-F138-4A5C-976F-8EAC2B608ADB}">
              <a16:predDERef xmlns:a16="http://schemas.microsoft.com/office/drawing/2014/main" pred="{1FC26137-4FD0-4323-9132-CF2746A2BAD8}"/>
            </a:ext>
          </a:extLst>
        </xdr:cNvPr>
        <xdr:cNvSpPr/>
      </xdr:nvSpPr>
      <xdr:spPr>
        <a:xfrm>
          <a:off x="16216313" y="0"/>
          <a:ext cx="2521085" cy="0"/>
        </a:xfrm>
        <a:prstGeom prst="leftArrow">
          <a:avLst>
            <a:gd name="adj1" fmla="val 77907"/>
            <a:gd name="adj2" fmla="val 0"/>
          </a:avLst>
        </a:prstGeom>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3">
          <a:schemeClr val="lt1"/>
        </a:lnRef>
        <a:fillRef idx="1">
          <a:schemeClr val="accent5"/>
        </a:fillRef>
        <a:effectRef idx="1">
          <a:schemeClr val="accent5"/>
        </a:effectRef>
        <a:fontRef idx="minor">
          <a:schemeClr val="lt1"/>
        </a:fontRef>
      </xdr:style>
      <xdr:txBody>
        <a:bodyPr vertOverflow="clip" horzOverflow="clip" rtlCol="0" anchor="ctr"/>
        <a:lstStyle/>
        <a:p>
          <a:pPr algn="ctr"/>
          <a:r>
            <a:rPr lang="es-CO" sz="1400" b="1"/>
            <a:t>IR AL INDICE </a:t>
          </a:r>
        </a:p>
      </xdr:txBody>
    </xdr:sp>
    <xdr:clientData/>
  </xdr:twoCellAnchor>
  <xdr:oneCellAnchor>
    <xdr:from>
      <xdr:col>161</xdr:col>
      <xdr:colOff>38100</xdr:colOff>
      <xdr:row>0</xdr:row>
      <xdr:rowOff>0</xdr:rowOff>
    </xdr:from>
    <xdr:ext cx="4905375" cy="876300"/>
    <xdr:pic>
      <xdr:nvPicPr>
        <xdr:cNvPr id="4" name="Imagen 3">
          <a:extLst>
            <a:ext uri="{FF2B5EF4-FFF2-40B4-BE49-F238E27FC236}">
              <a16:creationId xmlns:a16="http://schemas.microsoft.com/office/drawing/2014/main" id="{00000000-0008-0000-0500-000004000000}"/>
            </a:ext>
            <a:ext uri="{147F2762-F138-4A5C-976F-8EAC2B608ADB}">
              <a16:predDERef xmlns:a16="http://schemas.microsoft.com/office/drawing/2014/main" pred="{E449A91A-AD19-4AE7-BB15-620DEBCD3533}"/>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26396750" y="0"/>
          <a:ext cx="4905375" cy="876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oneCellAnchor>
  <xdr:twoCellAnchor>
    <xdr:from>
      <xdr:col>20</xdr:col>
      <xdr:colOff>0</xdr:colOff>
      <xdr:row>0</xdr:row>
      <xdr:rowOff>266700</xdr:rowOff>
    </xdr:from>
    <xdr:to>
      <xdr:col>20</xdr:col>
      <xdr:colOff>0</xdr:colOff>
      <xdr:row>2</xdr:row>
      <xdr:rowOff>19050</xdr:rowOff>
    </xdr:to>
    <xdr:sp macro="" textlink="">
      <xdr:nvSpPr>
        <xdr:cNvPr id="5" name="Object 1" hidden="1">
          <a:extLst>
            <a:ext uri="{63B3BB69-23CF-44E3-9099-C40C66FF867C}">
              <a14:compatExt xmlns:a14="http://schemas.microsoft.com/office/drawing/2010/main" spid="_x0000_s8193"/>
            </a:ext>
            <a:ext uri="{FF2B5EF4-FFF2-40B4-BE49-F238E27FC236}">
              <a16:creationId xmlns:a16="http://schemas.microsoft.com/office/drawing/2014/main" id="{00000000-0008-0000-0500-000005000000}"/>
            </a:ext>
            <a:ext uri="{147F2762-F138-4A5C-976F-8EAC2B608ADB}">
              <a16:predDERef xmlns:a16="http://schemas.microsoft.com/office/drawing/2014/main" pred="{25070C0F-CB90-4659-928F-5DFEA566DB73}"/>
            </a:ext>
          </a:extLst>
        </xdr:cNvPr>
        <xdr:cNvSpPr/>
      </xdr:nvSpPr>
      <xdr:spPr bwMode="auto">
        <a:xfrm>
          <a:off x="3912870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9</xdr:col>
      <xdr:colOff>301625</xdr:colOff>
      <xdr:row>3</xdr:row>
      <xdr:rowOff>185097</xdr:rowOff>
    </xdr:from>
    <xdr:to>
      <xdr:col>10</xdr:col>
      <xdr:colOff>1190224</xdr:colOff>
      <xdr:row>6</xdr:row>
      <xdr:rowOff>60030</xdr:rowOff>
    </xdr:to>
    <xdr:sp macro="" textlink="">
      <xdr:nvSpPr>
        <xdr:cNvPr id="2" name="Flecha izquierda 1">
          <a:hlinkClick xmlns:r="http://schemas.openxmlformats.org/officeDocument/2006/relationships" r:id="rId1"/>
          <a:extLst>
            <a:ext uri="{FF2B5EF4-FFF2-40B4-BE49-F238E27FC236}">
              <a16:creationId xmlns:a16="http://schemas.microsoft.com/office/drawing/2014/main" id="{00000000-0008-0000-0600-000002000000}"/>
            </a:ext>
          </a:extLst>
        </xdr:cNvPr>
        <xdr:cNvSpPr/>
      </xdr:nvSpPr>
      <xdr:spPr>
        <a:xfrm>
          <a:off x="16236950" y="1299522"/>
          <a:ext cx="3841349" cy="436908"/>
        </a:xfrm>
        <a:prstGeom prst="leftArrow">
          <a:avLst>
            <a:gd name="adj1" fmla="val 77907"/>
            <a:gd name="adj2" fmla="val 0"/>
          </a:avLst>
        </a:prstGeom>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3">
          <a:schemeClr val="lt1"/>
        </a:lnRef>
        <a:fillRef idx="1">
          <a:schemeClr val="accent5"/>
        </a:fillRef>
        <a:effectRef idx="1">
          <a:schemeClr val="accent5"/>
        </a:effectRef>
        <a:fontRef idx="minor">
          <a:schemeClr val="lt1"/>
        </a:fontRef>
      </xdr:style>
      <xdr:txBody>
        <a:bodyPr vertOverflow="clip" horzOverflow="clip" rtlCol="0" anchor="ctr"/>
        <a:lstStyle/>
        <a:p>
          <a:pPr algn="ctr"/>
          <a:r>
            <a:rPr lang="es-CO" sz="1400" b="1"/>
            <a:t>IR AL INDICE </a:t>
          </a:r>
        </a:p>
      </xdr:txBody>
    </xdr:sp>
    <xdr:clientData/>
  </xdr:twoCellAnchor>
  <xdr:twoCellAnchor>
    <xdr:from>
      <xdr:col>0</xdr:col>
      <xdr:colOff>518027</xdr:colOff>
      <xdr:row>0</xdr:row>
      <xdr:rowOff>56817</xdr:rowOff>
    </xdr:from>
    <xdr:to>
      <xdr:col>0</xdr:col>
      <xdr:colOff>1448309</xdr:colOff>
      <xdr:row>2</xdr:row>
      <xdr:rowOff>269875</xdr:rowOff>
    </xdr:to>
    <xdr:pic>
      <xdr:nvPicPr>
        <xdr:cNvPr id="3" name="Imagen 4" descr="escudo_negro">
          <a:extLst>
            <a:ext uri="{FF2B5EF4-FFF2-40B4-BE49-F238E27FC236}">
              <a16:creationId xmlns:a16="http://schemas.microsoft.com/office/drawing/2014/main" id="{00000000-0008-0000-0600-000003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18027" y="56817"/>
          <a:ext cx="930282" cy="956008"/>
        </a:xfrm>
        <a:prstGeom prst="rect">
          <a:avLst/>
        </a:prstGeom>
        <a:noFill/>
        <a:ln w="9525">
          <a:noFill/>
          <a:miter lim="800000"/>
          <a:headEnd/>
          <a:tailEnd/>
        </a:ln>
      </xdr:spPr>
    </xdr:pic>
    <xdr:clientData/>
  </xdr:twoCellAnchor>
  <xdr:twoCellAnchor editAs="oneCell">
    <xdr:from>
      <xdr:col>102</xdr:col>
      <xdr:colOff>47625</xdr:colOff>
      <xdr:row>12</xdr:row>
      <xdr:rowOff>190500</xdr:rowOff>
    </xdr:from>
    <xdr:to>
      <xdr:col>108</xdr:col>
      <xdr:colOff>380461</xdr:colOff>
      <xdr:row>16</xdr:row>
      <xdr:rowOff>114686</xdr:rowOff>
    </xdr:to>
    <xdr:pic>
      <xdr:nvPicPr>
        <xdr:cNvPr id="4" name="Imagen 3">
          <a:extLst>
            <a:ext uri="{FF2B5EF4-FFF2-40B4-BE49-F238E27FC236}">
              <a16:creationId xmlns:a16="http://schemas.microsoft.com/office/drawing/2014/main" id="{00000000-0008-0000-0600-000004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05165525" y="3352800"/>
          <a:ext cx="4904836" cy="15243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14</xdr:col>
      <xdr:colOff>1006928</xdr:colOff>
      <xdr:row>0</xdr:row>
      <xdr:rowOff>190500</xdr:rowOff>
    </xdr:from>
    <xdr:to>
      <xdr:col>14</xdr:col>
      <xdr:colOff>3495493</xdr:colOff>
      <xdr:row>2</xdr:row>
      <xdr:rowOff>131989</xdr:rowOff>
    </xdr:to>
    <xdr:pic>
      <xdr:nvPicPr>
        <xdr:cNvPr id="5" name="Imagen 4">
          <a:extLst>
            <a:ext uri="{FF2B5EF4-FFF2-40B4-BE49-F238E27FC236}">
              <a16:creationId xmlns:a16="http://schemas.microsoft.com/office/drawing/2014/main" id="{00000000-0008-0000-0600-000005000000}"/>
            </a:ext>
          </a:extLst>
        </xdr:cNvPr>
        <xdr:cNvPicPr/>
      </xdr:nvPicPr>
      <xdr:blipFill rotWithShape="1">
        <a:blip xmlns:r="http://schemas.openxmlformats.org/officeDocument/2006/relationships" r:embed="rId4">
          <a:extLst>
            <a:ext uri="{28A0092B-C50C-407E-A947-70E740481C1C}">
              <a14:useLocalDpi xmlns:a14="http://schemas.microsoft.com/office/drawing/2010/main" val="0"/>
            </a:ext>
          </a:extLst>
        </a:blip>
        <a:srcRect l="21724" t="27673" r="31433" b="37148"/>
        <a:stretch/>
      </xdr:blipFill>
      <xdr:spPr bwMode="auto">
        <a:xfrm>
          <a:off x="35944628" y="190500"/>
          <a:ext cx="2488565" cy="684439"/>
        </a:xfrm>
        <a:prstGeom prst="rect">
          <a:avLst/>
        </a:prstGeom>
        <a:ln>
          <a:noFill/>
        </a:ln>
        <a:extLst>
          <a:ext uri="{53640926-AAD7-44D8-BBD7-CCE9431645EC}">
            <a14:shadowObscured xmlns:a14="http://schemas.microsoft.com/office/drawing/2010/main"/>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C://Users/ogarzona/Documents/OSCAR%202017/INFORMES/1096%20Formato%20SPI%202017%20Def%20Marzo%202017%20OG.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as desplegables"/>
    </sheetNames>
    <sheetDataSet>
      <sheetData sheetId="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5.bin"/><Relationship Id="rId5" Type="http://schemas.openxmlformats.org/officeDocument/2006/relationships/image" Target="../media/image3.emf"/><Relationship Id="rId4" Type="http://schemas.openxmlformats.org/officeDocument/2006/relationships/oleObject" Target="../embeddings/oleObject1.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1FCF18-360C-4BC0-9CB1-91251AFFFC99}">
  <dimension ref="A1:MI79"/>
  <sheetViews>
    <sheetView zoomScale="60" zoomScaleNormal="60" workbookViewId="0">
      <selection activeCell="J5" sqref="J5"/>
    </sheetView>
  </sheetViews>
  <sheetFormatPr baseColWidth="10" defaultColWidth="11.42578125" defaultRowHeight="38.25" customHeight="1" x14ac:dyDescent="0.25"/>
  <cols>
    <col min="1" max="2" width="14.42578125" style="430" customWidth="1"/>
    <col min="3" max="3" width="40.140625" style="299" customWidth="1"/>
    <col min="4" max="4" width="19.42578125" style="299" customWidth="1"/>
    <col min="5" max="5" width="19.42578125" style="431" customWidth="1"/>
    <col min="6" max="9" width="19.42578125" style="299" customWidth="1"/>
    <col min="10" max="10" width="19.42578125" style="430" customWidth="1"/>
    <col min="11" max="16" width="19.42578125" style="299" customWidth="1"/>
    <col min="17" max="17" width="18.7109375" style="299" bestFit="1" customWidth="1"/>
    <col min="18" max="19" width="21.28515625" style="299" customWidth="1"/>
    <col min="20" max="20" width="9.42578125" style="299" customWidth="1"/>
    <col min="21" max="21" width="18.7109375" style="299" bestFit="1" customWidth="1"/>
    <col min="22" max="22" width="41.42578125" style="299" customWidth="1"/>
    <col min="23" max="35" width="19.42578125" style="299" customWidth="1"/>
    <col min="36" max="81" width="11.42578125" style="299" customWidth="1"/>
    <col min="82" max="219" width="11.42578125" style="297" customWidth="1"/>
    <col min="220" max="16384" width="11.42578125" style="297"/>
  </cols>
  <sheetData>
    <row r="1" spans="1:347" ht="15.75" thickBot="1" x14ac:dyDescent="0.3">
      <c r="A1" s="296"/>
      <c r="B1" s="296"/>
      <c r="C1" s="297"/>
      <c r="D1" s="297"/>
      <c r="E1" s="298"/>
      <c r="F1" s="297"/>
      <c r="G1" s="297"/>
      <c r="H1" s="297"/>
      <c r="I1" s="297"/>
      <c r="J1" s="296"/>
      <c r="K1" s="297"/>
      <c r="L1" s="297"/>
      <c r="M1" s="297"/>
      <c r="N1" s="297"/>
      <c r="O1" s="297"/>
    </row>
    <row r="2" spans="1:347" ht="30.75" customHeight="1" x14ac:dyDescent="0.25">
      <c r="A2" s="300"/>
      <c r="B2" s="622" t="s">
        <v>0</v>
      </c>
      <c r="C2" s="623"/>
      <c r="D2" s="611" t="s">
        <v>1</v>
      </c>
      <c r="E2" s="611" t="s">
        <v>2</v>
      </c>
      <c r="F2" s="619" t="s">
        <v>3</v>
      </c>
      <c r="G2" s="611" t="s">
        <v>4</v>
      </c>
      <c r="H2" s="611" t="s">
        <v>5</v>
      </c>
      <c r="I2" s="612" t="s">
        <v>6</v>
      </c>
      <c r="J2" s="610" t="s">
        <v>7</v>
      </c>
      <c r="K2" s="610" t="s">
        <v>8</v>
      </c>
      <c r="L2" s="612" t="s">
        <v>9</v>
      </c>
      <c r="M2" s="610" t="s">
        <v>10</v>
      </c>
      <c r="N2" s="610" t="s">
        <v>11</v>
      </c>
      <c r="O2" s="612" t="s">
        <v>12</v>
      </c>
      <c r="P2" s="612" t="s">
        <v>13</v>
      </c>
      <c r="R2" s="620" t="s">
        <v>0</v>
      </c>
      <c r="S2" s="620"/>
      <c r="T2" s="620"/>
      <c r="U2" s="620"/>
      <c r="V2" s="621"/>
      <c r="W2" s="611" t="s">
        <v>1</v>
      </c>
      <c r="X2" s="611" t="s">
        <v>2</v>
      </c>
      <c r="Y2" s="619" t="s">
        <v>3</v>
      </c>
      <c r="Z2" s="611" t="s">
        <v>4</v>
      </c>
      <c r="AA2" s="611" t="s">
        <v>5</v>
      </c>
      <c r="AB2" s="612" t="s">
        <v>6</v>
      </c>
      <c r="AC2" s="610" t="s">
        <v>7</v>
      </c>
      <c r="AD2" s="610" t="s">
        <v>8</v>
      </c>
      <c r="AE2" s="612" t="s">
        <v>9</v>
      </c>
      <c r="AF2" s="610" t="s">
        <v>10</v>
      </c>
      <c r="AG2" s="610" t="s">
        <v>11</v>
      </c>
      <c r="AH2" s="612" t="s">
        <v>12</v>
      </c>
      <c r="AI2" s="612" t="s">
        <v>13</v>
      </c>
    </row>
    <row r="3" spans="1:347" ht="15.75" thickBot="1" x14ac:dyDescent="0.3">
      <c r="A3" s="614" t="s">
        <v>14</v>
      </c>
      <c r="B3" s="614" t="s">
        <v>15</v>
      </c>
      <c r="C3" s="616" t="s">
        <v>16</v>
      </c>
      <c r="D3" s="611"/>
      <c r="E3" s="611"/>
      <c r="F3" s="618"/>
      <c r="G3" s="611"/>
      <c r="H3" s="611"/>
      <c r="I3" s="618"/>
      <c r="J3" s="611"/>
      <c r="K3" s="611"/>
      <c r="L3" s="618"/>
      <c r="M3" s="611"/>
      <c r="N3" s="611"/>
      <c r="O3" s="613"/>
      <c r="P3" s="613"/>
      <c r="R3" s="614" t="s">
        <v>17</v>
      </c>
      <c r="S3" s="614" t="s">
        <v>17</v>
      </c>
      <c r="T3" s="614" t="s">
        <v>14</v>
      </c>
      <c r="U3" s="614" t="s">
        <v>15</v>
      </c>
      <c r="V3" s="616" t="s">
        <v>16</v>
      </c>
      <c r="W3" s="611"/>
      <c r="X3" s="611"/>
      <c r="Y3" s="618"/>
      <c r="Z3" s="611"/>
      <c r="AA3" s="611"/>
      <c r="AB3" s="618"/>
      <c r="AC3" s="611"/>
      <c r="AD3" s="611"/>
      <c r="AE3" s="618"/>
      <c r="AF3" s="611"/>
      <c r="AG3" s="611"/>
      <c r="AH3" s="613"/>
      <c r="AI3" s="613"/>
    </row>
    <row r="4" spans="1:347" ht="64.5" customHeight="1" thickBot="1" x14ac:dyDescent="0.3">
      <c r="A4" s="615"/>
      <c r="B4" s="615"/>
      <c r="C4" s="617"/>
      <c r="D4" s="301" t="s">
        <v>18</v>
      </c>
      <c r="E4" s="302" t="s">
        <v>18</v>
      </c>
      <c r="F4" s="301" t="s">
        <v>18</v>
      </c>
      <c r="G4" s="301" t="s">
        <v>18</v>
      </c>
      <c r="H4" s="301" t="s">
        <v>18</v>
      </c>
      <c r="I4" s="301" t="s">
        <v>18</v>
      </c>
      <c r="J4" s="301" t="s">
        <v>18</v>
      </c>
      <c r="K4" s="301" t="s">
        <v>18</v>
      </c>
      <c r="L4" s="301" t="s">
        <v>18</v>
      </c>
      <c r="M4" s="301" t="s">
        <v>18</v>
      </c>
      <c r="N4" s="301" t="s">
        <v>18</v>
      </c>
      <c r="O4" s="303" t="s">
        <v>18</v>
      </c>
      <c r="P4" s="303" t="s">
        <v>18</v>
      </c>
      <c r="R4" s="615"/>
      <c r="S4" s="615"/>
      <c r="T4" s="615"/>
      <c r="U4" s="615"/>
      <c r="V4" s="617"/>
      <c r="W4" s="301" t="s">
        <v>18</v>
      </c>
      <c r="X4" s="302" t="s">
        <v>18</v>
      </c>
      <c r="Y4" s="301" t="s">
        <v>18</v>
      </c>
      <c r="Z4" s="301" t="s">
        <v>18</v>
      </c>
      <c r="AA4" s="301" t="s">
        <v>18</v>
      </c>
      <c r="AB4" s="301" t="s">
        <v>18</v>
      </c>
      <c r="AC4" s="301" t="s">
        <v>18</v>
      </c>
      <c r="AD4" s="301" t="s">
        <v>18</v>
      </c>
      <c r="AE4" s="301" t="s">
        <v>18</v>
      </c>
      <c r="AF4" s="301" t="s">
        <v>18</v>
      </c>
      <c r="AG4" s="301" t="s">
        <v>18</v>
      </c>
      <c r="AH4" s="303" t="s">
        <v>18</v>
      </c>
      <c r="AI4" s="303" t="s">
        <v>18</v>
      </c>
    </row>
    <row r="5" spans="1:347" s="299" customFormat="1" ht="68.25" customHeight="1" thickBot="1" x14ac:dyDescent="0.3">
      <c r="A5" s="304">
        <v>2024</v>
      </c>
      <c r="B5" s="305">
        <v>1</v>
      </c>
      <c r="C5" s="306"/>
      <c r="D5" s="307">
        <v>0</v>
      </c>
      <c r="E5" s="307">
        <v>0</v>
      </c>
      <c r="F5" s="307">
        <v>0</v>
      </c>
      <c r="G5" s="307">
        <v>0</v>
      </c>
      <c r="H5" s="307">
        <v>0</v>
      </c>
      <c r="I5" s="307">
        <v>0</v>
      </c>
      <c r="J5" s="307">
        <f>+'4. ACTIVIDADES Y TAREAS'!BU22</f>
        <v>2.3600000000000003E-2</v>
      </c>
      <c r="K5" s="307">
        <f>+'4. ACTIVIDADES Y TAREAS'!CC22</f>
        <v>4.0600000000000004E-2</v>
      </c>
      <c r="L5" s="307">
        <f>+'4. ACTIVIDADES Y TAREAS'!CK22</f>
        <v>0.316</v>
      </c>
      <c r="M5" s="307">
        <f>+'4. ACTIVIDADES Y TAREAS'!CS22</f>
        <v>0.15760000000000002</v>
      </c>
      <c r="N5" s="307">
        <f>+'4. ACTIVIDADES Y TAREAS'!DA22</f>
        <v>0.12460000000000002</v>
      </c>
      <c r="O5" s="307">
        <f>+'4. ACTIVIDADES Y TAREAS'!DI22</f>
        <v>0.33760000000000001</v>
      </c>
      <c r="P5" s="308">
        <f>+D5+E5+F5+G5+H5+I5+J5+K5+L5+M5+N5+O5</f>
        <v>1</v>
      </c>
      <c r="R5" s="309">
        <v>0.5</v>
      </c>
      <c r="S5" s="310">
        <f>+ROUND((R5*100%)/SUM($R$5:$R$8),4)</f>
        <v>0.1429</v>
      </c>
      <c r="T5" s="304">
        <v>2024</v>
      </c>
      <c r="U5" s="305">
        <v>1</v>
      </c>
      <c r="V5" s="306"/>
      <c r="W5" s="311">
        <f t="shared" ref="W5:AH20" si="0">D5*$S5</f>
        <v>0</v>
      </c>
      <c r="X5" s="311">
        <f t="shared" si="0"/>
        <v>0</v>
      </c>
      <c r="Y5" s="311">
        <f t="shared" si="0"/>
        <v>0</v>
      </c>
      <c r="Z5" s="311">
        <f t="shared" si="0"/>
        <v>0</v>
      </c>
      <c r="AA5" s="311">
        <f t="shared" si="0"/>
        <v>0</v>
      </c>
      <c r="AB5" s="311">
        <f t="shared" si="0"/>
        <v>0</v>
      </c>
      <c r="AC5" s="311">
        <f t="shared" si="0"/>
        <v>3.3724400000000004E-3</v>
      </c>
      <c r="AD5" s="311">
        <f>K5*$S5</f>
        <v>5.8017400000000005E-3</v>
      </c>
      <c r="AE5" s="311">
        <f t="shared" si="0"/>
        <v>4.5156399999999999E-2</v>
      </c>
      <c r="AF5" s="311">
        <f t="shared" si="0"/>
        <v>2.2521040000000003E-2</v>
      </c>
      <c r="AG5" s="311">
        <f t="shared" si="0"/>
        <v>1.7805340000000003E-2</v>
      </c>
      <c r="AH5" s="311">
        <f t="shared" si="0"/>
        <v>4.8243040000000001E-2</v>
      </c>
      <c r="AI5" s="312">
        <f>+W5+X5+Y5+Z5+AA5+AB5+AC5+AD5+AE5+AF5+AG5+AH5</f>
        <v>0.14290000000000003</v>
      </c>
      <c r="CD5" s="297"/>
      <c r="CE5" s="297"/>
      <c r="CF5" s="297"/>
      <c r="CG5" s="297"/>
      <c r="CH5" s="297"/>
      <c r="CI5" s="297"/>
      <c r="CJ5" s="297"/>
      <c r="CK5" s="297"/>
      <c r="CL5" s="297"/>
      <c r="CM5" s="297"/>
      <c r="CN5" s="297"/>
      <c r="CO5" s="297"/>
      <c r="CP5" s="297"/>
      <c r="CQ5" s="297"/>
      <c r="CR5" s="297"/>
      <c r="CS5" s="297"/>
      <c r="CT5" s="297"/>
      <c r="CU5" s="297"/>
      <c r="CV5" s="297"/>
      <c r="CW5" s="297"/>
      <c r="CX5" s="297"/>
      <c r="CY5" s="297"/>
      <c r="CZ5" s="297"/>
      <c r="DA5" s="297"/>
      <c r="DB5" s="297"/>
      <c r="DC5" s="297"/>
      <c r="DD5" s="297"/>
      <c r="DE5" s="297"/>
      <c r="DF5" s="297"/>
      <c r="DG5" s="297"/>
      <c r="DH5" s="297"/>
      <c r="DI5" s="297"/>
      <c r="DJ5" s="297"/>
      <c r="DK5" s="297"/>
      <c r="DL5" s="297"/>
      <c r="DM5" s="297"/>
      <c r="DN5" s="297"/>
      <c r="DO5" s="297"/>
      <c r="DP5" s="297"/>
      <c r="DQ5" s="297"/>
      <c r="DR5" s="297"/>
      <c r="DS5" s="297"/>
      <c r="DT5" s="297"/>
      <c r="DU5" s="297"/>
      <c r="DV5" s="297"/>
      <c r="DW5" s="297"/>
      <c r="DX5" s="297"/>
      <c r="DY5" s="297"/>
      <c r="DZ5" s="297"/>
      <c r="EA5" s="297"/>
      <c r="EB5" s="297"/>
      <c r="EC5" s="297"/>
      <c r="ED5" s="297"/>
      <c r="EE5" s="297"/>
      <c r="EF5" s="297"/>
      <c r="EG5" s="297"/>
      <c r="EH5" s="297"/>
      <c r="EI5" s="297"/>
      <c r="EJ5" s="297"/>
      <c r="EK5" s="297"/>
      <c r="EL5" s="297"/>
      <c r="EM5" s="297"/>
      <c r="EN5" s="297"/>
      <c r="EO5" s="297"/>
      <c r="EP5" s="297"/>
      <c r="EQ5" s="297"/>
      <c r="ER5" s="297"/>
      <c r="ES5" s="297"/>
      <c r="ET5" s="297"/>
      <c r="EU5" s="297"/>
      <c r="EV5" s="297"/>
      <c r="EW5" s="297"/>
      <c r="EX5" s="297"/>
      <c r="EY5" s="297"/>
      <c r="EZ5" s="297"/>
      <c r="FA5" s="297"/>
      <c r="FB5" s="297"/>
      <c r="FC5" s="297"/>
      <c r="FD5" s="297"/>
      <c r="FE5" s="297"/>
      <c r="FF5" s="297"/>
      <c r="FG5" s="297"/>
      <c r="FH5" s="297"/>
      <c r="FI5" s="297"/>
      <c r="FJ5" s="297"/>
      <c r="FK5" s="297"/>
      <c r="FL5" s="297"/>
      <c r="FM5" s="297"/>
      <c r="FN5" s="297"/>
      <c r="FO5" s="297"/>
      <c r="FP5" s="297"/>
      <c r="FQ5" s="297"/>
      <c r="FR5" s="297"/>
      <c r="FS5" s="297"/>
      <c r="FT5" s="297"/>
      <c r="FU5" s="297"/>
      <c r="FV5" s="297"/>
      <c r="FW5" s="297"/>
      <c r="FX5" s="297"/>
      <c r="FY5" s="297"/>
      <c r="FZ5" s="297"/>
      <c r="GA5" s="297"/>
      <c r="GB5" s="297"/>
      <c r="GC5" s="297"/>
      <c r="GD5" s="297"/>
      <c r="GE5" s="297"/>
      <c r="GF5" s="297"/>
      <c r="GG5" s="297"/>
      <c r="GH5" s="297"/>
      <c r="GI5" s="297"/>
      <c r="GJ5" s="297"/>
      <c r="GK5" s="297"/>
      <c r="GL5" s="297"/>
      <c r="GM5" s="297"/>
      <c r="GN5" s="297"/>
      <c r="GO5" s="297"/>
      <c r="GP5" s="297"/>
      <c r="GQ5" s="297"/>
      <c r="GR5" s="297"/>
      <c r="GS5" s="297"/>
      <c r="GT5" s="297"/>
      <c r="GU5" s="297"/>
      <c r="GV5" s="297"/>
      <c r="GW5" s="297"/>
      <c r="GX5" s="297"/>
      <c r="GY5" s="297"/>
      <c r="GZ5" s="297"/>
      <c r="HA5" s="297"/>
      <c r="HB5" s="297"/>
      <c r="HC5" s="297"/>
      <c r="HD5" s="297"/>
      <c r="HE5" s="297"/>
      <c r="HF5" s="297"/>
      <c r="HG5" s="297"/>
      <c r="HH5" s="297"/>
      <c r="HI5" s="297"/>
      <c r="HJ5" s="297"/>
      <c r="HK5" s="297"/>
      <c r="HL5" s="297"/>
      <c r="HM5" s="297"/>
      <c r="HN5" s="297"/>
      <c r="HO5" s="297"/>
      <c r="HP5" s="297"/>
      <c r="HQ5" s="297"/>
      <c r="HR5" s="297"/>
      <c r="HS5" s="297"/>
      <c r="HT5" s="297"/>
      <c r="HU5" s="297"/>
      <c r="HV5" s="297"/>
      <c r="HW5" s="297"/>
      <c r="HX5" s="297"/>
      <c r="HY5" s="297"/>
      <c r="HZ5" s="297"/>
      <c r="IA5" s="297"/>
      <c r="IB5" s="297"/>
      <c r="IC5" s="297"/>
      <c r="ID5" s="297"/>
      <c r="IE5" s="297"/>
      <c r="IF5" s="297"/>
      <c r="IG5" s="297"/>
      <c r="IH5" s="297"/>
      <c r="II5" s="297"/>
      <c r="IJ5" s="297"/>
      <c r="IK5" s="297"/>
      <c r="IL5" s="297"/>
      <c r="IM5" s="297"/>
      <c r="IN5" s="297"/>
      <c r="IO5" s="297"/>
      <c r="IP5" s="297"/>
      <c r="IQ5" s="297"/>
      <c r="IR5" s="297"/>
      <c r="IS5" s="297"/>
      <c r="IT5" s="297"/>
      <c r="IU5" s="297"/>
      <c r="IV5" s="297"/>
      <c r="IW5" s="297"/>
      <c r="IX5" s="297"/>
      <c r="IY5" s="297"/>
      <c r="IZ5" s="297"/>
      <c r="JA5" s="297"/>
      <c r="JB5" s="297"/>
      <c r="JC5" s="297"/>
      <c r="JD5" s="297"/>
      <c r="JE5" s="297"/>
      <c r="JF5" s="297"/>
      <c r="JG5" s="297"/>
      <c r="JH5" s="297"/>
      <c r="JI5" s="297"/>
      <c r="JJ5" s="297"/>
      <c r="JK5" s="297"/>
      <c r="JL5" s="297"/>
      <c r="JM5" s="297"/>
      <c r="JN5" s="297"/>
      <c r="JO5" s="297"/>
      <c r="JP5" s="297"/>
      <c r="JQ5" s="297"/>
      <c r="JR5" s="297"/>
      <c r="JS5" s="297"/>
      <c r="JT5" s="297"/>
      <c r="JU5" s="297"/>
      <c r="JV5" s="297"/>
      <c r="JW5" s="297"/>
      <c r="JX5" s="297"/>
      <c r="JY5" s="297"/>
      <c r="JZ5" s="297"/>
      <c r="KA5" s="297"/>
      <c r="KB5" s="297"/>
      <c r="KC5" s="297"/>
      <c r="KD5" s="297"/>
      <c r="KE5" s="297"/>
      <c r="KF5" s="297"/>
      <c r="KG5" s="297"/>
      <c r="KH5" s="297"/>
      <c r="KI5" s="297"/>
      <c r="KJ5" s="297"/>
      <c r="KK5" s="297"/>
      <c r="KL5" s="297"/>
      <c r="KM5" s="297"/>
      <c r="KN5" s="297"/>
      <c r="KO5" s="297"/>
      <c r="KP5" s="297"/>
      <c r="KQ5" s="297"/>
      <c r="KR5" s="297"/>
      <c r="KS5" s="297"/>
      <c r="KT5" s="297"/>
      <c r="KU5" s="297"/>
      <c r="KV5" s="297"/>
      <c r="KW5" s="297"/>
      <c r="KX5" s="297"/>
      <c r="KY5" s="297"/>
      <c r="KZ5" s="297"/>
      <c r="LA5" s="297"/>
      <c r="LB5" s="297"/>
      <c r="LC5" s="297"/>
      <c r="LD5" s="297"/>
      <c r="LE5" s="297"/>
      <c r="LF5" s="297"/>
      <c r="LG5" s="297"/>
      <c r="LH5" s="297"/>
      <c r="LI5" s="297"/>
      <c r="LJ5" s="297"/>
      <c r="LK5" s="297"/>
      <c r="LL5" s="297"/>
      <c r="LM5" s="297"/>
      <c r="LN5" s="297"/>
      <c r="LO5" s="297"/>
      <c r="LP5" s="297"/>
      <c r="LQ5" s="297"/>
      <c r="LR5" s="297"/>
      <c r="LS5" s="297"/>
      <c r="LT5" s="297"/>
      <c r="LU5" s="297"/>
      <c r="LV5" s="297"/>
      <c r="LW5" s="297"/>
      <c r="LX5" s="297"/>
      <c r="LY5" s="297"/>
      <c r="LZ5" s="297"/>
      <c r="MA5" s="297"/>
      <c r="MB5" s="297"/>
      <c r="MC5" s="297"/>
      <c r="MD5" s="297"/>
      <c r="ME5" s="297"/>
      <c r="MF5" s="297"/>
      <c r="MG5" s="297"/>
      <c r="MH5" s="297"/>
      <c r="MI5" s="297"/>
    </row>
    <row r="6" spans="1:347" s="299" customFormat="1" ht="68.25" hidden="1" customHeight="1" thickBot="1" x14ac:dyDescent="0.3">
      <c r="A6" s="304">
        <v>2025</v>
      </c>
      <c r="B6" s="305">
        <v>1</v>
      </c>
      <c r="C6" s="306"/>
      <c r="D6" s="307">
        <v>0.16600000000000001</v>
      </c>
      <c r="E6" s="307">
        <v>0.16600000000000001</v>
      </c>
      <c r="F6" s="307">
        <v>0.16600000000000001</v>
      </c>
      <c r="G6" s="307">
        <v>0.16600000000000001</v>
      </c>
      <c r="H6" s="307">
        <v>0.16600000000000001</v>
      </c>
      <c r="I6" s="307">
        <v>0.16600000000000001</v>
      </c>
      <c r="J6" s="307">
        <v>0.16600000000000001</v>
      </c>
      <c r="K6" s="307">
        <v>0.16600000000000001</v>
      </c>
      <c r="L6" s="307">
        <v>0.16600000000000001</v>
      </c>
      <c r="M6" s="307">
        <v>0.16600000000000001</v>
      </c>
      <c r="N6" s="307">
        <v>0.16600000000000001</v>
      </c>
      <c r="O6" s="307">
        <v>0.17</v>
      </c>
      <c r="P6" s="308">
        <f t="shared" ref="P6:P69" si="1">+D6+E6+F6+G6+H6+I6+J6+K6+L6+M6+N6+O6</f>
        <v>1.9959999999999998</v>
      </c>
      <c r="R6" s="309">
        <v>1</v>
      </c>
      <c r="S6" s="310">
        <f>+ROUND((R6*100%)/SUM($R$5:$R$8),4)</f>
        <v>0.28570000000000001</v>
      </c>
      <c r="T6" s="304">
        <v>2025</v>
      </c>
      <c r="U6" s="305">
        <v>1</v>
      </c>
      <c r="V6" s="306"/>
      <c r="W6" s="311">
        <f t="shared" si="0"/>
        <v>4.7426200000000002E-2</v>
      </c>
      <c r="X6" s="311">
        <f t="shared" si="0"/>
        <v>4.7426200000000002E-2</v>
      </c>
      <c r="Y6" s="311">
        <f t="shared" si="0"/>
        <v>4.7426200000000002E-2</v>
      </c>
      <c r="Z6" s="311">
        <f t="shared" si="0"/>
        <v>4.7426200000000002E-2</v>
      </c>
      <c r="AA6" s="311">
        <f t="shared" si="0"/>
        <v>4.7426200000000002E-2</v>
      </c>
      <c r="AB6" s="311">
        <f t="shared" si="0"/>
        <v>4.7426200000000002E-2</v>
      </c>
      <c r="AC6" s="311">
        <f t="shared" si="0"/>
        <v>4.7426200000000002E-2</v>
      </c>
      <c r="AD6" s="311">
        <f t="shared" si="0"/>
        <v>4.7426200000000002E-2</v>
      </c>
      <c r="AE6" s="311">
        <f t="shared" si="0"/>
        <v>4.7426200000000002E-2</v>
      </c>
      <c r="AF6" s="311">
        <f t="shared" si="0"/>
        <v>4.7426200000000002E-2</v>
      </c>
      <c r="AG6" s="311">
        <f t="shared" si="0"/>
        <v>4.7426200000000002E-2</v>
      </c>
      <c r="AH6" s="311">
        <f t="shared" si="0"/>
        <v>4.8569000000000008E-2</v>
      </c>
      <c r="AI6" s="312">
        <f t="shared" ref="AI6:AI69" si="2">+W6+X6+Y6+Z6+AA6+AB6+AC6+AD6+AE6+AF6+AG6+AH6</f>
        <v>0.57025719999999991</v>
      </c>
      <c r="CD6" s="297"/>
      <c r="CE6" s="297"/>
      <c r="CF6" s="297"/>
      <c r="CG6" s="297"/>
      <c r="CH6" s="297"/>
      <c r="CI6" s="297"/>
      <c r="CJ6" s="297"/>
      <c r="CK6" s="297"/>
      <c r="CL6" s="297"/>
      <c r="CM6" s="297"/>
      <c r="CN6" s="297"/>
      <c r="CO6" s="297"/>
      <c r="CP6" s="297"/>
      <c r="CQ6" s="297"/>
      <c r="CR6" s="297"/>
      <c r="CS6" s="297"/>
      <c r="CT6" s="297"/>
      <c r="CU6" s="297"/>
      <c r="CV6" s="297"/>
      <c r="CW6" s="297"/>
      <c r="CX6" s="297"/>
      <c r="CY6" s="297"/>
      <c r="CZ6" s="297"/>
      <c r="DA6" s="297"/>
      <c r="DB6" s="297"/>
      <c r="DC6" s="297"/>
      <c r="DD6" s="297"/>
      <c r="DE6" s="297"/>
      <c r="DF6" s="297"/>
      <c r="DG6" s="297"/>
      <c r="DH6" s="297"/>
      <c r="DI6" s="297"/>
      <c r="DJ6" s="297"/>
      <c r="DK6" s="297"/>
      <c r="DL6" s="297"/>
      <c r="DM6" s="297"/>
      <c r="DN6" s="297"/>
      <c r="DO6" s="297"/>
      <c r="DP6" s="297"/>
      <c r="DQ6" s="297"/>
      <c r="DR6" s="297"/>
      <c r="DS6" s="297"/>
      <c r="DT6" s="297"/>
      <c r="DU6" s="297"/>
      <c r="DV6" s="297"/>
      <c r="DW6" s="297"/>
      <c r="DX6" s="297"/>
      <c r="DY6" s="297"/>
      <c r="DZ6" s="297"/>
      <c r="EA6" s="297"/>
      <c r="EB6" s="297"/>
      <c r="EC6" s="297"/>
      <c r="ED6" s="297"/>
      <c r="EE6" s="297"/>
      <c r="EF6" s="297"/>
      <c r="EG6" s="297"/>
      <c r="EH6" s="297"/>
      <c r="EI6" s="297"/>
      <c r="EJ6" s="297"/>
      <c r="EK6" s="297"/>
      <c r="EL6" s="297"/>
      <c r="EM6" s="297"/>
      <c r="EN6" s="297"/>
      <c r="EO6" s="297"/>
      <c r="EP6" s="297"/>
      <c r="EQ6" s="297"/>
      <c r="ER6" s="297"/>
      <c r="ES6" s="297"/>
      <c r="ET6" s="297"/>
      <c r="EU6" s="297"/>
      <c r="EV6" s="297"/>
      <c r="EW6" s="297"/>
      <c r="EX6" s="297"/>
      <c r="EY6" s="297"/>
      <c r="EZ6" s="297"/>
      <c r="FA6" s="297"/>
      <c r="FB6" s="297"/>
      <c r="FC6" s="297"/>
      <c r="FD6" s="297"/>
      <c r="FE6" s="297"/>
      <c r="FF6" s="297"/>
      <c r="FG6" s="297"/>
      <c r="FH6" s="297"/>
      <c r="FI6" s="297"/>
      <c r="FJ6" s="297"/>
      <c r="FK6" s="297"/>
      <c r="FL6" s="297"/>
      <c r="FM6" s="297"/>
      <c r="FN6" s="297"/>
      <c r="FO6" s="297"/>
      <c r="FP6" s="297"/>
      <c r="FQ6" s="297"/>
      <c r="FR6" s="297"/>
      <c r="FS6" s="297"/>
      <c r="FT6" s="297"/>
      <c r="FU6" s="297"/>
      <c r="FV6" s="297"/>
      <c r="FW6" s="297"/>
      <c r="FX6" s="297"/>
      <c r="FY6" s="297"/>
      <c r="FZ6" s="297"/>
      <c r="GA6" s="297"/>
      <c r="GB6" s="297"/>
      <c r="GC6" s="297"/>
      <c r="GD6" s="297"/>
      <c r="GE6" s="297"/>
      <c r="GF6" s="297"/>
      <c r="GG6" s="297"/>
      <c r="GH6" s="297"/>
      <c r="GI6" s="297"/>
      <c r="GJ6" s="297"/>
      <c r="GK6" s="297"/>
      <c r="GL6" s="297"/>
      <c r="GM6" s="297"/>
      <c r="GN6" s="297"/>
      <c r="GO6" s="297"/>
      <c r="GP6" s="297"/>
      <c r="GQ6" s="297"/>
      <c r="GR6" s="297"/>
      <c r="GS6" s="297"/>
      <c r="GT6" s="297"/>
      <c r="GU6" s="297"/>
      <c r="GV6" s="297"/>
      <c r="GW6" s="297"/>
      <c r="GX6" s="297"/>
      <c r="GY6" s="297"/>
      <c r="GZ6" s="297"/>
      <c r="HA6" s="297"/>
      <c r="HB6" s="297"/>
      <c r="HC6" s="297"/>
      <c r="HD6" s="297"/>
      <c r="HE6" s="297"/>
      <c r="HF6" s="297"/>
      <c r="HG6" s="297"/>
      <c r="HH6" s="297"/>
      <c r="HI6" s="297"/>
      <c r="HJ6" s="297"/>
      <c r="HK6" s="297"/>
      <c r="HL6" s="297"/>
      <c r="HM6" s="297"/>
      <c r="HN6" s="297"/>
      <c r="HO6" s="297"/>
      <c r="HP6" s="297"/>
      <c r="HQ6" s="297"/>
      <c r="HR6" s="297"/>
      <c r="HS6" s="297"/>
      <c r="HT6" s="297"/>
      <c r="HU6" s="297"/>
      <c r="HV6" s="297"/>
      <c r="HW6" s="297"/>
      <c r="HX6" s="297"/>
      <c r="HY6" s="297"/>
      <c r="HZ6" s="297"/>
      <c r="IA6" s="297"/>
      <c r="IB6" s="297"/>
      <c r="IC6" s="297"/>
      <c r="ID6" s="297"/>
      <c r="IE6" s="297"/>
      <c r="IF6" s="297"/>
      <c r="IG6" s="297"/>
      <c r="IH6" s="297"/>
      <c r="II6" s="297"/>
      <c r="IJ6" s="297"/>
      <c r="IK6" s="297"/>
      <c r="IL6" s="297"/>
      <c r="IM6" s="297"/>
      <c r="IN6" s="297"/>
      <c r="IO6" s="297"/>
      <c r="IP6" s="297"/>
      <c r="IQ6" s="297"/>
      <c r="IR6" s="297"/>
      <c r="IS6" s="297"/>
      <c r="IT6" s="297"/>
      <c r="IU6" s="297"/>
      <c r="IV6" s="297"/>
      <c r="IW6" s="297"/>
      <c r="IX6" s="297"/>
      <c r="IY6" s="297"/>
      <c r="IZ6" s="297"/>
      <c r="JA6" s="297"/>
      <c r="JB6" s="297"/>
      <c r="JC6" s="297"/>
      <c r="JD6" s="297"/>
      <c r="JE6" s="297"/>
      <c r="JF6" s="297"/>
      <c r="JG6" s="297"/>
      <c r="JH6" s="297"/>
      <c r="JI6" s="297"/>
      <c r="JJ6" s="297"/>
      <c r="JK6" s="297"/>
      <c r="JL6" s="297"/>
      <c r="JM6" s="297"/>
      <c r="JN6" s="297"/>
      <c r="JO6" s="297"/>
      <c r="JP6" s="297"/>
      <c r="JQ6" s="297"/>
      <c r="JR6" s="297"/>
      <c r="JS6" s="297"/>
      <c r="JT6" s="297"/>
      <c r="JU6" s="297"/>
      <c r="JV6" s="297"/>
      <c r="JW6" s="297"/>
      <c r="JX6" s="297"/>
      <c r="JY6" s="297"/>
      <c r="JZ6" s="297"/>
      <c r="KA6" s="297"/>
      <c r="KB6" s="297"/>
      <c r="KC6" s="297"/>
      <c r="KD6" s="297"/>
      <c r="KE6" s="297"/>
      <c r="KF6" s="297"/>
      <c r="KG6" s="297"/>
      <c r="KH6" s="297"/>
      <c r="KI6" s="297"/>
      <c r="KJ6" s="297"/>
      <c r="KK6" s="297"/>
      <c r="KL6" s="297"/>
      <c r="KM6" s="297"/>
      <c r="KN6" s="297"/>
      <c r="KO6" s="297"/>
      <c r="KP6" s="297"/>
      <c r="KQ6" s="297"/>
      <c r="KR6" s="297"/>
      <c r="KS6" s="297"/>
      <c r="KT6" s="297"/>
      <c r="KU6" s="297"/>
      <c r="KV6" s="297"/>
      <c r="KW6" s="297"/>
      <c r="KX6" s="297"/>
      <c r="KY6" s="297"/>
      <c r="KZ6" s="297"/>
      <c r="LA6" s="297"/>
      <c r="LB6" s="297"/>
      <c r="LC6" s="297"/>
      <c r="LD6" s="297"/>
      <c r="LE6" s="297"/>
      <c r="LF6" s="297"/>
      <c r="LG6" s="297"/>
      <c r="LH6" s="297"/>
      <c r="LI6" s="297"/>
      <c r="LJ6" s="297"/>
      <c r="LK6" s="297"/>
      <c r="LL6" s="297"/>
      <c r="LM6" s="297"/>
      <c r="LN6" s="297"/>
      <c r="LO6" s="297"/>
      <c r="LP6" s="297"/>
      <c r="LQ6" s="297"/>
      <c r="LR6" s="297"/>
      <c r="LS6" s="297"/>
      <c r="LT6" s="297"/>
      <c r="LU6" s="297"/>
      <c r="LV6" s="297"/>
      <c r="LW6" s="297"/>
      <c r="LX6" s="297"/>
      <c r="LY6" s="297"/>
      <c r="LZ6" s="297"/>
      <c r="MA6" s="297"/>
      <c r="MB6" s="297"/>
      <c r="MC6" s="297"/>
      <c r="MD6" s="297"/>
      <c r="ME6" s="297"/>
      <c r="MF6" s="297"/>
      <c r="MG6" s="297"/>
      <c r="MH6" s="297"/>
      <c r="MI6" s="297"/>
    </row>
    <row r="7" spans="1:347" s="299" customFormat="1" ht="68.25" hidden="1" customHeight="1" thickBot="1" x14ac:dyDescent="0.3">
      <c r="A7" s="304">
        <v>2026</v>
      </c>
      <c r="B7" s="305">
        <v>1</v>
      </c>
      <c r="C7" s="306"/>
      <c r="D7" s="307">
        <v>0.16600000000000001</v>
      </c>
      <c r="E7" s="307">
        <v>0.16600000000000001</v>
      </c>
      <c r="F7" s="307">
        <v>0.16600000000000001</v>
      </c>
      <c r="G7" s="307">
        <v>0.16600000000000001</v>
      </c>
      <c r="H7" s="307">
        <v>0.16600000000000001</v>
      </c>
      <c r="I7" s="307">
        <v>0.16600000000000001</v>
      </c>
      <c r="J7" s="307">
        <v>0.16600000000000001</v>
      </c>
      <c r="K7" s="307">
        <v>0.16600000000000001</v>
      </c>
      <c r="L7" s="307">
        <v>0.16600000000000001</v>
      </c>
      <c r="M7" s="307">
        <v>0.16600000000000001</v>
      </c>
      <c r="N7" s="307">
        <v>0.16600000000000001</v>
      </c>
      <c r="O7" s="307">
        <v>0.17</v>
      </c>
      <c r="P7" s="308">
        <f t="shared" si="1"/>
        <v>1.9959999999999998</v>
      </c>
      <c r="R7" s="309">
        <v>1</v>
      </c>
      <c r="S7" s="310">
        <f>+ROUND((R7*100%)/SUM($R$5:$R$8),4)</f>
        <v>0.28570000000000001</v>
      </c>
      <c r="T7" s="304">
        <v>2026</v>
      </c>
      <c r="U7" s="305">
        <v>1</v>
      </c>
      <c r="V7" s="306"/>
      <c r="W7" s="311">
        <f t="shared" si="0"/>
        <v>4.7426200000000002E-2</v>
      </c>
      <c r="X7" s="311">
        <f t="shared" si="0"/>
        <v>4.7426200000000002E-2</v>
      </c>
      <c r="Y7" s="311">
        <f t="shared" si="0"/>
        <v>4.7426200000000002E-2</v>
      </c>
      <c r="Z7" s="311">
        <f t="shared" si="0"/>
        <v>4.7426200000000002E-2</v>
      </c>
      <c r="AA7" s="311">
        <f t="shared" si="0"/>
        <v>4.7426200000000002E-2</v>
      </c>
      <c r="AB7" s="311">
        <f t="shared" si="0"/>
        <v>4.7426200000000002E-2</v>
      </c>
      <c r="AC7" s="311">
        <f t="shared" si="0"/>
        <v>4.7426200000000002E-2</v>
      </c>
      <c r="AD7" s="311">
        <f t="shared" si="0"/>
        <v>4.7426200000000002E-2</v>
      </c>
      <c r="AE7" s="311">
        <f t="shared" si="0"/>
        <v>4.7426200000000002E-2</v>
      </c>
      <c r="AF7" s="311">
        <f t="shared" si="0"/>
        <v>4.7426200000000002E-2</v>
      </c>
      <c r="AG7" s="311">
        <f t="shared" si="0"/>
        <v>4.7426200000000002E-2</v>
      </c>
      <c r="AH7" s="311">
        <f t="shared" si="0"/>
        <v>4.8569000000000008E-2</v>
      </c>
      <c r="AI7" s="312">
        <f t="shared" si="2"/>
        <v>0.57025719999999991</v>
      </c>
      <c r="AJ7" s="313"/>
      <c r="CD7" s="297"/>
      <c r="CE7" s="297"/>
      <c r="CF7" s="297"/>
      <c r="CG7" s="297"/>
      <c r="CH7" s="297"/>
      <c r="CI7" s="297"/>
      <c r="CJ7" s="297"/>
      <c r="CK7" s="297"/>
      <c r="CL7" s="297"/>
      <c r="CM7" s="297"/>
      <c r="CN7" s="297"/>
      <c r="CO7" s="297"/>
      <c r="CP7" s="297"/>
      <c r="CQ7" s="297"/>
      <c r="CR7" s="297"/>
      <c r="CS7" s="297"/>
      <c r="CT7" s="297"/>
      <c r="CU7" s="297"/>
      <c r="CV7" s="297"/>
      <c r="CW7" s="297"/>
      <c r="CX7" s="297"/>
      <c r="CY7" s="297"/>
      <c r="CZ7" s="297"/>
      <c r="DA7" s="297"/>
      <c r="DB7" s="297"/>
      <c r="DC7" s="297"/>
      <c r="DD7" s="297"/>
      <c r="DE7" s="297"/>
      <c r="DF7" s="297"/>
      <c r="DG7" s="297"/>
      <c r="DH7" s="297"/>
      <c r="DI7" s="297"/>
      <c r="DJ7" s="297"/>
      <c r="DK7" s="297"/>
      <c r="DL7" s="297"/>
      <c r="DM7" s="297"/>
      <c r="DN7" s="297"/>
      <c r="DO7" s="297"/>
      <c r="DP7" s="297"/>
      <c r="DQ7" s="297"/>
      <c r="DR7" s="297"/>
      <c r="DS7" s="297"/>
      <c r="DT7" s="297"/>
      <c r="DU7" s="297"/>
      <c r="DV7" s="297"/>
      <c r="DW7" s="297"/>
      <c r="DX7" s="297"/>
      <c r="DY7" s="297"/>
      <c r="DZ7" s="297"/>
      <c r="EA7" s="297"/>
      <c r="EB7" s="297"/>
      <c r="EC7" s="297"/>
      <c r="ED7" s="297"/>
      <c r="EE7" s="297"/>
      <c r="EF7" s="297"/>
      <c r="EG7" s="297"/>
      <c r="EH7" s="297"/>
      <c r="EI7" s="297"/>
      <c r="EJ7" s="297"/>
      <c r="EK7" s="297"/>
      <c r="EL7" s="297"/>
      <c r="EM7" s="297"/>
      <c r="EN7" s="297"/>
      <c r="EO7" s="297"/>
      <c r="EP7" s="297"/>
      <c r="EQ7" s="297"/>
      <c r="ER7" s="297"/>
      <c r="ES7" s="297"/>
      <c r="ET7" s="297"/>
      <c r="EU7" s="297"/>
      <c r="EV7" s="297"/>
      <c r="EW7" s="297"/>
      <c r="EX7" s="297"/>
      <c r="EY7" s="297"/>
      <c r="EZ7" s="297"/>
      <c r="FA7" s="297"/>
      <c r="FB7" s="297"/>
      <c r="FC7" s="297"/>
      <c r="FD7" s="297"/>
      <c r="FE7" s="297"/>
      <c r="FF7" s="297"/>
      <c r="FG7" s="297"/>
      <c r="FH7" s="297"/>
      <c r="FI7" s="297"/>
      <c r="FJ7" s="297"/>
      <c r="FK7" s="297"/>
      <c r="FL7" s="297"/>
      <c r="FM7" s="297"/>
      <c r="FN7" s="297"/>
      <c r="FO7" s="297"/>
      <c r="FP7" s="297"/>
      <c r="FQ7" s="297"/>
      <c r="FR7" s="297"/>
      <c r="FS7" s="297"/>
      <c r="FT7" s="297"/>
      <c r="FU7" s="297"/>
      <c r="FV7" s="297"/>
      <c r="FW7" s="297"/>
      <c r="FX7" s="297"/>
      <c r="FY7" s="297"/>
      <c r="FZ7" s="297"/>
      <c r="GA7" s="297"/>
      <c r="GB7" s="297"/>
      <c r="GC7" s="297"/>
      <c r="GD7" s="297"/>
      <c r="GE7" s="297"/>
      <c r="GF7" s="297"/>
      <c r="GG7" s="297"/>
      <c r="GH7" s="297"/>
      <c r="GI7" s="297"/>
      <c r="GJ7" s="297"/>
      <c r="GK7" s="297"/>
      <c r="GL7" s="297"/>
      <c r="GM7" s="297"/>
      <c r="GN7" s="297"/>
      <c r="GO7" s="297"/>
      <c r="GP7" s="297"/>
      <c r="GQ7" s="297"/>
      <c r="GR7" s="297"/>
      <c r="GS7" s="297"/>
      <c r="GT7" s="297"/>
      <c r="GU7" s="297"/>
      <c r="GV7" s="297"/>
      <c r="GW7" s="297"/>
      <c r="GX7" s="297"/>
      <c r="GY7" s="297"/>
      <c r="GZ7" s="297"/>
      <c r="HA7" s="297"/>
      <c r="HB7" s="297"/>
      <c r="HC7" s="297"/>
      <c r="HD7" s="297"/>
      <c r="HE7" s="297"/>
      <c r="HF7" s="297"/>
      <c r="HG7" s="297"/>
      <c r="HH7" s="297"/>
      <c r="HI7" s="297"/>
      <c r="HJ7" s="297"/>
      <c r="HK7" s="297"/>
      <c r="HL7" s="297"/>
      <c r="HM7" s="297"/>
      <c r="HN7" s="297"/>
      <c r="HO7" s="297"/>
      <c r="HP7" s="297"/>
      <c r="HQ7" s="297"/>
      <c r="HR7" s="297"/>
      <c r="HS7" s="297"/>
      <c r="HT7" s="297"/>
      <c r="HU7" s="297"/>
      <c r="HV7" s="297"/>
      <c r="HW7" s="297"/>
      <c r="HX7" s="297"/>
      <c r="HY7" s="297"/>
      <c r="HZ7" s="297"/>
      <c r="IA7" s="297"/>
      <c r="IB7" s="297"/>
      <c r="IC7" s="297"/>
      <c r="ID7" s="297"/>
      <c r="IE7" s="297"/>
      <c r="IF7" s="297"/>
      <c r="IG7" s="297"/>
      <c r="IH7" s="297"/>
      <c r="II7" s="297"/>
      <c r="IJ7" s="297"/>
      <c r="IK7" s="297"/>
      <c r="IL7" s="297"/>
      <c r="IM7" s="297"/>
      <c r="IN7" s="297"/>
      <c r="IO7" s="297"/>
      <c r="IP7" s="297"/>
      <c r="IQ7" s="297"/>
      <c r="IR7" s="297"/>
      <c r="IS7" s="297"/>
      <c r="IT7" s="297"/>
      <c r="IU7" s="297"/>
      <c r="IV7" s="297"/>
      <c r="IW7" s="297"/>
      <c r="IX7" s="297"/>
      <c r="IY7" s="297"/>
      <c r="IZ7" s="297"/>
      <c r="JA7" s="297"/>
      <c r="JB7" s="297"/>
      <c r="JC7" s="297"/>
      <c r="JD7" s="297"/>
      <c r="JE7" s="297"/>
      <c r="JF7" s="297"/>
      <c r="JG7" s="297"/>
      <c r="JH7" s="297"/>
      <c r="JI7" s="297"/>
      <c r="JJ7" s="297"/>
      <c r="JK7" s="297"/>
      <c r="JL7" s="297"/>
      <c r="JM7" s="297"/>
      <c r="JN7" s="297"/>
      <c r="JO7" s="297"/>
      <c r="JP7" s="297"/>
      <c r="JQ7" s="297"/>
      <c r="JR7" s="297"/>
      <c r="JS7" s="297"/>
      <c r="JT7" s="297"/>
      <c r="JU7" s="297"/>
      <c r="JV7" s="297"/>
      <c r="JW7" s="297"/>
      <c r="JX7" s="297"/>
      <c r="JY7" s="297"/>
      <c r="JZ7" s="297"/>
      <c r="KA7" s="297"/>
      <c r="KB7" s="297"/>
      <c r="KC7" s="297"/>
      <c r="KD7" s="297"/>
      <c r="KE7" s="297"/>
      <c r="KF7" s="297"/>
      <c r="KG7" s="297"/>
      <c r="KH7" s="297"/>
      <c r="KI7" s="297"/>
      <c r="KJ7" s="297"/>
      <c r="KK7" s="297"/>
      <c r="KL7" s="297"/>
      <c r="KM7" s="297"/>
      <c r="KN7" s="297"/>
      <c r="KO7" s="297"/>
      <c r="KP7" s="297"/>
      <c r="KQ7" s="297"/>
      <c r="KR7" s="297"/>
      <c r="KS7" s="297"/>
      <c r="KT7" s="297"/>
      <c r="KU7" s="297"/>
      <c r="KV7" s="297"/>
      <c r="KW7" s="297"/>
      <c r="KX7" s="297"/>
      <c r="KY7" s="297"/>
      <c r="KZ7" s="297"/>
      <c r="LA7" s="297"/>
      <c r="LB7" s="297"/>
      <c r="LC7" s="297"/>
      <c r="LD7" s="297"/>
      <c r="LE7" s="297"/>
      <c r="LF7" s="297"/>
      <c r="LG7" s="297"/>
      <c r="LH7" s="297"/>
      <c r="LI7" s="297"/>
      <c r="LJ7" s="297"/>
      <c r="LK7" s="297"/>
      <c r="LL7" s="297"/>
      <c r="LM7" s="297"/>
      <c r="LN7" s="297"/>
      <c r="LO7" s="297"/>
      <c r="LP7" s="297"/>
      <c r="LQ7" s="297"/>
      <c r="LR7" s="297"/>
      <c r="LS7" s="297"/>
      <c r="LT7" s="297"/>
      <c r="LU7" s="297"/>
      <c r="LV7" s="297"/>
      <c r="LW7" s="297"/>
      <c r="LX7" s="297"/>
      <c r="LY7" s="297"/>
      <c r="LZ7" s="297"/>
      <c r="MA7" s="297"/>
      <c r="MB7" s="297"/>
      <c r="MC7" s="297"/>
      <c r="MD7" s="297"/>
      <c r="ME7" s="297"/>
      <c r="MF7" s="297"/>
      <c r="MG7" s="297"/>
      <c r="MH7" s="297"/>
      <c r="MI7" s="297"/>
    </row>
    <row r="8" spans="1:347" s="299" customFormat="1" ht="68.25" hidden="1" customHeight="1" thickBot="1" x14ac:dyDescent="0.3">
      <c r="A8" s="304">
        <v>2027</v>
      </c>
      <c r="B8" s="305">
        <v>1</v>
      </c>
      <c r="C8" s="306"/>
      <c r="D8" s="307">
        <v>0.16600000000000001</v>
      </c>
      <c r="E8" s="307">
        <v>0.16600000000000001</v>
      </c>
      <c r="F8" s="307">
        <v>0.16600000000000001</v>
      </c>
      <c r="G8" s="307">
        <v>0.16600000000000001</v>
      </c>
      <c r="H8" s="307">
        <v>0.16600000000000001</v>
      </c>
      <c r="I8" s="307">
        <v>0.16600000000000001</v>
      </c>
      <c r="J8" s="307">
        <v>0.16600000000000001</v>
      </c>
      <c r="K8" s="307">
        <v>0.16600000000000001</v>
      </c>
      <c r="L8" s="307">
        <v>0.16600000000000001</v>
      </c>
      <c r="M8" s="307">
        <v>0.16600000000000001</v>
      </c>
      <c r="N8" s="307">
        <v>0.16600000000000001</v>
      </c>
      <c r="O8" s="307">
        <v>0.17</v>
      </c>
      <c r="P8" s="308">
        <f t="shared" si="1"/>
        <v>1.9959999999999998</v>
      </c>
      <c r="Q8" s="314" t="str">
        <f>+IF(SUM(R5:R8)&lt;&gt;350%,"MAL DISTRIBUIDO","CORRECTO")</f>
        <v>CORRECTO</v>
      </c>
      <c r="R8" s="309">
        <v>1</v>
      </c>
      <c r="S8" s="310">
        <f>+ROUND((R8*100%)/SUM($R$5:$R$8),4)</f>
        <v>0.28570000000000001</v>
      </c>
      <c r="T8" s="304">
        <v>2027</v>
      </c>
      <c r="U8" s="305">
        <v>1</v>
      </c>
      <c r="V8" s="306"/>
      <c r="W8" s="311">
        <f t="shared" si="0"/>
        <v>4.7426200000000002E-2</v>
      </c>
      <c r="X8" s="311">
        <f t="shared" si="0"/>
        <v>4.7426200000000002E-2</v>
      </c>
      <c r="Y8" s="311">
        <f t="shared" si="0"/>
        <v>4.7426200000000002E-2</v>
      </c>
      <c r="Z8" s="311">
        <f t="shared" si="0"/>
        <v>4.7426200000000002E-2</v>
      </c>
      <c r="AA8" s="311">
        <f t="shared" si="0"/>
        <v>4.7426200000000002E-2</v>
      </c>
      <c r="AB8" s="311">
        <f t="shared" si="0"/>
        <v>4.7426200000000002E-2</v>
      </c>
      <c r="AC8" s="311">
        <f t="shared" si="0"/>
        <v>4.7426200000000002E-2</v>
      </c>
      <c r="AD8" s="311">
        <f t="shared" si="0"/>
        <v>4.7426200000000002E-2</v>
      </c>
      <c r="AE8" s="311">
        <f t="shared" si="0"/>
        <v>4.7426200000000002E-2</v>
      </c>
      <c r="AF8" s="311">
        <f t="shared" si="0"/>
        <v>4.7426200000000002E-2</v>
      </c>
      <c r="AG8" s="311">
        <f t="shared" si="0"/>
        <v>4.7426200000000002E-2</v>
      </c>
      <c r="AH8" s="311">
        <f t="shared" si="0"/>
        <v>4.8569000000000008E-2</v>
      </c>
      <c r="AI8" s="312">
        <f t="shared" si="2"/>
        <v>0.57025719999999991</v>
      </c>
      <c r="AJ8" s="313">
        <f>+SUM(AI5:AI8)</f>
        <v>1.8536715999999998</v>
      </c>
      <c r="CD8" s="297"/>
      <c r="CE8" s="297"/>
      <c r="CF8" s="297"/>
      <c r="CG8" s="297"/>
      <c r="CH8" s="297"/>
      <c r="CI8" s="297"/>
      <c r="CJ8" s="297"/>
      <c r="CK8" s="297"/>
      <c r="CL8" s="297"/>
      <c r="CM8" s="297"/>
      <c r="CN8" s="297"/>
      <c r="CO8" s="297"/>
      <c r="CP8" s="297"/>
      <c r="CQ8" s="297"/>
      <c r="CR8" s="297"/>
      <c r="CS8" s="297"/>
      <c r="CT8" s="297"/>
      <c r="CU8" s="297"/>
      <c r="CV8" s="297"/>
      <c r="CW8" s="297"/>
      <c r="CX8" s="297"/>
      <c r="CY8" s="297"/>
      <c r="CZ8" s="297"/>
      <c r="DA8" s="297"/>
      <c r="DB8" s="297"/>
      <c r="DC8" s="297"/>
      <c r="DD8" s="297"/>
      <c r="DE8" s="297"/>
      <c r="DF8" s="297"/>
      <c r="DG8" s="297"/>
      <c r="DH8" s="297"/>
      <c r="DI8" s="297"/>
      <c r="DJ8" s="297"/>
      <c r="DK8" s="297"/>
      <c r="DL8" s="297"/>
      <c r="DM8" s="297"/>
      <c r="DN8" s="297"/>
      <c r="DO8" s="297"/>
      <c r="DP8" s="297"/>
      <c r="DQ8" s="297"/>
      <c r="DR8" s="297"/>
      <c r="DS8" s="297"/>
      <c r="DT8" s="297"/>
      <c r="DU8" s="297"/>
      <c r="DV8" s="297"/>
      <c r="DW8" s="297"/>
      <c r="DX8" s="297"/>
      <c r="DY8" s="297"/>
      <c r="DZ8" s="297"/>
      <c r="EA8" s="297"/>
      <c r="EB8" s="297"/>
      <c r="EC8" s="297"/>
      <c r="ED8" s="297"/>
      <c r="EE8" s="297"/>
      <c r="EF8" s="297"/>
      <c r="EG8" s="297"/>
      <c r="EH8" s="297"/>
      <c r="EI8" s="297"/>
      <c r="EJ8" s="297"/>
      <c r="EK8" s="297"/>
      <c r="EL8" s="297"/>
      <c r="EM8" s="297"/>
      <c r="EN8" s="297"/>
      <c r="EO8" s="297"/>
      <c r="EP8" s="297"/>
      <c r="EQ8" s="297"/>
      <c r="ER8" s="297"/>
      <c r="ES8" s="297"/>
      <c r="ET8" s="297"/>
      <c r="EU8" s="297"/>
      <c r="EV8" s="297"/>
      <c r="EW8" s="297"/>
      <c r="EX8" s="297"/>
      <c r="EY8" s="297"/>
      <c r="EZ8" s="297"/>
      <c r="FA8" s="297"/>
      <c r="FB8" s="297"/>
      <c r="FC8" s="297"/>
      <c r="FD8" s="297"/>
      <c r="FE8" s="297"/>
      <c r="FF8" s="297"/>
      <c r="FG8" s="297"/>
      <c r="FH8" s="297"/>
      <c r="FI8" s="297"/>
      <c r="FJ8" s="297"/>
      <c r="FK8" s="297"/>
      <c r="FL8" s="297"/>
      <c r="FM8" s="297"/>
      <c r="FN8" s="297"/>
      <c r="FO8" s="297"/>
      <c r="FP8" s="297"/>
      <c r="FQ8" s="297"/>
      <c r="FR8" s="297"/>
      <c r="FS8" s="297"/>
      <c r="FT8" s="297"/>
      <c r="FU8" s="297"/>
      <c r="FV8" s="297"/>
      <c r="FW8" s="297"/>
      <c r="FX8" s="297"/>
      <c r="FY8" s="297"/>
      <c r="FZ8" s="297"/>
      <c r="GA8" s="297"/>
      <c r="GB8" s="297"/>
      <c r="GC8" s="297"/>
      <c r="GD8" s="297"/>
      <c r="GE8" s="297"/>
      <c r="GF8" s="297"/>
      <c r="GG8" s="297"/>
      <c r="GH8" s="297"/>
      <c r="GI8" s="297"/>
      <c r="GJ8" s="297"/>
      <c r="GK8" s="297"/>
      <c r="GL8" s="297"/>
      <c r="GM8" s="297"/>
      <c r="GN8" s="297"/>
      <c r="GO8" s="297"/>
      <c r="GP8" s="297"/>
      <c r="GQ8" s="297"/>
      <c r="GR8" s="297"/>
      <c r="GS8" s="297"/>
      <c r="GT8" s="297"/>
      <c r="GU8" s="297"/>
      <c r="GV8" s="297"/>
      <c r="GW8" s="297"/>
      <c r="GX8" s="297"/>
      <c r="GY8" s="297"/>
      <c r="GZ8" s="297"/>
      <c r="HA8" s="297"/>
      <c r="HB8" s="297"/>
      <c r="HC8" s="297"/>
      <c r="HD8" s="297"/>
      <c r="HE8" s="297"/>
      <c r="HF8" s="297"/>
      <c r="HG8" s="297"/>
      <c r="HH8" s="297"/>
      <c r="HI8" s="297"/>
      <c r="HJ8" s="297"/>
      <c r="HK8" s="297"/>
      <c r="HL8" s="297"/>
      <c r="HM8" s="297"/>
      <c r="HN8" s="297"/>
      <c r="HO8" s="297"/>
      <c r="HP8" s="297"/>
      <c r="HQ8" s="297"/>
      <c r="HR8" s="297"/>
      <c r="HS8" s="297"/>
      <c r="HT8" s="297"/>
      <c r="HU8" s="297"/>
      <c r="HV8" s="297"/>
      <c r="HW8" s="297"/>
      <c r="HX8" s="297"/>
      <c r="HY8" s="297"/>
      <c r="HZ8" s="297"/>
      <c r="IA8" s="297"/>
      <c r="IB8" s="297"/>
      <c r="IC8" s="297"/>
      <c r="ID8" s="297"/>
      <c r="IE8" s="297"/>
      <c r="IF8" s="297"/>
      <c r="IG8" s="297"/>
      <c r="IH8" s="297"/>
      <c r="II8" s="297"/>
      <c r="IJ8" s="297"/>
      <c r="IK8" s="297"/>
      <c r="IL8" s="297"/>
      <c r="IM8" s="297"/>
      <c r="IN8" s="297"/>
      <c r="IO8" s="297"/>
      <c r="IP8" s="297"/>
      <c r="IQ8" s="297"/>
      <c r="IR8" s="297"/>
      <c r="IS8" s="297"/>
      <c r="IT8" s="297"/>
      <c r="IU8" s="297"/>
      <c r="IV8" s="297"/>
      <c r="IW8" s="297"/>
      <c r="IX8" s="297"/>
      <c r="IY8" s="297"/>
      <c r="IZ8" s="297"/>
      <c r="JA8" s="297"/>
      <c r="JB8" s="297"/>
      <c r="JC8" s="297"/>
      <c r="JD8" s="297"/>
      <c r="JE8" s="297"/>
      <c r="JF8" s="297"/>
      <c r="JG8" s="297"/>
      <c r="JH8" s="297"/>
      <c r="JI8" s="297"/>
      <c r="JJ8" s="297"/>
      <c r="JK8" s="297"/>
      <c r="JL8" s="297"/>
      <c r="JM8" s="297"/>
      <c r="JN8" s="297"/>
      <c r="JO8" s="297"/>
      <c r="JP8" s="297"/>
      <c r="JQ8" s="297"/>
      <c r="JR8" s="297"/>
      <c r="JS8" s="297"/>
      <c r="JT8" s="297"/>
      <c r="JU8" s="297"/>
      <c r="JV8" s="297"/>
      <c r="JW8" s="297"/>
      <c r="JX8" s="297"/>
      <c r="JY8" s="297"/>
      <c r="JZ8" s="297"/>
      <c r="KA8" s="297"/>
      <c r="KB8" s="297"/>
      <c r="KC8" s="297"/>
      <c r="KD8" s="297"/>
      <c r="KE8" s="297"/>
      <c r="KF8" s="297"/>
      <c r="KG8" s="297"/>
      <c r="KH8" s="297"/>
      <c r="KI8" s="297"/>
      <c r="KJ8" s="297"/>
      <c r="KK8" s="297"/>
      <c r="KL8" s="297"/>
      <c r="KM8" s="297"/>
      <c r="KN8" s="297"/>
      <c r="KO8" s="297"/>
      <c r="KP8" s="297"/>
      <c r="KQ8" s="297"/>
      <c r="KR8" s="297"/>
      <c r="KS8" s="297"/>
      <c r="KT8" s="297"/>
      <c r="KU8" s="297"/>
      <c r="KV8" s="297"/>
      <c r="KW8" s="297"/>
      <c r="KX8" s="297"/>
      <c r="KY8" s="297"/>
      <c r="KZ8" s="297"/>
      <c r="LA8" s="297"/>
      <c r="LB8" s="297"/>
      <c r="LC8" s="297"/>
      <c r="LD8" s="297"/>
      <c r="LE8" s="297"/>
      <c r="LF8" s="297"/>
      <c r="LG8" s="297"/>
      <c r="LH8" s="297"/>
      <c r="LI8" s="297"/>
      <c r="LJ8" s="297"/>
      <c r="LK8" s="297"/>
      <c r="LL8" s="297"/>
      <c r="LM8" s="297"/>
      <c r="LN8" s="297"/>
      <c r="LO8" s="297"/>
      <c r="LP8" s="297"/>
      <c r="LQ8" s="297"/>
      <c r="LR8" s="297"/>
      <c r="LS8" s="297"/>
      <c r="LT8" s="297"/>
      <c r="LU8" s="297"/>
      <c r="LV8" s="297"/>
      <c r="LW8" s="297"/>
      <c r="LX8" s="297"/>
      <c r="LY8" s="297"/>
      <c r="LZ8" s="297"/>
      <c r="MA8" s="297"/>
      <c r="MB8" s="297"/>
      <c r="MC8" s="297"/>
      <c r="MD8" s="297"/>
      <c r="ME8" s="297"/>
      <c r="MF8" s="297"/>
      <c r="MG8" s="297"/>
      <c r="MH8" s="297"/>
      <c r="MI8" s="297"/>
    </row>
    <row r="9" spans="1:347" s="299" customFormat="1" ht="51" customHeight="1" thickBot="1" x14ac:dyDescent="0.3">
      <c r="A9" s="315">
        <v>2024</v>
      </c>
      <c r="B9" s="316">
        <v>2</v>
      </c>
      <c r="C9" s="317"/>
      <c r="D9" s="318">
        <v>0</v>
      </c>
      <c r="E9" s="318">
        <v>0</v>
      </c>
      <c r="F9" s="318">
        <v>0</v>
      </c>
      <c r="G9" s="318">
        <v>0</v>
      </c>
      <c r="H9" s="318">
        <v>0</v>
      </c>
      <c r="I9" s="318">
        <v>0</v>
      </c>
      <c r="J9" s="318">
        <f>+'4. ACTIVIDADES Y TAREAS'!BU26</f>
        <v>0</v>
      </c>
      <c r="K9" s="318">
        <f>+'4. ACTIVIDADES Y TAREAS'!CC26</f>
        <v>0</v>
      </c>
      <c r="L9" s="318">
        <f>+'4. ACTIVIDADES Y TAREAS'!CK26</f>
        <v>0</v>
      </c>
      <c r="M9" s="318">
        <f>+'4. ACTIVIDADES Y TAREAS'!CS26</f>
        <v>0</v>
      </c>
      <c r="N9" s="318">
        <f>+'4. ACTIVIDADES Y TAREAS'!DA26</f>
        <v>0</v>
      </c>
      <c r="O9" s="318">
        <f>+'4. ACTIVIDADES Y TAREAS'!DI26</f>
        <v>0</v>
      </c>
      <c r="P9" s="319">
        <f t="shared" si="1"/>
        <v>0</v>
      </c>
      <c r="R9" s="309">
        <v>0.5</v>
      </c>
      <c r="S9" s="320">
        <f>+ROUND((R9*100%)/SUM($R$9:$R$12),4)</f>
        <v>0.1429</v>
      </c>
      <c r="T9" s="315">
        <v>2024</v>
      </c>
      <c r="U9" s="316">
        <v>2</v>
      </c>
      <c r="V9" s="317"/>
      <c r="W9" s="321">
        <f t="shared" si="0"/>
        <v>0</v>
      </c>
      <c r="X9" s="321">
        <f t="shared" si="0"/>
        <v>0</v>
      </c>
      <c r="Y9" s="321">
        <f t="shared" si="0"/>
        <v>0</v>
      </c>
      <c r="Z9" s="321">
        <f t="shared" si="0"/>
        <v>0</v>
      </c>
      <c r="AA9" s="321">
        <f t="shared" si="0"/>
        <v>0</v>
      </c>
      <c r="AB9" s="321">
        <f t="shared" si="0"/>
        <v>0</v>
      </c>
      <c r="AC9" s="321">
        <f t="shared" si="0"/>
        <v>0</v>
      </c>
      <c r="AD9" s="321">
        <f t="shared" si="0"/>
        <v>0</v>
      </c>
      <c r="AE9" s="321">
        <f t="shared" si="0"/>
        <v>0</v>
      </c>
      <c r="AF9" s="321">
        <f t="shared" si="0"/>
        <v>0</v>
      </c>
      <c r="AG9" s="321">
        <f t="shared" si="0"/>
        <v>0</v>
      </c>
      <c r="AH9" s="321">
        <f t="shared" si="0"/>
        <v>0</v>
      </c>
      <c r="AI9" s="322">
        <f t="shared" si="2"/>
        <v>0</v>
      </c>
      <c r="CD9" s="297"/>
      <c r="CE9" s="297"/>
      <c r="CF9" s="297"/>
      <c r="CG9" s="297"/>
      <c r="CH9" s="297"/>
      <c r="CI9" s="297"/>
      <c r="CJ9" s="297"/>
      <c r="CK9" s="297"/>
      <c r="CL9" s="297"/>
      <c r="CM9" s="297"/>
      <c r="CN9" s="297"/>
      <c r="CO9" s="297"/>
      <c r="CP9" s="297"/>
      <c r="CQ9" s="297"/>
      <c r="CR9" s="297"/>
      <c r="CS9" s="297"/>
      <c r="CT9" s="297"/>
      <c r="CU9" s="297"/>
      <c r="CV9" s="297"/>
      <c r="CW9" s="297"/>
      <c r="CX9" s="297"/>
      <c r="CY9" s="297"/>
      <c r="CZ9" s="297"/>
      <c r="DA9" s="297"/>
      <c r="DB9" s="297"/>
      <c r="DC9" s="297"/>
      <c r="DD9" s="297"/>
      <c r="DE9" s="297"/>
      <c r="DF9" s="297"/>
      <c r="DG9" s="297"/>
      <c r="DH9" s="297"/>
      <c r="DI9" s="297"/>
      <c r="DJ9" s="297"/>
      <c r="DK9" s="297"/>
      <c r="DL9" s="297"/>
      <c r="DM9" s="297"/>
      <c r="DN9" s="297"/>
      <c r="DO9" s="297"/>
      <c r="DP9" s="297"/>
      <c r="DQ9" s="297"/>
      <c r="DR9" s="297"/>
      <c r="DS9" s="297"/>
      <c r="DT9" s="297"/>
      <c r="DU9" s="297"/>
      <c r="DV9" s="297"/>
      <c r="DW9" s="297"/>
      <c r="DX9" s="297"/>
      <c r="DY9" s="297"/>
      <c r="DZ9" s="297"/>
      <c r="EA9" s="297"/>
      <c r="EB9" s="297"/>
      <c r="EC9" s="297"/>
      <c r="ED9" s="297"/>
      <c r="EE9" s="297"/>
      <c r="EF9" s="297"/>
      <c r="EG9" s="297"/>
      <c r="EH9" s="297"/>
      <c r="EI9" s="297"/>
      <c r="EJ9" s="297"/>
      <c r="EK9" s="297"/>
      <c r="EL9" s="297"/>
      <c r="EM9" s="297"/>
      <c r="EN9" s="297"/>
      <c r="EO9" s="297"/>
      <c r="EP9" s="297"/>
      <c r="EQ9" s="297"/>
      <c r="ER9" s="297"/>
      <c r="ES9" s="297"/>
      <c r="ET9" s="297"/>
      <c r="EU9" s="297"/>
      <c r="EV9" s="297"/>
      <c r="EW9" s="297"/>
      <c r="EX9" s="297"/>
      <c r="EY9" s="297"/>
      <c r="EZ9" s="297"/>
      <c r="FA9" s="297"/>
      <c r="FB9" s="297"/>
      <c r="FC9" s="297"/>
      <c r="FD9" s="297"/>
      <c r="FE9" s="297"/>
      <c r="FF9" s="297"/>
      <c r="FG9" s="297"/>
      <c r="FH9" s="297"/>
      <c r="FI9" s="297"/>
      <c r="FJ9" s="297"/>
      <c r="FK9" s="297"/>
      <c r="FL9" s="297"/>
      <c r="FM9" s="297"/>
      <c r="FN9" s="297"/>
      <c r="FO9" s="297"/>
      <c r="FP9" s="297"/>
      <c r="FQ9" s="297"/>
      <c r="FR9" s="297"/>
      <c r="FS9" s="297"/>
      <c r="FT9" s="297"/>
      <c r="FU9" s="297"/>
      <c r="FV9" s="297"/>
      <c r="FW9" s="297"/>
      <c r="FX9" s="297"/>
      <c r="FY9" s="297"/>
      <c r="FZ9" s="297"/>
      <c r="GA9" s="297"/>
      <c r="GB9" s="297"/>
      <c r="GC9" s="297"/>
      <c r="GD9" s="297"/>
      <c r="GE9" s="297"/>
      <c r="GF9" s="297"/>
      <c r="GG9" s="297"/>
      <c r="GH9" s="297"/>
      <c r="GI9" s="297"/>
      <c r="GJ9" s="297"/>
      <c r="GK9" s="297"/>
      <c r="GL9" s="297"/>
      <c r="GM9" s="297"/>
      <c r="GN9" s="297"/>
      <c r="GO9" s="297"/>
      <c r="GP9" s="297"/>
      <c r="GQ9" s="297"/>
      <c r="GR9" s="297"/>
      <c r="GS9" s="297"/>
      <c r="GT9" s="297"/>
      <c r="GU9" s="297"/>
      <c r="GV9" s="297"/>
      <c r="GW9" s="297"/>
      <c r="GX9" s="297"/>
      <c r="GY9" s="297"/>
      <c r="GZ9" s="297"/>
      <c r="HA9" s="297"/>
      <c r="HB9" s="297"/>
      <c r="HC9" s="297"/>
      <c r="HD9" s="297"/>
      <c r="HE9" s="297"/>
      <c r="HF9" s="297"/>
      <c r="HG9" s="297"/>
      <c r="HH9" s="297"/>
      <c r="HI9" s="297"/>
      <c r="HJ9" s="297"/>
      <c r="HK9" s="297"/>
      <c r="HL9" s="297"/>
      <c r="HM9" s="297"/>
      <c r="HN9" s="297"/>
      <c r="HO9" s="297"/>
      <c r="HP9" s="297"/>
      <c r="HQ9" s="297"/>
      <c r="HR9" s="297"/>
      <c r="HS9" s="297"/>
      <c r="HT9" s="297"/>
      <c r="HU9" s="297"/>
      <c r="HV9" s="297"/>
      <c r="HW9" s="297"/>
      <c r="HX9" s="297"/>
      <c r="HY9" s="297"/>
      <c r="HZ9" s="297"/>
      <c r="IA9" s="297"/>
      <c r="IB9" s="297"/>
      <c r="IC9" s="297"/>
      <c r="ID9" s="297"/>
      <c r="IE9" s="297"/>
      <c r="IF9" s="297"/>
      <c r="IG9" s="297"/>
      <c r="IH9" s="297"/>
      <c r="II9" s="297"/>
      <c r="IJ9" s="297"/>
      <c r="IK9" s="297"/>
      <c r="IL9" s="297"/>
      <c r="IM9" s="297"/>
      <c r="IN9" s="297"/>
      <c r="IO9" s="297"/>
      <c r="IP9" s="297"/>
      <c r="IQ9" s="297"/>
      <c r="IR9" s="297"/>
      <c r="IS9" s="297"/>
      <c r="IT9" s="297"/>
      <c r="IU9" s="297"/>
      <c r="IV9" s="297"/>
      <c r="IW9" s="297"/>
      <c r="IX9" s="297"/>
      <c r="IY9" s="297"/>
      <c r="IZ9" s="297"/>
      <c r="JA9" s="297"/>
      <c r="JB9" s="297"/>
      <c r="JC9" s="297"/>
      <c r="JD9" s="297"/>
      <c r="JE9" s="297"/>
      <c r="JF9" s="297"/>
      <c r="JG9" s="297"/>
      <c r="JH9" s="297"/>
      <c r="JI9" s="297"/>
      <c r="JJ9" s="297"/>
      <c r="JK9" s="297"/>
      <c r="JL9" s="297"/>
      <c r="JM9" s="297"/>
      <c r="JN9" s="297"/>
      <c r="JO9" s="297"/>
      <c r="JP9" s="297"/>
      <c r="JQ9" s="297"/>
      <c r="JR9" s="297"/>
      <c r="JS9" s="297"/>
      <c r="JT9" s="297"/>
      <c r="JU9" s="297"/>
      <c r="JV9" s="297"/>
      <c r="JW9" s="297"/>
      <c r="JX9" s="297"/>
      <c r="JY9" s="297"/>
      <c r="JZ9" s="297"/>
      <c r="KA9" s="297"/>
      <c r="KB9" s="297"/>
      <c r="KC9" s="297"/>
      <c r="KD9" s="297"/>
      <c r="KE9" s="297"/>
      <c r="KF9" s="297"/>
      <c r="KG9" s="297"/>
      <c r="KH9" s="297"/>
      <c r="KI9" s="297"/>
      <c r="KJ9" s="297"/>
      <c r="KK9" s="297"/>
      <c r="KL9" s="297"/>
      <c r="KM9" s="297"/>
      <c r="KN9" s="297"/>
      <c r="KO9" s="297"/>
      <c r="KP9" s="297"/>
      <c r="KQ9" s="297"/>
      <c r="KR9" s="297"/>
      <c r="KS9" s="297"/>
      <c r="KT9" s="297"/>
      <c r="KU9" s="297"/>
      <c r="KV9" s="297"/>
      <c r="KW9" s="297"/>
      <c r="KX9" s="297"/>
      <c r="KY9" s="297"/>
      <c r="KZ9" s="297"/>
      <c r="LA9" s="297"/>
      <c r="LB9" s="297"/>
      <c r="LC9" s="297"/>
      <c r="LD9" s="297"/>
      <c r="LE9" s="297"/>
      <c r="LF9" s="297"/>
      <c r="LG9" s="297"/>
      <c r="LH9" s="297"/>
      <c r="LI9" s="297"/>
      <c r="LJ9" s="297"/>
      <c r="LK9" s="297"/>
      <c r="LL9" s="297"/>
      <c r="LM9" s="297"/>
      <c r="LN9" s="297"/>
      <c r="LO9" s="297"/>
      <c r="LP9" s="297"/>
      <c r="LQ9" s="297"/>
      <c r="LR9" s="297"/>
      <c r="LS9" s="297"/>
      <c r="LT9" s="297"/>
      <c r="LU9" s="297"/>
      <c r="LV9" s="297"/>
      <c r="LW9" s="297"/>
      <c r="LX9" s="297"/>
      <c r="LY9" s="297"/>
      <c r="LZ9" s="297"/>
      <c r="MA9" s="297"/>
      <c r="MB9" s="297"/>
      <c r="MC9" s="297"/>
      <c r="MD9" s="297"/>
      <c r="ME9" s="297"/>
      <c r="MF9" s="297"/>
      <c r="MG9" s="297"/>
      <c r="MH9" s="297"/>
      <c r="MI9" s="297"/>
    </row>
    <row r="10" spans="1:347" s="299" customFormat="1" ht="51" hidden="1" customHeight="1" thickBot="1" x14ac:dyDescent="0.3">
      <c r="A10" s="315">
        <v>2025</v>
      </c>
      <c r="B10" s="316">
        <v>2</v>
      </c>
      <c r="C10" s="317"/>
      <c r="D10" s="318">
        <v>0.16400000000000003</v>
      </c>
      <c r="E10" s="318">
        <v>0.16400000000000003</v>
      </c>
      <c r="F10" s="318">
        <v>0.16400000000000003</v>
      </c>
      <c r="G10" s="318">
        <v>0.16400000000000003</v>
      </c>
      <c r="H10" s="318">
        <v>0.16400000000000003</v>
      </c>
      <c r="I10" s="318">
        <v>0.16400000000000003</v>
      </c>
      <c r="J10" s="318">
        <v>0.16400000000000003</v>
      </c>
      <c r="K10" s="318">
        <v>0.16400000000000003</v>
      </c>
      <c r="L10" s="318">
        <v>0.16400000000000003</v>
      </c>
      <c r="M10" s="318">
        <v>0.16400000000000003</v>
      </c>
      <c r="N10" s="318">
        <v>0.16400000000000003</v>
      </c>
      <c r="O10" s="318">
        <v>0.18</v>
      </c>
      <c r="P10" s="319">
        <f t="shared" si="1"/>
        <v>1.9840000000000007</v>
      </c>
      <c r="R10" s="309">
        <v>1</v>
      </c>
      <c r="S10" s="320">
        <f>+ROUND((R10*100%)/SUM($R$9:$R$12),4)</f>
        <v>0.28570000000000001</v>
      </c>
      <c r="T10" s="315">
        <v>2025</v>
      </c>
      <c r="U10" s="316">
        <v>2</v>
      </c>
      <c r="V10" s="317"/>
      <c r="W10" s="321">
        <f t="shared" si="0"/>
        <v>4.6854800000000009E-2</v>
      </c>
      <c r="X10" s="321">
        <f t="shared" si="0"/>
        <v>4.6854800000000009E-2</v>
      </c>
      <c r="Y10" s="321">
        <f t="shared" si="0"/>
        <v>4.6854800000000009E-2</v>
      </c>
      <c r="Z10" s="321">
        <f t="shared" si="0"/>
        <v>4.6854800000000009E-2</v>
      </c>
      <c r="AA10" s="321">
        <f t="shared" si="0"/>
        <v>4.6854800000000009E-2</v>
      </c>
      <c r="AB10" s="321">
        <f t="shared" si="0"/>
        <v>4.6854800000000009E-2</v>
      </c>
      <c r="AC10" s="321">
        <f t="shared" si="0"/>
        <v>4.6854800000000009E-2</v>
      </c>
      <c r="AD10" s="321">
        <f t="shared" si="0"/>
        <v>4.6854800000000009E-2</v>
      </c>
      <c r="AE10" s="321">
        <f t="shared" si="0"/>
        <v>4.6854800000000009E-2</v>
      </c>
      <c r="AF10" s="321">
        <f t="shared" si="0"/>
        <v>4.6854800000000009E-2</v>
      </c>
      <c r="AG10" s="321">
        <f t="shared" si="0"/>
        <v>4.6854800000000009E-2</v>
      </c>
      <c r="AH10" s="321">
        <f t="shared" si="0"/>
        <v>5.1425999999999999E-2</v>
      </c>
      <c r="AI10" s="322">
        <f t="shared" si="2"/>
        <v>0.56682880000000013</v>
      </c>
      <c r="CD10" s="297"/>
      <c r="CE10" s="297"/>
      <c r="CF10" s="297"/>
      <c r="CG10" s="297"/>
      <c r="CH10" s="297"/>
      <c r="CI10" s="297"/>
      <c r="CJ10" s="297"/>
      <c r="CK10" s="297"/>
      <c r="CL10" s="297"/>
      <c r="CM10" s="297"/>
      <c r="CN10" s="297"/>
      <c r="CO10" s="297"/>
      <c r="CP10" s="297"/>
      <c r="CQ10" s="297"/>
      <c r="CR10" s="297"/>
      <c r="CS10" s="297"/>
      <c r="CT10" s="297"/>
      <c r="CU10" s="297"/>
      <c r="CV10" s="297"/>
      <c r="CW10" s="297"/>
      <c r="CX10" s="297"/>
      <c r="CY10" s="297"/>
      <c r="CZ10" s="297"/>
      <c r="DA10" s="297"/>
      <c r="DB10" s="297"/>
      <c r="DC10" s="297"/>
      <c r="DD10" s="297"/>
      <c r="DE10" s="297"/>
      <c r="DF10" s="297"/>
      <c r="DG10" s="297"/>
      <c r="DH10" s="297"/>
      <c r="DI10" s="297"/>
      <c r="DJ10" s="297"/>
      <c r="DK10" s="297"/>
      <c r="DL10" s="297"/>
      <c r="DM10" s="297"/>
      <c r="DN10" s="297"/>
      <c r="DO10" s="297"/>
      <c r="DP10" s="297"/>
      <c r="DQ10" s="297"/>
      <c r="DR10" s="297"/>
      <c r="DS10" s="297"/>
      <c r="DT10" s="297"/>
      <c r="DU10" s="297"/>
      <c r="DV10" s="297"/>
      <c r="DW10" s="297"/>
      <c r="DX10" s="297"/>
      <c r="DY10" s="297"/>
      <c r="DZ10" s="297"/>
      <c r="EA10" s="297"/>
      <c r="EB10" s="297"/>
      <c r="EC10" s="297"/>
      <c r="ED10" s="297"/>
      <c r="EE10" s="297"/>
      <c r="EF10" s="297"/>
      <c r="EG10" s="297"/>
      <c r="EH10" s="297"/>
      <c r="EI10" s="297"/>
      <c r="EJ10" s="297"/>
      <c r="EK10" s="297"/>
      <c r="EL10" s="297"/>
      <c r="EM10" s="297"/>
      <c r="EN10" s="297"/>
      <c r="EO10" s="297"/>
      <c r="EP10" s="297"/>
      <c r="EQ10" s="297"/>
      <c r="ER10" s="297"/>
      <c r="ES10" s="297"/>
      <c r="ET10" s="297"/>
      <c r="EU10" s="297"/>
      <c r="EV10" s="297"/>
      <c r="EW10" s="297"/>
      <c r="EX10" s="297"/>
      <c r="EY10" s="297"/>
      <c r="EZ10" s="297"/>
      <c r="FA10" s="297"/>
      <c r="FB10" s="297"/>
      <c r="FC10" s="297"/>
      <c r="FD10" s="297"/>
      <c r="FE10" s="297"/>
      <c r="FF10" s="297"/>
      <c r="FG10" s="297"/>
      <c r="FH10" s="297"/>
      <c r="FI10" s="297"/>
      <c r="FJ10" s="297"/>
      <c r="FK10" s="297"/>
      <c r="FL10" s="297"/>
      <c r="FM10" s="297"/>
      <c r="FN10" s="297"/>
      <c r="FO10" s="297"/>
      <c r="FP10" s="297"/>
      <c r="FQ10" s="297"/>
      <c r="FR10" s="297"/>
      <c r="FS10" s="297"/>
      <c r="FT10" s="297"/>
      <c r="FU10" s="297"/>
      <c r="FV10" s="297"/>
      <c r="FW10" s="297"/>
      <c r="FX10" s="297"/>
      <c r="FY10" s="297"/>
      <c r="FZ10" s="297"/>
      <c r="GA10" s="297"/>
      <c r="GB10" s="297"/>
      <c r="GC10" s="297"/>
      <c r="GD10" s="297"/>
      <c r="GE10" s="297"/>
      <c r="GF10" s="297"/>
      <c r="GG10" s="297"/>
      <c r="GH10" s="297"/>
      <c r="GI10" s="297"/>
      <c r="GJ10" s="297"/>
      <c r="GK10" s="297"/>
      <c r="GL10" s="297"/>
      <c r="GM10" s="297"/>
      <c r="GN10" s="297"/>
      <c r="GO10" s="297"/>
      <c r="GP10" s="297"/>
      <c r="GQ10" s="297"/>
      <c r="GR10" s="297"/>
      <c r="GS10" s="297"/>
      <c r="GT10" s="297"/>
      <c r="GU10" s="297"/>
      <c r="GV10" s="297"/>
      <c r="GW10" s="297"/>
      <c r="GX10" s="297"/>
      <c r="GY10" s="297"/>
      <c r="GZ10" s="297"/>
      <c r="HA10" s="297"/>
      <c r="HB10" s="297"/>
      <c r="HC10" s="297"/>
      <c r="HD10" s="297"/>
      <c r="HE10" s="297"/>
      <c r="HF10" s="297"/>
      <c r="HG10" s="297"/>
      <c r="HH10" s="297"/>
      <c r="HI10" s="297"/>
      <c r="HJ10" s="297"/>
      <c r="HK10" s="297"/>
      <c r="HL10" s="297"/>
      <c r="HM10" s="297"/>
      <c r="HN10" s="297"/>
      <c r="HO10" s="297"/>
      <c r="HP10" s="297"/>
      <c r="HQ10" s="297"/>
      <c r="HR10" s="297"/>
      <c r="HS10" s="297"/>
      <c r="HT10" s="297"/>
      <c r="HU10" s="297"/>
      <c r="HV10" s="297"/>
      <c r="HW10" s="297"/>
      <c r="HX10" s="297"/>
      <c r="HY10" s="297"/>
      <c r="HZ10" s="297"/>
      <c r="IA10" s="297"/>
      <c r="IB10" s="297"/>
      <c r="IC10" s="297"/>
      <c r="ID10" s="297"/>
      <c r="IE10" s="297"/>
      <c r="IF10" s="297"/>
      <c r="IG10" s="297"/>
      <c r="IH10" s="297"/>
      <c r="II10" s="297"/>
      <c r="IJ10" s="297"/>
      <c r="IK10" s="297"/>
      <c r="IL10" s="297"/>
      <c r="IM10" s="297"/>
      <c r="IN10" s="297"/>
      <c r="IO10" s="297"/>
      <c r="IP10" s="297"/>
      <c r="IQ10" s="297"/>
      <c r="IR10" s="297"/>
      <c r="IS10" s="297"/>
      <c r="IT10" s="297"/>
      <c r="IU10" s="297"/>
      <c r="IV10" s="297"/>
      <c r="IW10" s="297"/>
      <c r="IX10" s="297"/>
      <c r="IY10" s="297"/>
      <c r="IZ10" s="297"/>
      <c r="JA10" s="297"/>
      <c r="JB10" s="297"/>
      <c r="JC10" s="297"/>
      <c r="JD10" s="297"/>
      <c r="JE10" s="297"/>
      <c r="JF10" s="297"/>
      <c r="JG10" s="297"/>
      <c r="JH10" s="297"/>
      <c r="JI10" s="297"/>
      <c r="JJ10" s="297"/>
      <c r="JK10" s="297"/>
      <c r="JL10" s="297"/>
      <c r="JM10" s="297"/>
      <c r="JN10" s="297"/>
      <c r="JO10" s="297"/>
      <c r="JP10" s="297"/>
      <c r="JQ10" s="297"/>
      <c r="JR10" s="297"/>
      <c r="JS10" s="297"/>
      <c r="JT10" s="297"/>
      <c r="JU10" s="297"/>
      <c r="JV10" s="297"/>
      <c r="JW10" s="297"/>
      <c r="JX10" s="297"/>
      <c r="JY10" s="297"/>
      <c r="JZ10" s="297"/>
      <c r="KA10" s="297"/>
      <c r="KB10" s="297"/>
      <c r="KC10" s="297"/>
      <c r="KD10" s="297"/>
      <c r="KE10" s="297"/>
      <c r="KF10" s="297"/>
      <c r="KG10" s="297"/>
      <c r="KH10" s="297"/>
      <c r="KI10" s="297"/>
      <c r="KJ10" s="297"/>
      <c r="KK10" s="297"/>
      <c r="KL10" s="297"/>
      <c r="KM10" s="297"/>
      <c r="KN10" s="297"/>
      <c r="KO10" s="297"/>
      <c r="KP10" s="297"/>
      <c r="KQ10" s="297"/>
      <c r="KR10" s="297"/>
      <c r="KS10" s="297"/>
      <c r="KT10" s="297"/>
      <c r="KU10" s="297"/>
      <c r="KV10" s="297"/>
      <c r="KW10" s="297"/>
      <c r="KX10" s="297"/>
      <c r="KY10" s="297"/>
      <c r="KZ10" s="297"/>
      <c r="LA10" s="297"/>
      <c r="LB10" s="297"/>
      <c r="LC10" s="297"/>
      <c r="LD10" s="297"/>
      <c r="LE10" s="297"/>
      <c r="LF10" s="297"/>
      <c r="LG10" s="297"/>
      <c r="LH10" s="297"/>
      <c r="LI10" s="297"/>
      <c r="LJ10" s="297"/>
      <c r="LK10" s="297"/>
      <c r="LL10" s="297"/>
      <c r="LM10" s="297"/>
      <c r="LN10" s="297"/>
      <c r="LO10" s="297"/>
      <c r="LP10" s="297"/>
      <c r="LQ10" s="297"/>
      <c r="LR10" s="297"/>
      <c r="LS10" s="297"/>
      <c r="LT10" s="297"/>
      <c r="LU10" s="297"/>
      <c r="LV10" s="297"/>
      <c r="LW10" s="297"/>
      <c r="LX10" s="297"/>
      <c r="LY10" s="297"/>
      <c r="LZ10" s="297"/>
      <c r="MA10" s="297"/>
      <c r="MB10" s="297"/>
      <c r="MC10" s="297"/>
      <c r="MD10" s="297"/>
      <c r="ME10" s="297"/>
      <c r="MF10" s="297"/>
      <c r="MG10" s="297"/>
      <c r="MH10" s="297"/>
      <c r="MI10" s="297"/>
    </row>
    <row r="11" spans="1:347" s="299" customFormat="1" ht="51" hidden="1" customHeight="1" thickBot="1" x14ac:dyDescent="0.3">
      <c r="A11" s="315">
        <v>2026</v>
      </c>
      <c r="B11" s="316">
        <v>2</v>
      </c>
      <c r="C11" s="317"/>
      <c r="D11" s="318">
        <v>0.16400000000000003</v>
      </c>
      <c r="E11" s="318">
        <v>0.16400000000000003</v>
      </c>
      <c r="F11" s="318">
        <v>0.16400000000000003</v>
      </c>
      <c r="G11" s="318">
        <v>0.16400000000000003</v>
      </c>
      <c r="H11" s="318">
        <v>0.16400000000000003</v>
      </c>
      <c r="I11" s="318">
        <v>0.16400000000000003</v>
      </c>
      <c r="J11" s="318">
        <v>0.16400000000000003</v>
      </c>
      <c r="K11" s="318">
        <v>0.16400000000000003</v>
      </c>
      <c r="L11" s="318">
        <v>0.16400000000000003</v>
      </c>
      <c r="M11" s="318">
        <v>0.16400000000000003</v>
      </c>
      <c r="N11" s="318">
        <v>0.16400000000000003</v>
      </c>
      <c r="O11" s="318">
        <v>0.18</v>
      </c>
      <c r="P11" s="319">
        <f t="shared" si="1"/>
        <v>1.9840000000000007</v>
      </c>
      <c r="R11" s="309">
        <v>1</v>
      </c>
      <c r="S11" s="320">
        <f>+ROUND((R11*100%)/SUM($R$9:$R$12),4)</f>
        <v>0.28570000000000001</v>
      </c>
      <c r="T11" s="315">
        <v>2026</v>
      </c>
      <c r="U11" s="316">
        <v>2</v>
      </c>
      <c r="V11" s="317"/>
      <c r="W11" s="321">
        <f t="shared" si="0"/>
        <v>4.6854800000000009E-2</v>
      </c>
      <c r="X11" s="321">
        <f t="shared" si="0"/>
        <v>4.6854800000000009E-2</v>
      </c>
      <c r="Y11" s="321">
        <f t="shared" si="0"/>
        <v>4.6854800000000009E-2</v>
      </c>
      <c r="Z11" s="321">
        <f t="shared" si="0"/>
        <v>4.6854800000000009E-2</v>
      </c>
      <c r="AA11" s="321">
        <f t="shared" si="0"/>
        <v>4.6854800000000009E-2</v>
      </c>
      <c r="AB11" s="321">
        <f t="shared" si="0"/>
        <v>4.6854800000000009E-2</v>
      </c>
      <c r="AC11" s="321">
        <f t="shared" si="0"/>
        <v>4.6854800000000009E-2</v>
      </c>
      <c r="AD11" s="321">
        <f t="shared" si="0"/>
        <v>4.6854800000000009E-2</v>
      </c>
      <c r="AE11" s="321">
        <f t="shared" si="0"/>
        <v>4.6854800000000009E-2</v>
      </c>
      <c r="AF11" s="321">
        <f t="shared" si="0"/>
        <v>4.6854800000000009E-2</v>
      </c>
      <c r="AG11" s="321">
        <f t="shared" si="0"/>
        <v>4.6854800000000009E-2</v>
      </c>
      <c r="AH11" s="321">
        <f t="shared" si="0"/>
        <v>5.1425999999999999E-2</v>
      </c>
      <c r="AI11" s="322">
        <f t="shared" si="2"/>
        <v>0.56682880000000013</v>
      </c>
      <c r="CD11" s="297"/>
      <c r="CE11" s="297"/>
      <c r="CF11" s="297"/>
      <c r="CG11" s="297"/>
      <c r="CH11" s="297"/>
      <c r="CI11" s="297"/>
      <c r="CJ11" s="297"/>
      <c r="CK11" s="297"/>
      <c r="CL11" s="297"/>
      <c r="CM11" s="297"/>
      <c r="CN11" s="297"/>
      <c r="CO11" s="297"/>
      <c r="CP11" s="297"/>
      <c r="CQ11" s="297"/>
      <c r="CR11" s="297"/>
      <c r="CS11" s="297"/>
      <c r="CT11" s="297"/>
      <c r="CU11" s="297"/>
      <c r="CV11" s="297"/>
      <c r="CW11" s="297"/>
      <c r="CX11" s="297"/>
      <c r="CY11" s="297"/>
      <c r="CZ11" s="297"/>
      <c r="DA11" s="297"/>
      <c r="DB11" s="297"/>
      <c r="DC11" s="297"/>
      <c r="DD11" s="297"/>
      <c r="DE11" s="297"/>
      <c r="DF11" s="297"/>
      <c r="DG11" s="297"/>
      <c r="DH11" s="297"/>
      <c r="DI11" s="297"/>
      <c r="DJ11" s="297"/>
      <c r="DK11" s="297"/>
      <c r="DL11" s="297"/>
      <c r="DM11" s="297"/>
      <c r="DN11" s="297"/>
      <c r="DO11" s="297"/>
      <c r="DP11" s="297"/>
      <c r="DQ11" s="297"/>
      <c r="DR11" s="297"/>
      <c r="DS11" s="297"/>
      <c r="DT11" s="297"/>
      <c r="DU11" s="297"/>
      <c r="DV11" s="297"/>
      <c r="DW11" s="297"/>
      <c r="DX11" s="297"/>
      <c r="DY11" s="297"/>
      <c r="DZ11" s="297"/>
      <c r="EA11" s="297"/>
      <c r="EB11" s="297"/>
      <c r="EC11" s="297"/>
      <c r="ED11" s="297"/>
      <c r="EE11" s="297"/>
      <c r="EF11" s="297"/>
      <c r="EG11" s="297"/>
      <c r="EH11" s="297"/>
      <c r="EI11" s="297"/>
      <c r="EJ11" s="297"/>
      <c r="EK11" s="297"/>
      <c r="EL11" s="297"/>
      <c r="EM11" s="297"/>
      <c r="EN11" s="297"/>
      <c r="EO11" s="297"/>
      <c r="EP11" s="297"/>
      <c r="EQ11" s="297"/>
      <c r="ER11" s="297"/>
      <c r="ES11" s="297"/>
      <c r="ET11" s="297"/>
      <c r="EU11" s="297"/>
      <c r="EV11" s="297"/>
      <c r="EW11" s="297"/>
      <c r="EX11" s="297"/>
      <c r="EY11" s="297"/>
      <c r="EZ11" s="297"/>
      <c r="FA11" s="297"/>
      <c r="FB11" s="297"/>
      <c r="FC11" s="297"/>
      <c r="FD11" s="297"/>
      <c r="FE11" s="297"/>
      <c r="FF11" s="297"/>
      <c r="FG11" s="297"/>
      <c r="FH11" s="297"/>
      <c r="FI11" s="297"/>
      <c r="FJ11" s="297"/>
      <c r="FK11" s="297"/>
      <c r="FL11" s="297"/>
      <c r="FM11" s="297"/>
      <c r="FN11" s="297"/>
      <c r="FO11" s="297"/>
      <c r="FP11" s="297"/>
      <c r="FQ11" s="297"/>
      <c r="FR11" s="297"/>
      <c r="FS11" s="297"/>
      <c r="FT11" s="297"/>
      <c r="FU11" s="297"/>
      <c r="FV11" s="297"/>
      <c r="FW11" s="297"/>
      <c r="FX11" s="297"/>
      <c r="FY11" s="297"/>
      <c r="FZ11" s="297"/>
      <c r="GA11" s="297"/>
      <c r="GB11" s="297"/>
      <c r="GC11" s="297"/>
      <c r="GD11" s="297"/>
      <c r="GE11" s="297"/>
      <c r="GF11" s="297"/>
      <c r="GG11" s="297"/>
      <c r="GH11" s="297"/>
      <c r="GI11" s="297"/>
      <c r="GJ11" s="297"/>
      <c r="GK11" s="297"/>
      <c r="GL11" s="297"/>
      <c r="GM11" s="297"/>
      <c r="GN11" s="297"/>
      <c r="GO11" s="297"/>
      <c r="GP11" s="297"/>
      <c r="GQ11" s="297"/>
      <c r="GR11" s="297"/>
      <c r="GS11" s="297"/>
      <c r="GT11" s="297"/>
      <c r="GU11" s="297"/>
      <c r="GV11" s="297"/>
      <c r="GW11" s="297"/>
      <c r="GX11" s="297"/>
      <c r="GY11" s="297"/>
      <c r="GZ11" s="297"/>
      <c r="HA11" s="297"/>
      <c r="HB11" s="297"/>
      <c r="HC11" s="297"/>
      <c r="HD11" s="297"/>
      <c r="HE11" s="297"/>
      <c r="HF11" s="297"/>
      <c r="HG11" s="297"/>
      <c r="HH11" s="297"/>
      <c r="HI11" s="297"/>
      <c r="HJ11" s="297"/>
      <c r="HK11" s="297"/>
      <c r="HL11" s="297"/>
      <c r="HM11" s="297"/>
      <c r="HN11" s="297"/>
      <c r="HO11" s="297"/>
      <c r="HP11" s="297"/>
      <c r="HQ11" s="297"/>
      <c r="HR11" s="297"/>
      <c r="HS11" s="297"/>
      <c r="HT11" s="297"/>
      <c r="HU11" s="297"/>
      <c r="HV11" s="297"/>
      <c r="HW11" s="297"/>
      <c r="HX11" s="297"/>
      <c r="HY11" s="297"/>
      <c r="HZ11" s="297"/>
      <c r="IA11" s="297"/>
      <c r="IB11" s="297"/>
      <c r="IC11" s="297"/>
      <c r="ID11" s="297"/>
      <c r="IE11" s="297"/>
      <c r="IF11" s="297"/>
      <c r="IG11" s="297"/>
      <c r="IH11" s="297"/>
      <c r="II11" s="297"/>
      <c r="IJ11" s="297"/>
      <c r="IK11" s="297"/>
      <c r="IL11" s="297"/>
      <c r="IM11" s="297"/>
      <c r="IN11" s="297"/>
      <c r="IO11" s="297"/>
      <c r="IP11" s="297"/>
      <c r="IQ11" s="297"/>
      <c r="IR11" s="297"/>
      <c r="IS11" s="297"/>
      <c r="IT11" s="297"/>
      <c r="IU11" s="297"/>
      <c r="IV11" s="297"/>
      <c r="IW11" s="297"/>
      <c r="IX11" s="297"/>
      <c r="IY11" s="297"/>
      <c r="IZ11" s="297"/>
      <c r="JA11" s="297"/>
      <c r="JB11" s="297"/>
      <c r="JC11" s="297"/>
      <c r="JD11" s="297"/>
      <c r="JE11" s="297"/>
      <c r="JF11" s="297"/>
      <c r="JG11" s="297"/>
      <c r="JH11" s="297"/>
      <c r="JI11" s="297"/>
      <c r="JJ11" s="297"/>
      <c r="JK11" s="297"/>
      <c r="JL11" s="297"/>
      <c r="JM11" s="297"/>
      <c r="JN11" s="297"/>
      <c r="JO11" s="297"/>
      <c r="JP11" s="297"/>
      <c r="JQ11" s="297"/>
      <c r="JR11" s="297"/>
      <c r="JS11" s="297"/>
      <c r="JT11" s="297"/>
      <c r="JU11" s="297"/>
      <c r="JV11" s="297"/>
      <c r="JW11" s="297"/>
      <c r="JX11" s="297"/>
      <c r="JY11" s="297"/>
      <c r="JZ11" s="297"/>
      <c r="KA11" s="297"/>
      <c r="KB11" s="297"/>
      <c r="KC11" s="297"/>
      <c r="KD11" s="297"/>
      <c r="KE11" s="297"/>
      <c r="KF11" s="297"/>
      <c r="KG11" s="297"/>
      <c r="KH11" s="297"/>
      <c r="KI11" s="297"/>
      <c r="KJ11" s="297"/>
      <c r="KK11" s="297"/>
      <c r="KL11" s="297"/>
      <c r="KM11" s="297"/>
      <c r="KN11" s="297"/>
      <c r="KO11" s="297"/>
      <c r="KP11" s="297"/>
      <c r="KQ11" s="297"/>
      <c r="KR11" s="297"/>
      <c r="KS11" s="297"/>
      <c r="KT11" s="297"/>
      <c r="KU11" s="297"/>
      <c r="KV11" s="297"/>
      <c r="KW11" s="297"/>
      <c r="KX11" s="297"/>
      <c r="KY11" s="297"/>
      <c r="KZ11" s="297"/>
      <c r="LA11" s="297"/>
      <c r="LB11" s="297"/>
      <c r="LC11" s="297"/>
      <c r="LD11" s="297"/>
      <c r="LE11" s="297"/>
      <c r="LF11" s="297"/>
      <c r="LG11" s="297"/>
      <c r="LH11" s="297"/>
      <c r="LI11" s="297"/>
      <c r="LJ11" s="297"/>
      <c r="LK11" s="297"/>
      <c r="LL11" s="297"/>
      <c r="LM11" s="297"/>
      <c r="LN11" s="297"/>
      <c r="LO11" s="297"/>
      <c r="LP11" s="297"/>
      <c r="LQ11" s="297"/>
      <c r="LR11" s="297"/>
      <c r="LS11" s="297"/>
      <c r="LT11" s="297"/>
      <c r="LU11" s="297"/>
      <c r="LV11" s="297"/>
      <c r="LW11" s="297"/>
      <c r="LX11" s="297"/>
      <c r="LY11" s="297"/>
      <c r="LZ11" s="297"/>
      <c r="MA11" s="297"/>
      <c r="MB11" s="297"/>
      <c r="MC11" s="297"/>
      <c r="MD11" s="297"/>
      <c r="ME11" s="297"/>
      <c r="MF11" s="297"/>
      <c r="MG11" s="297"/>
      <c r="MH11" s="297"/>
      <c r="MI11" s="297"/>
    </row>
    <row r="12" spans="1:347" s="299" customFormat="1" ht="51" hidden="1" customHeight="1" thickBot="1" x14ac:dyDescent="0.3">
      <c r="A12" s="315">
        <v>2027</v>
      </c>
      <c r="B12" s="316">
        <v>2</v>
      </c>
      <c r="C12" s="317"/>
      <c r="D12" s="318">
        <v>0.16400000000000003</v>
      </c>
      <c r="E12" s="318">
        <v>0.16400000000000003</v>
      </c>
      <c r="F12" s="318">
        <v>0.16400000000000003</v>
      </c>
      <c r="G12" s="318">
        <v>0.16400000000000003</v>
      </c>
      <c r="H12" s="318">
        <v>0.16400000000000003</v>
      </c>
      <c r="I12" s="318">
        <v>0.16400000000000003</v>
      </c>
      <c r="J12" s="318">
        <v>0.16400000000000003</v>
      </c>
      <c r="K12" s="318">
        <v>0.16400000000000003</v>
      </c>
      <c r="L12" s="318">
        <v>0.16400000000000003</v>
      </c>
      <c r="M12" s="318">
        <v>0.16400000000000003</v>
      </c>
      <c r="N12" s="318">
        <v>0.16400000000000003</v>
      </c>
      <c r="O12" s="318">
        <v>0.18</v>
      </c>
      <c r="P12" s="319">
        <f t="shared" si="1"/>
        <v>1.9840000000000007</v>
      </c>
      <c r="Q12" s="299" t="str">
        <f>+IF(SUM(R9:R12)&lt;&gt;350%,"MAL DISTRIBUIDO","CORRECTO")</f>
        <v>CORRECTO</v>
      </c>
      <c r="R12" s="309">
        <v>1</v>
      </c>
      <c r="S12" s="320">
        <f>+ROUND((R12*100%)/SUM($R$9:$R$12),4)</f>
        <v>0.28570000000000001</v>
      </c>
      <c r="T12" s="315">
        <v>2027</v>
      </c>
      <c r="U12" s="316">
        <v>2</v>
      </c>
      <c r="V12" s="317"/>
      <c r="W12" s="321">
        <f t="shared" si="0"/>
        <v>4.6854800000000009E-2</v>
      </c>
      <c r="X12" s="321">
        <f t="shared" si="0"/>
        <v>4.6854800000000009E-2</v>
      </c>
      <c r="Y12" s="321">
        <f t="shared" si="0"/>
        <v>4.6854800000000009E-2</v>
      </c>
      <c r="Z12" s="321">
        <f t="shared" si="0"/>
        <v>4.6854800000000009E-2</v>
      </c>
      <c r="AA12" s="321">
        <f t="shared" si="0"/>
        <v>4.6854800000000009E-2</v>
      </c>
      <c r="AB12" s="321">
        <f t="shared" si="0"/>
        <v>4.6854800000000009E-2</v>
      </c>
      <c r="AC12" s="321">
        <f t="shared" si="0"/>
        <v>4.6854800000000009E-2</v>
      </c>
      <c r="AD12" s="321">
        <f t="shared" si="0"/>
        <v>4.6854800000000009E-2</v>
      </c>
      <c r="AE12" s="321">
        <f t="shared" si="0"/>
        <v>4.6854800000000009E-2</v>
      </c>
      <c r="AF12" s="321">
        <f t="shared" si="0"/>
        <v>4.6854800000000009E-2</v>
      </c>
      <c r="AG12" s="321">
        <f t="shared" si="0"/>
        <v>4.6854800000000009E-2</v>
      </c>
      <c r="AH12" s="321">
        <f t="shared" si="0"/>
        <v>5.1425999999999999E-2</v>
      </c>
      <c r="AI12" s="322">
        <f t="shared" si="2"/>
        <v>0.56682880000000013</v>
      </c>
      <c r="AJ12" s="313">
        <f>+SUM(AI9:AI12)</f>
        <v>1.7004864000000004</v>
      </c>
      <c r="CD12" s="297"/>
      <c r="CE12" s="297"/>
      <c r="CF12" s="297"/>
      <c r="CG12" s="297"/>
      <c r="CH12" s="297"/>
      <c r="CI12" s="297"/>
      <c r="CJ12" s="297"/>
      <c r="CK12" s="297"/>
      <c r="CL12" s="297"/>
      <c r="CM12" s="297"/>
      <c r="CN12" s="297"/>
      <c r="CO12" s="297"/>
      <c r="CP12" s="297"/>
      <c r="CQ12" s="297"/>
      <c r="CR12" s="297"/>
      <c r="CS12" s="297"/>
      <c r="CT12" s="297"/>
      <c r="CU12" s="297"/>
      <c r="CV12" s="297"/>
      <c r="CW12" s="297"/>
      <c r="CX12" s="297"/>
      <c r="CY12" s="297"/>
      <c r="CZ12" s="297"/>
      <c r="DA12" s="297"/>
      <c r="DB12" s="297"/>
      <c r="DC12" s="297"/>
      <c r="DD12" s="297"/>
      <c r="DE12" s="297"/>
      <c r="DF12" s="297"/>
      <c r="DG12" s="297"/>
      <c r="DH12" s="297"/>
      <c r="DI12" s="297"/>
      <c r="DJ12" s="297"/>
      <c r="DK12" s="297"/>
      <c r="DL12" s="297"/>
      <c r="DM12" s="297"/>
      <c r="DN12" s="297"/>
      <c r="DO12" s="297"/>
      <c r="DP12" s="297"/>
      <c r="DQ12" s="297"/>
      <c r="DR12" s="297"/>
      <c r="DS12" s="297"/>
      <c r="DT12" s="297"/>
      <c r="DU12" s="297"/>
      <c r="DV12" s="297"/>
      <c r="DW12" s="297"/>
      <c r="DX12" s="297"/>
      <c r="DY12" s="297"/>
      <c r="DZ12" s="297"/>
      <c r="EA12" s="297"/>
      <c r="EB12" s="297"/>
      <c r="EC12" s="297"/>
      <c r="ED12" s="297"/>
      <c r="EE12" s="297"/>
      <c r="EF12" s="297"/>
      <c r="EG12" s="297"/>
      <c r="EH12" s="297"/>
      <c r="EI12" s="297"/>
      <c r="EJ12" s="297"/>
      <c r="EK12" s="297"/>
      <c r="EL12" s="297"/>
      <c r="EM12" s="297"/>
      <c r="EN12" s="297"/>
      <c r="EO12" s="297"/>
      <c r="EP12" s="297"/>
      <c r="EQ12" s="297"/>
      <c r="ER12" s="297"/>
      <c r="ES12" s="297"/>
      <c r="ET12" s="297"/>
      <c r="EU12" s="297"/>
      <c r="EV12" s="297"/>
      <c r="EW12" s="297"/>
      <c r="EX12" s="297"/>
      <c r="EY12" s="297"/>
      <c r="EZ12" s="297"/>
      <c r="FA12" s="297"/>
      <c r="FB12" s="297"/>
      <c r="FC12" s="297"/>
      <c r="FD12" s="297"/>
      <c r="FE12" s="297"/>
      <c r="FF12" s="297"/>
      <c r="FG12" s="297"/>
      <c r="FH12" s="297"/>
      <c r="FI12" s="297"/>
      <c r="FJ12" s="297"/>
      <c r="FK12" s="297"/>
      <c r="FL12" s="297"/>
      <c r="FM12" s="297"/>
      <c r="FN12" s="297"/>
      <c r="FO12" s="297"/>
      <c r="FP12" s="297"/>
      <c r="FQ12" s="297"/>
      <c r="FR12" s="297"/>
      <c r="FS12" s="297"/>
      <c r="FT12" s="297"/>
      <c r="FU12" s="297"/>
      <c r="FV12" s="297"/>
      <c r="FW12" s="297"/>
      <c r="FX12" s="297"/>
      <c r="FY12" s="297"/>
      <c r="FZ12" s="297"/>
      <c r="GA12" s="297"/>
      <c r="GB12" s="297"/>
      <c r="GC12" s="297"/>
      <c r="GD12" s="297"/>
      <c r="GE12" s="297"/>
      <c r="GF12" s="297"/>
      <c r="GG12" s="297"/>
      <c r="GH12" s="297"/>
      <c r="GI12" s="297"/>
      <c r="GJ12" s="297"/>
      <c r="GK12" s="297"/>
      <c r="GL12" s="297"/>
      <c r="GM12" s="297"/>
      <c r="GN12" s="297"/>
      <c r="GO12" s="297"/>
      <c r="GP12" s="297"/>
      <c r="GQ12" s="297"/>
      <c r="GR12" s="297"/>
      <c r="GS12" s="297"/>
      <c r="GT12" s="297"/>
      <c r="GU12" s="297"/>
      <c r="GV12" s="297"/>
      <c r="GW12" s="297"/>
      <c r="GX12" s="297"/>
      <c r="GY12" s="297"/>
      <c r="GZ12" s="297"/>
      <c r="HA12" s="297"/>
      <c r="HB12" s="297"/>
      <c r="HC12" s="297"/>
      <c r="HD12" s="297"/>
      <c r="HE12" s="297"/>
      <c r="HF12" s="297"/>
      <c r="HG12" s="297"/>
      <c r="HH12" s="297"/>
      <c r="HI12" s="297"/>
      <c r="HJ12" s="297"/>
      <c r="HK12" s="297"/>
      <c r="HL12" s="297"/>
      <c r="HM12" s="297"/>
      <c r="HN12" s="297"/>
      <c r="HO12" s="297"/>
      <c r="HP12" s="297"/>
      <c r="HQ12" s="297"/>
      <c r="HR12" s="297"/>
      <c r="HS12" s="297"/>
      <c r="HT12" s="297"/>
      <c r="HU12" s="297"/>
      <c r="HV12" s="297"/>
      <c r="HW12" s="297"/>
      <c r="HX12" s="297"/>
      <c r="HY12" s="297"/>
      <c r="HZ12" s="297"/>
      <c r="IA12" s="297"/>
      <c r="IB12" s="297"/>
      <c r="IC12" s="297"/>
      <c r="ID12" s="297"/>
      <c r="IE12" s="297"/>
      <c r="IF12" s="297"/>
      <c r="IG12" s="297"/>
      <c r="IH12" s="297"/>
      <c r="II12" s="297"/>
      <c r="IJ12" s="297"/>
      <c r="IK12" s="297"/>
      <c r="IL12" s="297"/>
      <c r="IM12" s="297"/>
      <c r="IN12" s="297"/>
      <c r="IO12" s="297"/>
      <c r="IP12" s="297"/>
      <c r="IQ12" s="297"/>
      <c r="IR12" s="297"/>
      <c r="IS12" s="297"/>
      <c r="IT12" s="297"/>
      <c r="IU12" s="297"/>
      <c r="IV12" s="297"/>
      <c r="IW12" s="297"/>
      <c r="IX12" s="297"/>
      <c r="IY12" s="297"/>
      <c r="IZ12" s="297"/>
      <c r="JA12" s="297"/>
      <c r="JB12" s="297"/>
      <c r="JC12" s="297"/>
      <c r="JD12" s="297"/>
      <c r="JE12" s="297"/>
      <c r="JF12" s="297"/>
      <c r="JG12" s="297"/>
      <c r="JH12" s="297"/>
      <c r="JI12" s="297"/>
      <c r="JJ12" s="297"/>
      <c r="JK12" s="297"/>
      <c r="JL12" s="297"/>
      <c r="JM12" s="297"/>
      <c r="JN12" s="297"/>
      <c r="JO12" s="297"/>
      <c r="JP12" s="297"/>
      <c r="JQ12" s="297"/>
      <c r="JR12" s="297"/>
      <c r="JS12" s="297"/>
      <c r="JT12" s="297"/>
      <c r="JU12" s="297"/>
      <c r="JV12" s="297"/>
      <c r="JW12" s="297"/>
      <c r="JX12" s="297"/>
      <c r="JY12" s="297"/>
      <c r="JZ12" s="297"/>
      <c r="KA12" s="297"/>
      <c r="KB12" s="297"/>
      <c r="KC12" s="297"/>
      <c r="KD12" s="297"/>
      <c r="KE12" s="297"/>
      <c r="KF12" s="297"/>
      <c r="KG12" s="297"/>
      <c r="KH12" s="297"/>
      <c r="KI12" s="297"/>
      <c r="KJ12" s="297"/>
      <c r="KK12" s="297"/>
      <c r="KL12" s="297"/>
      <c r="KM12" s="297"/>
      <c r="KN12" s="297"/>
      <c r="KO12" s="297"/>
      <c r="KP12" s="297"/>
      <c r="KQ12" s="297"/>
      <c r="KR12" s="297"/>
      <c r="KS12" s="297"/>
      <c r="KT12" s="297"/>
      <c r="KU12" s="297"/>
      <c r="KV12" s="297"/>
      <c r="KW12" s="297"/>
      <c r="KX12" s="297"/>
      <c r="KY12" s="297"/>
      <c r="KZ12" s="297"/>
      <c r="LA12" s="297"/>
      <c r="LB12" s="297"/>
      <c r="LC12" s="297"/>
      <c r="LD12" s="297"/>
      <c r="LE12" s="297"/>
      <c r="LF12" s="297"/>
      <c r="LG12" s="297"/>
      <c r="LH12" s="297"/>
      <c r="LI12" s="297"/>
      <c r="LJ12" s="297"/>
      <c r="LK12" s="297"/>
      <c r="LL12" s="297"/>
      <c r="LM12" s="297"/>
      <c r="LN12" s="297"/>
      <c r="LO12" s="297"/>
      <c r="LP12" s="297"/>
      <c r="LQ12" s="297"/>
      <c r="LR12" s="297"/>
      <c r="LS12" s="297"/>
      <c r="LT12" s="297"/>
      <c r="LU12" s="297"/>
      <c r="LV12" s="297"/>
      <c r="LW12" s="297"/>
      <c r="LX12" s="297"/>
      <c r="LY12" s="297"/>
      <c r="LZ12" s="297"/>
      <c r="MA12" s="297"/>
      <c r="MB12" s="297"/>
      <c r="MC12" s="297"/>
      <c r="MD12" s="297"/>
      <c r="ME12" s="297"/>
      <c r="MF12" s="297"/>
      <c r="MG12" s="297"/>
      <c r="MH12" s="297"/>
      <c r="MI12" s="297"/>
    </row>
    <row r="13" spans="1:347" s="299" customFormat="1" ht="57" customHeight="1" thickBot="1" x14ac:dyDescent="0.3">
      <c r="A13" s="323">
        <v>2024</v>
      </c>
      <c r="B13" s="324">
        <v>3</v>
      </c>
      <c r="C13" s="325"/>
      <c r="D13" s="326">
        <v>0</v>
      </c>
      <c r="E13" s="326">
        <v>0</v>
      </c>
      <c r="F13" s="326">
        <v>0</v>
      </c>
      <c r="G13" s="326">
        <v>0</v>
      </c>
      <c r="H13" s="326">
        <v>0</v>
      </c>
      <c r="I13" s="326">
        <v>0</v>
      </c>
      <c r="J13" s="326">
        <v>0.16600000000000001</v>
      </c>
      <c r="K13" s="326">
        <v>0.16600000000000001</v>
      </c>
      <c r="L13" s="326">
        <v>0.16600000000000001</v>
      </c>
      <c r="M13" s="326">
        <v>0.16600000000000001</v>
      </c>
      <c r="N13" s="326">
        <v>0.16600000000000001</v>
      </c>
      <c r="O13" s="326">
        <v>0.17</v>
      </c>
      <c r="P13" s="327">
        <f t="shared" si="1"/>
        <v>1</v>
      </c>
      <c r="R13" s="309">
        <v>0.5</v>
      </c>
      <c r="S13" s="328">
        <f>+ROUND((R13*100%)/SUM($R$13:$R$16),4)</f>
        <v>0.1429</v>
      </c>
      <c r="T13" s="323">
        <v>2024</v>
      </c>
      <c r="U13" s="324">
        <v>3</v>
      </c>
      <c r="V13" s="325"/>
      <c r="W13" s="329">
        <f t="shared" si="0"/>
        <v>0</v>
      </c>
      <c r="X13" s="329">
        <f t="shared" si="0"/>
        <v>0</v>
      </c>
      <c r="Y13" s="329">
        <f t="shared" si="0"/>
        <v>0</v>
      </c>
      <c r="Z13" s="329">
        <f t="shared" si="0"/>
        <v>0</v>
      </c>
      <c r="AA13" s="329">
        <f t="shared" si="0"/>
        <v>0</v>
      </c>
      <c r="AB13" s="329">
        <f t="shared" si="0"/>
        <v>0</v>
      </c>
      <c r="AC13" s="329">
        <f t="shared" si="0"/>
        <v>2.37214E-2</v>
      </c>
      <c r="AD13" s="329">
        <f t="shared" si="0"/>
        <v>2.37214E-2</v>
      </c>
      <c r="AE13" s="329">
        <f t="shared" si="0"/>
        <v>2.37214E-2</v>
      </c>
      <c r="AF13" s="329">
        <f t="shared" si="0"/>
        <v>2.37214E-2</v>
      </c>
      <c r="AG13" s="329">
        <f t="shared" si="0"/>
        <v>2.37214E-2</v>
      </c>
      <c r="AH13" s="329">
        <f t="shared" si="0"/>
        <v>2.4293000000000002E-2</v>
      </c>
      <c r="AI13" s="327">
        <f t="shared" si="2"/>
        <v>0.1429</v>
      </c>
      <c r="CD13" s="297"/>
      <c r="CE13" s="297"/>
      <c r="CF13" s="297"/>
      <c r="CG13" s="297"/>
      <c r="CH13" s="297"/>
      <c r="CI13" s="297"/>
      <c r="CJ13" s="297"/>
      <c r="CK13" s="297"/>
      <c r="CL13" s="297"/>
      <c r="CM13" s="297"/>
      <c r="CN13" s="297"/>
      <c r="CO13" s="297"/>
      <c r="CP13" s="297"/>
      <c r="CQ13" s="297"/>
      <c r="CR13" s="297"/>
      <c r="CS13" s="297"/>
      <c r="CT13" s="297"/>
      <c r="CU13" s="297"/>
      <c r="CV13" s="297"/>
      <c r="CW13" s="297"/>
      <c r="CX13" s="297"/>
      <c r="CY13" s="297"/>
      <c r="CZ13" s="297"/>
      <c r="DA13" s="297"/>
      <c r="DB13" s="297"/>
      <c r="DC13" s="297"/>
      <c r="DD13" s="297"/>
      <c r="DE13" s="297"/>
      <c r="DF13" s="297"/>
      <c r="DG13" s="297"/>
      <c r="DH13" s="297"/>
      <c r="DI13" s="297"/>
      <c r="DJ13" s="297"/>
      <c r="DK13" s="297"/>
      <c r="DL13" s="297"/>
      <c r="DM13" s="297"/>
      <c r="DN13" s="297"/>
      <c r="DO13" s="297"/>
      <c r="DP13" s="297"/>
      <c r="DQ13" s="297"/>
      <c r="DR13" s="297"/>
      <c r="DS13" s="297"/>
      <c r="DT13" s="297"/>
      <c r="DU13" s="297"/>
      <c r="DV13" s="297"/>
      <c r="DW13" s="297"/>
      <c r="DX13" s="297"/>
      <c r="DY13" s="297"/>
      <c r="DZ13" s="297"/>
      <c r="EA13" s="297"/>
      <c r="EB13" s="297"/>
      <c r="EC13" s="297"/>
      <c r="ED13" s="297"/>
      <c r="EE13" s="297"/>
      <c r="EF13" s="297"/>
      <c r="EG13" s="297"/>
      <c r="EH13" s="297"/>
      <c r="EI13" s="297"/>
      <c r="EJ13" s="297"/>
      <c r="EK13" s="297"/>
      <c r="EL13" s="297"/>
      <c r="EM13" s="297"/>
      <c r="EN13" s="297"/>
      <c r="EO13" s="297"/>
      <c r="EP13" s="297"/>
      <c r="EQ13" s="297"/>
      <c r="ER13" s="297"/>
      <c r="ES13" s="297"/>
      <c r="ET13" s="297"/>
      <c r="EU13" s="297"/>
      <c r="EV13" s="297"/>
      <c r="EW13" s="297"/>
      <c r="EX13" s="297"/>
      <c r="EY13" s="297"/>
      <c r="EZ13" s="297"/>
      <c r="FA13" s="297"/>
      <c r="FB13" s="297"/>
      <c r="FC13" s="297"/>
      <c r="FD13" s="297"/>
      <c r="FE13" s="297"/>
      <c r="FF13" s="297"/>
      <c r="FG13" s="297"/>
      <c r="FH13" s="297"/>
      <c r="FI13" s="297"/>
      <c r="FJ13" s="297"/>
      <c r="FK13" s="297"/>
      <c r="FL13" s="297"/>
      <c r="FM13" s="297"/>
      <c r="FN13" s="297"/>
      <c r="FO13" s="297"/>
      <c r="FP13" s="297"/>
      <c r="FQ13" s="297"/>
      <c r="FR13" s="297"/>
      <c r="FS13" s="297"/>
      <c r="FT13" s="297"/>
      <c r="FU13" s="297"/>
      <c r="FV13" s="297"/>
      <c r="FW13" s="297"/>
      <c r="FX13" s="297"/>
      <c r="FY13" s="297"/>
      <c r="FZ13" s="297"/>
      <c r="GA13" s="297"/>
      <c r="GB13" s="297"/>
      <c r="GC13" s="297"/>
      <c r="GD13" s="297"/>
      <c r="GE13" s="297"/>
      <c r="GF13" s="297"/>
      <c r="GG13" s="297"/>
      <c r="GH13" s="297"/>
      <c r="GI13" s="297"/>
      <c r="GJ13" s="297"/>
      <c r="GK13" s="297"/>
      <c r="GL13" s="297"/>
      <c r="GM13" s="297"/>
      <c r="GN13" s="297"/>
      <c r="GO13" s="297"/>
      <c r="GP13" s="297"/>
      <c r="GQ13" s="297"/>
      <c r="GR13" s="297"/>
      <c r="GS13" s="297"/>
      <c r="GT13" s="297"/>
      <c r="GU13" s="297"/>
      <c r="GV13" s="297"/>
      <c r="GW13" s="297"/>
      <c r="GX13" s="297"/>
      <c r="GY13" s="297"/>
      <c r="GZ13" s="297"/>
      <c r="HA13" s="297"/>
      <c r="HB13" s="297"/>
      <c r="HC13" s="297"/>
      <c r="HD13" s="297"/>
      <c r="HE13" s="297"/>
      <c r="HF13" s="297"/>
      <c r="HG13" s="297"/>
      <c r="HH13" s="297"/>
      <c r="HI13" s="297"/>
      <c r="HJ13" s="297"/>
      <c r="HK13" s="297"/>
      <c r="HL13" s="297"/>
      <c r="HM13" s="297"/>
      <c r="HN13" s="297"/>
      <c r="HO13" s="297"/>
      <c r="HP13" s="297"/>
      <c r="HQ13" s="297"/>
      <c r="HR13" s="297"/>
      <c r="HS13" s="297"/>
      <c r="HT13" s="297"/>
      <c r="HU13" s="297"/>
      <c r="HV13" s="297"/>
      <c r="HW13" s="297"/>
      <c r="HX13" s="297"/>
      <c r="HY13" s="297"/>
      <c r="HZ13" s="297"/>
      <c r="IA13" s="297"/>
      <c r="IB13" s="297"/>
      <c r="IC13" s="297"/>
      <c r="ID13" s="297"/>
      <c r="IE13" s="297"/>
      <c r="IF13" s="297"/>
      <c r="IG13" s="297"/>
      <c r="IH13" s="297"/>
      <c r="II13" s="297"/>
      <c r="IJ13" s="297"/>
      <c r="IK13" s="297"/>
      <c r="IL13" s="297"/>
      <c r="IM13" s="297"/>
      <c r="IN13" s="297"/>
      <c r="IO13" s="297"/>
      <c r="IP13" s="297"/>
      <c r="IQ13" s="297"/>
      <c r="IR13" s="297"/>
      <c r="IS13" s="297"/>
      <c r="IT13" s="297"/>
      <c r="IU13" s="297"/>
      <c r="IV13" s="297"/>
      <c r="IW13" s="297"/>
      <c r="IX13" s="297"/>
      <c r="IY13" s="297"/>
      <c r="IZ13" s="297"/>
      <c r="JA13" s="297"/>
      <c r="JB13" s="297"/>
      <c r="JC13" s="297"/>
      <c r="JD13" s="297"/>
      <c r="JE13" s="297"/>
      <c r="JF13" s="297"/>
      <c r="JG13" s="297"/>
      <c r="JH13" s="297"/>
      <c r="JI13" s="297"/>
      <c r="JJ13" s="297"/>
      <c r="JK13" s="297"/>
      <c r="JL13" s="297"/>
      <c r="JM13" s="297"/>
      <c r="JN13" s="297"/>
      <c r="JO13" s="297"/>
      <c r="JP13" s="297"/>
      <c r="JQ13" s="297"/>
      <c r="JR13" s="297"/>
      <c r="JS13" s="297"/>
      <c r="JT13" s="297"/>
      <c r="JU13" s="297"/>
      <c r="JV13" s="297"/>
      <c r="JW13" s="297"/>
      <c r="JX13" s="297"/>
      <c r="JY13" s="297"/>
      <c r="JZ13" s="297"/>
      <c r="KA13" s="297"/>
      <c r="KB13" s="297"/>
      <c r="KC13" s="297"/>
      <c r="KD13" s="297"/>
      <c r="KE13" s="297"/>
      <c r="KF13" s="297"/>
      <c r="KG13" s="297"/>
      <c r="KH13" s="297"/>
      <c r="KI13" s="297"/>
      <c r="KJ13" s="297"/>
      <c r="KK13" s="297"/>
      <c r="KL13" s="297"/>
      <c r="KM13" s="297"/>
      <c r="KN13" s="297"/>
      <c r="KO13" s="297"/>
      <c r="KP13" s="297"/>
      <c r="KQ13" s="297"/>
      <c r="KR13" s="297"/>
      <c r="KS13" s="297"/>
      <c r="KT13" s="297"/>
      <c r="KU13" s="297"/>
      <c r="KV13" s="297"/>
      <c r="KW13" s="297"/>
      <c r="KX13" s="297"/>
      <c r="KY13" s="297"/>
      <c r="KZ13" s="297"/>
      <c r="LA13" s="297"/>
      <c r="LB13" s="297"/>
      <c r="LC13" s="297"/>
      <c r="LD13" s="297"/>
      <c r="LE13" s="297"/>
      <c r="LF13" s="297"/>
      <c r="LG13" s="297"/>
      <c r="LH13" s="297"/>
      <c r="LI13" s="297"/>
      <c r="LJ13" s="297"/>
      <c r="LK13" s="297"/>
      <c r="LL13" s="297"/>
      <c r="LM13" s="297"/>
      <c r="LN13" s="297"/>
      <c r="LO13" s="297"/>
      <c r="LP13" s="297"/>
      <c r="LQ13" s="297"/>
      <c r="LR13" s="297"/>
      <c r="LS13" s="297"/>
      <c r="LT13" s="297"/>
      <c r="LU13" s="297"/>
      <c r="LV13" s="297"/>
      <c r="LW13" s="297"/>
      <c r="LX13" s="297"/>
      <c r="LY13" s="297"/>
      <c r="LZ13" s="297"/>
      <c r="MA13" s="297"/>
      <c r="MB13" s="297"/>
      <c r="MC13" s="297"/>
      <c r="MD13" s="297"/>
      <c r="ME13" s="297"/>
      <c r="MF13" s="297"/>
      <c r="MG13" s="297"/>
      <c r="MH13" s="297"/>
      <c r="MI13" s="297"/>
    </row>
    <row r="14" spans="1:347" s="299" customFormat="1" ht="57" hidden="1" customHeight="1" thickBot="1" x14ac:dyDescent="0.3">
      <c r="A14" s="323">
        <v>2025</v>
      </c>
      <c r="B14" s="324">
        <v>3</v>
      </c>
      <c r="C14" s="325"/>
      <c r="D14" s="326">
        <v>0.16800000000000001</v>
      </c>
      <c r="E14" s="326">
        <v>0.16800000000000001</v>
      </c>
      <c r="F14" s="326">
        <v>0.16800000000000001</v>
      </c>
      <c r="G14" s="326">
        <v>0.16800000000000001</v>
      </c>
      <c r="H14" s="326">
        <v>0.16800000000000001</v>
      </c>
      <c r="I14" s="326">
        <v>0.16800000000000001</v>
      </c>
      <c r="J14" s="326">
        <v>0.16800000000000001</v>
      </c>
      <c r="K14" s="326">
        <v>0.16800000000000001</v>
      </c>
      <c r="L14" s="326">
        <v>0.16800000000000001</v>
      </c>
      <c r="M14" s="326">
        <v>0.16800000000000001</v>
      </c>
      <c r="N14" s="326">
        <v>0.16800000000000001</v>
      </c>
      <c r="O14" s="326">
        <v>0.16</v>
      </c>
      <c r="P14" s="327">
        <f t="shared" si="1"/>
        <v>2.0079999999999996</v>
      </c>
      <c r="R14" s="309">
        <v>1</v>
      </c>
      <c r="S14" s="328">
        <f t="shared" ref="S14:S16" si="3">+ROUND((R14*100%)/SUM($R$13:$R$16),4)</f>
        <v>0.28570000000000001</v>
      </c>
      <c r="T14" s="323">
        <v>2025</v>
      </c>
      <c r="U14" s="324">
        <v>3</v>
      </c>
      <c r="V14" s="325"/>
      <c r="W14" s="329">
        <f t="shared" si="0"/>
        <v>4.7997600000000001E-2</v>
      </c>
      <c r="X14" s="329">
        <f t="shared" si="0"/>
        <v>4.7997600000000001E-2</v>
      </c>
      <c r="Y14" s="329">
        <f t="shared" si="0"/>
        <v>4.7997600000000001E-2</v>
      </c>
      <c r="Z14" s="329">
        <f t="shared" si="0"/>
        <v>4.7997600000000001E-2</v>
      </c>
      <c r="AA14" s="329">
        <f t="shared" si="0"/>
        <v>4.7997600000000001E-2</v>
      </c>
      <c r="AB14" s="329">
        <f t="shared" si="0"/>
        <v>4.7997600000000001E-2</v>
      </c>
      <c r="AC14" s="329">
        <f t="shared" si="0"/>
        <v>4.7997600000000001E-2</v>
      </c>
      <c r="AD14" s="329">
        <f t="shared" si="0"/>
        <v>4.7997600000000001E-2</v>
      </c>
      <c r="AE14" s="329">
        <f t="shared" si="0"/>
        <v>4.7997600000000001E-2</v>
      </c>
      <c r="AF14" s="329">
        <f t="shared" si="0"/>
        <v>4.7997600000000001E-2</v>
      </c>
      <c r="AG14" s="329">
        <f t="shared" si="0"/>
        <v>4.7997600000000001E-2</v>
      </c>
      <c r="AH14" s="329">
        <f t="shared" si="0"/>
        <v>4.5712000000000003E-2</v>
      </c>
      <c r="AI14" s="327">
        <f t="shared" si="2"/>
        <v>0.57368559999999991</v>
      </c>
      <c r="CD14" s="297"/>
      <c r="CE14" s="297"/>
      <c r="CF14" s="297"/>
      <c r="CG14" s="297"/>
      <c r="CH14" s="297"/>
      <c r="CI14" s="297"/>
      <c r="CJ14" s="297"/>
      <c r="CK14" s="297"/>
      <c r="CL14" s="297"/>
      <c r="CM14" s="297"/>
      <c r="CN14" s="297"/>
      <c r="CO14" s="297"/>
      <c r="CP14" s="297"/>
      <c r="CQ14" s="297"/>
      <c r="CR14" s="297"/>
      <c r="CS14" s="297"/>
      <c r="CT14" s="297"/>
      <c r="CU14" s="297"/>
      <c r="CV14" s="297"/>
      <c r="CW14" s="297"/>
      <c r="CX14" s="297"/>
      <c r="CY14" s="297"/>
      <c r="CZ14" s="297"/>
      <c r="DA14" s="297"/>
      <c r="DB14" s="297"/>
      <c r="DC14" s="297"/>
      <c r="DD14" s="297"/>
      <c r="DE14" s="297"/>
      <c r="DF14" s="297"/>
      <c r="DG14" s="297"/>
      <c r="DH14" s="297"/>
      <c r="DI14" s="297"/>
      <c r="DJ14" s="297"/>
      <c r="DK14" s="297"/>
      <c r="DL14" s="297"/>
      <c r="DM14" s="297"/>
      <c r="DN14" s="297"/>
      <c r="DO14" s="297"/>
      <c r="DP14" s="297"/>
      <c r="DQ14" s="297"/>
      <c r="DR14" s="297"/>
      <c r="DS14" s="297"/>
      <c r="DT14" s="297"/>
      <c r="DU14" s="297"/>
      <c r="DV14" s="297"/>
      <c r="DW14" s="297"/>
      <c r="DX14" s="297"/>
      <c r="DY14" s="297"/>
      <c r="DZ14" s="297"/>
      <c r="EA14" s="297"/>
      <c r="EB14" s="297"/>
      <c r="EC14" s="297"/>
      <c r="ED14" s="297"/>
      <c r="EE14" s="297"/>
      <c r="EF14" s="297"/>
      <c r="EG14" s="297"/>
      <c r="EH14" s="297"/>
      <c r="EI14" s="297"/>
      <c r="EJ14" s="297"/>
      <c r="EK14" s="297"/>
      <c r="EL14" s="297"/>
      <c r="EM14" s="297"/>
      <c r="EN14" s="297"/>
      <c r="EO14" s="297"/>
      <c r="EP14" s="297"/>
      <c r="EQ14" s="297"/>
      <c r="ER14" s="297"/>
      <c r="ES14" s="297"/>
      <c r="ET14" s="297"/>
      <c r="EU14" s="297"/>
      <c r="EV14" s="297"/>
      <c r="EW14" s="297"/>
      <c r="EX14" s="297"/>
      <c r="EY14" s="297"/>
      <c r="EZ14" s="297"/>
      <c r="FA14" s="297"/>
      <c r="FB14" s="297"/>
      <c r="FC14" s="297"/>
      <c r="FD14" s="297"/>
      <c r="FE14" s="297"/>
      <c r="FF14" s="297"/>
      <c r="FG14" s="297"/>
      <c r="FH14" s="297"/>
      <c r="FI14" s="297"/>
      <c r="FJ14" s="297"/>
      <c r="FK14" s="297"/>
      <c r="FL14" s="297"/>
      <c r="FM14" s="297"/>
      <c r="FN14" s="297"/>
      <c r="FO14" s="297"/>
      <c r="FP14" s="297"/>
      <c r="FQ14" s="297"/>
      <c r="FR14" s="297"/>
      <c r="FS14" s="297"/>
      <c r="FT14" s="297"/>
      <c r="FU14" s="297"/>
      <c r="FV14" s="297"/>
      <c r="FW14" s="297"/>
      <c r="FX14" s="297"/>
      <c r="FY14" s="297"/>
      <c r="FZ14" s="297"/>
      <c r="GA14" s="297"/>
      <c r="GB14" s="297"/>
      <c r="GC14" s="297"/>
      <c r="GD14" s="297"/>
      <c r="GE14" s="297"/>
      <c r="GF14" s="297"/>
      <c r="GG14" s="297"/>
      <c r="GH14" s="297"/>
      <c r="GI14" s="297"/>
      <c r="GJ14" s="297"/>
      <c r="GK14" s="297"/>
      <c r="GL14" s="297"/>
      <c r="GM14" s="297"/>
      <c r="GN14" s="297"/>
      <c r="GO14" s="297"/>
      <c r="GP14" s="297"/>
      <c r="GQ14" s="297"/>
      <c r="GR14" s="297"/>
      <c r="GS14" s="297"/>
      <c r="GT14" s="297"/>
      <c r="GU14" s="297"/>
      <c r="GV14" s="297"/>
      <c r="GW14" s="297"/>
      <c r="GX14" s="297"/>
      <c r="GY14" s="297"/>
      <c r="GZ14" s="297"/>
      <c r="HA14" s="297"/>
      <c r="HB14" s="297"/>
      <c r="HC14" s="297"/>
      <c r="HD14" s="297"/>
      <c r="HE14" s="297"/>
      <c r="HF14" s="297"/>
      <c r="HG14" s="297"/>
      <c r="HH14" s="297"/>
      <c r="HI14" s="297"/>
      <c r="HJ14" s="297"/>
      <c r="HK14" s="297"/>
      <c r="HL14" s="297"/>
      <c r="HM14" s="297"/>
      <c r="HN14" s="297"/>
      <c r="HO14" s="297"/>
      <c r="HP14" s="297"/>
      <c r="HQ14" s="297"/>
      <c r="HR14" s="297"/>
      <c r="HS14" s="297"/>
      <c r="HT14" s="297"/>
      <c r="HU14" s="297"/>
      <c r="HV14" s="297"/>
      <c r="HW14" s="297"/>
      <c r="HX14" s="297"/>
      <c r="HY14" s="297"/>
      <c r="HZ14" s="297"/>
      <c r="IA14" s="297"/>
      <c r="IB14" s="297"/>
      <c r="IC14" s="297"/>
      <c r="ID14" s="297"/>
      <c r="IE14" s="297"/>
      <c r="IF14" s="297"/>
      <c r="IG14" s="297"/>
      <c r="IH14" s="297"/>
      <c r="II14" s="297"/>
      <c r="IJ14" s="297"/>
      <c r="IK14" s="297"/>
      <c r="IL14" s="297"/>
      <c r="IM14" s="297"/>
      <c r="IN14" s="297"/>
      <c r="IO14" s="297"/>
      <c r="IP14" s="297"/>
      <c r="IQ14" s="297"/>
      <c r="IR14" s="297"/>
      <c r="IS14" s="297"/>
      <c r="IT14" s="297"/>
      <c r="IU14" s="297"/>
      <c r="IV14" s="297"/>
      <c r="IW14" s="297"/>
      <c r="IX14" s="297"/>
      <c r="IY14" s="297"/>
      <c r="IZ14" s="297"/>
      <c r="JA14" s="297"/>
      <c r="JB14" s="297"/>
      <c r="JC14" s="297"/>
      <c r="JD14" s="297"/>
      <c r="JE14" s="297"/>
      <c r="JF14" s="297"/>
      <c r="JG14" s="297"/>
      <c r="JH14" s="297"/>
      <c r="JI14" s="297"/>
      <c r="JJ14" s="297"/>
      <c r="JK14" s="297"/>
      <c r="JL14" s="297"/>
      <c r="JM14" s="297"/>
      <c r="JN14" s="297"/>
      <c r="JO14" s="297"/>
      <c r="JP14" s="297"/>
      <c r="JQ14" s="297"/>
      <c r="JR14" s="297"/>
      <c r="JS14" s="297"/>
      <c r="JT14" s="297"/>
      <c r="JU14" s="297"/>
      <c r="JV14" s="297"/>
      <c r="JW14" s="297"/>
      <c r="JX14" s="297"/>
      <c r="JY14" s="297"/>
      <c r="JZ14" s="297"/>
      <c r="KA14" s="297"/>
      <c r="KB14" s="297"/>
      <c r="KC14" s="297"/>
      <c r="KD14" s="297"/>
      <c r="KE14" s="297"/>
      <c r="KF14" s="297"/>
      <c r="KG14" s="297"/>
      <c r="KH14" s="297"/>
      <c r="KI14" s="297"/>
      <c r="KJ14" s="297"/>
      <c r="KK14" s="297"/>
      <c r="KL14" s="297"/>
      <c r="KM14" s="297"/>
      <c r="KN14" s="297"/>
      <c r="KO14" s="297"/>
      <c r="KP14" s="297"/>
      <c r="KQ14" s="297"/>
      <c r="KR14" s="297"/>
      <c r="KS14" s="297"/>
      <c r="KT14" s="297"/>
      <c r="KU14" s="297"/>
      <c r="KV14" s="297"/>
      <c r="KW14" s="297"/>
      <c r="KX14" s="297"/>
      <c r="KY14" s="297"/>
      <c r="KZ14" s="297"/>
      <c r="LA14" s="297"/>
      <c r="LB14" s="297"/>
      <c r="LC14" s="297"/>
      <c r="LD14" s="297"/>
      <c r="LE14" s="297"/>
      <c r="LF14" s="297"/>
      <c r="LG14" s="297"/>
      <c r="LH14" s="297"/>
      <c r="LI14" s="297"/>
      <c r="LJ14" s="297"/>
      <c r="LK14" s="297"/>
      <c r="LL14" s="297"/>
      <c r="LM14" s="297"/>
      <c r="LN14" s="297"/>
      <c r="LO14" s="297"/>
      <c r="LP14" s="297"/>
      <c r="LQ14" s="297"/>
      <c r="LR14" s="297"/>
      <c r="LS14" s="297"/>
      <c r="LT14" s="297"/>
      <c r="LU14" s="297"/>
      <c r="LV14" s="297"/>
      <c r="LW14" s="297"/>
      <c r="LX14" s="297"/>
      <c r="LY14" s="297"/>
      <c r="LZ14" s="297"/>
      <c r="MA14" s="297"/>
      <c r="MB14" s="297"/>
      <c r="MC14" s="297"/>
      <c r="MD14" s="297"/>
      <c r="ME14" s="297"/>
      <c r="MF14" s="297"/>
      <c r="MG14" s="297"/>
      <c r="MH14" s="297"/>
      <c r="MI14" s="297"/>
    </row>
    <row r="15" spans="1:347" s="299" customFormat="1" ht="57" hidden="1" customHeight="1" thickBot="1" x14ac:dyDescent="0.3">
      <c r="A15" s="323">
        <v>2026</v>
      </c>
      <c r="B15" s="324">
        <v>3</v>
      </c>
      <c r="C15" s="325"/>
      <c r="D15" s="326">
        <v>0.16800000000000001</v>
      </c>
      <c r="E15" s="326">
        <v>0.16800000000000001</v>
      </c>
      <c r="F15" s="326">
        <v>0.16800000000000001</v>
      </c>
      <c r="G15" s="326">
        <v>0.16800000000000001</v>
      </c>
      <c r="H15" s="326">
        <v>0.16800000000000001</v>
      </c>
      <c r="I15" s="326">
        <v>0.16800000000000001</v>
      </c>
      <c r="J15" s="326">
        <v>0.16800000000000001</v>
      </c>
      <c r="K15" s="326">
        <v>0.16800000000000001</v>
      </c>
      <c r="L15" s="326">
        <v>0.16800000000000001</v>
      </c>
      <c r="M15" s="326">
        <v>0.16800000000000001</v>
      </c>
      <c r="N15" s="326">
        <v>0.16800000000000001</v>
      </c>
      <c r="O15" s="326">
        <v>0.16</v>
      </c>
      <c r="P15" s="327">
        <f t="shared" si="1"/>
        <v>2.0079999999999996</v>
      </c>
      <c r="R15" s="309">
        <v>1</v>
      </c>
      <c r="S15" s="328">
        <f t="shared" si="3"/>
        <v>0.28570000000000001</v>
      </c>
      <c r="T15" s="323">
        <v>2026</v>
      </c>
      <c r="U15" s="324">
        <v>3</v>
      </c>
      <c r="V15" s="325"/>
      <c r="W15" s="329">
        <f t="shared" si="0"/>
        <v>4.7997600000000001E-2</v>
      </c>
      <c r="X15" s="329">
        <f t="shared" si="0"/>
        <v>4.7997600000000001E-2</v>
      </c>
      <c r="Y15" s="329">
        <f t="shared" si="0"/>
        <v>4.7997600000000001E-2</v>
      </c>
      <c r="Z15" s="329">
        <f t="shared" si="0"/>
        <v>4.7997600000000001E-2</v>
      </c>
      <c r="AA15" s="329">
        <f t="shared" si="0"/>
        <v>4.7997600000000001E-2</v>
      </c>
      <c r="AB15" s="329">
        <f t="shared" si="0"/>
        <v>4.7997600000000001E-2</v>
      </c>
      <c r="AC15" s="329">
        <f t="shared" si="0"/>
        <v>4.7997600000000001E-2</v>
      </c>
      <c r="AD15" s="329">
        <f t="shared" si="0"/>
        <v>4.7997600000000001E-2</v>
      </c>
      <c r="AE15" s="329">
        <f t="shared" si="0"/>
        <v>4.7997600000000001E-2</v>
      </c>
      <c r="AF15" s="329">
        <f t="shared" si="0"/>
        <v>4.7997600000000001E-2</v>
      </c>
      <c r="AG15" s="329">
        <f t="shared" si="0"/>
        <v>4.7997600000000001E-2</v>
      </c>
      <c r="AH15" s="329">
        <f t="shared" si="0"/>
        <v>4.5712000000000003E-2</v>
      </c>
      <c r="AI15" s="327">
        <f t="shared" si="2"/>
        <v>0.57368559999999991</v>
      </c>
      <c r="CD15" s="297"/>
      <c r="CE15" s="297"/>
      <c r="CF15" s="297"/>
      <c r="CG15" s="297"/>
      <c r="CH15" s="297"/>
      <c r="CI15" s="297"/>
      <c r="CJ15" s="297"/>
      <c r="CK15" s="297"/>
      <c r="CL15" s="297"/>
      <c r="CM15" s="297"/>
      <c r="CN15" s="297"/>
      <c r="CO15" s="297"/>
      <c r="CP15" s="297"/>
      <c r="CQ15" s="297"/>
      <c r="CR15" s="297"/>
      <c r="CS15" s="297"/>
      <c r="CT15" s="297"/>
      <c r="CU15" s="297"/>
      <c r="CV15" s="297"/>
      <c r="CW15" s="297"/>
      <c r="CX15" s="297"/>
      <c r="CY15" s="297"/>
      <c r="CZ15" s="297"/>
      <c r="DA15" s="297"/>
      <c r="DB15" s="297"/>
      <c r="DC15" s="297"/>
      <c r="DD15" s="297"/>
      <c r="DE15" s="297"/>
      <c r="DF15" s="297"/>
      <c r="DG15" s="297"/>
      <c r="DH15" s="297"/>
      <c r="DI15" s="297"/>
      <c r="DJ15" s="297"/>
      <c r="DK15" s="297"/>
      <c r="DL15" s="297"/>
      <c r="DM15" s="297"/>
      <c r="DN15" s="297"/>
      <c r="DO15" s="297"/>
      <c r="DP15" s="297"/>
      <c r="DQ15" s="297"/>
      <c r="DR15" s="297"/>
      <c r="DS15" s="297"/>
      <c r="DT15" s="297"/>
      <c r="DU15" s="297"/>
      <c r="DV15" s="297"/>
      <c r="DW15" s="297"/>
      <c r="DX15" s="297"/>
      <c r="DY15" s="297"/>
      <c r="DZ15" s="297"/>
      <c r="EA15" s="297"/>
      <c r="EB15" s="297"/>
      <c r="EC15" s="297"/>
      <c r="ED15" s="297"/>
      <c r="EE15" s="297"/>
      <c r="EF15" s="297"/>
      <c r="EG15" s="297"/>
      <c r="EH15" s="297"/>
      <c r="EI15" s="297"/>
      <c r="EJ15" s="297"/>
      <c r="EK15" s="297"/>
      <c r="EL15" s="297"/>
      <c r="EM15" s="297"/>
      <c r="EN15" s="297"/>
      <c r="EO15" s="297"/>
      <c r="EP15" s="297"/>
      <c r="EQ15" s="297"/>
      <c r="ER15" s="297"/>
      <c r="ES15" s="297"/>
      <c r="ET15" s="297"/>
      <c r="EU15" s="297"/>
      <c r="EV15" s="297"/>
      <c r="EW15" s="297"/>
      <c r="EX15" s="297"/>
      <c r="EY15" s="297"/>
      <c r="EZ15" s="297"/>
      <c r="FA15" s="297"/>
      <c r="FB15" s="297"/>
      <c r="FC15" s="297"/>
      <c r="FD15" s="297"/>
      <c r="FE15" s="297"/>
      <c r="FF15" s="297"/>
      <c r="FG15" s="297"/>
      <c r="FH15" s="297"/>
      <c r="FI15" s="297"/>
      <c r="FJ15" s="297"/>
      <c r="FK15" s="297"/>
      <c r="FL15" s="297"/>
      <c r="FM15" s="297"/>
      <c r="FN15" s="297"/>
      <c r="FO15" s="297"/>
      <c r="FP15" s="297"/>
      <c r="FQ15" s="297"/>
      <c r="FR15" s="297"/>
      <c r="FS15" s="297"/>
      <c r="FT15" s="297"/>
      <c r="FU15" s="297"/>
      <c r="FV15" s="297"/>
      <c r="FW15" s="297"/>
      <c r="FX15" s="297"/>
      <c r="FY15" s="297"/>
      <c r="FZ15" s="297"/>
      <c r="GA15" s="297"/>
      <c r="GB15" s="297"/>
      <c r="GC15" s="297"/>
      <c r="GD15" s="297"/>
      <c r="GE15" s="297"/>
      <c r="GF15" s="297"/>
      <c r="GG15" s="297"/>
      <c r="GH15" s="297"/>
      <c r="GI15" s="297"/>
      <c r="GJ15" s="297"/>
      <c r="GK15" s="297"/>
      <c r="GL15" s="297"/>
      <c r="GM15" s="297"/>
      <c r="GN15" s="297"/>
      <c r="GO15" s="297"/>
      <c r="GP15" s="297"/>
      <c r="GQ15" s="297"/>
      <c r="GR15" s="297"/>
      <c r="GS15" s="297"/>
      <c r="GT15" s="297"/>
      <c r="GU15" s="297"/>
      <c r="GV15" s="297"/>
      <c r="GW15" s="297"/>
      <c r="GX15" s="297"/>
      <c r="GY15" s="297"/>
      <c r="GZ15" s="297"/>
      <c r="HA15" s="297"/>
      <c r="HB15" s="297"/>
      <c r="HC15" s="297"/>
      <c r="HD15" s="297"/>
      <c r="HE15" s="297"/>
      <c r="HF15" s="297"/>
      <c r="HG15" s="297"/>
      <c r="HH15" s="297"/>
      <c r="HI15" s="297"/>
      <c r="HJ15" s="297"/>
      <c r="HK15" s="297"/>
      <c r="HL15" s="297"/>
      <c r="HM15" s="297"/>
      <c r="HN15" s="297"/>
      <c r="HO15" s="297"/>
      <c r="HP15" s="297"/>
      <c r="HQ15" s="297"/>
      <c r="HR15" s="297"/>
      <c r="HS15" s="297"/>
      <c r="HT15" s="297"/>
      <c r="HU15" s="297"/>
      <c r="HV15" s="297"/>
      <c r="HW15" s="297"/>
      <c r="HX15" s="297"/>
      <c r="HY15" s="297"/>
      <c r="HZ15" s="297"/>
      <c r="IA15" s="297"/>
      <c r="IB15" s="297"/>
      <c r="IC15" s="297"/>
      <c r="ID15" s="297"/>
      <c r="IE15" s="297"/>
      <c r="IF15" s="297"/>
      <c r="IG15" s="297"/>
      <c r="IH15" s="297"/>
      <c r="II15" s="297"/>
      <c r="IJ15" s="297"/>
      <c r="IK15" s="297"/>
      <c r="IL15" s="297"/>
      <c r="IM15" s="297"/>
      <c r="IN15" s="297"/>
      <c r="IO15" s="297"/>
      <c r="IP15" s="297"/>
      <c r="IQ15" s="297"/>
      <c r="IR15" s="297"/>
      <c r="IS15" s="297"/>
      <c r="IT15" s="297"/>
      <c r="IU15" s="297"/>
      <c r="IV15" s="297"/>
      <c r="IW15" s="297"/>
      <c r="IX15" s="297"/>
      <c r="IY15" s="297"/>
      <c r="IZ15" s="297"/>
      <c r="JA15" s="297"/>
      <c r="JB15" s="297"/>
      <c r="JC15" s="297"/>
      <c r="JD15" s="297"/>
      <c r="JE15" s="297"/>
      <c r="JF15" s="297"/>
      <c r="JG15" s="297"/>
      <c r="JH15" s="297"/>
      <c r="JI15" s="297"/>
      <c r="JJ15" s="297"/>
      <c r="JK15" s="297"/>
      <c r="JL15" s="297"/>
      <c r="JM15" s="297"/>
      <c r="JN15" s="297"/>
      <c r="JO15" s="297"/>
      <c r="JP15" s="297"/>
      <c r="JQ15" s="297"/>
      <c r="JR15" s="297"/>
      <c r="JS15" s="297"/>
      <c r="JT15" s="297"/>
      <c r="JU15" s="297"/>
      <c r="JV15" s="297"/>
      <c r="JW15" s="297"/>
      <c r="JX15" s="297"/>
      <c r="JY15" s="297"/>
      <c r="JZ15" s="297"/>
      <c r="KA15" s="297"/>
      <c r="KB15" s="297"/>
      <c r="KC15" s="297"/>
      <c r="KD15" s="297"/>
      <c r="KE15" s="297"/>
      <c r="KF15" s="297"/>
      <c r="KG15" s="297"/>
      <c r="KH15" s="297"/>
      <c r="KI15" s="297"/>
      <c r="KJ15" s="297"/>
      <c r="KK15" s="297"/>
      <c r="KL15" s="297"/>
      <c r="KM15" s="297"/>
      <c r="KN15" s="297"/>
      <c r="KO15" s="297"/>
      <c r="KP15" s="297"/>
      <c r="KQ15" s="297"/>
      <c r="KR15" s="297"/>
      <c r="KS15" s="297"/>
      <c r="KT15" s="297"/>
      <c r="KU15" s="297"/>
      <c r="KV15" s="297"/>
      <c r="KW15" s="297"/>
      <c r="KX15" s="297"/>
      <c r="KY15" s="297"/>
      <c r="KZ15" s="297"/>
      <c r="LA15" s="297"/>
      <c r="LB15" s="297"/>
      <c r="LC15" s="297"/>
      <c r="LD15" s="297"/>
      <c r="LE15" s="297"/>
      <c r="LF15" s="297"/>
      <c r="LG15" s="297"/>
      <c r="LH15" s="297"/>
      <c r="LI15" s="297"/>
      <c r="LJ15" s="297"/>
      <c r="LK15" s="297"/>
      <c r="LL15" s="297"/>
      <c r="LM15" s="297"/>
      <c r="LN15" s="297"/>
      <c r="LO15" s="297"/>
      <c r="LP15" s="297"/>
      <c r="LQ15" s="297"/>
      <c r="LR15" s="297"/>
      <c r="LS15" s="297"/>
      <c r="LT15" s="297"/>
      <c r="LU15" s="297"/>
      <c r="LV15" s="297"/>
      <c r="LW15" s="297"/>
      <c r="LX15" s="297"/>
      <c r="LY15" s="297"/>
      <c r="LZ15" s="297"/>
      <c r="MA15" s="297"/>
      <c r="MB15" s="297"/>
      <c r="MC15" s="297"/>
      <c r="MD15" s="297"/>
      <c r="ME15" s="297"/>
      <c r="MF15" s="297"/>
      <c r="MG15" s="297"/>
      <c r="MH15" s="297"/>
      <c r="MI15" s="297"/>
    </row>
    <row r="16" spans="1:347" s="299" customFormat="1" ht="57" hidden="1" customHeight="1" thickBot="1" x14ac:dyDescent="0.3">
      <c r="A16" s="323">
        <v>2027</v>
      </c>
      <c r="B16" s="324">
        <v>3</v>
      </c>
      <c r="C16" s="325"/>
      <c r="D16" s="326">
        <v>0.16800000000000001</v>
      </c>
      <c r="E16" s="326">
        <v>0.16800000000000001</v>
      </c>
      <c r="F16" s="326">
        <v>0.16800000000000001</v>
      </c>
      <c r="G16" s="326">
        <v>0.16800000000000001</v>
      </c>
      <c r="H16" s="326">
        <v>0.16800000000000001</v>
      </c>
      <c r="I16" s="326">
        <v>0.16800000000000001</v>
      </c>
      <c r="J16" s="326">
        <v>0.16800000000000001</v>
      </c>
      <c r="K16" s="326">
        <v>0.16800000000000001</v>
      </c>
      <c r="L16" s="326">
        <v>0.16800000000000001</v>
      </c>
      <c r="M16" s="326">
        <v>0.16800000000000001</v>
      </c>
      <c r="N16" s="326">
        <v>0.16800000000000001</v>
      </c>
      <c r="O16" s="326">
        <v>0.16</v>
      </c>
      <c r="P16" s="327">
        <f t="shared" si="1"/>
        <v>2.0079999999999996</v>
      </c>
      <c r="Q16" s="299" t="str">
        <f>+IF(SUM(R13:R16)&lt;&gt;350%,"MAL DISTRIBUIDO","CORRECTO")</f>
        <v>CORRECTO</v>
      </c>
      <c r="R16" s="309">
        <v>1</v>
      </c>
      <c r="S16" s="328">
        <f t="shared" si="3"/>
        <v>0.28570000000000001</v>
      </c>
      <c r="T16" s="323">
        <v>2027</v>
      </c>
      <c r="U16" s="324">
        <v>3</v>
      </c>
      <c r="V16" s="325"/>
      <c r="W16" s="329">
        <f t="shared" si="0"/>
        <v>4.7997600000000001E-2</v>
      </c>
      <c r="X16" s="329">
        <f t="shared" si="0"/>
        <v>4.7997600000000001E-2</v>
      </c>
      <c r="Y16" s="329">
        <f t="shared" si="0"/>
        <v>4.7997600000000001E-2</v>
      </c>
      <c r="Z16" s="329">
        <f t="shared" si="0"/>
        <v>4.7997600000000001E-2</v>
      </c>
      <c r="AA16" s="329">
        <f t="shared" si="0"/>
        <v>4.7997600000000001E-2</v>
      </c>
      <c r="AB16" s="329">
        <f t="shared" si="0"/>
        <v>4.7997600000000001E-2</v>
      </c>
      <c r="AC16" s="329">
        <f t="shared" si="0"/>
        <v>4.7997600000000001E-2</v>
      </c>
      <c r="AD16" s="329">
        <f t="shared" si="0"/>
        <v>4.7997600000000001E-2</v>
      </c>
      <c r="AE16" s="329">
        <f t="shared" si="0"/>
        <v>4.7997600000000001E-2</v>
      </c>
      <c r="AF16" s="329">
        <f t="shared" si="0"/>
        <v>4.7997600000000001E-2</v>
      </c>
      <c r="AG16" s="329">
        <f t="shared" si="0"/>
        <v>4.7997600000000001E-2</v>
      </c>
      <c r="AH16" s="329">
        <f t="shared" si="0"/>
        <v>4.5712000000000003E-2</v>
      </c>
      <c r="AI16" s="327">
        <f t="shared" si="2"/>
        <v>0.57368559999999991</v>
      </c>
      <c r="AJ16" s="313">
        <f>+SUM(AI13:AI16)</f>
        <v>1.8639567999999997</v>
      </c>
      <c r="CD16" s="297"/>
      <c r="CE16" s="297"/>
      <c r="CF16" s="297"/>
      <c r="CG16" s="297"/>
      <c r="CH16" s="297"/>
      <c r="CI16" s="297"/>
      <c r="CJ16" s="297"/>
      <c r="CK16" s="297"/>
      <c r="CL16" s="297"/>
      <c r="CM16" s="297"/>
      <c r="CN16" s="297"/>
      <c r="CO16" s="297"/>
      <c r="CP16" s="297"/>
      <c r="CQ16" s="297"/>
      <c r="CR16" s="297"/>
      <c r="CS16" s="297"/>
      <c r="CT16" s="297"/>
      <c r="CU16" s="297"/>
      <c r="CV16" s="297"/>
      <c r="CW16" s="297"/>
      <c r="CX16" s="297"/>
      <c r="CY16" s="297"/>
      <c r="CZ16" s="297"/>
      <c r="DA16" s="297"/>
      <c r="DB16" s="297"/>
      <c r="DC16" s="297"/>
      <c r="DD16" s="297"/>
      <c r="DE16" s="297"/>
      <c r="DF16" s="297"/>
      <c r="DG16" s="297"/>
      <c r="DH16" s="297"/>
      <c r="DI16" s="297"/>
      <c r="DJ16" s="297"/>
      <c r="DK16" s="297"/>
      <c r="DL16" s="297"/>
      <c r="DM16" s="297"/>
      <c r="DN16" s="297"/>
      <c r="DO16" s="297"/>
      <c r="DP16" s="297"/>
      <c r="DQ16" s="297"/>
      <c r="DR16" s="297"/>
      <c r="DS16" s="297"/>
      <c r="DT16" s="297"/>
      <c r="DU16" s="297"/>
      <c r="DV16" s="297"/>
      <c r="DW16" s="297"/>
      <c r="DX16" s="297"/>
      <c r="DY16" s="297"/>
      <c r="DZ16" s="297"/>
      <c r="EA16" s="297"/>
      <c r="EB16" s="297"/>
      <c r="EC16" s="297"/>
      <c r="ED16" s="297"/>
      <c r="EE16" s="297"/>
      <c r="EF16" s="297"/>
      <c r="EG16" s="297"/>
      <c r="EH16" s="297"/>
      <c r="EI16" s="297"/>
      <c r="EJ16" s="297"/>
      <c r="EK16" s="297"/>
      <c r="EL16" s="297"/>
      <c r="EM16" s="297"/>
      <c r="EN16" s="297"/>
      <c r="EO16" s="297"/>
      <c r="EP16" s="297"/>
      <c r="EQ16" s="297"/>
      <c r="ER16" s="297"/>
      <c r="ES16" s="297"/>
      <c r="ET16" s="297"/>
      <c r="EU16" s="297"/>
      <c r="EV16" s="297"/>
      <c r="EW16" s="297"/>
      <c r="EX16" s="297"/>
      <c r="EY16" s="297"/>
      <c r="EZ16" s="297"/>
      <c r="FA16" s="297"/>
      <c r="FB16" s="297"/>
      <c r="FC16" s="297"/>
      <c r="FD16" s="297"/>
      <c r="FE16" s="297"/>
      <c r="FF16" s="297"/>
      <c r="FG16" s="297"/>
      <c r="FH16" s="297"/>
      <c r="FI16" s="297"/>
      <c r="FJ16" s="297"/>
      <c r="FK16" s="297"/>
      <c r="FL16" s="297"/>
      <c r="FM16" s="297"/>
      <c r="FN16" s="297"/>
      <c r="FO16" s="297"/>
      <c r="FP16" s="297"/>
      <c r="FQ16" s="297"/>
      <c r="FR16" s="297"/>
      <c r="FS16" s="297"/>
      <c r="FT16" s="297"/>
      <c r="FU16" s="297"/>
      <c r="FV16" s="297"/>
      <c r="FW16" s="297"/>
      <c r="FX16" s="297"/>
      <c r="FY16" s="297"/>
      <c r="FZ16" s="297"/>
      <c r="GA16" s="297"/>
      <c r="GB16" s="297"/>
      <c r="GC16" s="297"/>
      <c r="GD16" s="297"/>
      <c r="GE16" s="297"/>
      <c r="GF16" s="297"/>
      <c r="GG16" s="297"/>
      <c r="GH16" s="297"/>
      <c r="GI16" s="297"/>
      <c r="GJ16" s="297"/>
      <c r="GK16" s="297"/>
      <c r="GL16" s="297"/>
      <c r="GM16" s="297"/>
      <c r="GN16" s="297"/>
      <c r="GO16" s="297"/>
      <c r="GP16" s="297"/>
      <c r="GQ16" s="297"/>
      <c r="GR16" s="297"/>
      <c r="GS16" s="297"/>
      <c r="GT16" s="297"/>
      <c r="GU16" s="297"/>
      <c r="GV16" s="297"/>
      <c r="GW16" s="297"/>
      <c r="GX16" s="297"/>
      <c r="GY16" s="297"/>
      <c r="GZ16" s="297"/>
      <c r="HA16" s="297"/>
      <c r="HB16" s="297"/>
      <c r="HC16" s="297"/>
      <c r="HD16" s="297"/>
      <c r="HE16" s="297"/>
      <c r="HF16" s="297"/>
      <c r="HG16" s="297"/>
      <c r="HH16" s="297"/>
      <c r="HI16" s="297"/>
      <c r="HJ16" s="297"/>
      <c r="HK16" s="297"/>
      <c r="HL16" s="297"/>
      <c r="HM16" s="297"/>
      <c r="HN16" s="297"/>
      <c r="HO16" s="297"/>
      <c r="HP16" s="297"/>
      <c r="HQ16" s="297"/>
      <c r="HR16" s="297"/>
      <c r="HS16" s="297"/>
      <c r="HT16" s="297"/>
      <c r="HU16" s="297"/>
      <c r="HV16" s="297"/>
      <c r="HW16" s="297"/>
      <c r="HX16" s="297"/>
      <c r="HY16" s="297"/>
      <c r="HZ16" s="297"/>
      <c r="IA16" s="297"/>
      <c r="IB16" s="297"/>
      <c r="IC16" s="297"/>
      <c r="ID16" s="297"/>
      <c r="IE16" s="297"/>
      <c r="IF16" s="297"/>
      <c r="IG16" s="297"/>
      <c r="IH16" s="297"/>
      <c r="II16" s="297"/>
      <c r="IJ16" s="297"/>
      <c r="IK16" s="297"/>
      <c r="IL16" s="297"/>
      <c r="IM16" s="297"/>
      <c r="IN16" s="297"/>
      <c r="IO16" s="297"/>
      <c r="IP16" s="297"/>
      <c r="IQ16" s="297"/>
      <c r="IR16" s="297"/>
      <c r="IS16" s="297"/>
      <c r="IT16" s="297"/>
      <c r="IU16" s="297"/>
      <c r="IV16" s="297"/>
      <c r="IW16" s="297"/>
      <c r="IX16" s="297"/>
      <c r="IY16" s="297"/>
      <c r="IZ16" s="297"/>
      <c r="JA16" s="297"/>
      <c r="JB16" s="297"/>
      <c r="JC16" s="297"/>
      <c r="JD16" s="297"/>
      <c r="JE16" s="297"/>
      <c r="JF16" s="297"/>
      <c r="JG16" s="297"/>
      <c r="JH16" s="297"/>
      <c r="JI16" s="297"/>
      <c r="JJ16" s="297"/>
      <c r="JK16" s="297"/>
      <c r="JL16" s="297"/>
      <c r="JM16" s="297"/>
      <c r="JN16" s="297"/>
      <c r="JO16" s="297"/>
      <c r="JP16" s="297"/>
      <c r="JQ16" s="297"/>
      <c r="JR16" s="297"/>
      <c r="JS16" s="297"/>
      <c r="JT16" s="297"/>
      <c r="JU16" s="297"/>
      <c r="JV16" s="297"/>
      <c r="JW16" s="297"/>
      <c r="JX16" s="297"/>
      <c r="JY16" s="297"/>
      <c r="JZ16" s="297"/>
      <c r="KA16" s="297"/>
      <c r="KB16" s="297"/>
      <c r="KC16" s="297"/>
      <c r="KD16" s="297"/>
      <c r="KE16" s="297"/>
      <c r="KF16" s="297"/>
      <c r="KG16" s="297"/>
      <c r="KH16" s="297"/>
      <c r="KI16" s="297"/>
      <c r="KJ16" s="297"/>
      <c r="KK16" s="297"/>
      <c r="KL16" s="297"/>
      <c r="KM16" s="297"/>
      <c r="KN16" s="297"/>
      <c r="KO16" s="297"/>
      <c r="KP16" s="297"/>
      <c r="KQ16" s="297"/>
      <c r="KR16" s="297"/>
      <c r="KS16" s="297"/>
      <c r="KT16" s="297"/>
      <c r="KU16" s="297"/>
      <c r="KV16" s="297"/>
      <c r="KW16" s="297"/>
      <c r="KX16" s="297"/>
      <c r="KY16" s="297"/>
      <c r="KZ16" s="297"/>
      <c r="LA16" s="297"/>
      <c r="LB16" s="297"/>
      <c r="LC16" s="297"/>
      <c r="LD16" s="297"/>
      <c r="LE16" s="297"/>
      <c r="LF16" s="297"/>
      <c r="LG16" s="297"/>
      <c r="LH16" s="297"/>
      <c r="LI16" s="297"/>
      <c r="LJ16" s="297"/>
      <c r="LK16" s="297"/>
      <c r="LL16" s="297"/>
      <c r="LM16" s="297"/>
      <c r="LN16" s="297"/>
      <c r="LO16" s="297"/>
      <c r="LP16" s="297"/>
      <c r="LQ16" s="297"/>
      <c r="LR16" s="297"/>
      <c r="LS16" s="297"/>
      <c r="LT16" s="297"/>
      <c r="LU16" s="297"/>
      <c r="LV16" s="297"/>
      <c r="LW16" s="297"/>
      <c r="LX16" s="297"/>
      <c r="LY16" s="297"/>
      <c r="LZ16" s="297"/>
      <c r="MA16" s="297"/>
      <c r="MB16" s="297"/>
      <c r="MC16" s="297"/>
      <c r="MD16" s="297"/>
      <c r="ME16" s="297"/>
      <c r="MF16" s="297"/>
      <c r="MG16" s="297"/>
      <c r="MH16" s="297"/>
      <c r="MI16" s="297"/>
    </row>
    <row r="17" spans="1:81" ht="47.25" customHeight="1" thickBot="1" x14ac:dyDescent="0.3">
      <c r="A17" s="330">
        <v>2024</v>
      </c>
      <c r="B17" s="331">
        <v>4</v>
      </c>
      <c r="C17" s="332"/>
      <c r="D17" s="333">
        <v>0</v>
      </c>
      <c r="E17" s="333">
        <v>0</v>
      </c>
      <c r="F17" s="333">
        <v>0</v>
      </c>
      <c r="G17" s="333">
        <v>0</v>
      </c>
      <c r="H17" s="333">
        <v>0</v>
      </c>
      <c r="I17" s="333">
        <v>0</v>
      </c>
      <c r="J17" s="333">
        <v>0.16500000000000001</v>
      </c>
      <c r="K17" s="333">
        <v>0.16500000000000001</v>
      </c>
      <c r="L17" s="333">
        <v>0.16500000000000001</v>
      </c>
      <c r="M17" s="333">
        <v>0.16500000000000001</v>
      </c>
      <c r="N17" s="333">
        <v>0.17099999999999999</v>
      </c>
      <c r="O17" s="333">
        <v>0.16899999999999998</v>
      </c>
      <c r="P17" s="334">
        <f t="shared" si="1"/>
        <v>1</v>
      </c>
      <c r="R17" s="309">
        <v>0.5</v>
      </c>
      <c r="S17" s="335">
        <f>+ROUND((R17*100%)/SUM($R$17:$R$20),4)</f>
        <v>0.1429</v>
      </c>
      <c r="T17" s="330">
        <v>2024</v>
      </c>
      <c r="U17" s="331">
        <v>4</v>
      </c>
      <c r="V17" s="332"/>
      <c r="W17" s="336">
        <f t="shared" si="0"/>
        <v>0</v>
      </c>
      <c r="X17" s="336">
        <f t="shared" si="0"/>
        <v>0</v>
      </c>
      <c r="Y17" s="336">
        <f t="shared" si="0"/>
        <v>0</v>
      </c>
      <c r="Z17" s="336">
        <f t="shared" si="0"/>
        <v>0</v>
      </c>
      <c r="AA17" s="336">
        <f t="shared" si="0"/>
        <v>0</v>
      </c>
      <c r="AB17" s="336">
        <f t="shared" si="0"/>
        <v>0</v>
      </c>
      <c r="AC17" s="336">
        <f t="shared" si="0"/>
        <v>2.3578500000000002E-2</v>
      </c>
      <c r="AD17" s="336">
        <f t="shared" si="0"/>
        <v>2.3578500000000002E-2</v>
      </c>
      <c r="AE17" s="336">
        <f t="shared" si="0"/>
        <v>2.3578500000000002E-2</v>
      </c>
      <c r="AF17" s="336">
        <f t="shared" si="0"/>
        <v>2.3578500000000002E-2</v>
      </c>
      <c r="AG17" s="336">
        <f t="shared" si="0"/>
        <v>2.4435899999999997E-2</v>
      </c>
      <c r="AH17" s="336">
        <f t="shared" si="0"/>
        <v>2.4150099999999997E-2</v>
      </c>
      <c r="AI17" s="337">
        <f t="shared" si="2"/>
        <v>0.1429</v>
      </c>
    </row>
    <row r="18" spans="1:81" ht="47.25" hidden="1" customHeight="1" thickBot="1" x14ac:dyDescent="0.3">
      <c r="A18" s="330">
        <v>2025</v>
      </c>
      <c r="B18" s="331">
        <v>4</v>
      </c>
      <c r="C18" s="332"/>
      <c r="D18" s="333">
        <v>0.16800000000000001</v>
      </c>
      <c r="E18" s="333">
        <v>0.16800000000000001</v>
      </c>
      <c r="F18" s="333">
        <v>0.16800000000000001</v>
      </c>
      <c r="G18" s="333">
        <v>0.16800000000000001</v>
      </c>
      <c r="H18" s="333">
        <v>0.16800000000000001</v>
      </c>
      <c r="I18" s="333">
        <v>0.16800000000000001</v>
      </c>
      <c r="J18" s="333">
        <v>0.16800000000000001</v>
      </c>
      <c r="K18" s="333">
        <v>0.16800000000000001</v>
      </c>
      <c r="L18" s="333">
        <v>0.16800000000000001</v>
      </c>
      <c r="M18" s="333">
        <v>0.16800000000000001</v>
      </c>
      <c r="N18" s="333">
        <v>0.16800000000000001</v>
      </c>
      <c r="O18" s="333">
        <v>0.16</v>
      </c>
      <c r="P18" s="334">
        <f t="shared" si="1"/>
        <v>2.0079999999999996</v>
      </c>
      <c r="R18" s="309">
        <v>1</v>
      </c>
      <c r="S18" s="335">
        <f t="shared" ref="S18:S20" si="4">+ROUND((R18*100%)/SUM($R$17:$R$20),4)</f>
        <v>0.28570000000000001</v>
      </c>
      <c r="T18" s="330">
        <v>2025</v>
      </c>
      <c r="U18" s="331">
        <v>4</v>
      </c>
      <c r="V18" s="332"/>
      <c r="W18" s="336">
        <f t="shared" si="0"/>
        <v>4.7997600000000001E-2</v>
      </c>
      <c r="X18" s="336">
        <f t="shared" si="0"/>
        <v>4.7997600000000001E-2</v>
      </c>
      <c r="Y18" s="336">
        <f t="shared" si="0"/>
        <v>4.7997600000000001E-2</v>
      </c>
      <c r="Z18" s="336">
        <f t="shared" si="0"/>
        <v>4.7997600000000001E-2</v>
      </c>
      <c r="AA18" s="336">
        <f t="shared" si="0"/>
        <v>4.7997600000000001E-2</v>
      </c>
      <c r="AB18" s="336">
        <f t="shared" si="0"/>
        <v>4.7997600000000001E-2</v>
      </c>
      <c r="AC18" s="336">
        <f t="shared" si="0"/>
        <v>4.7997600000000001E-2</v>
      </c>
      <c r="AD18" s="336">
        <f t="shared" si="0"/>
        <v>4.7997600000000001E-2</v>
      </c>
      <c r="AE18" s="336">
        <f t="shared" si="0"/>
        <v>4.7997600000000001E-2</v>
      </c>
      <c r="AF18" s="336">
        <f t="shared" si="0"/>
        <v>4.7997600000000001E-2</v>
      </c>
      <c r="AG18" s="336">
        <f t="shared" si="0"/>
        <v>4.7997600000000001E-2</v>
      </c>
      <c r="AH18" s="336">
        <f t="shared" si="0"/>
        <v>4.5712000000000003E-2</v>
      </c>
      <c r="AI18" s="337">
        <f t="shared" si="2"/>
        <v>0.57368559999999991</v>
      </c>
    </row>
    <row r="19" spans="1:81" ht="47.25" hidden="1" customHeight="1" thickBot="1" x14ac:dyDescent="0.3">
      <c r="A19" s="330">
        <v>2026</v>
      </c>
      <c r="B19" s="331">
        <v>4</v>
      </c>
      <c r="C19" s="332"/>
      <c r="D19" s="333">
        <v>0.16800000000000001</v>
      </c>
      <c r="E19" s="333">
        <v>0.16800000000000001</v>
      </c>
      <c r="F19" s="333">
        <v>0.16800000000000001</v>
      </c>
      <c r="G19" s="333">
        <v>0.16800000000000001</v>
      </c>
      <c r="H19" s="333">
        <v>0.16800000000000001</v>
      </c>
      <c r="I19" s="333">
        <v>0.16800000000000001</v>
      </c>
      <c r="J19" s="333">
        <v>0.16800000000000001</v>
      </c>
      <c r="K19" s="333">
        <v>0.16800000000000001</v>
      </c>
      <c r="L19" s="333">
        <v>0.16800000000000001</v>
      </c>
      <c r="M19" s="333">
        <v>0.16800000000000001</v>
      </c>
      <c r="N19" s="333">
        <v>0.16800000000000001</v>
      </c>
      <c r="O19" s="333">
        <v>0.16</v>
      </c>
      <c r="P19" s="334">
        <f t="shared" si="1"/>
        <v>2.0079999999999996</v>
      </c>
      <c r="R19" s="309">
        <v>1</v>
      </c>
      <c r="S19" s="335">
        <f t="shared" si="4"/>
        <v>0.28570000000000001</v>
      </c>
      <c r="T19" s="330">
        <v>2026</v>
      </c>
      <c r="U19" s="331">
        <v>4</v>
      </c>
      <c r="V19" s="332"/>
      <c r="W19" s="336">
        <f t="shared" si="0"/>
        <v>4.7997600000000001E-2</v>
      </c>
      <c r="X19" s="336">
        <f t="shared" si="0"/>
        <v>4.7997600000000001E-2</v>
      </c>
      <c r="Y19" s="336">
        <f t="shared" si="0"/>
        <v>4.7997600000000001E-2</v>
      </c>
      <c r="Z19" s="336">
        <f t="shared" si="0"/>
        <v>4.7997600000000001E-2</v>
      </c>
      <c r="AA19" s="336">
        <f t="shared" si="0"/>
        <v>4.7997600000000001E-2</v>
      </c>
      <c r="AB19" s="336">
        <f t="shared" si="0"/>
        <v>4.7997600000000001E-2</v>
      </c>
      <c r="AC19" s="336">
        <f t="shared" si="0"/>
        <v>4.7997600000000001E-2</v>
      </c>
      <c r="AD19" s="336">
        <f t="shared" si="0"/>
        <v>4.7997600000000001E-2</v>
      </c>
      <c r="AE19" s="336">
        <f t="shared" si="0"/>
        <v>4.7997600000000001E-2</v>
      </c>
      <c r="AF19" s="336">
        <f t="shared" si="0"/>
        <v>4.7997600000000001E-2</v>
      </c>
      <c r="AG19" s="336">
        <f t="shared" si="0"/>
        <v>4.7997600000000001E-2</v>
      </c>
      <c r="AH19" s="336">
        <f t="shared" si="0"/>
        <v>4.5712000000000003E-2</v>
      </c>
      <c r="AI19" s="337">
        <f t="shared" si="2"/>
        <v>0.57368559999999991</v>
      </c>
    </row>
    <row r="20" spans="1:81" ht="47.25" hidden="1" customHeight="1" thickBot="1" x14ac:dyDescent="0.3">
      <c r="A20" s="330">
        <v>2027</v>
      </c>
      <c r="B20" s="331">
        <v>4</v>
      </c>
      <c r="C20" s="332"/>
      <c r="D20" s="333">
        <v>0.16800000000000001</v>
      </c>
      <c r="E20" s="333">
        <v>0.16800000000000001</v>
      </c>
      <c r="F20" s="333">
        <v>0.16800000000000001</v>
      </c>
      <c r="G20" s="333">
        <v>0.16800000000000001</v>
      </c>
      <c r="H20" s="333">
        <v>0.16800000000000001</v>
      </c>
      <c r="I20" s="333">
        <v>0.16800000000000001</v>
      </c>
      <c r="J20" s="333">
        <v>0.16800000000000001</v>
      </c>
      <c r="K20" s="333">
        <v>0.16800000000000001</v>
      </c>
      <c r="L20" s="333">
        <v>0.16800000000000001</v>
      </c>
      <c r="M20" s="333">
        <v>0.16800000000000001</v>
      </c>
      <c r="N20" s="333">
        <v>0.16800000000000001</v>
      </c>
      <c r="O20" s="333">
        <v>0.16</v>
      </c>
      <c r="P20" s="334">
        <f t="shared" si="1"/>
        <v>2.0079999999999996</v>
      </c>
      <c r="Q20" s="299" t="str">
        <f>+IF(SUM(R17:R20)&lt;&gt;350%,"MAL DISTRIBUIDO","CORRECTO")</f>
        <v>CORRECTO</v>
      </c>
      <c r="R20" s="309">
        <v>1</v>
      </c>
      <c r="S20" s="335">
        <f t="shared" si="4"/>
        <v>0.28570000000000001</v>
      </c>
      <c r="T20" s="330">
        <v>2027</v>
      </c>
      <c r="U20" s="331">
        <v>4</v>
      </c>
      <c r="V20" s="332"/>
      <c r="W20" s="336">
        <f t="shared" si="0"/>
        <v>4.7997600000000001E-2</v>
      </c>
      <c r="X20" s="336">
        <f t="shared" si="0"/>
        <v>4.7997600000000001E-2</v>
      </c>
      <c r="Y20" s="336">
        <f t="shared" si="0"/>
        <v>4.7997600000000001E-2</v>
      </c>
      <c r="Z20" s="336">
        <f t="shared" si="0"/>
        <v>4.7997600000000001E-2</v>
      </c>
      <c r="AA20" s="336">
        <f t="shared" si="0"/>
        <v>4.7997600000000001E-2</v>
      </c>
      <c r="AB20" s="336">
        <f t="shared" si="0"/>
        <v>4.7997600000000001E-2</v>
      </c>
      <c r="AC20" s="336">
        <f t="shared" si="0"/>
        <v>4.7997600000000001E-2</v>
      </c>
      <c r="AD20" s="336">
        <f t="shared" si="0"/>
        <v>4.7997600000000001E-2</v>
      </c>
      <c r="AE20" s="336">
        <f t="shared" si="0"/>
        <v>4.7997600000000001E-2</v>
      </c>
      <c r="AF20" s="336">
        <f t="shared" si="0"/>
        <v>4.7997600000000001E-2</v>
      </c>
      <c r="AG20" s="336">
        <f t="shared" si="0"/>
        <v>4.7997600000000001E-2</v>
      </c>
      <c r="AH20" s="336">
        <f t="shared" si="0"/>
        <v>4.5712000000000003E-2</v>
      </c>
      <c r="AI20" s="337">
        <f t="shared" si="2"/>
        <v>0.57368559999999991</v>
      </c>
      <c r="AJ20" s="313">
        <f>+SUM(AI17:AI20)</f>
        <v>1.8639567999999997</v>
      </c>
    </row>
    <row r="21" spans="1:81" s="347" customFormat="1" ht="47.25" customHeight="1" thickBot="1" x14ac:dyDescent="0.3">
      <c r="A21" s="338">
        <v>2024</v>
      </c>
      <c r="B21" s="339">
        <v>5</v>
      </c>
      <c r="C21" s="340"/>
      <c r="D21" s="341">
        <v>0</v>
      </c>
      <c r="E21" s="341">
        <v>0</v>
      </c>
      <c r="F21" s="341">
        <v>0</v>
      </c>
      <c r="G21" s="341">
        <v>0</v>
      </c>
      <c r="H21" s="341">
        <v>0</v>
      </c>
      <c r="I21" s="341">
        <v>0</v>
      </c>
      <c r="J21" s="341">
        <v>0.16600000000000001</v>
      </c>
      <c r="K21" s="341">
        <v>0.16600000000000001</v>
      </c>
      <c r="L21" s="341">
        <v>0.16600000000000001</v>
      </c>
      <c r="M21" s="341">
        <v>0.16600000000000001</v>
      </c>
      <c r="N21" s="341">
        <v>0.16600000000000001</v>
      </c>
      <c r="O21" s="341">
        <v>0.16999999999999998</v>
      </c>
      <c r="P21" s="342">
        <f t="shared" si="1"/>
        <v>1</v>
      </c>
      <c r="Q21" s="299"/>
      <c r="R21" s="309">
        <v>0.5</v>
      </c>
      <c r="S21" s="343">
        <f>+ROUND((R21*100%)/SUM($R$21:$R$24),4)</f>
        <v>0.1429</v>
      </c>
      <c r="T21" s="338">
        <v>2024</v>
      </c>
      <c r="U21" s="339">
        <v>5</v>
      </c>
      <c r="V21" s="340"/>
      <c r="W21" s="344">
        <f t="shared" ref="W21:AH42" si="5">D21*$S21</f>
        <v>0</v>
      </c>
      <c r="X21" s="344">
        <f t="shared" si="5"/>
        <v>0</v>
      </c>
      <c r="Y21" s="344">
        <f t="shared" si="5"/>
        <v>0</v>
      </c>
      <c r="Z21" s="344">
        <f t="shared" si="5"/>
        <v>0</v>
      </c>
      <c r="AA21" s="344">
        <f t="shared" si="5"/>
        <v>0</v>
      </c>
      <c r="AB21" s="344">
        <f t="shared" si="5"/>
        <v>0</v>
      </c>
      <c r="AC21" s="344">
        <f t="shared" si="5"/>
        <v>2.37214E-2</v>
      </c>
      <c r="AD21" s="344">
        <f t="shared" si="5"/>
        <v>2.37214E-2</v>
      </c>
      <c r="AE21" s="344">
        <f t="shared" si="5"/>
        <v>2.37214E-2</v>
      </c>
      <c r="AF21" s="344">
        <f t="shared" si="5"/>
        <v>2.37214E-2</v>
      </c>
      <c r="AG21" s="344">
        <f t="shared" si="5"/>
        <v>2.37214E-2</v>
      </c>
      <c r="AH21" s="344">
        <f t="shared" si="5"/>
        <v>2.4292999999999999E-2</v>
      </c>
      <c r="AI21" s="345">
        <f t="shared" si="2"/>
        <v>0.1429</v>
      </c>
      <c r="AJ21" s="346"/>
      <c r="AK21" s="346"/>
      <c r="AL21" s="346"/>
      <c r="AM21" s="346"/>
      <c r="AN21" s="346"/>
      <c r="AO21" s="346"/>
      <c r="AP21" s="346"/>
      <c r="AQ21" s="346"/>
      <c r="AR21" s="346"/>
      <c r="AS21" s="346"/>
      <c r="AT21" s="346"/>
      <c r="AU21" s="346"/>
      <c r="AV21" s="346"/>
      <c r="AW21" s="346"/>
      <c r="AX21" s="346"/>
      <c r="AY21" s="346"/>
      <c r="AZ21" s="346"/>
      <c r="BA21" s="346"/>
      <c r="BB21" s="346"/>
      <c r="BC21" s="346"/>
      <c r="BD21" s="346"/>
      <c r="BE21" s="346"/>
      <c r="BF21" s="346"/>
      <c r="BG21" s="346"/>
      <c r="BH21" s="346"/>
      <c r="BI21" s="346"/>
      <c r="BJ21" s="346"/>
      <c r="BK21" s="346"/>
      <c r="BL21" s="346"/>
      <c r="BM21" s="346"/>
      <c r="BN21" s="346"/>
      <c r="BO21" s="346"/>
      <c r="BP21" s="346"/>
      <c r="BQ21" s="346"/>
      <c r="BR21" s="346"/>
      <c r="BS21" s="346"/>
      <c r="BT21" s="346"/>
      <c r="BU21" s="346"/>
      <c r="BV21" s="346"/>
      <c r="BW21" s="346"/>
      <c r="BX21" s="346"/>
      <c r="BY21" s="346"/>
      <c r="BZ21" s="346"/>
      <c r="CA21" s="346"/>
      <c r="CB21" s="346"/>
      <c r="CC21" s="346"/>
    </row>
    <row r="22" spans="1:81" s="347" customFormat="1" ht="47.25" hidden="1" customHeight="1" thickBot="1" x14ac:dyDescent="0.3">
      <c r="A22" s="338">
        <v>2025</v>
      </c>
      <c r="B22" s="339">
        <v>5</v>
      </c>
      <c r="C22" s="340"/>
      <c r="D22" s="341">
        <v>0.16600000000000001</v>
      </c>
      <c r="E22" s="341">
        <v>0.16600000000000001</v>
      </c>
      <c r="F22" s="341">
        <v>0.16600000000000001</v>
      </c>
      <c r="G22" s="341">
        <v>0.16600000000000001</v>
      </c>
      <c r="H22" s="341">
        <v>0.16600000000000001</v>
      </c>
      <c r="I22" s="341">
        <v>0.16600000000000001</v>
      </c>
      <c r="J22" s="341">
        <v>0.16600000000000001</v>
      </c>
      <c r="K22" s="341">
        <v>0.16600000000000001</v>
      </c>
      <c r="L22" s="341">
        <v>0.16600000000000001</v>
      </c>
      <c r="M22" s="341">
        <v>0.16600000000000001</v>
      </c>
      <c r="N22" s="341">
        <v>0.16600000000000001</v>
      </c>
      <c r="O22" s="341">
        <v>0.16999999999999998</v>
      </c>
      <c r="P22" s="342">
        <f t="shared" si="1"/>
        <v>1.9959999999999998</v>
      </c>
      <c r="Q22" s="299"/>
      <c r="R22" s="309">
        <v>1</v>
      </c>
      <c r="S22" s="343">
        <f t="shared" ref="S22:S24" si="6">+ROUND((R22*100%)/SUM($R$21:$R$24),4)</f>
        <v>0.28570000000000001</v>
      </c>
      <c r="T22" s="338">
        <v>2025</v>
      </c>
      <c r="U22" s="339">
        <v>5</v>
      </c>
      <c r="V22" s="340"/>
      <c r="W22" s="344">
        <f t="shared" si="5"/>
        <v>4.7426200000000002E-2</v>
      </c>
      <c r="X22" s="344">
        <f t="shared" si="5"/>
        <v>4.7426200000000002E-2</v>
      </c>
      <c r="Y22" s="344">
        <f t="shared" si="5"/>
        <v>4.7426200000000002E-2</v>
      </c>
      <c r="Z22" s="344">
        <f t="shared" si="5"/>
        <v>4.7426200000000002E-2</v>
      </c>
      <c r="AA22" s="344">
        <f t="shared" si="5"/>
        <v>4.7426200000000002E-2</v>
      </c>
      <c r="AB22" s="344">
        <f t="shared" si="5"/>
        <v>4.7426200000000002E-2</v>
      </c>
      <c r="AC22" s="344">
        <f t="shared" si="5"/>
        <v>4.7426200000000002E-2</v>
      </c>
      <c r="AD22" s="344">
        <f t="shared" si="5"/>
        <v>4.7426200000000002E-2</v>
      </c>
      <c r="AE22" s="344">
        <f t="shared" si="5"/>
        <v>4.7426200000000002E-2</v>
      </c>
      <c r="AF22" s="344">
        <f t="shared" si="5"/>
        <v>4.7426200000000002E-2</v>
      </c>
      <c r="AG22" s="344">
        <f t="shared" si="5"/>
        <v>4.7426200000000002E-2</v>
      </c>
      <c r="AH22" s="344">
        <f t="shared" si="5"/>
        <v>4.8568999999999994E-2</v>
      </c>
      <c r="AI22" s="345">
        <f t="shared" si="2"/>
        <v>0.57025719999999991</v>
      </c>
      <c r="AJ22" s="346"/>
      <c r="AK22" s="346"/>
      <c r="AL22" s="346"/>
      <c r="AM22" s="346"/>
      <c r="AN22" s="346"/>
      <c r="AO22" s="346"/>
      <c r="AP22" s="346"/>
      <c r="AQ22" s="346"/>
      <c r="AR22" s="346"/>
      <c r="AS22" s="346"/>
      <c r="AT22" s="346"/>
      <c r="AU22" s="346"/>
      <c r="AV22" s="346"/>
      <c r="AW22" s="346"/>
      <c r="AX22" s="346"/>
      <c r="AY22" s="346"/>
      <c r="AZ22" s="346"/>
      <c r="BA22" s="346"/>
      <c r="BB22" s="346"/>
      <c r="BC22" s="346"/>
      <c r="BD22" s="346"/>
      <c r="BE22" s="346"/>
      <c r="BF22" s="346"/>
      <c r="BG22" s="346"/>
      <c r="BH22" s="346"/>
      <c r="BI22" s="346"/>
      <c r="BJ22" s="346"/>
      <c r="BK22" s="346"/>
      <c r="BL22" s="346"/>
      <c r="BM22" s="346"/>
      <c r="BN22" s="346"/>
      <c r="BO22" s="346"/>
      <c r="BP22" s="346"/>
      <c r="BQ22" s="346"/>
      <c r="BR22" s="346"/>
      <c r="BS22" s="346"/>
      <c r="BT22" s="346"/>
      <c r="BU22" s="346"/>
      <c r="BV22" s="346"/>
      <c r="BW22" s="346"/>
      <c r="BX22" s="346"/>
      <c r="BY22" s="346"/>
      <c r="BZ22" s="346"/>
      <c r="CA22" s="346"/>
      <c r="CB22" s="346"/>
      <c r="CC22" s="346"/>
    </row>
    <row r="23" spans="1:81" s="347" customFormat="1" ht="47.25" hidden="1" customHeight="1" thickBot="1" x14ac:dyDescent="0.3">
      <c r="A23" s="338">
        <v>2026</v>
      </c>
      <c r="B23" s="339">
        <v>5</v>
      </c>
      <c r="C23" s="340"/>
      <c r="D23" s="341">
        <v>0.16600000000000001</v>
      </c>
      <c r="E23" s="341">
        <v>0.16600000000000001</v>
      </c>
      <c r="F23" s="341">
        <v>0.16600000000000001</v>
      </c>
      <c r="G23" s="341">
        <v>0.16600000000000001</v>
      </c>
      <c r="H23" s="341">
        <v>0.16600000000000001</v>
      </c>
      <c r="I23" s="341">
        <v>0.16600000000000001</v>
      </c>
      <c r="J23" s="341">
        <v>0.16600000000000001</v>
      </c>
      <c r="K23" s="341">
        <v>0.16600000000000001</v>
      </c>
      <c r="L23" s="341">
        <v>0.16600000000000001</v>
      </c>
      <c r="M23" s="341">
        <v>0.16600000000000001</v>
      </c>
      <c r="N23" s="341">
        <v>0.16600000000000001</v>
      </c>
      <c r="O23" s="341">
        <v>0.16999999999999998</v>
      </c>
      <c r="P23" s="342">
        <f t="shared" si="1"/>
        <v>1.9959999999999998</v>
      </c>
      <c r="Q23" s="299"/>
      <c r="R23" s="309">
        <v>1</v>
      </c>
      <c r="S23" s="343">
        <f t="shared" si="6"/>
        <v>0.28570000000000001</v>
      </c>
      <c r="T23" s="338">
        <v>2026</v>
      </c>
      <c r="U23" s="339">
        <v>5</v>
      </c>
      <c r="V23" s="340"/>
      <c r="W23" s="344">
        <f t="shared" si="5"/>
        <v>4.7426200000000002E-2</v>
      </c>
      <c r="X23" s="344">
        <f t="shared" si="5"/>
        <v>4.7426200000000002E-2</v>
      </c>
      <c r="Y23" s="344">
        <f t="shared" si="5"/>
        <v>4.7426200000000002E-2</v>
      </c>
      <c r="Z23" s="344">
        <f t="shared" si="5"/>
        <v>4.7426200000000002E-2</v>
      </c>
      <c r="AA23" s="344">
        <f t="shared" si="5"/>
        <v>4.7426200000000002E-2</v>
      </c>
      <c r="AB23" s="344">
        <f t="shared" si="5"/>
        <v>4.7426200000000002E-2</v>
      </c>
      <c r="AC23" s="344">
        <f t="shared" si="5"/>
        <v>4.7426200000000002E-2</v>
      </c>
      <c r="AD23" s="344">
        <f t="shared" si="5"/>
        <v>4.7426200000000002E-2</v>
      </c>
      <c r="AE23" s="344">
        <f t="shared" si="5"/>
        <v>4.7426200000000002E-2</v>
      </c>
      <c r="AF23" s="344">
        <f t="shared" si="5"/>
        <v>4.7426200000000002E-2</v>
      </c>
      <c r="AG23" s="344">
        <f t="shared" si="5"/>
        <v>4.7426200000000002E-2</v>
      </c>
      <c r="AH23" s="344">
        <f t="shared" si="5"/>
        <v>4.8568999999999994E-2</v>
      </c>
      <c r="AI23" s="345">
        <f t="shared" si="2"/>
        <v>0.57025719999999991</v>
      </c>
      <c r="AJ23" s="346"/>
      <c r="AK23" s="346"/>
      <c r="AL23" s="346"/>
      <c r="AM23" s="346"/>
      <c r="AN23" s="346"/>
      <c r="AO23" s="346"/>
      <c r="AP23" s="346"/>
      <c r="AQ23" s="346"/>
      <c r="AR23" s="346"/>
      <c r="AS23" s="346"/>
      <c r="AT23" s="346"/>
      <c r="AU23" s="346"/>
      <c r="AV23" s="346"/>
      <c r="AW23" s="346"/>
      <c r="AX23" s="346"/>
      <c r="AY23" s="346"/>
      <c r="AZ23" s="346"/>
      <c r="BA23" s="346"/>
      <c r="BB23" s="346"/>
      <c r="BC23" s="346"/>
      <c r="BD23" s="346"/>
      <c r="BE23" s="346"/>
      <c r="BF23" s="346"/>
      <c r="BG23" s="346"/>
      <c r="BH23" s="346"/>
      <c r="BI23" s="346"/>
      <c r="BJ23" s="346"/>
      <c r="BK23" s="346"/>
      <c r="BL23" s="346"/>
      <c r="BM23" s="346"/>
      <c r="BN23" s="346"/>
      <c r="BO23" s="346"/>
      <c r="BP23" s="346"/>
      <c r="BQ23" s="346"/>
      <c r="BR23" s="346"/>
      <c r="BS23" s="346"/>
      <c r="BT23" s="346"/>
      <c r="BU23" s="346"/>
      <c r="BV23" s="346"/>
      <c r="BW23" s="346"/>
      <c r="BX23" s="346"/>
      <c r="BY23" s="346"/>
      <c r="BZ23" s="346"/>
      <c r="CA23" s="346"/>
      <c r="CB23" s="346"/>
      <c r="CC23" s="346"/>
    </row>
    <row r="24" spans="1:81" s="347" customFormat="1" ht="47.25" hidden="1" customHeight="1" thickBot="1" x14ac:dyDescent="0.3">
      <c r="A24" s="338">
        <v>2027</v>
      </c>
      <c r="B24" s="339">
        <v>5</v>
      </c>
      <c r="C24" s="340"/>
      <c r="D24" s="341">
        <v>0.16600000000000001</v>
      </c>
      <c r="E24" s="341">
        <v>0.16600000000000001</v>
      </c>
      <c r="F24" s="341">
        <v>0.16600000000000001</v>
      </c>
      <c r="G24" s="341">
        <v>0.16600000000000001</v>
      </c>
      <c r="H24" s="341">
        <v>0.16600000000000001</v>
      </c>
      <c r="I24" s="341">
        <v>0.16600000000000001</v>
      </c>
      <c r="J24" s="341">
        <v>0.16600000000000001</v>
      </c>
      <c r="K24" s="341">
        <v>0.16600000000000001</v>
      </c>
      <c r="L24" s="341">
        <v>0.16600000000000001</v>
      </c>
      <c r="M24" s="341">
        <v>0.16600000000000001</v>
      </c>
      <c r="N24" s="341">
        <v>0.16600000000000001</v>
      </c>
      <c r="O24" s="341">
        <v>0.16999999999999998</v>
      </c>
      <c r="P24" s="342">
        <f t="shared" si="1"/>
        <v>1.9959999999999998</v>
      </c>
      <c r="Q24" s="299" t="str">
        <f>+IF(SUM(R21:R24)&lt;&gt;350%,"MAL DISTRIBUIDO","CORRECTO")</f>
        <v>CORRECTO</v>
      </c>
      <c r="R24" s="309">
        <v>1</v>
      </c>
      <c r="S24" s="343">
        <f t="shared" si="6"/>
        <v>0.28570000000000001</v>
      </c>
      <c r="T24" s="338">
        <v>2027</v>
      </c>
      <c r="U24" s="339">
        <v>5</v>
      </c>
      <c r="V24" s="340"/>
      <c r="W24" s="344">
        <f t="shared" si="5"/>
        <v>4.7426200000000002E-2</v>
      </c>
      <c r="X24" s="344">
        <f t="shared" si="5"/>
        <v>4.7426200000000002E-2</v>
      </c>
      <c r="Y24" s="344">
        <f t="shared" si="5"/>
        <v>4.7426200000000002E-2</v>
      </c>
      <c r="Z24" s="344">
        <f t="shared" si="5"/>
        <v>4.7426200000000002E-2</v>
      </c>
      <c r="AA24" s="344">
        <f t="shared" si="5"/>
        <v>4.7426200000000002E-2</v>
      </c>
      <c r="AB24" s="344">
        <f t="shared" si="5"/>
        <v>4.7426200000000002E-2</v>
      </c>
      <c r="AC24" s="344">
        <f t="shared" si="5"/>
        <v>4.7426200000000002E-2</v>
      </c>
      <c r="AD24" s="344">
        <f t="shared" si="5"/>
        <v>4.7426200000000002E-2</v>
      </c>
      <c r="AE24" s="344">
        <f t="shared" si="5"/>
        <v>4.7426200000000002E-2</v>
      </c>
      <c r="AF24" s="344">
        <f t="shared" si="5"/>
        <v>4.7426200000000002E-2</v>
      </c>
      <c r="AG24" s="344">
        <f t="shared" si="5"/>
        <v>4.7426200000000002E-2</v>
      </c>
      <c r="AH24" s="344">
        <f t="shared" si="5"/>
        <v>4.8568999999999994E-2</v>
      </c>
      <c r="AI24" s="345">
        <f t="shared" si="2"/>
        <v>0.57025719999999991</v>
      </c>
      <c r="AJ24" s="313">
        <f>+SUM(AI21:AI24)</f>
        <v>1.8536715999999998</v>
      </c>
      <c r="AK24" s="346"/>
      <c r="AL24" s="346"/>
      <c r="AM24" s="346"/>
      <c r="AN24" s="346"/>
      <c r="AO24" s="346"/>
      <c r="AP24" s="346"/>
      <c r="AQ24" s="346"/>
      <c r="AR24" s="346"/>
      <c r="AS24" s="346"/>
      <c r="AT24" s="346"/>
      <c r="AU24" s="346"/>
      <c r="AV24" s="346"/>
      <c r="AW24" s="346"/>
      <c r="AX24" s="346"/>
      <c r="AY24" s="346"/>
      <c r="AZ24" s="346"/>
      <c r="BA24" s="346"/>
      <c r="BB24" s="346"/>
      <c r="BC24" s="346"/>
      <c r="BD24" s="346"/>
      <c r="BE24" s="346"/>
      <c r="BF24" s="346"/>
      <c r="BG24" s="346"/>
      <c r="BH24" s="346"/>
      <c r="BI24" s="346"/>
      <c r="BJ24" s="346"/>
      <c r="BK24" s="346"/>
      <c r="BL24" s="346"/>
      <c r="BM24" s="346"/>
      <c r="BN24" s="346"/>
      <c r="BO24" s="346"/>
      <c r="BP24" s="346"/>
      <c r="BQ24" s="346"/>
      <c r="BR24" s="346"/>
      <c r="BS24" s="346"/>
      <c r="BT24" s="346"/>
      <c r="BU24" s="346"/>
      <c r="BV24" s="346"/>
      <c r="BW24" s="346"/>
      <c r="BX24" s="346"/>
      <c r="BY24" s="346"/>
      <c r="BZ24" s="346"/>
      <c r="CA24" s="346"/>
      <c r="CB24" s="346"/>
      <c r="CC24" s="346"/>
    </row>
    <row r="25" spans="1:81" ht="38.25" customHeight="1" thickBot="1" x14ac:dyDescent="0.3">
      <c r="A25" s="348">
        <v>2024</v>
      </c>
      <c r="B25" s="349">
        <v>6</v>
      </c>
      <c r="C25" s="350"/>
      <c r="D25" s="351">
        <v>0</v>
      </c>
      <c r="E25" s="351">
        <v>0</v>
      </c>
      <c r="F25" s="351">
        <v>0</v>
      </c>
      <c r="G25" s="351">
        <v>0</v>
      </c>
      <c r="H25" s="351">
        <v>0</v>
      </c>
      <c r="I25" s="351">
        <v>0</v>
      </c>
      <c r="J25" s="351">
        <v>0.16500000000000001</v>
      </c>
      <c r="K25" s="351">
        <v>0.16500000000000001</v>
      </c>
      <c r="L25" s="351">
        <v>0.16500000000000001</v>
      </c>
      <c r="M25" s="351">
        <v>0.16500000000000001</v>
      </c>
      <c r="N25" s="351">
        <v>0.16500000000000001</v>
      </c>
      <c r="O25" s="351">
        <v>0.17500000000000002</v>
      </c>
      <c r="P25" s="352">
        <f t="shared" si="1"/>
        <v>1</v>
      </c>
      <c r="R25" s="309">
        <v>0.5</v>
      </c>
      <c r="S25" s="353">
        <f>+ROUND((R25*100%)/SUM($R$25:$R$28),4)</f>
        <v>0.1429</v>
      </c>
      <c r="T25" s="348">
        <v>2024</v>
      </c>
      <c r="U25" s="349">
        <v>6</v>
      </c>
      <c r="V25" s="350"/>
      <c r="W25" s="354">
        <f t="shared" si="5"/>
        <v>0</v>
      </c>
      <c r="X25" s="354">
        <f t="shared" si="5"/>
        <v>0</v>
      </c>
      <c r="Y25" s="354">
        <f t="shared" si="5"/>
        <v>0</v>
      </c>
      <c r="Z25" s="354">
        <f t="shared" si="5"/>
        <v>0</v>
      </c>
      <c r="AA25" s="354">
        <f t="shared" si="5"/>
        <v>0</v>
      </c>
      <c r="AB25" s="354">
        <f t="shared" si="5"/>
        <v>0</v>
      </c>
      <c r="AC25" s="354">
        <f t="shared" si="5"/>
        <v>2.3578500000000002E-2</v>
      </c>
      <c r="AD25" s="354">
        <f t="shared" si="5"/>
        <v>2.3578500000000002E-2</v>
      </c>
      <c r="AE25" s="354">
        <f t="shared" si="5"/>
        <v>2.3578500000000002E-2</v>
      </c>
      <c r="AF25" s="354">
        <f t="shared" si="5"/>
        <v>2.3578500000000002E-2</v>
      </c>
      <c r="AG25" s="354">
        <f t="shared" si="5"/>
        <v>2.3578500000000002E-2</v>
      </c>
      <c r="AH25" s="354">
        <f t="shared" si="5"/>
        <v>2.5007500000000002E-2</v>
      </c>
      <c r="AI25" s="355">
        <f t="shared" si="2"/>
        <v>0.14290000000000003</v>
      </c>
    </row>
    <row r="26" spans="1:81" ht="38.25" hidden="1" customHeight="1" thickBot="1" x14ac:dyDescent="0.3">
      <c r="A26" s="348">
        <v>2025</v>
      </c>
      <c r="B26" s="349">
        <v>6</v>
      </c>
      <c r="C26" s="350"/>
      <c r="D26" s="351">
        <v>0.16600000000000001</v>
      </c>
      <c r="E26" s="351">
        <v>0.16600000000000001</v>
      </c>
      <c r="F26" s="351">
        <v>0.16600000000000001</v>
      </c>
      <c r="G26" s="351">
        <v>0.16600000000000001</v>
      </c>
      <c r="H26" s="351">
        <v>0.16600000000000001</v>
      </c>
      <c r="I26" s="351">
        <v>0.16600000000000001</v>
      </c>
      <c r="J26" s="351">
        <v>0.16600000000000001</v>
      </c>
      <c r="K26" s="351">
        <v>0.16600000000000001</v>
      </c>
      <c r="L26" s="351">
        <v>0.16600000000000001</v>
      </c>
      <c r="M26" s="351">
        <v>0.16600000000000001</v>
      </c>
      <c r="N26" s="351">
        <v>0.16600000000000001</v>
      </c>
      <c r="O26" s="351">
        <v>0.17</v>
      </c>
      <c r="P26" s="352">
        <f t="shared" si="1"/>
        <v>1.9959999999999998</v>
      </c>
      <c r="R26" s="309">
        <v>1</v>
      </c>
      <c r="S26" s="353">
        <f t="shared" ref="S26:S28" si="7">+ROUND((R26*100%)/SUM($R$25:$R$28),4)</f>
        <v>0.28570000000000001</v>
      </c>
      <c r="T26" s="348">
        <v>2025</v>
      </c>
      <c r="U26" s="349">
        <v>6</v>
      </c>
      <c r="V26" s="350"/>
      <c r="W26" s="354">
        <f t="shared" si="5"/>
        <v>4.7426200000000002E-2</v>
      </c>
      <c r="X26" s="354">
        <f t="shared" si="5"/>
        <v>4.7426200000000002E-2</v>
      </c>
      <c r="Y26" s="354">
        <f t="shared" si="5"/>
        <v>4.7426200000000002E-2</v>
      </c>
      <c r="Z26" s="354">
        <f t="shared" si="5"/>
        <v>4.7426200000000002E-2</v>
      </c>
      <c r="AA26" s="354">
        <f t="shared" si="5"/>
        <v>4.7426200000000002E-2</v>
      </c>
      <c r="AB26" s="354">
        <f t="shared" si="5"/>
        <v>4.7426200000000002E-2</v>
      </c>
      <c r="AC26" s="354">
        <f t="shared" si="5"/>
        <v>4.7426200000000002E-2</v>
      </c>
      <c r="AD26" s="354">
        <f t="shared" si="5"/>
        <v>4.7426200000000002E-2</v>
      </c>
      <c r="AE26" s="354">
        <f t="shared" si="5"/>
        <v>4.7426200000000002E-2</v>
      </c>
      <c r="AF26" s="354">
        <f t="shared" si="5"/>
        <v>4.7426200000000002E-2</v>
      </c>
      <c r="AG26" s="354">
        <f t="shared" si="5"/>
        <v>4.7426200000000002E-2</v>
      </c>
      <c r="AH26" s="354">
        <f t="shared" si="5"/>
        <v>4.8569000000000008E-2</v>
      </c>
      <c r="AI26" s="355">
        <f t="shared" si="2"/>
        <v>0.57025719999999991</v>
      </c>
    </row>
    <row r="27" spans="1:81" ht="38.25" hidden="1" customHeight="1" thickBot="1" x14ac:dyDescent="0.3">
      <c r="A27" s="348">
        <v>2026</v>
      </c>
      <c r="B27" s="349">
        <v>6</v>
      </c>
      <c r="C27" s="350"/>
      <c r="D27" s="351">
        <v>0.16600000000000001</v>
      </c>
      <c r="E27" s="351">
        <v>0.16600000000000001</v>
      </c>
      <c r="F27" s="351">
        <v>0.16600000000000001</v>
      </c>
      <c r="G27" s="351">
        <v>0.16600000000000001</v>
      </c>
      <c r="H27" s="351">
        <v>0.16600000000000001</v>
      </c>
      <c r="I27" s="351">
        <v>0.16600000000000001</v>
      </c>
      <c r="J27" s="351">
        <v>0.16600000000000001</v>
      </c>
      <c r="K27" s="351">
        <v>0.16600000000000001</v>
      </c>
      <c r="L27" s="351">
        <v>0.16600000000000001</v>
      </c>
      <c r="M27" s="351">
        <v>0.16600000000000001</v>
      </c>
      <c r="N27" s="351">
        <v>0.16600000000000001</v>
      </c>
      <c r="O27" s="351">
        <v>0.17</v>
      </c>
      <c r="P27" s="352">
        <f t="shared" si="1"/>
        <v>1.9959999999999998</v>
      </c>
      <c r="R27" s="309">
        <v>1</v>
      </c>
      <c r="S27" s="353">
        <f t="shared" si="7"/>
        <v>0.28570000000000001</v>
      </c>
      <c r="T27" s="348">
        <v>2026</v>
      </c>
      <c r="U27" s="349">
        <v>6</v>
      </c>
      <c r="V27" s="350"/>
      <c r="W27" s="354">
        <f t="shared" si="5"/>
        <v>4.7426200000000002E-2</v>
      </c>
      <c r="X27" s="354">
        <f t="shared" si="5"/>
        <v>4.7426200000000002E-2</v>
      </c>
      <c r="Y27" s="354">
        <f t="shared" si="5"/>
        <v>4.7426200000000002E-2</v>
      </c>
      <c r="Z27" s="354">
        <f t="shared" si="5"/>
        <v>4.7426200000000002E-2</v>
      </c>
      <c r="AA27" s="354">
        <f t="shared" si="5"/>
        <v>4.7426200000000002E-2</v>
      </c>
      <c r="AB27" s="354">
        <f t="shared" si="5"/>
        <v>4.7426200000000002E-2</v>
      </c>
      <c r="AC27" s="354">
        <f t="shared" si="5"/>
        <v>4.7426200000000002E-2</v>
      </c>
      <c r="AD27" s="354">
        <f t="shared" si="5"/>
        <v>4.7426200000000002E-2</v>
      </c>
      <c r="AE27" s="354">
        <f t="shared" si="5"/>
        <v>4.7426200000000002E-2</v>
      </c>
      <c r="AF27" s="354">
        <f t="shared" si="5"/>
        <v>4.7426200000000002E-2</v>
      </c>
      <c r="AG27" s="354">
        <f t="shared" si="5"/>
        <v>4.7426200000000002E-2</v>
      </c>
      <c r="AH27" s="354">
        <f t="shared" si="5"/>
        <v>4.8569000000000008E-2</v>
      </c>
      <c r="AI27" s="355">
        <f t="shared" si="2"/>
        <v>0.57025719999999991</v>
      </c>
    </row>
    <row r="28" spans="1:81" ht="38.25" hidden="1" customHeight="1" thickBot="1" x14ac:dyDescent="0.3">
      <c r="A28" s="348">
        <v>2027</v>
      </c>
      <c r="B28" s="349">
        <v>6</v>
      </c>
      <c r="C28" s="350"/>
      <c r="D28" s="351">
        <v>0.16600000000000001</v>
      </c>
      <c r="E28" s="351">
        <v>0.16600000000000001</v>
      </c>
      <c r="F28" s="351">
        <v>0.16600000000000001</v>
      </c>
      <c r="G28" s="351">
        <v>0.16600000000000001</v>
      </c>
      <c r="H28" s="351">
        <v>0.16600000000000001</v>
      </c>
      <c r="I28" s="351">
        <v>0.16600000000000001</v>
      </c>
      <c r="J28" s="351">
        <v>0.16600000000000001</v>
      </c>
      <c r="K28" s="351">
        <v>0.16600000000000001</v>
      </c>
      <c r="L28" s="351">
        <v>0.16600000000000001</v>
      </c>
      <c r="M28" s="351">
        <v>0.16600000000000001</v>
      </c>
      <c r="N28" s="351">
        <v>0.16600000000000001</v>
      </c>
      <c r="O28" s="351">
        <v>0.17</v>
      </c>
      <c r="P28" s="352">
        <f t="shared" si="1"/>
        <v>1.9959999999999998</v>
      </c>
      <c r="Q28" s="299" t="str">
        <f>+IF(SUM(R25:R28)&lt;&gt;350%,"MAL DISTRIBUIDO","CORRECTO")</f>
        <v>CORRECTO</v>
      </c>
      <c r="R28" s="309">
        <v>1</v>
      </c>
      <c r="S28" s="353">
        <f t="shared" si="7"/>
        <v>0.28570000000000001</v>
      </c>
      <c r="T28" s="348">
        <v>2027</v>
      </c>
      <c r="U28" s="349">
        <v>6</v>
      </c>
      <c r="V28" s="350"/>
      <c r="W28" s="354">
        <f t="shared" si="5"/>
        <v>4.7426200000000002E-2</v>
      </c>
      <c r="X28" s="354">
        <f t="shared" si="5"/>
        <v>4.7426200000000002E-2</v>
      </c>
      <c r="Y28" s="354">
        <f t="shared" si="5"/>
        <v>4.7426200000000002E-2</v>
      </c>
      <c r="Z28" s="354">
        <f t="shared" si="5"/>
        <v>4.7426200000000002E-2</v>
      </c>
      <c r="AA28" s="354">
        <f t="shared" si="5"/>
        <v>4.7426200000000002E-2</v>
      </c>
      <c r="AB28" s="354">
        <f t="shared" si="5"/>
        <v>4.7426200000000002E-2</v>
      </c>
      <c r="AC28" s="354">
        <f t="shared" si="5"/>
        <v>4.7426200000000002E-2</v>
      </c>
      <c r="AD28" s="354">
        <f t="shared" si="5"/>
        <v>4.7426200000000002E-2</v>
      </c>
      <c r="AE28" s="354">
        <f t="shared" si="5"/>
        <v>4.7426200000000002E-2</v>
      </c>
      <c r="AF28" s="354">
        <f t="shared" si="5"/>
        <v>4.7426200000000002E-2</v>
      </c>
      <c r="AG28" s="354">
        <f t="shared" si="5"/>
        <v>4.7426200000000002E-2</v>
      </c>
      <c r="AH28" s="354">
        <f t="shared" si="5"/>
        <v>4.8569000000000008E-2</v>
      </c>
      <c r="AI28" s="355">
        <f t="shared" si="2"/>
        <v>0.57025719999999991</v>
      </c>
      <c r="AJ28" s="313">
        <f>+SUM(AI25:AI28)</f>
        <v>1.8536715999999998</v>
      </c>
    </row>
    <row r="29" spans="1:81" ht="38.25" customHeight="1" thickBot="1" x14ac:dyDescent="0.3">
      <c r="A29" s="356">
        <v>2024</v>
      </c>
      <c r="B29" s="357">
        <v>7</v>
      </c>
      <c r="C29" s="358"/>
      <c r="D29" s="359">
        <v>0</v>
      </c>
      <c r="E29" s="359">
        <v>0</v>
      </c>
      <c r="F29" s="359">
        <v>0</v>
      </c>
      <c r="G29" s="359">
        <v>0</v>
      </c>
      <c r="H29" s="359">
        <v>0</v>
      </c>
      <c r="I29" s="359">
        <v>0</v>
      </c>
      <c r="J29" s="359">
        <v>0.16500000000000001</v>
      </c>
      <c r="K29" s="359">
        <v>0.16500000000000001</v>
      </c>
      <c r="L29" s="359">
        <v>0.16500000000000001</v>
      </c>
      <c r="M29" s="359">
        <v>0.16500000000000001</v>
      </c>
      <c r="N29" s="359">
        <v>0.16500000000000001</v>
      </c>
      <c r="O29" s="359">
        <v>0.17500000000000002</v>
      </c>
      <c r="P29" s="360">
        <f t="shared" si="1"/>
        <v>1</v>
      </c>
      <c r="R29" s="309">
        <v>0.5</v>
      </c>
      <c r="S29" s="361">
        <f>+ROUND((R29*100%)/SUM($R$29:$R$32),4)</f>
        <v>0.1429</v>
      </c>
      <c r="T29" s="356">
        <v>2024</v>
      </c>
      <c r="U29" s="357">
        <v>7</v>
      </c>
      <c r="V29" s="358"/>
      <c r="W29" s="362">
        <f t="shared" si="5"/>
        <v>0</v>
      </c>
      <c r="X29" s="362">
        <f t="shared" si="5"/>
        <v>0</v>
      </c>
      <c r="Y29" s="362">
        <f t="shared" si="5"/>
        <v>0</v>
      </c>
      <c r="Z29" s="362">
        <f t="shared" si="5"/>
        <v>0</v>
      </c>
      <c r="AA29" s="362">
        <f t="shared" si="5"/>
        <v>0</v>
      </c>
      <c r="AB29" s="362">
        <f t="shared" si="5"/>
        <v>0</v>
      </c>
      <c r="AC29" s="362">
        <f t="shared" si="5"/>
        <v>2.3578500000000002E-2</v>
      </c>
      <c r="AD29" s="362">
        <f t="shared" si="5"/>
        <v>2.3578500000000002E-2</v>
      </c>
      <c r="AE29" s="362">
        <f t="shared" si="5"/>
        <v>2.3578500000000002E-2</v>
      </c>
      <c r="AF29" s="362">
        <f t="shared" si="5"/>
        <v>2.3578500000000002E-2</v>
      </c>
      <c r="AG29" s="362">
        <f t="shared" si="5"/>
        <v>2.3578500000000002E-2</v>
      </c>
      <c r="AH29" s="362">
        <f t="shared" si="5"/>
        <v>2.5007500000000002E-2</v>
      </c>
      <c r="AI29" s="363">
        <f t="shared" si="2"/>
        <v>0.14290000000000003</v>
      </c>
    </row>
    <row r="30" spans="1:81" ht="38.25" hidden="1" customHeight="1" thickBot="1" x14ac:dyDescent="0.3">
      <c r="A30" s="356">
        <v>2025</v>
      </c>
      <c r="B30" s="357">
        <v>7</v>
      </c>
      <c r="C30" s="358"/>
      <c r="D30" s="359">
        <v>0.16800000000000001</v>
      </c>
      <c r="E30" s="359">
        <v>0.16800000000000001</v>
      </c>
      <c r="F30" s="359">
        <v>0.16800000000000001</v>
      </c>
      <c r="G30" s="359">
        <v>0.16800000000000001</v>
      </c>
      <c r="H30" s="359">
        <v>0.16800000000000001</v>
      </c>
      <c r="I30" s="359">
        <v>0.16800000000000001</v>
      </c>
      <c r="J30" s="359">
        <v>0.16800000000000001</v>
      </c>
      <c r="K30" s="359">
        <v>0.16800000000000001</v>
      </c>
      <c r="L30" s="359">
        <v>0.16800000000000001</v>
      </c>
      <c r="M30" s="359">
        <v>0.16800000000000001</v>
      </c>
      <c r="N30" s="359">
        <v>0.16800000000000001</v>
      </c>
      <c r="O30" s="359">
        <v>0.16</v>
      </c>
      <c r="P30" s="360">
        <f t="shared" si="1"/>
        <v>2.0079999999999996</v>
      </c>
      <c r="R30" s="309">
        <v>1</v>
      </c>
      <c r="S30" s="361">
        <f t="shared" ref="S30:S32" si="8">+ROUND((R30*100%)/SUM($R$29:$R$32),4)</f>
        <v>0.28570000000000001</v>
      </c>
      <c r="T30" s="356">
        <v>2025</v>
      </c>
      <c r="U30" s="357">
        <v>7</v>
      </c>
      <c r="V30" s="358"/>
      <c r="W30" s="362">
        <f t="shared" si="5"/>
        <v>4.7997600000000001E-2</v>
      </c>
      <c r="X30" s="362">
        <f t="shared" si="5"/>
        <v>4.7997600000000001E-2</v>
      </c>
      <c r="Y30" s="362">
        <f t="shared" si="5"/>
        <v>4.7997600000000001E-2</v>
      </c>
      <c r="Z30" s="362">
        <f t="shared" si="5"/>
        <v>4.7997600000000001E-2</v>
      </c>
      <c r="AA30" s="362">
        <f t="shared" si="5"/>
        <v>4.7997600000000001E-2</v>
      </c>
      <c r="AB30" s="362">
        <f t="shared" si="5"/>
        <v>4.7997600000000001E-2</v>
      </c>
      <c r="AC30" s="362">
        <f t="shared" si="5"/>
        <v>4.7997600000000001E-2</v>
      </c>
      <c r="AD30" s="362">
        <f t="shared" si="5"/>
        <v>4.7997600000000001E-2</v>
      </c>
      <c r="AE30" s="362">
        <f t="shared" si="5"/>
        <v>4.7997600000000001E-2</v>
      </c>
      <c r="AF30" s="362">
        <f t="shared" si="5"/>
        <v>4.7997600000000001E-2</v>
      </c>
      <c r="AG30" s="362">
        <f t="shared" si="5"/>
        <v>4.7997600000000001E-2</v>
      </c>
      <c r="AH30" s="362">
        <f t="shared" si="5"/>
        <v>4.5712000000000003E-2</v>
      </c>
      <c r="AI30" s="363">
        <f t="shared" si="2"/>
        <v>0.57368559999999991</v>
      </c>
    </row>
    <row r="31" spans="1:81" ht="38.25" hidden="1" customHeight="1" thickBot="1" x14ac:dyDescent="0.3">
      <c r="A31" s="356">
        <v>2026</v>
      </c>
      <c r="B31" s="357">
        <v>7</v>
      </c>
      <c r="C31" s="358"/>
      <c r="D31" s="359">
        <v>0.16800000000000001</v>
      </c>
      <c r="E31" s="359">
        <v>0.16800000000000001</v>
      </c>
      <c r="F31" s="359">
        <v>0.16800000000000001</v>
      </c>
      <c r="G31" s="359">
        <v>0.16800000000000001</v>
      </c>
      <c r="H31" s="359">
        <v>0.16800000000000001</v>
      </c>
      <c r="I31" s="359">
        <v>0.16800000000000001</v>
      </c>
      <c r="J31" s="359">
        <v>0.16800000000000001</v>
      </c>
      <c r="K31" s="359">
        <v>0.16800000000000001</v>
      </c>
      <c r="L31" s="359">
        <v>0.16800000000000001</v>
      </c>
      <c r="M31" s="359">
        <v>0.16800000000000001</v>
      </c>
      <c r="N31" s="359">
        <v>0.16800000000000001</v>
      </c>
      <c r="O31" s="359">
        <v>0.16</v>
      </c>
      <c r="P31" s="360">
        <f t="shared" si="1"/>
        <v>2.0079999999999996</v>
      </c>
      <c r="R31" s="309">
        <v>1</v>
      </c>
      <c r="S31" s="361">
        <f t="shared" si="8"/>
        <v>0.28570000000000001</v>
      </c>
      <c r="T31" s="356">
        <v>2026</v>
      </c>
      <c r="U31" s="357">
        <v>7</v>
      </c>
      <c r="V31" s="358"/>
      <c r="W31" s="362">
        <f t="shared" si="5"/>
        <v>4.7997600000000001E-2</v>
      </c>
      <c r="X31" s="362">
        <f t="shared" si="5"/>
        <v>4.7997600000000001E-2</v>
      </c>
      <c r="Y31" s="362">
        <f t="shared" si="5"/>
        <v>4.7997600000000001E-2</v>
      </c>
      <c r="Z31" s="362">
        <f t="shared" si="5"/>
        <v>4.7997600000000001E-2</v>
      </c>
      <c r="AA31" s="362">
        <f t="shared" si="5"/>
        <v>4.7997600000000001E-2</v>
      </c>
      <c r="AB31" s="362">
        <f t="shared" si="5"/>
        <v>4.7997600000000001E-2</v>
      </c>
      <c r="AC31" s="362">
        <f t="shared" si="5"/>
        <v>4.7997600000000001E-2</v>
      </c>
      <c r="AD31" s="362">
        <f t="shared" si="5"/>
        <v>4.7997600000000001E-2</v>
      </c>
      <c r="AE31" s="362">
        <f t="shared" si="5"/>
        <v>4.7997600000000001E-2</v>
      </c>
      <c r="AF31" s="362">
        <f t="shared" si="5"/>
        <v>4.7997600000000001E-2</v>
      </c>
      <c r="AG31" s="362">
        <f t="shared" si="5"/>
        <v>4.7997600000000001E-2</v>
      </c>
      <c r="AH31" s="362">
        <f t="shared" si="5"/>
        <v>4.5712000000000003E-2</v>
      </c>
      <c r="AI31" s="363">
        <f t="shared" si="2"/>
        <v>0.57368559999999991</v>
      </c>
    </row>
    <row r="32" spans="1:81" ht="38.25" hidden="1" customHeight="1" thickBot="1" x14ac:dyDescent="0.3">
      <c r="A32" s="356">
        <v>2027</v>
      </c>
      <c r="B32" s="357">
        <v>7</v>
      </c>
      <c r="C32" s="358"/>
      <c r="D32" s="359">
        <v>0.16800000000000001</v>
      </c>
      <c r="E32" s="359">
        <v>0.16800000000000001</v>
      </c>
      <c r="F32" s="359">
        <v>0.16800000000000001</v>
      </c>
      <c r="G32" s="359">
        <v>0.16800000000000001</v>
      </c>
      <c r="H32" s="359">
        <v>0.16800000000000001</v>
      </c>
      <c r="I32" s="359">
        <v>0.16800000000000001</v>
      </c>
      <c r="J32" s="359">
        <v>0.16800000000000001</v>
      </c>
      <c r="K32" s="359">
        <v>0.16800000000000001</v>
      </c>
      <c r="L32" s="359">
        <v>0.16800000000000001</v>
      </c>
      <c r="M32" s="359">
        <v>0.16800000000000001</v>
      </c>
      <c r="N32" s="359">
        <v>0.16800000000000001</v>
      </c>
      <c r="O32" s="359">
        <v>0.16</v>
      </c>
      <c r="P32" s="360">
        <f t="shared" si="1"/>
        <v>2.0079999999999996</v>
      </c>
      <c r="Q32" s="299" t="str">
        <f>+IF(SUM(R29:R32)&lt;&gt;350%,"MAL DISTRIBUIDO","CORRECTO")</f>
        <v>CORRECTO</v>
      </c>
      <c r="R32" s="309">
        <v>1</v>
      </c>
      <c r="S32" s="361">
        <f t="shared" si="8"/>
        <v>0.28570000000000001</v>
      </c>
      <c r="T32" s="356">
        <v>2027</v>
      </c>
      <c r="U32" s="357">
        <v>7</v>
      </c>
      <c r="V32" s="358"/>
      <c r="W32" s="362">
        <f t="shared" si="5"/>
        <v>4.7997600000000001E-2</v>
      </c>
      <c r="X32" s="362">
        <f t="shared" si="5"/>
        <v>4.7997600000000001E-2</v>
      </c>
      <c r="Y32" s="362">
        <f t="shared" si="5"/>
        <v>4.7997600000000001E-2</v>
      </c>
      <c r="Z32" s="362">
        <f t="shared" si="5"/>
        <v>4.7997600000000001E-2</v>
      </c>
      <c r="AA32" s="362">
        <f t="shared" si="5"/>
        <v>4.7997600000000001E-2</v>
      </c>
      <c r="AB32" s="362">
        <f t="shared" si="5"/>
        <v>4.7997600000000001E-2</v>
      </c>
      <c r="AC32" s="362">
        <f t="shared" si="5"/>
        <v>4.7997600000000001E-2</v>
      </c>
      <c r="AD32" s="362">
        <f t="shared" si="5"/>
        <v>4.7997600000000001E-2</v>
      </c>
      <c r="AE32" s="362">
        <f t="shared" si="5"/>
        <v>4.7997600000000001E-2</v>
      </c>
      <c r="AF32" s="362">
        <f t="shared" si="5"/>
        <v>4.7997600000000001E-2</v>
      </c>
      <c r="AG32" s="362">
        <f t="shared" si="5"/>
        <v>4.7997600000000001E-2</v>
      </c>
      <c r="AH32" s="362">
        <f t="shared" si="5"/>
        <v>4.5712000000000003E-2</v>
      </c>
      <c r="AI32" s="363">
        <f t="shared" si="2"/>
        <v>0.57368559999999991</v>
      </c>
      <c r="AJ32" s="313">
        <f>+SUM(AI29:AI32)</f>
        <v>1.8639567999999997</v>
      </c>
    </row>
    <row r="33" spans="1:347" ht="54.75" customHeight="1" thickBot="1" x14ac:dyDescent="0.3">
      <c r="A33" s="364">
        <v>2024</v>
      </c>
      <c r="B33" s="365">
        <v>8</v>
      </c>
      <c r="C33" s="366"/>
      <c r="D33" s="367">
        <v>0</v>
      </c>
      <c r="E33" s="367">
        <v>0</v>
      </c>
      <c r="F33" s="367">
        <v>0</v>
      </c>
      <c r="G33" s="367">
        <v>0</v>
      </c>
      <c r="H33" s="367">
        <v>0</v>
      </c>
      <c r="I33" s="367">
        <v>0</v>
      </c>
      <c r="J33" s="367">
        <v>0.16600000000000001</v>
      </c>
      <c r="K33" s="367">
        <v>0.16600000000000001</v>
      </c>
      <c r="L33" s="367">
        <v>0.16600000000000001</v>
      </c>
      <c r="M33" s="367">
        <v>0.16600000000000001</v>
      </c>
      <c r="N33" s="367">
        <v>0.16600000000000001</v>
      </c>
      <c r="O33" s="367">
        <v>0.17</v>
      </c>
      <c r="P33" s="368">
        <f t="shared" si="1"/>
        <v>1</v>
      </c>
      <c r="R33" s="309">
        <v>0.5</v>
      </c>
      <c r="S33" s="369">
        <f>+ROUND((R33*100%)/SUM($R$33:$R$36),4)</f>
        <v>0.1429</v>
      </c>
      <c r="T33" s="364">
        <v>2024</v>
      </c>
      <c r="U33" s="365">
        <v>8</v>
      </c>
      <c r="V33" s="366"/>
      <c r="W33" s="370">
        <f t="shared" si="5"/>
        <v>0</v>
      </c>
      <c r="X33" s="370">
        <f t="shared" si="5"/>
        <v>0</v>
      </c>
      <c r="Y33" s="370">
        <f t="shared" si="5"/>
        <v>0</v>
      </c>
      <c r="Z33" s="370">
        <f t="shared" si="5"/>
        <v>0</v>
      </c>
      <c r="AA33" s="370">
        <f t="shared" si="5"/>
        <v>0</v>
      </c>
      <c r="AB33" s="370">
        <f t="shared" si="5"/>
        <v>0</v>
      </c>
      <c r="AC33" s="370">
        <f t="shared" si="5"/>
        <v>2.37214E-2</v>
      </c>
      <c r="AD33" s="370">
        <f t="shared" si="5"/>
        <v>2.37214E-2</v>
      </c>
      <c r="AE33" s="370">
        <f t="shared" si="5"/>
        <v>2.37214E-2</v>
      </c>
      <c r="AF33" s="370">
        <f t="shared" si="5"/>
        <v>2.37214E-2</v>
      </c>
      <c r="AG33" s="370">
        <f t="shared" si="5"/>
        <v>2.37214E-2</v>
      </c>
      <c r="AH33" s="370">
        <f t="shared" si="5"/>
        <v>2.4293000000000002E-2</v>
      </c>
      <c r="AI33" s="371">
        <f t="shared" si="2"/>
        <v>0.1429</v>
      </c>
    </row>
    <row r="34" spans="1:347" ht="54.75" hidden="1" customHeight="1" thickBot="1" x14ac:dyDescent="0.3">
      <c r="A34" s="364">
        <v>2025</v>
      </c>
      <c r="B34" s="365">
        <v>8</v>
      </c>
      <c r="C34" s="366"/>
      <c r="D34" s="367">
        <v>0.16800000000000001</v>
      </c>
      <c r="E34" s="367">
        <v>0.16800000000000001</v>
      </c>
      <c r="F34" s="367">
        <v>0.16800000000000001</v>
      </c>
      <c r="G34" s="367">
        <v>0.16800000000000001</v>
      </c>
      <c r="H34" s="367">
        <v>0.16800000000000001</v>
      </c>
      <c r="I34" s="367">
        <v>0.16800000000000001</v>
      </c>
      <c r="J34" s="367">
        <v>0.16800000000000001</v>
      </c>
      <c r="K34" s="367">
        <v>0.16800000000000001</v>
      </c>
      <c r="L34" s="367">
        <v>0.16800000000000001</v>
      </c>
      <c r="M34" s="367">
        <v>0.16800000000000001</v>
      </c>
      <c r="N34" s="367">
        <v>0.16800000000000001</v>
      </c>
      <c r="O34" s="367">
        <v>0.16</v>
      </c>
      <c r="P34" s="368">
        <f t="shared" si="1"/>
        <v>2.0079999999999996</v>
      </c>
      <c r="R34" s="309">
        <v>1</v>
      </c>
      <c r="S34" s="369">
        <f>+ROUND((R34*100%)/SUM($R$33:$R$36),4)</f>
        <v>0.28570000000000001</v>
      </c>
      <c r="T34" s="364">
        <v>2025</v>
      </c>
      <c r="U34" s="365">
        <v>8</v>
      </c>
      <c r="V34" s="366"/>
      <c r="W34" s="370">
        <f t="shared" si="5"/>
        <v>4.7997600000000001E-2</v>
      </c>
      <c r="X34" s="370">
        <f t="shared" si="5"/>
        <v>4.7997600000000001E-2</v>
      </c>
      <c r="Y34" s="370">
        <f t="shared" si="5"/>
        <v>4.7997600000000001E-2</v>
      </c>
      <c r="Z34" s="370">
        <f t="shared" si="5"/>
        <v>4.7997600000000001E-2</v>
      </c>
      <c r="AA34" s="370">
        <f t="shared" si="5"/>
        <v>4.7997600000000001E-2</v>
      </c>
      <c r="AB34" s="370">
        <f t="shared" si="5"/>
        <v>4.7997600000000001E-2</v>
      </c>
      <c r="AC34" s="370">
        <f t="shared" si="5"/>
        <v>4.7997600000000001E-2</v>
      </c>
      <c r="AD34" s="370">
        <f t="shared" si="5"/>
        <v>4.7997600000000001E-2</v>
      </c>
      <c r="AE34" s="370">
        <f t="shared" si="5"/>
        <v>4.7997600000000001E-2</v>
      </c>
      <c r="AF34" s="370">
        <f t="shared" si="5"/>
        <v>4.7997600000000001E-2</v>
      </c>
      <c r="AG34" s="370">
        <f t="shared" si="5"/>
        <v>4.7997600000000001E-2</v>
      </c>
      <c r="AH34" s="370">
        <f t="shared" si="5"/>
        <v>4.5712000000000003E-2</v>
      </c>
      <c r="AI34" s="371">
        <f t="shared" si="2"/>
        <v>0.57368559999999991</v>
      </c>
    </row>
    <row r="35" spans="1:347" ht="54.75" hidden="1" customHeight="1" thickBot="1" x14ac:dyDescent="0.3">
      <c r="A35" s="364">
        <v>2026</v>
      </c>
      <c r="B35" s="365">
        <v>8</v>
      </c>
      <c r="C35" s="366"/>
      <c r="D35" s="367">
        <v>0.16800000000000001</v>
      </c>
      <c r="E35" s="367">
        <v>0.16800000000000001</v>
      </c>
      <c r="F35" s="367">
        <v>0.16800000000000001</v>
      </c>
      <c r="G35" s="367">
        <v>0.16800000000000001</v>
      </c>
      <c r="H35" s="367">
        <v>0.16800000000000001</v>
      </c>
      <c r="I35" s="367">
        <v>0.16800000000000001</v>
      </c>
      <c r="J35" s="367">
        <v>0.16800000000000001</v>
      </c>
      <c r="K35" s="367">
        <v>0.16800000000000001</v>
      </c>
      <c r="L35" s="367">
        <v>0.16800000000000001</v>
      </c>
      <c r="M35" s="367">
        <v>0.16800000000000001</v>
      </c>
      <c r="N35" s="367">
        <v>0.16800000000000001</v>
      </c>
      <c r="O35" s="367">
        <v>0.16</v>
      </c>
      <c r="P35" s="368">
        <f t="shared" si="1"/>
        <v>2.0079999999999996</v>
      </c>
      <c r="R35" s="309">
        <v>1</v>
      </c>
      <c r="S35" s="369">
        <f>+ROUND((R35*100%)/SUM($R$33:$R$36),4)</f>
        <v>0.28570000000000001</v>
      </c>
      <c r="T35" s="364">
        <v>2026</v>
      </c>
      <c r="U35" s="365">
        <v>8</v>
      </c>
      <c r="V35" s="366"/>
      <c r="W35" s="370">
        <f t="shared" si="5"/>
        <v>4.7997600000000001E-2</v>
      </c>
      <c r="X35" s="370">
        <f t="shared" si="5"/>
        <v>4.7997600000000001E-2</v>
      </c>
      <c r="Y35" s="370">
        <f t="shared" si="5"/>
        <v>4.7997600000000001E-2</v>
      </c>
      <c r="Z35" s="370">
        <f t="shared" si="5"/>
        <v>4.7997600000000001E-2</v>
      </c>
      <c r="AA35" s="370">
        <f t="shared" si="5"/>
        <v>4.7997600000000001E-2</v>
      </c>
      <c r="AB35" s="370">
        <f t="shared" si="5"/>
        <v>4.7997600000000001E-2</v>
      </c>
      <c r="AC35" s="370">
        <f t="shared" si="5"/>
        <v>4.7997600000000001E-2</v>
      </c>
      <c r="AD35" s="370">
        <f t="shared" si="5"/>
        <v>4.7997600000000001E-2</v>
      </c>
      <c r="AE35" s="370">
        <f t="shared" si="5"/>
        <v>4.7997600000000001E-2</v>
      </c>
      <c r="AF35" s="370">
        <f t="shared" si="5"/>
        <v>4.7997600000000001E-2</v>
      </c>
      <c r="AG35" s="370">
        <f t="shared" si="5"/>
        <v>4.7997600000000001E-2</v>
      </c>
      <c r="AH35" s="370">
        <f t="shared" si="5"/>
        <v>4.5712000000000003E-2</v>
      </c>
      <c r="AI35" s="371">
        <f t="shared" si="2"/>
        <v>0.57368559999999991</v>
      </c>
    </row>
    <row r="36" spans="1:347" ht="54.75" hidden="1" customHeight="1" thickBot="1" x14ac:dyDescent="0.3">
      <c r="A36" s="364">
        <v>2027</v>
      </c>
      <c r="B36" s="365">
        <v>8</v>
      </c>
      <c r="C36" s="366"/>
      <c r="D36" s="367">
        <v>0.16800000000000001</v>
      </c>
      <c r="E36" s="367">
        <v>0.16800000000000001</v>
      </c>
      <c r="F36" s="367">
        <v>0.16800000000000001</v>
      </c>
      <c r="G36" s="367">
        <v>0.16800000000000001</v>
      </c>
      <c r="H36" s="367">
        <v>0.16800000000000001</v>
      </c>
      <c r="I36" s="367">
        <v>0.16800000000000001</v>
      </c>
      <c r="J36" s="367">
        <v>0.16800000000000001</v>
      </c>
      <c r="K36" s="367">
        <v>0.16800000000000001</v>
      </c>
      <c r="L36" s="367">
        <v>0.16800000000000001</v>
      </c>
      <c r="M36" s="367">
        <v>0.16800000000000001</v>
      </c>
      <c r="N36" s="367">
        <v>0.16800000000000001</v>
      </c>
      <c r="O36" s="367">
        <v>0.16</v>
      </c>
      <c r="P36" s="368">
        <f t="shared" si="1"/>
        <v>2.0079999999999996</v>
      </c>
      <c r="Q36" s="299" t="str">
        <f>+IF(SUM(R33:R36)&lt;&gt;350%,"MAL DISTRIBUIDO","CORRECTO")</f>
        <v>CORRECTO</v>
      </c>
      <c r="R36" s="309">
        <v>1</v>
      </c>
      <c r="S36" s="369">
        <f>+ROUND((R36*100%)/SUM($R$33:$R$36),4)</f>
        <v>0.28570000000000001</v>
      </c>
      <c r="T36" s="364">
        <v>2027</v>
      </c>
      <c r="U36" s="365">
        <v>8</v>
      </c>
      <c r="V36" s="366"/>
      <c r="W36" s="370">
        <f t="shared" si="5"/>
        <v>4.7997600000000001E-2</v>
      </c>
      <c r="X36" s="370">
        <f t="shared" si="5"/>
        <v>4.7997600000000001E-2</v>
      </c>
      <c r="Y36" s="370">
        <f t="shared" si="5"/>
        <v>4.7997600000000001E-2</v>
      </c>
      <c r="Z36" s="370">
        <f t="shared" si="5"/>
        <v>4.7997600000000001E-2</v>
      </c>
      <c r="AA36" s="370">
        <f t="shared" si="5"/>
        <v>4.7997600000000001E-2</v>
      </c>
      <c r="AB36" s="370">
        <f t="shared" si="5"/>
        <v>4.7997600000000001E-2</v>
      </c>
      <c r="AC36" s="370">
        <f t="shared" si="5"/>
        <v>4.7997600000000001E-2</v>
      </c>
      <c r="AD36" s="370">
        <f t="shared" si="5"/>
        <v>4.7997600000000001E-2</v>
      </c>
      <c r="AE36" s="370">
        <f t="shared" si="5"/>
        <v>4.7997600000000001E-2</v>
      </c>
      <c r="AF36" s="370">
        <f t="shared" si="5"/>
        <v>4.7997600000000001E-2</v>
      </c>
      <c r="AG36" s="370">
        <f t="shared" si="5"/>
        <v>4.7997600000000001E-2</v>
      </c>
      <c r="AH36" s="370">
        <f t="shared" si="5"/>
        <v>4.5712000000000003E-2</v>
      </c>
      <c r="AI36" s="371">
        <f t="shared" si="2"/>
        <v>0.57368559999999991</v>
      </c>
      <c r="AJ36" s="313">
        <f>+SUM(AI33:AI36)</f>
        <v>1.8639567999999997</v>
      </c>
    </row>
    <row r="37" spans="1:347" ht="63" customHeight="1" thickBot="1" x14ac:dyDescent="0.3">
      <c r="A37" s="372">
        <v>2024</v>
      </c>
      <c r="B37" s="372">
        <v>9</v>
      </c>
      <c r="C37" s="373"/>
      <c r="D37" s="374">
        <v>0</v>
      </c>
      <c r="E37" s="374">
        <v>0</v>
      </c>
      <c r="F37" s="374">
        <v>0</v>
      </c>
      <c r="G37" s="374">
        <v>0</v>
      </c>
      <c r="H37" s="374">
        <v>0</v>
      </c>
      <c r="I37" s="374">
        <v>0</v>
      </c>
      <c r="J37" s="374">
        <v>0.1</v>
      </c>
      <c r="K37" s="374">
        <v>0.1</v>
      </c>
      <c r="L37" s="374">
        <v>0.2</v>
      </c>
      <c r="M37" s="374">
        <v>0.2</v>
      </c>
      <c r="N37" s="374">
        <v>0.2</v>
      </c>
      <c r="O37" s="374">
        <v>0.2</v>
      </c>
      <c r="P37" s="375">
        <f t="shared" si="1"/>
        <v>1</v>
      </c>
      <c r="R37" s="309">
        <v>0.5</v>
      </c>
      <c r="S37" s="376">
        <f>+ROUND((R37*100%)/SUM($R$37:$R$40),4)</f>
        <v>0.1429</v>
      </c>
      <c r="T37" s="372">
        <v>2024</v>
      </c>
      <c r="U37" s="372">
        <v>9</v>
      </c>
      <c r="V37" s="373"/>
      <c r="W37" s="377">
        <f t="shared" si="5"/>
        <v>0</v>
      </c>
      <c r="X37" s="377">
        <f t="shared" si="5"/>
        <v>0</v>
      </c>
      <c r="Y37" s="377">
        <f t="shared" si="5"/>
        <v>0</v>
      </c>
      <c r="Z37" s="377">
        <f t="shared" si="5"/>
        <v>0</v>
      </c>
      <c r="AA37" s="377">
        <f t="shared" si="5"/>
        <v>0</v>
      </c>
      <c r="AB37" s="377">
        <f t="shared" si="5"/>
        <v>0</v>
      </c>
      <c r="AC37" s="377">
        <f t="shared" si="5"/>
        <v>1.4290000000000001E-2</v>
      </c>
      <c r="AD37" s="377">
        <f t="shared" si="5"/>
        <v>1.4290000000000001E-2</v>
      </c>
      <c r="AE37" s="377">
        <f t="shared" si="5"/>
        <v>2.8580000000000001E-2</v>
      </c>
      <c r="AF37" s="377">
        <f t="shared" si="5"/>
        <v>2.8580000000000001E-2</v>
      </c>
      <c r="AG37" s="377">
        <f t="shared" si="5"/>
        <v>2.8580000000000001E-2</v>
      </c>
      <c r="AH37" s="377">
        <f t="shared" si="5"/>
        <v>2.8580000000000001E-2</v>
      </c>
      <c r="AI37" s="378">
        <f t="shared" si="2"/>
        <v>0.1429</v>
      </c>
    </row>
    <row r="38" spans="1:347" ht="63" hidden="1" customHeight="1" thickBot="1" x14ac:dyDescent="0.3">
      <c r="A38" s="372">
        <v>2025</v>
      </c>
      <c r="B38" s="372">
        <v>9</v>
      </c>
      <c r="C38" s="373"/>
      <c r="D38" s="374">
        <v>0.16600000000000001</v>
      </c>
      <c r="E38" s="374">
        <v>0.16600000000000001</v>
      </c>
      <c r="F38" s="374">
        <v>0.16600000000000001</v>
      </c>
      <c r="G38" s="374">
        <v>0.16600000000000001</v>
      </c>
      <c r="H38" s="374">
        <v>0.16600000000000001</v>
      </c>
      <c r="I38" s="374">
        <v>0.16600000000000001</v>
      </c>
      <c r="J38" s="374">
        <v>0.16600000000000001</v>
      </c>
      <c r="K38" s="374">
        <v>0.16600000000000001</v>
      </c>
      <c r="L38" s="374">
        <v>0.16600000000000001</v>
      </c>
      <c r="M38" s="374">
        <v>0.16600000000000001</v>
      </c>
      <c r="N38" s="374">
        <v>0.16600000000000001</v>
      </c>
      <c r="O38" s="374">
        <v>0.17</v>
      </c>
      <c r="P38" s="375">
        <f t="shared" si="1"/>
        <v>1.9959999999999998</v>
      </c>
      <c r="R38" s="309">
        <v>1</v>
      </c>
      <c r="S38" s="376">
        <f t="shared" ref="S38:S40" si="9">+ROUND((R38*100%)/SUM($R$37:$R$40),4)</f>
        <v>0.28570000000000001</v>
      </c>
      <c r="T38" s="372">
        <v>2025</v>
      </c>
      <c r="U38" s="372">
        <v>9</v>
      </c>
      <c r="V38" s="373"/>
      <c r="W38" s="377">
        <f t="shared" si="5"/>
        <v>4.7426200000000002E-2</v>
      </c>
      <c r="X38" s="377">
        <f t="shared" si="5"/>
        <v>4.7426200000000002E-2</v>
      </c>
      <c r="Y38" s="377">
        <f t="shared" si="5"/>
        <v>4.7426200000000002E-2</v>
      </c>
      <c r="Z38" s="377">
        <f t="shared" si="5"/>
        <v>4.7426200000000002E-2</v>
      </c>
      <c r="AA38" s="377">
        <f t="shared" si="5"/>
        <v>4.7426200000000002E-2</v>
      </c>
      <c r="AB38" s="377">
        <f t="shared" si="5"/>
        <v>4.7426200000000002E-2</v>
      </c>
      <c r="AC38" s="377">
        <f t="shared" si="5"/>
        <v>4.7426200000000002E-2</v>
      </c>
      <c r="AD38" s="377">
        <f t="shared" si="5"/>
        <v>4.7426200000000002E-2</v>
      </c>
      <c r="AE38" s="377">
        <f t="shared" si="5"/>
        <v>4.7426200000000002E-2</v>
      </c>
      <c r="AF38" s="377">
        <f t="shared" si="5"/>
        <v>4.7426200000000002E-2</v>
      </c>
      <c r="AG38" s="377">
        <f t="shared" si="5"/>
        <v>4.7426200000000002E-2</v>
      </c>
      <c r="AH38" s="377">
        <f t="shared" si="5"/>
        <v>4.8569000000000008E-2</v>
      </c>
      <c r="AI38" s="378">
        <f t="shared" si="2"/>
        <v>0.57025719999999991</v>
      </c>
    </row>
    <row r="39" spans="1:347" ht="63" hidden="1" customHeight="1" thickBot="1" x14ac:dyDescent="0.3">
      <c r="A39" s="372">
        <v>2026</v>
      </c>
      <c r="B39" s="372">
        <v>9</v>
      </c>
      <c r="C39" s="373"/>
      <c r="D39" s="374">
        <v>0.16600000000000001</v>
      </c>
      <c r="E39" s="374">
        <v>0.16600000000000001</v>
      </c>
      <c r="F39" s="374">
        <v>0.16600000000000001</v>
      </c>
      <c r="G39" s="374">
        <v>0.16600000000000001</v>
      </c>
      <c r="H39" s="374">
        <v>0.16600000000000001</v>
      </c>
      <c r="I39" s="374">
        <v>0.16600000000000001</v>
      </c>
      <c r="J39" s="374">
        <v>0.16600000000000001</v>
      </c>
      <c r="K39" s="374">
        <v>0.16600000000000001</v>
      </c>
      <c r="L39" s="374">
        <v>0.16600000000000001</v>
      </c>
      <c r="M39" s="374">
        <v>0.16600000000000001</v>
      </c>
      <c r="N39" s="374">
        <v>0.16600000000000001</v>
      </c>
      <c r="O39" s="374">
        <v>0.17</v>
      </c>
      <c r="P39" s="375">
        <f t="shared" si="1"/>
        <v>1.9959999999999998</v>
      </c>
      <c r="R39" s="309">
        <v>1</v>
      </c>
      <c r="S39" s="376">
        <f t="shared" si="9"/>
        <v>0.28570000000000001</v>
      </c>
      <c r="T39" s="372">
        <v>2026</v>
      </c>
      <c r="U39" s="372">
        <v>9</v>
      </c>
      <c r="V39" s="373"/>
      <c r="W39" s="377">
        <f t="shared" si="5"/>
        <v>4.7426200000000002E-2</v>
      </c>
      <c r="X39" s="377">
        <f t="shared" si="5"/>
        <v>4.7426200000000002E-2</v>
      </c>
      <c r="Y39" s="377">
        <f t="shared" si="5"/>
        <v>4.7426200000000002E-2</v>
      </c>
      <c r="Z39" s="377">
        <f t="shared" si="5"/>
        <v>4.7426200000000002E-2</v>
      </c>
      <c r="AA39" s="377">
        <f t="shared" si="5"/>
        <v>4.7426200000000002E-2</v>
      </c>
      <c r="AB39" s="377">
        <f t="shared" si="5"/>
        <v>4.7426200000000002E-2</v>
      </c>
      <c r="AC39" s="377">
        <f t="shared" si="5"/>
        <v>4.7426200000000002E-2</v>
      </c>
      <c r="AD39" s="377">
        <f t="shared" si="5"/>
        <v>4.7426200000000002E-2</v>
      </c>
      <c r="AE39" s="377">
        <f t="shared" si="5"/>
        <v>4.7426200000000002E-2</v>
      </c>
      <c r="AF39" s="377">
        <f t="shared" si="5"/>
        <v>4.7426200000000002E-2</v>
      </c>
      <c r="AG39" s="377">
        <f t="shared" si="5"/>
        <v>4.7426200000000002E-2</v>
      </c>
      <c r="AH39" s="377">
        <f t="shared" si="5"/>
        <v>4.8569000000000008E-2</v>
      </c>
      <c r="AI39" s="378">
        <f t="shared" si="2"/>
        <v>0.57025719999999991</v>
      </c>
    </row>
    <row r="40" spans="1:347" ht="63" hidden="1" customHeight="1" thickBot="1" x14ac:dyDescent="0.3">
      <c r="A40" s="372">
        <v>2027</v>
      </c>
      <c r="B40" s="372">
        <v>9</v>
      </c>
      <c r="C40" s="373"/>
      <c r="D40" s="374">
        <v>0.16600000000000001</v>
      </c>
      <c r="E40" s="374">
        <v>0.16600000000000001</v>
      </c>
      <c r="F40" s="374">
        <v>0.16600000000000001</v>
      </c>
      <c r="G40" s="374">
        <v>0.16600000000000001</v>
      </c>
      <c r="H40" s="374">
        <v>0.16600000000000001</v>
      </c>
      <c r="I40" s="374">
        <v>0.16600000000000001</v>
      </c>
      <c r="J40" s="374">
        <v>0.16600000000000001</v>
      </c>
      <c r="K40" s="374">
        <v>0.16600000000000001</v>
      </c>
      <c r="L40" s="374">
        <v>0.16600000000000001</v>
      </c>
      <c r="M40" s="374">
        <v>0.16600000000000001</v>
      </c>
      <c r="N40" s="374">
        <v>0.16600000000000001</v>
      </c>
      <c r="O40" s="374">
        <v>0.17</v>
      </c>
      <c r="P40" s="375">
        <f t="shared" si="1"/>
        <v>1.9959999999999998</v>
      </c>
      <c r="Q40" s="299" t="str">
        <f>+IF(SUM(R37:R40)&lt;&gt;350%,"MAL DISTRIBUIDO","CORRECTO")</f>
        <v>CORRECTO</v>
      </c>
      <c r="R40" s="309">
        <v>1</v>
      </c>
      <c r="S40" s="376">
        <f t="shared" si="9"/>
        <v>0.28570000000000001</v>
      </c>
      <c r="T40" s="372">
        <v>2027</v>
      </c>
      <c r="U40" s="372">
        <v>9</v>
      </c>
      <c r="V40" s="373"/>
      <c r="W40" s="377">
        <f t="shared" si="5"/>
        <v>4.7426200000000002E-2</v>
      </c>
      <c r="X40" s="377">
        <f t="shared" si="5"/>
        <v>4.7426200000000002E-2</v>
      </c>
      <c r="Y40" s="377">
        <f t="shared" si="5"/>
        <v>4.7426200000000002E-2</v>
      </c>
      <c r="Z40" s="377">
        <f t="shared" si="5"/>
        <v>4.7426200000000002E-2</v>
      </c>
      <c r="AA40" s="377">
        <f t="shared" si="5"/>
        <v>4.7426200000000002E-2</v>
      </c>
      <c r="AB40" s="377">
        <f t="shared" si="5"/>
        <v>4.7426200000000002E-2</v>
      </c>
      <c r="AC40" s="377">
        <f t="shared" si="5"/>
        <v>4.7426200000000002E-2</v>
      </c>
      <c r="AD40" s="377">
        <f t="shared" si="5"/>
        <v>4.7426200000000002E-2</v>
      </c>
      <c r="AE40" s="377">
        <f t="shared" si="5"/>
        <v>4.7426200000000002E-2</v>
      </c>
      <c r="AF40" s="377">
        <f t="shared" si="5"/>
        <v>4.7426200000000002E-2</v>
      </c>
      <c r="AG40" s="377">
        <f t="shared" si="5"/>
        <v>4.7426200000000002E-2</v>
      </c>
      <c r="AH40" s="377">
        <f t="shared" si="5"/>
        <v>4.8569000000000008E-2</v>
      </c>
      <c r="AI40" s="378">
        <f t="shared" si="2"/>
        <v>0.57025719999999991</v>
      </c>
      <c r="AJ40" s="313">
        <f>+SUM(AI37:AI40)</f>
        <v>1.8536715999999998</v>
      </c>
    </row>
    <row r="41" spans="1:347" s="299" customFormat="1" ht="63" customHeight="1" thickBot="1" x14ac:dyDescent="0.3">
      <c r="A41" s="379">
        <v>2024</v>
      </c>
      <c r="B41" s="380">
        <v>10</v>
      </c>
      <c r="C41" s="381"/>
      <c r="D41" s="382">
        <v>0</v>
      </c>
      <c r="E41" s="382">
        <v>0</v>
      </c>
      <c r="F41" s="382">
        <v>0</v>
      </c>
      <c r="G41" s="382">
        <v>0</v>
      </c>
      <c r="H41" s="382">
        <v>0</v>
      </c>
      <c r="I41" s="382">
        <v>0</v>
      </c>
      <c r="J41" s="382">
        <v>0.16600000000000001</v>
      </c>
      <c r="K41" s="382">
        <v>0.16600000000000001</v>
      </c>
      <c r="L41" s="382">
        <v>0.16600000000000001</v>
      </c>
      <c r="M41" s="382">
        <v>0.16600000000000001</v>
      </c>
      <c r="N41" s="382">
        <v>0.17</v>
      </c>
      <c r="O41" s="382">
        <v>0.16600000000000001</v>
      </c>
      <c r="P41" s="383">
        <f t="shared" si="1"/>
        <v>1</v>
      </c>
      <c r="R41" s="309">
        <v>0.5</v>
      </c>
      <c r="S41" s="384">
        <f>+ROUND((R41*100%)/SUM($R$41:$R$44),4)</f>
        <v>0.1429</v>
      </c>
      <c r="T41" s="379">
        <v>2024</v>
      </c>
      <c r="U41" s="380">
        <v>10</v>
      </c>
      <c r="V41" s="381"/>
      <c r="W41" s="385">
        <f t="shared" si="5"/>
        <v>0</v>
      </c>
      <c r="X41" s="385">
        <f t="shared" si="5"/>
        <v>0</v>
      </c>
      <c r="Y41" s="385">
        <f t="shared" si="5"/>
        <v>0</v>
      </c>
      <c r="Z41" s="385">
        <f t="shared" si="5"/>
        <v>0</v>
      </c>
      <c r="AA41" s="385">
        <f t="shared" si="5"/>
        <v>0</v>
      </c>
      <c r="AB41" s="385">
        <f t="shared" si="5"/>
        <v>0</v>
      </c>
      <c r="AC41" s="385">
        <f t="shared" si="5"/>
        <v>2.37214E-2</v>
      </c>
      <c r="AD41" s="385">
        <f t="shared" si="5"/>
        <v>2.37214E-2</v>
      </c>
      <c r="AE41" s="385">
        <f t="shared" si="5"/>
        <v>2.37214E-2</v>
      </c>
      <c r="AF41" s="385">
        <f t="shared" si="5"/>
        <v>2.37214E-2</v>
      </c>
      <c r="AG41" s="385">
        <f t="shared" si="5"/>
        <v>2.4293000000000002E-2</v>
      </c>
      <c r="AH41" s="385">
        <f t="shared" si="5"/>
        <v>2.37214E-2</v>
      </c>
      <c r="AI41" s="386">
        <f t="shared" si="2"/>
        <v>0.1429</v>
      </c>
      <c r="CD41" s="297"/>
      <c r="CE41" s="297"/>
      <c r="CF41" s="297"/>
      <c r="CG41" s="297"/>
      <c r="CH41" s="297"/>
      <c r="CI41" s="297"/>
      <c r="CJ41" s="297"/>
      <c r="CK41" s="297"/>
      <c r="CL41" s="297"/>
      <c r="CM41" s="297"/>
      <c r="CN41" s="297"/>
      <c r="CO41" s="297"/>
      <c r="CP41" s="297"/>
      <c r="CQ41" s="297"/>
      <c r="CR41" s="297"/>
      <c r="CS41" s="297"/>
      <c r="CT41" s="297"/>
      <c r="CU41" s="297"/>
      <c r="CV41" s="297"/>
      <c r="CW41" s="297"/>
      <c r="CX41" s="297"/>
      <c r="CY41" s="297"/>
      <c r="CZ41" s="297"/>
      <c r="DA41" s="297"/>
      <c r="DB41" s="297"/>
      <c r="DC41" s="297"/>
      <c r="DD41" s="297"/>
      <c r="DE41" s="297"/>
      <c r="DF41" s="297"/>
      <c r="DG41" s="297"/>
      <c r="DH41" s="297"/>
      <c r="DI41" s="297"/>
      <c r="DJ41" s="297"/>
      <c r="DK41" s="297"/>
      <c r="DL41" s="297"/>
      <c r="DM41" s="297"/>
      <c r="DN41" s="297"/>
      <c r="DO41" s="297"/>
      <c r="DP41" s="297"/>
      <c r="DQ41" s="297"/>
      <c r="DR41" s="297"/>
      <c r="DS41" s="297"/>
      <c r="DT41" s="297"/>
      <c r="DU41" s="297"/>
      <c r="DV41" s="297"/>
      <c r="DW41" s="297"/>
      <c r="DX41" s="297"/>
      <c r="DY41" s="297"/>
      <c r="DZ41" s="297"/>
      <c r="EA41" s="297"/>
      <c r="EB41" s="297"/>
      <c r="EC41" s="297"/>
      <c r="ED41" s="297"/>
      <c r="EE41" s="297"/>
      <c r="EF41" s="297"/>
      <c r="EG41" s="297"/>
      <c r="EH41" s="297"/>
      <c r="EI41" s="297"/>
      <c r="EJ41" s="297"/>
      <c r="EK41" s="297"/>
      <c r="EL41" s="297"/>
      <c r="EM41" s="297"/>
      <c r="EN41" s="297"/>
      <c r="EO41" s="297"/>
      <c r="EP41" s="297"/>
      <c r="EQ41" s="297"/>
      <c r="ER41" s="297"/>
      <c r="ES41" s="297"/>
      <c r="ET41" s="297"/>
      <c r="EU41" s="297"/>
      <c r="EV41" s="297"/>
      <c r="EW41" s="297"/>
      <c r="EX41" s="297"/>
      <c r="EY41" s="297"/>
      <c r="EZ41" s="297"/>
      <c r="FA41" s="297"/>
      <c r="FB41" s="297"/>
      <c r="FC41" s="297"/>
      <c r="FD41" s="297"/>
      <c r="FE41" s="297"/>
      <c r="FF41" s="297"/>
      <c r="FG41" s="297"/>
      <c r="FH41" s="297"/>
      <c r="FI41" s="297"/>
      <c r="FJ41" s="297"/>
      <c r="FK41" s="297"/>
      <c r="FL41" s="297"/>
      <c r="FM41" s="297"/>
      <c r="FN41" s="297"/>
      <c r="FO41" s="297"/>
      <c r="FP41" s="297"/>
      <c r="FQ41" s="297"/>
      <c r="FR41" s="297"/>
      <c r="FS41" s="297"/>
      <c r="FT41" s="297"/>
      <c r="FU41" s="297"/>
      <c r="FV41" s="297"/>
      <c r="FW41" s="297"/>
      <c r="FX41" s="297"/>
      <c r="FY41" s="297"/>
      <c r="FZ41" s="297"/>
      <c r="GA41" s="297"/>
      <c r="GB41" s="297"/>
      <c r="GC41" s="297"/>
      <c r="GD41" s="297"/>
      <c r="GE41" s="297"/>
      <c r="GF41" s="297"/>
      <c r="GG41" s="297"/>
      <c r="GH41" s="297"/>
      <c r="GI41" s="297"/>
      <c r="GJ41" s="297"/>
      <c r="GK41" s="297"/>
      <c r="GL41" s="297"/>
      <c r="GM41" s="297"/>
      <c r="GN41" s="297"/>
      <c r="GO41" s="297"/>
      <c r="GP41" s="297"/>
      <c r="GQ41" s="297"/>
      <c r="GR41" s="297"/>
      <c r="GS41" s="297"/>
      <c r="GT41" s="297"/>
      <c r="GU41" s="297"/>
      <c r="GV41" s="297"/>
      <c r="GW41" s="297"/>
      <c r="GX41" s="297"/>
      <c r="GY41" s="297"/>
      <c r="GZ41" s="297"/>
      <c r="HA41" s="297"/>
      <c r="HB41" s="297"/>
      <c r="HC41" s="297"/>
      <c r="HD41" s="297"/>
      <c r="HE41" s="297"/>
      <c r="HF41" s="297"/>
      <c r="HG41" s="297"/>
      <c r="HH41" s="297"/>
      <c r="HI41" s="297"/>
      <c r="HJ41" s="297"/>
      <c r="HK41" s="297"/>
      <c r="HL41" s="297"/>
      <c r="HM41" s="297"/>
      <c r="HN41" s="297"/>
      <c r="HO41" s="297"/>
      <c r="HP41" s="297"/>
      <c r="HQ41" s="297"/>
      <c r="HR41" s="297"/>
      <c r="HS41" s="297"/>
      <c r="HT41" s="297"/>
      <c r="HU41" s="297"/>
      <c r="HV41" s="297"/>
      <c r="HW41" s="297"/>
      <c r="HX41" s="297"/>
      <c r="HY41" s="297"/>
      <c r="HZ41" s="297"/>
      <c r="IA41" s="297"/>
      <c r="IB41" s="297"/>
      <c r="IC41" s="297"/>
      <c r="ID41" s="297"/>
      <c r="IE41" s="297"/>
      <c r="IF41" s="297"/>
      <c r="IG41" s="297"/>
      <c r="IH41" s="297"/>
      <c r="II41" s="297"/>
      <c r="IJ41" s="297"/>
      <c r="IK41" s="297"/>
      <c r="IL41" s="297"/>
      <c r="IM41" s="297"/>
      <c r="IN41" s="297"/>
      <c r="IO41" s="297"/>
      <c r="IP41" s="297"/>
      <c r="IQ41" s="297"/>
      <c r="IR41" s="297"/>
      <c r="IS41" s="297"/>
      <c r="IT41" s="297"/>
      <c r="IU41" s="297"/>
      <c r="IV41" s="297"/>
      <c r="IW41" s="297"/>
      <c r="IX41" s="297"/>
      <c r="IY41" s="297"/>
      <c r="IZ41" s="297"/>
      <c r="JA41" s="297"/>
      <c r="JB41" s="297"/>
      <c r="JC41" s="297"/>
      <c r="JD41" s="297"/>
      <c r="JE41" s="297"/>
      <c r="JF41" s="297"/>
      <c r="JG41" s="297"/>
      <c r="JH41" s="297"/>
      <c r="JI41" s="297"/>
      <c r="JJ41" s="297"/>
      <c r="JK41" s="297"/>
      <c r="JL41" s="297"/>
      <c r="JM41" s="297"/>
      <c r="JN41" s="297"/>
      <c r="JO41" s="297"/>
      <c r="JP41" s="297"/>
      <c r="JQ41" s="297"/>
      <c r="JR41" s="297"/>
      <c r="JS41" s="297"/>
      <c r="JT41" s="297"/>
      <c r="JU41" s="297"/>
      <c r="JV41" s="297"/>
      <c r="JW41" s="297"/>
      <c r="JX41" s="297"/>
      <c r="JY41" s="297"/>
      <c r="JZ41" s="297"/>
      <c r="KA41" s="297"/>
      <c r="KB41" s="297"/>
      <c r="KC41" s="297"/>
      <c r="KD41" s="297"/>
      <c r="KE41" s="297"/>
      <c r="KF41" s="297"/>
      <c r="KG41" s="297"/>
      <c r="KH41" s="297"/>
      <c r="KI41" s="297"/>
      <c r="KJ41" s="297"/>
      <c r="KK41" s="297"/>
      <c r="KL41" s="297"/>
      <c r="KM41" s="297"/>
      <c r="KN41" s="297"/>
      <c r="KO41" s="297"/>
      <c r="KP41" s="297"/>
      <c r="KQ41" s="297"/>
      <c r="KR41" s="297"/>
      <c r="KS41" s="297"/>
      <c r="KT41" s="297"/>
      <c r="KU41" s="297"/>
      <c r="KV41" s="297"/>
      <c r="KW41" s="297"/>
      <c r="KX41" s="297"/>
      <c r="KY41" s="297"/>
      <c r="KZ41" s="297"/>
      <c r="LA41" s="297"/>
      <c r="LB41" s="297"/>
      <c r="LC41" s="297"/>
      <c r="LD41" s="297"/>
      <c r="LE41" s="297"/>
      <c r="LF41" s="297"/>
      <c r="LG41" s="297"/>
      <c r="LH41" s="297"/>
      <c r="LI41" s="297"/>
      <c r="LJ41" s="297"/>
      <c r="LK41" s="297"/>
      <c r="LL41" s="297"/>
      <c r="LM41" s="297"/>
      <c r="LN41" s="297"/>
      <c r="LO41" s="297"/>
      <c r="LP41" s="297"/>
      <c r="LQ41" s="297"/>
      <c r="LR41" s="297"/>
      <c r="LS41" s="297"/>
      <c r="LT41" s="297"/>
      <c r="LU41" s="297"/>
      <c r="LV41" s="297"/>
      <c r="LW41" s="297"/>
      <c r="LX41" s="297"/>
      <c r="LY41" s="297"/>
      <c r="LZ41" s="297"/>
      <c r="MA41" s="297"/>
      <c r="MB41" s="297"/>
      <c r="MC41" s="297"/>
      <c r="MD41" s="297"/>
      <c r="ME41" s="297"/>
      <c r="MF41" s="297"/>
      <c r="MG41" s="297"/>
      <c r="MH41" s="297"/>
      <c r="MI41" s="297"/>
    </row>
    <row r="42" spans="1:347" s="299" customFormat="1" ht="63" hidden="1" customHeight="1" thickBot="1" x14ac:dyDescent="0.3">
      <c r="A42" s="379">
        <v>2025</v>
      </c>
      <c r="B42" s="380">
        <v>10</v>
      </c>
      <c r="C42" s="381"/>
      <c r="D42" s="382">
        <v>0.16800000000000001</v>
      </c>
      <c r="E42" s="382">
        <v>0.16800000000000001</v>
      </c>
      <c r="F42" s="382">
        <v>0.16800000000000001</v>
      </c>
      <c r="G42" s="382">
        <v>0.16800000000000001</v>
      </c>
      <c r="H42" s="382">
        <v>0.16800000000000001</v>
      </c>
      <c r="I42" s="382">
        <v>0.16800000000000001</v>
      </c>
      <c r="J42" s="382">
        <v>0.16800000000000001</v>
      </c>
      <c r="K42" s="382">
        <v>0.16800000000000001</v>
      </c>
      <c r="L42" s="382">
        <v>0.16800000000000001</v>
      </c>
      <c r="M42" s="382">
        <v>0.16800000000000001</v>
      </c>
      <c r="N42" s="382">
        <v>0.16800000000000001</v>
      </c>
      <c r="O42" s="382">
        <v>0.16</v>
      </c>
      <c r="P42" s="383">
        <f t="shared" si="1"/>
        <v>2.0079999999999996</v>
      </c>
      <c r="R42" s="309">
        <v>1</v>
      </c>
      <c r="S42" s="384">
        <f t="shared" ref="S42:S44" si="10">+ROUND((R42*100%)/SUM($R$41:$R$44),4)</f>
        <v>0.28570000000000001</v>
      </c>
      <c r="T42" s="379">
        <v>2025</v>
      </c>
      <c r="U42" s="380">
        <v>10</v>
      </c>
      <c r="V42" s="381"/>
      <c r="W42" s="385">
        <f t="shared" si="5"/>
        <v>4.7997600000000001E-2</v>
      </c>
      <c r="X42" s="385">
        <f t="shared" si="5"/>
        <v>4.7997600000000001E-2</v>
      </c>
      <c r="Y42" s="385">
        <f t="shared" si="5"/>
        <v>4.7997600000000001E-2</v>
      </c>
      <c r="Z42" s="385">
        <f t="shared" ref="W42:AH63" si="11">G42*$S42</f>
        <v>4.7997600000000001E-2</v>
      </c>
      <c r="AA42" s="385">
        <f t="shared" si="11"/>
        <v>4.7997600000000001E-2</v>
      </c>
      <c r="AB42" s="385">
        <f t="shared" si="11"/>
        <v>4.7997600000000001E-2</v>
      </c>
      <c r="AC42" s="385">
        <f t="shared" si="11"/>
        <v>4.7997600000000001E-2</v>
      </c>
      <c r="AD42" s="385">
        <f t="shared" si="11"/>
        <v>4.7997600000000001E-2</v>
      </c>
      <c r="AE42" s="385">
        <f t="shared" si="11"/>
        <v>4.7997600000000001E-2</v>
      </c>
      <c r="AF42" s="385">
        <f t="shared" si="11"/>
        <v>4.7997600000000001E-2</v>
      </c>
      <c r="AG42" s="385">
        <f t="shared" si="11"/>
        <v>4.7997600000000001E-2</v>
      </c>
      <c r="AH42" s="385">
        <f t="shared" si="11"/>
        <v>4.5712000000000003E-2</v>
      </c>
      <c r="AI42" s="386">
        <f t="shared" si="2"/>
        <v>0.57368559999999991</v>
      </c>
      <c r="CD42" s="297"/>
      <c r="CE42" s="297"/>
      <c r="CF42" s="297"/>
      <c r="CG42" s="297"/>
      <c r="CH42" s="297"/>
      <c r="CI42" s="297"/>
      <c r="CJ42" s="297"/>
      <c r="CK42" s="297"/>
      <c r="CL42" s="297"/>
      <c r="CM42" s="297"/>
      <c r="CN42" s="297"/>
      <c r="CO42" s="297"/>
      <c r="CP42" s="297"/>
      <c r="CQ42" s="297"/>
      <c r="CR42" s="297"/>
      <c r="CS42" s="297"/>
      <c r="CT42" s="297"/>
      <c r="CU42" s="297"/>
      <c r="CV42" s="297"/>
      <c r="CW42" s="297"/>
      <c r="CX42" s="297"/>
      <c r="CY42" s="297"/>
      <c r="CZ42" s="297"/>
      <c r="DA42" s="297"/>
      <c r="DB42" s="297"/>
      <c r="DC42" s="297"/>
      <c r="DD42" s="297"/>
      <c r="DE42" s="297"/>
      <c r="DF42" s="297"/>
      <c r="DG42" s="297"/>
      <c r="DH42" s="297"/>
      <c r="DI42" s="297"/>
      <c r="DJ42" s="297"/>
      <c r="DK42" s="297"/>
      <c r="DL42" s="297"/>
      <c r="DM42" s="297"/>
      <c r="DN42" s="297"/>
      <c r="DO42" s="297"/>
      <c r="DP42" s="297"/>
      <c r="DQ42" s="297"/>
      <c r="DR42" s="297"/>
      <c r="DS42" s="297"/>
      <c r="DT42" s="297"/>
      <c r="DU42" s="297"/>
      <c r="DV42" s="297"/>
      <c r="DW42" s="297"/>
      <c r="DX42" s="297"/>
      <c r="DY42" s="297"/>
      <c r="DZ42" s="297"/>
      <c r="EA42" s="297"/>
      <c r="EB42" s="297"/>
      <c r="EC42" s="297"/>
      <c r="ED42" s="297"/>
      <c r="EE42" s="297"/>
      <c r="EF42" s="297"/>
      <c r="EG42" s="297"/>
      <c r="EH42" s="297"/>
      <c r="EI42" s="297"/>
      <c r="EJ42" s="297"/>
      <c r="EK42" s="297"/>
      <c r="EL42" s="297"/>
      <c r="EM42" s="297"/>
      <c r="EN42" s="297"/>
      <c r="EO42" s="297"/>
      <c r="EP42" s="297"/>
      <c r="EQ42" s="297"/>
      <c r="ER42" s="297"/>
      <c r="ES42" s="297"/>
      <c r="ET42" s="297"/>
      <c r="EU42" s="297"/>
      <c r="EV42" s="297"/>
      <c r="EW42" s="297"/>
      <c r="EX42" s="297"/>
      <c r="EY42" s="297"/>
      <c r="EZ42" s="297"/>
      <c r="FA42" s="297"/>
      <c r="FB42" s="297"/>
      <c r="FC42" s="297"/>
      <c r="FD42" s="297"/>
      <c r="FE42" s="297"/>
      <c r="FF42" s="297"/>
      <c r="FG42" s="297"/>
      <c r="FH42" s="297"/>
      <c r="FI42" s="297"/>
      <c r="FJ42" s="297"/>
      <c r="FK42" s="297"/>
      <c r="FL42" s="297"/>
      <c r="FM42" s="297"/>
      <c r="FN42" s="297"/>
      <c r="FO42" s="297"/>
      <c r="FP42" s="297"/>
      <c r="FQ42" s="297"/>
      <c r="FR42" s="297"/>
      <c r="FS42" s="297"/>
      <c r="FT42" s="297"/>
      <c r="FU42" s="297"/>
      <c r="FV42" s="297"/>
      <c r="FW42" s="297"/>
      <c r="FX42" s="297"/>
      <c r="FY42" s="297"/>
      <c r="FZ42" s="297"/>
      <c r="GA42" s="297"/>
      <c r="GB42" s="297"/>
      <c r="GC42" s="297"/>
      <c r="GD42" s="297"/>
      <c r="GE42" s="297"/>
      <c r="GF42" s="297"/>
      <c r="GG42" s="297"/>
      <c r="GH42" s="297"/>
      <c r="GI42" s="297"/>
      <c r="GJ42" s="297"/>
      <c r="GK42" s="297"/>
      <c r="GL42" s="297"/>
      <c r="GM42" s="297"/>
      <c r="GN42" s="297"/>
      <c r="GO42" s="297"/>
      <c r="GP42" s="297"/>
      <c r="GQ42" s="297"/>
      <c r="GR42" s="297"/>
      <c r="GS42" s="297"/>
      <c r="GT42" s="297"/>
      <c r="GU42" s="297"/>
      <c r="GV42" s="297"/>
      <c r="GW42" s="297"/>
      <c r="GX42" s="297"/>
      <c r="GY42" s="297"/>
      <c r="GZ42" s="297"/>
      <c r="HA42" s="297"/>
      <c r="HB42" s="297"/>
      <c r="HC42" s="297"/>
      <c r="HD42" s="297"/>
      <c r="HE42" s="297"/>
      <c r="HF42" s="297"/>
      <c r="HG42" s="297"/>
      <c r="HH42" s="297"/>
      <c r="HI42" s="297"/>
      <c r="HJ42" s="297"/>
      <c r="HK42" s="297"/>
      <c r="HL42" s="297"/>
      <c r="HM42" s="297"/>
      <c r="HN42" s="297"/>
      <c r="HO42" s="297"/>
      <c r="HP42" s="297"/>
      <c r="HQ42" s="297"/>
      <c r="HR42" s="297"/>
      <c r="HS42" s="297"/>
      <c r="HT42" s="297"/>
      <c r="HU42" s="297"/>
      <c r="HV42" s="297"/>
      <c r="HW42" s="297"/>
      <c r="HX42" s="297"/>
      <c r="HY42" s="297"/>
      <c r="HZ42" s="297"/>
      <c r="IA42" s="297"/>
      <c r="IB42" s="297"/>
      <c r="IC42" s="297"/>
      <c r="ID42" s="297"/>
      <c r="IE42" s="297"/>
      <c r="IF42" s="297"/>
      <c r="IG42" s="297"/>
      <c r="IH42" s="297"/>
      <c r="II42" s="297"/>
      <c r="IJ42" s="297"/>
      <c r="IK42" s="297"/>
      <c r="IL42" s="297"/>
      <c r="IM42" s="297"/>
      <c r="IN42" s="297"/>
      <c r="IO42" s="297"/>
      <c r="IP42" s="297"/>
      <c r="IQ42" s="297"/>
      <c r="IR42" s="297"/>
      <c r="IS42" s="297"/>
      <c r="IT42" s="297"/>
      <c r="IU42" s="297"/>
      <c r="IV42" s="297"/>
      <c r="IW42" s="297"/>
      <c r="IX42" s="297"/>
      <c r="IY42" s="297"/>
      <c r="IZ42" s="297"/>
      <c r="JA42" s="297"/>
      <c r="JB42" s="297"/>
      <c r="JC42" s="297"/>
      <c r="JD42" s="297"/>
      <c r="JE42" s="297"/>
      <c r="JF42" s="297"/>
      <c r="JG42" s="297"/>
      <c r="JH42" s="297"/>
      <c r="JI42" s="297"/>
      <c r="JJ42" s="297"/>
      <c r="JK42" s="297"/>
      <c r="JL42" s="297"/>
      <c r="JM42" s="297"/>
      <c r="JN42" s="297"/>
      <c r="JO42" s="297"/>
      <c r="JP42" s="297"/>
      <c r="JQ42" s="297"/>
      <c r="JR42" s="297"/>
      <c r="JS42" s="297"/>
      <c r="JT42" s="297"/>
      <c r="JU42" s="297"/>
      <c r="JV42" s="297"/>
      <c r="JW42" s="297"/>
      <c r="JX42" s="297"/>
      <c r="JY42" s="297"/>
      <c r="JZ42" s="297"/>
      <c r="KA42" s="297"/>
      <c r="KB42" s="297"/>
      <c r="KC42" s="297"/>
      <c r="KD42" s="297"/>
      <c r="KE42" s="297"/>
      <c r="KF42" s="297"/>
      <c r="KG42" s="297"/>
      <c r="KH42" s="297"/>
      <c r="KI42" s="297"/>
      <c r="KJ42" s="297"/>
      <c r="KK42" s="297"/>
      <c r="KL42" s="297"/>
      <c r="KM42" s="297"/>
      <c r="KN42" s="297"/>
      <c r="KO42" s="297"/>
      <c r="KP42" s="297"/>
      <c r="KQ42" s="297"/>
      <c r="KR42" s="297"/>
      <c r="KS42" s="297"/>
      <c r="KT42" s="297"/>
      <c r="KU42" s="297"/>
      <c r="KV42" s="297"/>
      <c r="KW42" s="297"/>
      <c r="KX42" s="297"/>
      <c r="KY42" s="297"/>
      <c r="KZ42" s="297"/>
      <c r="LA42" s="297"/>
      <c r="LB42" s="297"/>
      <c r="LC42" s="297"/>
      <c r="LD42" s="297"/>
      <c r="LE42" s="297"/>
      <c r="LF42" s="297"/>
      <c r="LG42" s="297"/>
      <c r="LH42" s="297"/>
      <c r="LI42" s="297"/>
      <c r="LJ42" s="297"/>
      <c r="LK42" s="297"/>
      <c r="LL42" s="297"/>
      <c r="LM42" s="297"/>
      <c r="LN42" s="297"/>
      <c r="LO42" s="297"/>
      <c r="LP42" s="297"/>
      <c r="LQ42" s="297"/>
      <c r="LR42" s="297"/>
      <c r="LS42" s="297"/>
      <c r="LT42" s="297"/>
      <c r="LU42" s="297"/>
      <c r="LV42" s="297"/>
      <c r="LW42" s="297"/>
      <c r="LX42" s="297"/>
      <c r="LY42" s="297"/>
      <c r="LZ42" s="297"/>
      <c r="MA42" s="297"/>
      <c r="MB42" s="297"/>
      <c r="MC42" s="297"/>
      <c r="MD42" s="297"/>
      <c r="ME42" s="297"/>
      <c r="MF42" s="297"/>
      <c r="MG42" s="297"/>
      <c r="MH42" s="297"/>
      <c r="MI42" s="297"/>
    </row>
    <row r="43" spans="1:347" s="299" customFormat="1" ht="63" hidden="1" customHeight="1" thickBot="1" x14ac:dyDescent="0.3">
      <c r="A43" s="379">
        <v>2026</v>
      </c>
      <c r="B43" s="380">
        <v>10</v>
      </c>
      <c r="C43" s="381"/>
      <c r="D43" s="382">
        <v>0.16800000000000001</v>
      </c>
      <c r="E43" s="382">
        <v>0.16800000000000001</v>
      </c>
      <c r="F43" s="382">
        <v>0.16800000000000001</v>
      </c>
      <c r="G43" s="382">
        <v>0.16800000000000001</v>
      </c>
      <c r="H43" s="382">
        <v>0.16800000000000001</v>
      </c>
      <c r="I43" s="382">
        <v>0.16800000000000001</v>
      </c>
      <c r="J43" s="382">
        <v>0.16800000000000001</v>
      </c>
      <c r="K43" s="382">
        <v>0.16800000000000001</v>
      </c>
      <c r="L43" s="382">
        <v>0.16800000000000001</v>
      </c>
      <c r="M43" s="382">
        <v>0.16800000000000001</v>
      </c>
      <c r="N43" s="382">
        <v>0.16800000000000001</v>
      </c>
      <c r="O43" s="382">
        <v>0.16</v>
      </c>
      <c r="P43" s="383">
        <f t="shared" si="1"/>
        <v>2.0079999999999996</v>
      </c>
      <c r="R43" s="309">
        <v>1</v>
      </c>
      <c r="S43" s="384">
        <f t="shared" si="10"/>
        <v>0.28570000000000001</v>
      </c>
      <c r="T43" s="379">
        <v>2026</v>
      </c>
      <c r="U43" s="380">
        <v>10</v>
      </c>
      <c r="V43" s="381"/>
      <c r="W43" s="385">
        <f t="shared" si="11"/>
        <v>4.7997600000000001E-2</v>
      </c>
      <c r="X43" s="385">
        <f t="shared" si="11"/>
        <v>4.7997600000000001E-2</v>
      </c>
      <c r="Y43" s="385">
        <f t="shared" si="11"/>
        <v>4.7997600000000001E-2</v>
      </c>
      <c r="Z43" s="385">
        <f t="shared" si="11"/>
        <v>4.7997600000000001E-2</v>
      </c>
      <c r="AA43" s="385">
        <f t="shared" si="11"/>
        <v>4.7997600000000001E-2</v>
      </c>
      <c r="AB43" s="385">
        <f t="shared" si="11"/>
        <v>4.7997600000000001E-2</v>
      </c>
      <c r="AC43" s="385">
        <f t="shared" si="11"/>
        <v>4.7997600000000001E-2</v>
      </c>
      <c r="AD43" s="385">
        <f t="shared" si="11"/>
        <v>4.7997600000000001E-2</v>
      </c>
      <c r="AE43" s="385">
        <f t="shared" si="11"/>
        <v>4.7997600000000001E-2</v>
      </c>
      <c r="AF43" s="385">
        <f t="shared" si="11"/>
        <v>4.7997600000000001E-2</v>
      </c>
      <c r="AG43" s="385">
        <f t="shared" si="11"/>
        <v>4.7997600000000001E-2</v>
      </c>
      <c r="AH43" s="385">
        <f t="shared" si="11"/>
        <v>4.5712000000000003E-2</v>
      </c>
      <c r="AI43" s="386">
        <f t="shared" si="2"/>
        <v>0.57368559999999991</v>
      </c>
      <c r="CD43" s="297"/>
      <c r="CE43" s="297"/>
      <c r="CF43" s="297"/>
      <c r="CG43" s="297"/>
      <c r="CH43" s="297"/>
      <c r="CI43" s="297"/>
      <c r="CJ43" s="297"/>
      <c r="CK43" s="297"/>
      <c r="CL43" s="297"/>
      <c r="CM43" s="297"/>
      <c r="CN43" s="297"/>
      <c r="CO43" s="297"/>
      <c r="CP43" s="297"/>
      <c r="CQ43" s="297"/>
      <c r="CR43" s="297"/>
      <c r="CS43" s="297"/>
      <c r="CT43" s="297"/>
      <c r="CU43" s="297"/>
      <c r="CV43" s="297"/>
      <c r="CW43" s="297"/>
      <c r="CX43" s="297"/>
      <c r="CY43" s="297"/>
      <c r="CZ43" s="297"/>
      <c r="DA43" s="297"/>
      <c r="DB43" s="297"/>
      <c r="DC43" s="297"/>
      <c r="DD43" s="297"/>
      <c r="DE43" s="297"/>
      <c r="DF43" s="297"/>
      <c r="DG43" s="297"/>
      <c r="DH43" s="297"/>
      <c r="DI43" s="297"/>
      <c r="DJ43" s="297"/>
      <c r="DK43" s="297"/>
      <c r="DL43" s="297"/>
      <c r="DM43" s="297"/>
      <c r="DN43" s="297"/>
      <c r="DO43" s="297"/>
      <c r="DP43" s="297"/>
      <c r="DQ43" s="297"/>
      <c r="DR43" s="297"/>
      <c r="DS43" s="297"/>
      <c r="DT43" s="297"/>
      <c r="DU43" s="297"/>
      <c r="DV43" s="297"/>
      <c r="DW43" s="297"/>
      <c r="DX43" s="297"/>
      <c r="DY43" s="297"/>
      <c r="DZ43" s="297"/>
      <c r="EA43" s="297"/>
      <c r="EB43" s="297"/>
      <c r="EC43" s="297"/>
      <c r="ED43" s="297"/>
      <c r="EE43" s="297"/>
      <c r="EF43" s="297"/>
      <c r="EG43" s="297"/>
      <c r="EH43" s="297"/>
      <c r="EI43" s="297"/>
      <c r="EJ43" s="297"/>
      <c r="EK43" s="297"/>
      <c r="EL43" s="297"/>
      <c r="EM43" s="297"/>
      <c r="EN43" s="297"/>
      <c r="EO43" s="297"/>
      <c r="EP43" s="297"/>
      <c r="EQ43" s="297"/>
      <c r="ER43" s="297"/>
      <c r="ES43" s="297"/>
      <c r="ET43" s="297"/>
      <c r="EU43" s="297"/>
      <c r="EV43" s="297"/>
      <c r="EW43" s="297"/>
      <c r="EX43" s="297"/>
      <c r="EY43" s="297"/>
      <c r="EZ43" s="297"/>
      <c r="FA43" s="297"/>
      <c r="FB43" s="297"/>
      <c r="FC43" s="297"/>
      <c r="FD43" s="297"/>
      <c r="FE43" s="297"/>
      <c r="FF43" s="297"/>
      <c r="FG43" s="297"/>
      <c r="FH43" s="297"/>
      <c r="FI43" s="297"/>
      <c r="FJ43" s="297"/>
      <c r="FK43" s="297"/>
      <c r="FL43" s="297"/>
      <c r="FM43" s="297"/>
      <c r="FN43" s="297"/>
      <c r="FO43" s="297"/>
      <c r="FP43" s="297"/>
      <c r="FQ43" s="297"/>
      <c r="FR43" s="297"/>
      <c r="FS43" s="297"/>
      <c r="FT43" s="297"/>
      <c r="FU43" s="297"/>
      <c r="FV43" s="297"/>
      <c r="FW43" s="297"/>
      <c r="FX43" s="297"/>
      <c r="FY43" s="297"/>
      <c r="FZ43" s="297"/>
      <c r="GA43" s="297"/>
      <c r="GB43" s="297"/>
      <c r="GC43" s="297"/>
      <c r="GD43" s="297"/>
      <c r="GE43" s="297"/>
      <c r="GF43" s="297"/>
      <c r="GG43" s="297"/>
      <c r="GH43" s="297"/>
      <c r="GI43" s="297"/>
      <c r="GJ43" s="297"/>
      <c r="GK43" s="297"/>
      <c r="GL43" s="297"/>
      <c r="GM43" s="297"/>
      <c r="GN43" s="297"/>
      <c r="GO43" s="297"/>
      <c r="GP43" s="297"/>
      <c r="GQ43" s="297"/>
      <c r="GR43" s="297"/>
      <c r="GS43" s="297"/>
      <c r="GT43" s="297"/>
      <c r="GU43" s="297"/>
      <c r="GV43" s="297"/>
      <c r="GW43" s="297"/>
      <c r="GX43" s="297"/>
      <c r="GY43" s="297"/>
      <c r="GZ43" s="297"/>
      <c r="HA43" s="297"/>
      <c r="HB43" s="297"/>
      <c r="HC43" s="297"/>
      <c r="HD43" s="297"/>
      <c r="HE43" s="297"/>
      <c r="HF43" s="297"/>
      <c r="HG43" s="297"/>
      <c r="HH43" s="297"/>
      <c r="HI43" s="297"/>
      <c r="HJ43" s="297"/>
      <c r="HK43" s="297"/>
      <c r="HL43" s="297"/>
      <c r="HM43" s="297"/>
      <c r="HN43" s="297"/>
      <c r="HO43" s="297"/>
      <c r="HP43" s="297"/>
      <c r="HQ43" s="297"/>
      <c r="HR43" s="297"/>
      <c r="HS43" s="297"/>
      <c r="HT43" s="297"/>
      <c r="HU43" s="297"/>
      <c r="HV43" s="297"/>
      <c r="HW43" s="297"/>
      <c r="HX43" s="297"/>
      <c r="HY43" s="297"/>
      <c r="HZ43" s="297"/>
      <c r="IA43" s="297"/>
      <c r="IB43" s="297"/>
      <c r="IC43" s="297"/>
      <c r="ID43" s="297"/>
      <c r="IE43" s="297"/>
      <c r="IF43" s="297"/>
      <c r="IG43" s="297"/>
      <c r="IH43" s="297"/>
      <c r="II43" s="297"/>
      <c r="IJ43" s="297"/>
      <c r="IK43" s="297"/>
      <c r="IL43" s="297"/>
      <c r="IM43" s="297"/>
      <c r="IN43" s="297"/>
      <c r="IO43" s="297"/>
      <c r="IP43" s="297"/>
      <c r="IQ43" s="297"/>
      <c r="IR43" s="297"/>
      <c r="IS43" s="297"/>
      <c r="IT43" s="297"/>
      <c r="IU43" s="297"/>
      <c r="IV43" s="297"/>
      <c r="IW43" s="297"/>
      <c r="IX43" s="297"/>
      <c r="IY43" s="297"/>
      <c r="IZ43" s="297"/>
      <c r="JA43" s="297"/>
      <c r="JB43" s="297"/>
      <c r="JC43" s="297"/>
      <c r="JD43" s="297"/>
      <c r="JE43" s="297"/>
      <c r="JF43" s="297"/>
      <c r="JG43" s="297"/>
      <c r="JH43" s="297"/>
      <c r="JI43" s="297"/>
      <c r="JJ43" s="297"/>
      <c r="JK43" s="297"/>
      <c r="JL43" s="297"/>
      <c r="JM43" s="297"/>
      <c r="JN43" s="297"/>
      <c r="JO43" s="297"/>
      <c r="JP43" s="297"/>
      <c r="JQ43" s="297"/>
      <c r="JR43" s="297"/>
      <c r="JS43" s="297"/>
      <c r="JT43" s="297"/>
      <c r="JU43" s="297"/>
      <c r="JV43" s="297"/>
      <c r="JW43" s="297"/>
      <c r="JX43" s="297"/>
      <c r="JY43" s="297"/>
      <c r="JZ43" s="297"/>
      <c r="KA43" s="297"/>
      <c r="KB43" s="297"/>
      <c r="KC43" s="297"/>
      <c r="KD43" s="297"/>
      <c r="KE43" s="297"/>
      <c r="KF43" s="297"/>
      <c r="KG43" s="297"/>
      <c r="KH43" s="297"/>
      <c r="KI43" s="297"/>
      <c r="KJ43" s="297"/>
      <c r="KK43" s="297"/>
      <c r="KL43" s="297"/>
      <c r="KM43" s="297"/>
      <c r="KN43" s="297"/>
      <c r="KO43" s="297"/>
      <c r="KP43" s="297"/>
      <c r="KQ43" s="297"/>
      <c r="KR43" s="297"/>
      <c r="KS43" s="297"/>
      <c r="KT43" s="297"/>
      <c r="KU43" s="297"/>
      <c r="KV43" s="297"/>
      <c r="KW43" s="297"/>
      <c r="KX43" s="297"/>
      <c r="KY43" s="297"/>
      <c r="KZ43" s="297"/>
      <c r="LA43" s="297"/>
      <c r="LB43" s="297"/>
      <c r="LC43" s="297"/>
      <c r="LD43" s="297"/>
      <c r="LE43" s="297"/>
      <c r="LF43" s="297"/>
      <c r="LG43" s="297"/>
      <c r="LH43" s="297"/>
      <c r="LI43" s="297"/>
      <c r="LJ43" s="297"/>
      <c r="LK43" s="297"/>
      <c r="LL43" s="297"/>
      <c r="LM43" s="297"/>
      <c r="LN43" s="297"/>
      <c r="LO43" s="297"/>
      <c r="LP43" s="297"/>
      <c r="LQ43" s="297"/>
      <c r="LR43" s="297"/>
      <c r="LS43" s="297"/>
      <c r="LT43" s="297"/>
      <c r="LU43" s="297"/>
      <c r="LV43" s="297"/>
      <c r="LW43" s="297"/>
      <c r="LX43" s="297"/>
      <c r="LY43" s="297"/>
      <c r="LZ43" s="297"/>
      <c r="MA43" s="297"/>
      <c r="MB43" s="297"/>
      <c r="MC43" s="297"/>
      <c r="MD43" s="297"/>
      <c r="ME43" s="297"/>
      <c r="MF43" s="297"/>
      <c r="MG43" s="297"/>
      <c r="MH43" s="297"/>
      <c r="MI43" s="297"/>
    </row>
    <row r="44" spans="1:347" s="299" customFormat="1" ht="63" hidden="1" customHeight="1" thickBot="1" x14ac:dyDescent="0.3">
      <c r="A44" s="379">
        <v>2027</v>
      </c>
      <c r="B44" s="380">
        <v>10</v>
      </c>
      <c r="C44" s="381"/>
      <c r="D44" s="382">
        <v>0.16800000000000001</v>
      </c>
      <c r="E44" s="382">
        <v>0.16800000000000001</v>
      </c>
      <c r="F44" s="382">
        <v>0.16800000000000001</v>
      </c>
      <c r="G44" s="382">
        <v>0.16800000000000001</v>
      </c>
      <c r="H44" s="382">
        <v>0.16800000000000001</v>
      </c>
      <c r="I44" s="382">
        <v>0.16800000000000001</v>
      </c>
      <c r="J44" s="382">
        <v>0.16800000000000001</v>
      </c>
      <c r="K44" s="382">
        <v>0.16800000000000001</v>
      </c>
      <c r="L44" s="382">
        <v>0.16800000000000001</v>
      </c>
      <c r="M44" s="382">
        <v>0.16800000000000001</v>
      </c>
      <c r="N44" s="382">
        <v>0.16800000000000001</v>
      </c>
      <c r="O44" s="382">
        <v>0.16</v>
      </c>
      <c r="P44" s="383">
        <f t="shared" si="1"/>
        <v>2.0079999999999996</v>
      </c>
      <c r="Q44" s="299" t="str">
        <f>+IF(SUM(R41:R44)&lt;&gt;350%,"MAL DISTRIBUIDO","CORRECTO")</f>
        <v>CORRECTO</v>
      </c>
      <c r="R44" s="309">
        <v>1</v>
      </c>
      <c r="S44" s="384">
        <f t="shared" si="10"/>
        <v>0.28570000000000001</v>
      </c>
      <c r="T44" s="379">
        <v>2027</v>
      </c>
      <c r="U44" s="380">
        <v>10</v>
      </c>
      <c r="V44" s="381"/>
      <c r="W44" s="385">
        <f t="shared" si="11"/>
        <v>4.7997600000000001E-2</v>
      </c>
      <c r="X44" s="385">
        <f t="shared" si="11"/>
        <v>4.7997600000000001E-2</v>
      </c>
      <c r="Y44" s="385">
        <f t="shared" si="11"/>
        <v>4.7997600000000001E-2</v>
      </c>
      <c r="Z44" s="385">
        <f t="shared" si="11"/>
        <v>4.7997600000000001E-2</v>
      </c>
      <c r="AA44" s="385">
        <f t="shared" si="11"/>
        <v>4.7997600000000001E-2</v>
      </c>
      <c r="AB44" s="385">
        <f t="shared" si="11"/>
        <v>4.7997600000000001E-2</v>
      </c>
      <c r="AC44" s="385">
        <f t="shared" si="11"/>
        <v>4.7997600000000001E-2</v>
      </c>
      <c r="AD44" s="385">
        <f t="shared" si="11"/>
        <v>4.7997600000000001E-2</v>
      </c>
      <c r="AE44" s="385">
        <f t="shared" si="11"/>
        <v>4.7997600000000001E-2</v>
      </c>
      <c r="AF44" s="385">
        <f t="shared" si="11"/>
        <v>4.7997600000000001E-2</v>
      </c>
      <c r="AG44" s="385">
        <f t="shared" si="11"/>
        <v>4.7997600000000001E-2</v>
      </c>
      <c r="AH44" s="385">
        <f t="shared" si="11"/>
        <v>4.5712000000000003E-2</v>
      </c>
      <c r="AI44" s="386">
        <f t="shared" si="2"/>
        <v>0.57368559999999991</v>
      </c>
      <c r="AJ44" s="313">
        <f>+SUM(AI41:AI44)</f>
        <v>1.8639567999999997</v>
      </c>
      <c r="CD44" s="297"/>
      <c r="CE44" s="297"/>
      <c r="CF44" s="297"/>
      <c r="CG44" s="297"/>
      <c r="CH44" s="297"/>
      <c r="CI44" s="297"/>
      <c r="CJ44" s="297"/>
      <c r="CK44" s="297"/>
      <c r="CL44" s="297"/>
      <c r="CM44" s="297"/>
      <c r="CN44" s="297"/>
      <c r="CO44" s="297"/>
      <c r="CP44" s="297"/>
      <c r="CQ44" s="297"/>
      <c r="CR44" s="297"/>
      <c r="CS44" s="297"/>
      <c r="CT44" s="297"/>
      <c r="CU44" s="297"/>
      <c r="CV44" s="297"/>
      <c r="CW44" s="297"/>
      <c r="CX44" s="297"/>
      <c r="CY44" s="297"/>
      <c r="CZ44" s="297"/>
      <c r="DA44" s="297"/>
      <c r="DB44" s="297"/>
      <c r="DC44" s="297"/>
      <c r="DD44" s="297"/>
      <c r="DE44" s="297"/>
      <c r="DF44" s="297"/>
      <c r="DG44" s="297"/>
      <c r="DH44" s="297"/>
      <c r="DI44" s="297"/>
      <c r="DJ44" s="297"/>
      <c r="DK44" s="297"/>
      <c r="DL44" s="297"/>
      <c r="DM44" s="297"/>
      <c r="DN44" s="297"/>
      <c r="DO44" s="297"/>
      <c r="DP44" s="297"/>
      <c r="DQ44" s="297"/>
      <c r="DR44" s="297"/>
      <c r="DS44" s="297"/>
      <c r="DT44" s="297"/>
      <c r="DU44" s="297"/>
      <c r="DV44" s="297"/>
      <c r="DW44" s="297"/>
      <c r="DX44" s="297"/>
      <c r="DY44" s="297"/>
      <c r="DZ44" s="297"/>
      <c r="EA44" s="297"/>
      <c r="EB44" s="297"/>
      <c r="EC44" s="297"/>
      <c r="ED44" s="297"/>
      <c r="EE44" s="297"/>
      <c r="EF44" s="297"/>
      <c r="EG44" s="297"/>
      <c r="EH44" s="297"/>
      <c r="EI44" s="297"/>
      <c r="EJ44" s="297"/>
      <c r="EK44" s="297"/>
      <c r="EL44" s="297"/>
      <c r="EM44" s="297"/>
      <c r="EN44" s="297"/>
      <c r="EO44" s="297"/>
      <c r="EP44" s="297"/>
      <c r="EQ44" s="297"/>
      <c r="ER44" s="297"/>
      <c r="ES44" s="297"/>
      <c r="ET44" s="297"/>
      <c r="EU44" s="297"/>
      <c r="EV44" s="297"/>
      <c r="EW44" s="297"/>
      <c r="EX44" s="297"/>
      <c r="EY44" s="297"/>
      <c r="EZ44" s="297"/>
      <c r="FA44" s="297"/>
      <c r="FB44" s="297"/>
      <c r="FC44" s="297"/>
      <c r="FD44" s="297"/>
      <c r="FE44" s="297"/>
      <c r="FF44" s="297"/>
      <c r="FG44" s="297"/>
      <c r="FH44" s="297"/>
      <c r="FI44" s="297"/>
      <c r="FJ44" s="297"/>
      <c r="FK44" s="297"/>
      <c r="FL44" s="297"/>
      <c r="FM44" s="297"/>
      <c r="FN44" s="297"/>
      <c r="FO44" s="297"/>
      <c r="FP44" s="297"/>
      <c r="FQ44" s="297"/>
      <c r="FR44" s="297"/>
      <c r="FS44" s="297"/>
      <c r="FT44" s="297"/>
      <c r="FU44" s="297"/>
      <c r="FV44" s="297"/>
      <c r="FW44" s="297"/>
      <c r="FX44" s="297"/>
      <c r="FY44" s="297"/>
      <c r="FZ44" s="297"/>
      <c r="GA44" s="297"/>
      <c r="GB44" s="297"/>
      <c r="GC44" s="297"/>
      <c r="GD44" s="297"/>
      <c r="GE44" s="297"/>
      <c r="GF44" s="297"/>
      <c r="GG44" s="297"/>
      <c r="GH44" s="297"/>
      <c r="GI44" s="297"/>
      <c r="GJ44" s="297"/>
      <c r="GK44" s="297"/>
      <c r="GL44" s="297"/>
      <c r="GM44" s="297"/>
      <c r="GN44" s="297"/>
      <c r="GO44" s="297"/>
      <c r="GP44" s="297"/>
      <c r="GQ44" s="297"/>
      <c r="GR44" s="297"/>
      <c r="GS44" s="297"/>
      <c r="GT44" s="297"/>
      <c r="GU44" s="297"/>
      <c r="GV44" s="297"/>
      <c r="GW44" s="297"/>
      <c r="GX44" s="297"/>
      <c r="GY44" s="297"/>
      <c r="GZ44" s="297"/>
      <c r="HA44" s="297"/>
      <c r="HB44" s="297"/>
      <c r="HC44" s="297"/>
      <c r="HD44" s="297"/>
      <c r="HE44" s="297"/>
      <c r="HF44" s="297"/>
      <c r="HG44" s="297"/>
      <c r="HH44" s="297"/>
      <c r="HI44" s="297"/>
      <c r="HJ44" s="297"/>
      <c r="HK44" s="297"/>
      <c r="HL44" s="297"/>
      <c r="HM44" s="297"/>
      <c r="HN44" s="297"/>
      <c r="HO44" s="297"/>
      <c r="HP44" s="297"/>
      <c r="HQ44" s="297"/>
      <c r="HR44" s="297"/>
      <c r="HS44" s="297"/>
      <c r="HT44" s="297"/>
      <c r="HU44" s="297"/>
      <c r="HV44" s="297"/>
      <c r="HW44" s="297"/>
      <c r="HX44" s="297"/>
      <c r="HY44" s="297"/>
      <c r="HZ44" s="297"/>
      <c r="IA44" s="297"/>
      <c r="IB44" s="297"/>
      <c r="IC44" s="297"/>
      <c r="ID44" s="297"/>
      <c r="IE44" s="297"/>
      <c r="IF44" s="297"/>
      <c r="IG44" s="297"/>
      <c r="IH44" s="297"/>
      <c r="II44" s="297"/>
      <c r="IJ44" s="297"/>
      <c r="IK44" s="297"/>
      <c r="IL44" s="297"/>
      <c r="IM44" s="297"/>
      <c r="IN44" s="297"/>
      <c r="IO44" s="297"/>
      <c r="IP44" s="297"/>
      <c r="IQ44" s="297"/>
      <c r="IR44" s="297"/>
      <c r="IS44" s="297"/>
      <c r="IT44" s="297"/>
      <c r="IU44" s="297"/>
      <c r="IV44" s="297"/>
      <c r="IW44" s="297"/>
      <c r="IX44" s="297"/>
      <c r="IY44" s="297"/>
      <c r="IZ44" s="297"/>
      <c r="JA44" s="297"/>
      <c r="JB44" s="297"/>
      <c r="JC44" s="297"/>
      <c r="JD44" s="297"/>
      <c r="JE44" s="297"/>
      <c r="JF44" s="297"/>
      <c r="JG44" s="297"/>
      <c r="JH44" s="297"/>
      <c r="JI44" s="297"/>
      <c r="JJ44" s="297"/>
      <c r="JK44" s="297"/>
      <c r="JL44" s="297"/>
      <c r="JM44" s="297"/>
      <c r="JN44" s="297"/>
      <c r="JO44" s="297"/>
      <c r="JP44" s="297"/>
      <c r="JQ44" s="297"/>
      <c r="JR44" s="297"/>
      <c r="JS44" s="297"/>
      <c r="JT44" s="297"/>
      <c r="JU44" s="297"/>
      <c r="JV44" s="297"/>
      <c r="JW44" s="297"/>
      <c r="JX44" s="297"/>
      <c r="JY44" s="297"/>
      <c r="JZ44" s="297"/>
      <c r="KA44" s="297"/>
      <c r="KB44" s="297"/>
      <c r="KC44" s="297"/>
      <c r="KD44" s="297"/>
      <c r="KE44" s="297"/>
      <c r="KF44" s="297"/>
      <c r="KG44" s="297"/>
      <c r="KH44" s="297"/>
      <c r="KI44" s="297"/>
      <c r="KJ44" s="297"/>
      <c r="KK44" s="297"/>
      <c r="KL44" s="297"/>
      <c r="KM44" s="297"/>
      <c r="KN44" s="297"/>
      <c r="KO44" s="297"/>
      <c r="KP44" s="297"/>
      <c r="KQ44" s="297"/>
      <c r="KR44" s="297"/>
      <c r="KS44" s="297"/>
      <c r="KT44" s="297"/>
      <c r="KU44" s="297"/>
      <c r="KV44" s="297"/>
      <c r="KW44" s="297"/>
      <c r="KX44" s="297"/>
      <c r="KY44" s="297"/>
      <c r="KZ44" s="297"/>
      <c r="LA44" s="297"/>
      <c r="LB44" s="297"/>
      <c r="LC44" s="297"/>
      <c r="LD44" s="297"/>
      <c r="LE44" s="297"/>
      <c r="LF44" s="297"/>
      <c r="LG44" s="297"/>
      <c r="LH44" s="297"/>
      <c r="LI44" s="297"/>
      <c r="LJ44" s="297"/>
      <c r="LK44" s="297"/>
      <c r="LL44" s="297"/>
      <c r="LM44" s="297"/>
      <c r="LN44" s="297"/>
      <c r="LO44" s="297"/>
      <c r="LP44" s="297"/>
      <c r="LQ44" s="297"/>
      <c r="LR44" s="297"/>
      <c r="LS44" s="297"/>
      <c r="LT44" s="297"/>
      <c r="LU44" s="297"/>
      <c r="LV44" s="297"/>
      <c r="LW44" s="297"/>
      <c r="LX44" s="297"/>
      <c r="LY44" s="297"/>
      <c r="LZ44" s="297"/>
      <c r="MA44" s="297"/>
      <c r="MB44" s="297"/>
      <c r="MC44" s="297"/>
      <c r="MD44" s="297"/>
      <c r="ME44" s="297"/>
      <c r="MF44" s="297"/>
      <c r="MG44" s="297"/>
      <c r="MH44" s="297"/>
      <c r="MI44" s="297"/>
    </row>
    <row r="45" spans="1:347" s="299" customFormat="1" ht="38.25" customHeight="1" thickBot="1" x14ac:dyDescent="0.3">
      <c r="A45" s="387">
        <v>2024</v>
      </c>
      <c r="B45" s="388">
        <v>11</v>
      </c>
      <c r="C45" s="389"/>
      <c r="D45" s="390">
        <v>0</v>
      </c>
      <c r="E45" s="390">
        <v>0</v>
      </c>
      <c r="F45" s="390">
        <v>0</v>
      </c>
      <c r="G45" s="390">
        <v>0</v>
      </c>
      <c r="H45" s="390">
        <v>0</v>
      </c>
      <c r="I45" s="390">
        <v>0</v>
      </c>
      <c r="J45" s="390">
        <v>0.16600000000000001</v>
      </c>
      <c r="K45" s="390">
        <v>0.16600000000000001</v>
      </c>
      <c r="L45" s="390">
        <v>0.16600000000000001</v>
      </c>
      <c r="M45" s="390">
        <v>0.16600000000000001</v>
      </c>
      <c r="N45" s="390">
        <v>0.17</v>
      </c>
      <c r="O45" s="390">
        <v>0.16600000000000001</v>
      </c>
      <c r="P45" s="391">
        <f t="shared" si="1"/>
        <v>1</v>
      </c>
      <c r="R45" s="309">
        <v>0.5</v>
      </c>
      <c r="S45" s="392">
        <f>+ROUND((R45*100%)/SUM($R$45:$R$48),4)</f>
        <v>0.1429</v>
      </c>
      <c r="T45" s="387">
        <v>2024</v>
      </c>
      <c r="U45" s="388">
        <v>11</v>
      </c>
      <c r="V45" s="389"/>
      <c r="W45" s="393">
        <f t="shared" si="11"/>
        <v>0</v>
      </c>
      <c r="X45" s="393">
        <f t="shared" si="11"/>
        <v>0</v>
      </c>
      <c r="Y45" s="393">
        <f t="shared" si="11"/>
        <v>0</v>
      </c>
      <c r="Z45" s="393">
        <f t="shared" si="11"/>
        <v>0</v>
      </c>
      <c r="AA45" s="393">
        <f t="shared" si="11"/>
        <v>0</v>
      </c>
      <c r="AB45" s="393">
        <f t="shared" si="11"/>
        <v>0</v>
      </c>
      <c r="AC45" s="393">
        <f t="shared" si="11"/>
        <v>2.37214E-2</v>
      </c>
      <c r="AD45" s="393">
        <f t="shared" si="11"/>
        <v>2.37214E-2</v>
      </c>
      <c r="AE45" s="393">
        <f t="shared" si="11"/>
        <v>2.37214E-2</v>
      </c>
      <c r="AF45" s="393">
        <f t="shared" si="11"/>
        <v>2.37214E-2</v>
      </c>
      <c r="AG45" s="393">
        <f t="shared" si="11"/>
        <v>2.4293000000000002E-2</v>
      </c>
      <c r="AH45" s="393">
        <f t="shared" si="11"/>
        <v>2.37214E-2</v>
      </c>
      <c r="AI45" s="394">
        <f t="shared" si="2"/>
        <v>0.1429</v>
      </c>
      <c r="CD45" s="297"/>
      <c r="CE45" s="297"/>
      <c r="CF45" s="297"/>
      <c r="CG45" s="297"/>
      <c r="CH45" s="297"/>
      <c r="CI45" s="297"/>
      <c r="CJ45" s="297"/>
      <c r="CK45" s="297"/>
      <c r="CL45" s="297"/>
      <c r="CM45" s="297"/>
      <c r="CN45" s="297"/>
      <c r="CO45" s="297"/>
      <c r="CP45" s="297"/>
      <c r="CQ45" s="297"/>
      <c r="CR45" s="297"/>
      <c r="CS45" s="297"/>
      <c r="CT45" s="297"/>
      <c r="CU45" s="297"/>
      <c r="CV45" s="297"/>
      <c r="CW45" s="297"/>
      <c r="CX45" s="297"/>
      <c r="CY45" s="297"/>
      <c r="CZ45" s="297"/>
      <c r="DA45" s="297"/>
      <c r="DB45" s="297"/>
      <c r="DC45" s="297"/>
      <c r="DD45" s="297"/>
      <c r="DE45" s="297"/>
      <c r="DF45" s="297"/>
      <c r="DG45" s="297"/>
      <c r="DH45" s="297"/>
      <c r="DI45" s="297"/>
      <c r="DJ45" s="297"/>
      <c r="DK45" s="297"/>
      <c r="DL45" s="297"/>
      <c r="DM45" s="297"/>
      <c r="DN45" s="297"/>
      <c r="DO45" s="297"/>
      <c r="DP45" s="297"/>
      <c r="DQ45" s="297"/>
      <c r="DR45" s="297"/>
      <c r="DS45" s="297"/>
      <c r="DT45" s="297"/>
      <c r="DU45" s="297"/>
      <c r="DV45" s="297"/>
      <c r="DW45" s="297"/>
      <c r="DX45" s="297"/>
      <c r="DY45" s="297"/>
      <c r="DZ45" s="297"/>
      <c r="EA45" s="297"/>
      <c r="EB45" s="297"/>
      <c r="EC45" s="297"/>
      <c r="ED45" s="297"/>
      <c r="EE45" s="297"/>
      <c r="EF45" s="297"/>
      <c r="EG45" s="297"/>
      <c r="EH45" s="297"/>
      <c r="EI45" s="297"/>
      <c r="EJ45" s="297"/>
      <c r="EK45" s="297"/>
      <c r="EL45" s="297"/>
      <c r="EM45" s="297"/>
      <c r="EN45" s="297"/>
      <c r="EO45" s="297"/>
      <c r="EP45" s="297"/>
      <c r="EQ45" s="297"/>
      <c r="ER45" s="297"/>
      <c r="ES45" s="297"/>
      <c r="ET45" s="297"/>
      <c r="EU45" s="297"/>
      <c r="EV45" s="297"/>
      <c r="EW45" s="297"/>
      <c r="EX45" s="297"/>
      <c r="EY45" s="297"/>
      <c r="EZ45" s="297"/>
      <c r="FA45" s="297"/>
      <c r="FB45" s="297"/>
      <c r="FC45" s="297"/>
      <c r="FD45" s="297"/>
      <c r="FE45" s="297"/>
      <c r="FF45" s="297"/>
      <c r="FG45" s="297"/>
      <c r="FH45" s="297"/>
      <c r="FI45" s="297"/>
      <c r="FJ45" s="297"/>
      <c r="FK45" s="297"/>
      <c r="FL45" s="297"/>
      <c r="FM45" s="297"/>
      <c r="FN45" s="297"/>
      <c r="FO45" s="297"/>
      <c r="FP45" s="297"/>
      <c r="FQ45" s="297"/>
      <c r="FR45" s="297"/>
      <c r="FS45" s="297"/>
      <c r="FT45" s="297"/>
      <c r="FU45" s="297"/>
      <c r="FV45" s="297"/>
      <c r="FW45" s="297"/>
      <c r="FX45" s="297"/>
      <c r="FY45" s="297"/>
      <c r="FZ45" s="297"/>
      <c r="GA45" s="297"/>
      <c r="GB45" s="297"/>
      <c r="GC45" s="297"/>
      <c r="GD45" s="297"/>
      <c r="GE45" s="297"/>
      <c r="GF45" s="297"/>
      <c r="GG45" s="297"/>
      <c r="GH45" s="297"/>
      <c r="GI45" s="297"/>
      <c r="GJ45" s="297"/>
      <c r="GK45" s="297"/>
      <c r="GL45" s="297"/>
      <c r="GM45" s="297"/>
      <c r="GN45" s="297"/>
      <c r="GO45" s="297"/>
      <c r="GP45" s="297"/>
      <c r="GQ45" s="297"/>
      <c r="GR45" s="297"/>
      <c r="GS45" s="297"/>
      <c r="GT45" s="297"/>
      <c r="GU45" s="297"/>
      <c r="GV45" s="297"/>
      <c r="GW45" s="297"/>
      <c r="GX45" s="297"/>
      <c r="GY45" s="297"/>
      <c r="GZ45" s="297"/>
      <c r="HA45" s="297"/>
      <c r="HB45" s="297"/>
      <c r="HC45" s="297"/>
      <c r="HD45" s="297"/>
      <c r="HE45" s="297"/>
      <c r="HF45" s="297"/>
      <c r="HG45" s="297"/>
      <c r="HH45" s="297"/>
      <c r="HI45" s="297"/>
      <c r="HJ45" s="297"/>
      <c r="HK45" s="297"/>
      <c r="HL45" s="297"/>
      <c r="HM45" s="297"/>
      <c r="HN45" s="297"/>
      <c r="HO45" s="297"/>
      <c r="HP45" s="297"/>
      <c r="HQ45" s="297"/>
      <c r="HR45" s="297"/>
      <c r="HS45" s="297"/>
      <c r="HT45" s="297"/>
      <c r="HU45" s="297"/>
      <c r="HV45" s="297"/>
      <c r="HW45" s="297"/>
      <c r="HX45" s="297"/>
      <c r="HY45" s="297"/>
      <c r="HZ45" s="297"/>
      <c r="IA45" s="297"/>
      <c r="IB45" s="297"/>
      <c r="IC45" s="297"/>
      <c r="ID45" s="297"/>
      <c r="IE45" s="297"/>
      <c r="IF45" s="297"/>
      <c r="IG45" s="297"/>
      <c r="IH45" s="297"/>
      <c r="II45" s="297"/>
      <c r="IJ45" s="297"/>
      <c r="IK45" s="297"/>
      <c r="IL45" s="297"/>
      <c r="IM45" s="297"/>
      <c r="IN45" s="297"/>
      <c r="IO45" s="297"/>
      <c r="IP45" s="297"/>
      <c r="IQ45" s="297"/>
      <c r="IR45" s="297"/>
      <c r="IS45" s="297"/>
      <c r="IT45" s="297"/>
      <c r="IU45" s="297"/>
      <c r="IV45" s="297"/>
      <c r="IW45" s="297"/>
      <c r="IX45" s="297"/>
      <c r="IY45" s="297"/>
      <c r="IZ45" s="297"/>
      <c r="JA45" s="297"/>
      <c r="JB45" s="297"/>
      <c r="JC45" s="297"/>
      <c r="JD45" s="297"/>
      <c r="JE45" s="297"/>
      <c r="JF45" s="297"/>
      <c r="JG45" s="297"/>
      <c r="JH45" s="297"/>
      <c r="JI45" s="297"/>
      <c r="JJ45" s="297"/>
      <c r="JK45" s="297"/>
      <c r="JL45" s="297"/>
      <c r="JM45" s="297"/>
      <c r="JN45" s="297"/>
      <c r="JO45" s="297"/>
      <c r="JP45" s="297"/>
      <c r="JQ45" s="297"/>
      <c r="JR45" s="297"/>
      <c r="JS45" s="297"/>
      <c r="JT45" s="297"/>
      <c r="JU45" s="297"/>
      <c r="JV45" s="297"/>
      <c r="JW45" s="297"/>
      <c r="JX45" s="297"/>
      <c r="JY45" s="297"/>
      <c r="JZ45" s="297"/>
      <c r="KA45" s="297"/>
      <c r="KB45" s="297"/>
      <c r="KC45" s="297"/>
      <c r="KD45" s="297"/>
      <c r="KE45" s="297"/>
      <c r="KF45" s="297"/>
      <c r="KG45" s="297"/>
      <c r="KH45" s="297"/>
      <c r="KI45" s="297"/>
      <c r="KJ45" s="297"/>
      <c r="KK45" s="297"/>
      <c r="KL45" s="297"/>
      <c r="KM45" s="297"/>
      <c r="KN45" s="297"/>
      <c r="KO45" s="297"/>
      <c r="KP45" s="297"/>
      <c r="KQ45" s="297"/>
      <c r="KR45" s="297"/>
      <c r="KS45" s="297"/>
      <c r="KT45" s="297"/>
      <c r="KU45" s="297"/>
      <c r="KV45" s="297"/>
      <c r="KW45" s="297"/>
      <c r="KX45" s="297"/>
      <c r="KY45" s="297"/>
      <c r="KZ45" s="297"/>
      <c r="LA45" s="297"/>
      <c r="LB45" s="297"/>
      <c r="LC45" s="297"/>
      <c r="LD45" s="297"/>
      <c r="LE45" s="297"/>
      <c r="LF45" s="297"/>
      <c r="LG45" s="297"/>
      <c r="LH45" s="297"/>
      <c r="LI45" s="297"/>
      <c r="LJ45" s="297"/>
      <c r="LK45" s="297"/>
      <c r="LL45" s="297"/>
      <c r="LM45" s="297"/>
      <c r="LN45" s="297"/>
      <c r="LO45" s="297"/>
      <c r="LP45" s="297"/>
      <c r="LQ45" s="297"/>
      <c r="LR45" s="297"/>
      <c r="LS45" s="297"/>
      <c r="LT45" s="297"/>
      <c r="LU45" s="297"/>
      <c r="LV45" s="297"/>
      <c r="LW45" s="297"/>
      <c r="LX45" s="297"/>
      <c r="LY45" s="297"/>
      <c r="LZ45" s="297"/>
      <c r="MA45" s="297"/>
      <c r="MB45" s="297"/>
      <c r="MC45" s="297"/>
      <c r="MD45" s="297"/>
      <c r="ME45" s="297"/>
      <c r="MF45" s="297"/>
      <c r="MG45" s="297"/>
      <c r="MH45" s="297"/>
      <c r="MI45" s="297"/>
    </row>
    <row r="46" spans="1:347" s="299" customFormat="1" ht="38.25" hidden="1" customHeight="1" thickBot="1" x14ac:dyDescent="0.3">
      <c r="A46" s="387">
        <v>2025</v>
      </c>
      <c r="B46" s="388">
        <v>11</v>
      </c>
      <c r="C46" s="389"/>
      <c r="D46" s="390">
        <v>0.16800000000000001</v>
      </c>
      <c r="E46" s="390">
        <v>0.16800000000000001</v>
      </c>
      <c r="F46" s="390">
        <v>0.16800000000000001</v>
      </c>
      <c r="G46" s="390">
        <v>0.16800000000000001</v>
      </c>
      <c r="H46" s="390">
        <v>0.16800000000000001</v>
      </c>
      <c r="I46" s="390">
        <v>0.16800000000000001</v>
      </c>
      <c r="J46" s="390">
        <v>0.16800000000000001</v>
      </c>
      <c r="K46" s="390">
        <v>0.16800000000000001</v>
      </c>
      <c r="L46" s="390">
        <v>0.16800000000000001</v>
      </c>
      <c r="M46" s="390">
        <v>0.16800000000000001</v>
      </c>
      <c r="N46" s="390">
        <v>0.16800000000000001</v>
      </c>
      <c r="O46" s="390">
        <v>0.16</v>
      </c>
      <c r="P46" s="391">
        <f t="shared" si="1"/>
        <v>2.0079999999999996</v>
      </c>
      <c r="R46" s="309">
        <v>1</v>
      </c>
      <c r="S46" s="392">
        <f t="shared" ref="S46:S48" si="12">+ROUND((R46*100%)/SUM($R$45:$R$48),4)</f>
        <v>0.28570000000000001</v>
      </c>
      <c r="T46" s="387">
        <v>2025</v>
      </c>
      <c r="U46" s="388">
        <v>11</v>
      </c>
      <c r="V46" s="389"/>
      <c r="W46" s="393">
        <f t="shared" si="11"/>
        <v>4.7997600000000001E-2</v>
      </c>
      <c r="X46" s="393">
        <f t="shared" si="11"/>
        <v>4.7997600000000001E-2</v>
      </c>
      <c r="Y46" s="393">
        <f t="shared" si="11"/>
        <v>4.7997600000000001E-2</v>
      </c>
      <c r="Z46" s="393">
        <f t="shared" si="11"/>
        <v>4.7997600000000001E-2</v>
      </c>
      <c r="AA46" s="393">
        <f t="shared" si="11"/>
        <v>4.7997600000000001E-2</v>
      </c>
      <c r="AB46" s="393">
        <f t="shared" si="11"/>
        <v>4.7997600000000001E-2</v>
      </c>
      <c r="AC46" s="393">
        <f t="shared" si="11"/>
        <v>4.7997600000000001E-2</v>
      </c>
      <c r="AD46" s="393">
        <f t="shared" si="11"/>
        <v>4.7997600000000001E-2</v>
      </c>
      <c r="AE46" s="393">
        <f t="shared" si="11"/>
        <v>4.7997600000000001E-2</v>
      </c>
      <c r="AF46" s="393">
        <f t="shared" si="11"/>
        <v>4.7997600000000001E-2</v>
      </c>
      <c r="AG46" s="393">
        <f t="shared" si="11"/>
        <v>4.7997600000000001E-2</v>
      </c>
      <c r="AH46" s="393">
        <f t="shared" si="11"/>
        <v>4.5712000000000003E-2</v>
      </c>
      <c r="AI46" s="394">
        <f t="shared" si="2"/>
        <v>0.57368559999999991</v>
      </c>
      <c r="CD46" s="297"/>
      <c r="CE46" s="297"/>
      <c r="CF46" s="297"/>
      <c r="CG46" s="297"/>
      <c r="CH46" s="297"/>
      <c r="CI46" s="297"/>
      <c r="CJ46" s="297"/>
      <c r="CK46" s="297"/>
      <c r="CL46" s="297"/>
      <c r="CM46" s="297"/>
      <c r="CN46" s="297"/>
      <c r="CO46" s="297"/>
      <c r="CP46" s="297"/>
      <c r="CQ46" s="297"/>
      <c r="CR46" s="297"/>
      <c r="CS46" s="297"/>
      <c r="CT46" s="297"/>
      <c r="CU46" s="297"/>
      <c r="CV46" s="297"/>
      <c r="CW46" s="297"/>
      <c r="CX46" s="297"/>
      <c r="CY46" s="297"/>
      <c r="CZ46" s="297"/>
      <c r="DA46" s="297"/>
      <c r="DB46" s="297"/>
      <c r="DC46" s="297"/>
      <c r="DD46" s="297"/>
      <c r="DE46" s="297"/>
      <c r="DF46" s="297"/>
      <c r="DG46" s="297"/>
      <c r="DH46" s="297"/>
      <c r="DI46" s="297"/>
      <c r="DJ46" s="297"/>
      <c r="DK46" s="297"/>
      <c r="DL46" s="297"/>
      <c r="DM46" s="297"/>
      <c r="DN46" s="297"/>
      <c r="DO46" s="297"/>
      <c r="DP46" s="297"/>
      <c r="DQ46" s="297"/>
      <c r="DR46" s="297"/>
      <c r="DS46" s="297"/>
      <c r="DT46" s="297"/>
      <c r="DU46" s="297"/>
      <c r="DV46" s="297"/>
      <c r="DW46" s="297"/>
      <c r="DX46" s="297"/>
      <c r="DY46" s="297"/>
      <c r="DZ46" s="297"/>
      <c r="EA46" s="297"/>
      <c r="EB46" s="297"/>
      <c r="EC46" s="297"/>
      <c r="ED46" s="297"/>
      <c r="EE46" s="297"/>
      <c r="EF46" s="297"/>
      <c r="EG46" s="297"/>
      <c r="EH46" s="297"/>
      <c r="EI46" s="297"/>
      <c r="EJ46" s="297"/>
      <c r="EK46" s="297"/>
      <c r="EL46" s="297"/>
      <c r="EM46" s="297"/>
      <c r="EN46" s="297"/>
      <c r="EO46" s="297"/>
      <c r="EP46" s="297"/>
      <c r="EQ46" s="297"/>
      <c r="ER46" s="297"/>
      <c r="ES46" s="297"/>
      <c r="ET46" s="297"/>
      <c r="EU46" s="297"/>
      <c r="EV46" s="297"/>
      <c r="EW46" s="297"/>
      <c r="EX46" s="297"/>
      <c r="EY46" s="297"/>
      <c r="EZ46" s="297"/>
      <c r="FA46" s="297"/>
      <c r="FB46" s="297"/>
      <c r="FC46" s="297"/>
      <c r="FD46" s="297"/>
      <c r="FE46" s="297"/>
      <c r="FF46" s="297"/>
      <c r="FG46" s="297"/>
      <c r="FH46" s="297"/>
      <c r="FI46" s="297"/>
      <c r="FJ46" s="297"/>
      <c r="FK46" s="297"/>
      <c r="FL46" s="297"/>
      <c r="FM46" s="297"/>
      <c r="FN46" s="297"/>
      <c r="FO46" s="297"/>
      <c r="FP46" s="297"/>
      <c r="FQ46" s="297"/>
      <c r="FR46" s="297"/>
      <c r="FS46" s="297"/>
      <c r="FT46" s="297"/>
      <c r="FU46" s="297"/>
      <c r="FV46" s="297"/>
      <c r="FW46" s="297"/>
      <c r="FX46" s="297"/>
      <c r="FY46" s="297"/>
      <c r="FZ46" s="297"/>
      <c r="GA46" s="297"/>
      <c r="GB46" s="297"/>
      <c r="GC46" s="297"/>
      <c r="GD46" s="297"/>
      <c r="GE46" s="297"/>
      <c r="GF46" s="297"/>
      <c r="GG46" s="297"/>
      <c r="GH46" s="297"/>
      <c r="GI46" s="297"/>
      <c r="GJ46" s="297"/>
      <c r="GK46" s="297"/>
      <c r="GL46" s="297"/>
      <c r="GM46" s="297"/>
      <c r="GN46" s="297"/>
      <c r="GO46" s="297"/>
      <c r="GP46" s="297"/>
      <c r="GQ46" s="297"/>
      <c r="GR46" s="297"/>
      <c r="GS46" s="297"/>
      <c r="GT46" s="297"/>
      <c r="GU46" s="297"/>
      <c r="GV46" s="297"/>
      <c r="GW46" s="297"/>
      <c r="GX46" s="297"/>
      <c r="GY46" s="297"/>
      <c r="GZ46" s="297"/>
      <c r="HA46" s="297"/>
      <c r="HB46" s="297"/>
      <c r="HC46" s="297"/>
      <c r="HD46" s="297"/>
      <c r="HE46" s="297"/>
      <c r="HF46" s="297"/>
      <c r="HG46" s="297"/>
      <c r="HH46" s="297"/>
      <c r="HI46" s="297"/>
      <c r="HJ46" s="297"/>
      <c r="HK46" s="297"/>
      <c r="HL46" s="297"/>
      <c r="HM46" s="297"/>
      <c r="HN46" s="297"/>
      <c r="HO46" s="297"/>
      <c r="HP46" s="297"/>
      <c r="HQ46" s="297"/>
      <c r="HR46" s="297"/>
      <c r="HS46" s="297"/>
      <c r="HT46" s="297"/>
      <c r="HU46" s="297"/>
      <c r="HV46" s="297"/>
      <c r="HW46" s="297"/>
      <c r="HX46" s="297"/>
      <c r="HY46" s="297"/>
      <c r="HZ46" s="297"/>
      <c r="IA46" s="297"/>
      <c r="IB46" s="297"/>
      <c r="IC46" s="297"/>
      <c r="ID46" s="297"/>
      <c r="IE46" s="297"/>
      <c r="IF46" s="297"/>
      <c r="IG46" s="297"/>
      <c r="IH46" s="297"/>
      <c r="II46" s="297"/>
      <c r="IJ46" s="297"/>
      <c r="IK46" s="297"/>
      <c r="IL46" s="297"/>
      <c r="IM46" s="297"/>
      <c r="IN46" s="297"/>
      <c r="IO46" s="297"/>
      <c r="IP46" s="297"/>
      <c r="IQ46" s="297"/>
      <c r="IR46" s="297"/>
      <c r="IS46" s="297"/>
      <c r="IT46" s="297"/>
      <c r="IU46" s="297"/>
      <c r="IV46" s="297"/>
      <c r="IW46" s="297"/>
      <c r="IX46" s="297"/>
      <c r="IY46" s="297"/>
      <c r="IZ46" s="297"/>
      <c r="JA46" s="297"/>
      <c r="JB46" s="297"/>
      <c r="JC46" s="297"/>
      <c r="JD46" s="297"/>
      <c r="JE46" s="297"/>
      <c r="JF46" s="297"/>
      <c r="JG46" s="297"/>
      <c r="JH46" s="297"/>
      <c r="JI46" s="297"/>
      <c r="JJ46" s="297"/>
      <c r="JK46" s="297"/>
      <c r="JL46" s="297"/>
      <c r="JM46" s="297"/>
      <c r="JN46" s="297"/>
      <c r="JO46" s="297"/>
      <c r="JP46" s="297"/>
      <c r="JQ46" s="297"/>
      <c r="JR46" s="297"/>
      <c r="JS46" s="297"/>
      <c r="JT46" s="297"/>
      <c r="JU46" s="297"/>
      <c r="JV46" s="297"/>
      <c r="JW46" s="297"/>
      <c r="JX46" s="297"/>
      <c r="JY46" s="297"/>
      <c r="JZ46" s="297"/>
      <c r="KA46" s="297"/>
      <c r="KB46" s="297"/>
      <c r="KC46" s="297"/>
      <c r="KD46" s="297"/>
      <c r="KE46" s="297"/>
      <c r="KF46" s="297"/>
      <c r="KG46" s="297"/>
      <c r="KH46" s="297"/>
      <c r="KI46" s="297"/>
      <c r="KJ46" s="297"/>
      <c r="KK46" s="297"/>
      <c r="KL46" s="297"/>
      <c r="KM46" s="297"/>
      <c r="KN46" s="297"/>
      <c r="KO46" s="297"/>
      <c r="KP46" s="297"/>
      <c r="KQ46" s="297"/>
      <c r="KR46" s="297"/>
      <c r="KS46" s="297"/>
      <c r="KT46" s="297"/>
      <c r="KU46" s="297"/>
      <c r="KV46" s="297"/>
      <c r="KW46" s="297"/>
      <c r="KX46" s="297"/>
      <c r="KY46" s="297"/>
      <c r="KZ46" s="297"/>
      <c r="LA46" s="297"/>
      <c r="LB46" s="297"/>
      <c r="LC46" s="297"/>
      <c r="LD46" s="297"/>
      <c r="LE46" s="297"/>
      <c r="LF46" s="297"/>
      <c r="LG46" s="297"/>
      <c r="LH46" s="297"/>
      <c r="LI46" s="297"/>
      <c r="LJ46" s="297"/>
      <c r="LK46" s="297"/>
      <c r="LL46" s="297"/>
      <c r="LM46" s="297"/>
      <c r="LN46" s="297"/>
      <c r="LO46" s="297"/>
      <c r="LP46" s="297"/>
      <c r="LQ46" s="297"/>
      <c r="LR46" s="297"/>
      <c r="LS46" s="297"/>
      <c r="LT46" s="297"/>
      <c r="LU46" s="297"/>
      <c r="LV46" s="297"/>
      <c r="LW46" s="297"/>
      <c r="LX46" s="297"/>
      <c r="LY46" s="297"/>
      <c r="LZ46" s="297"/>
      <c r="MA46" s="297"/>
      <c r="MB46" s="297"/>
      <c r="MC46" s="297"/>
      <c r="MD46" s="297"/>
      <c r="ME46" s="297"/>
      <c r="MF46" s="297"/>
      <c r="MG46" s="297"/>
      <c r="MH46" s="297"/>
      <c r="MI46" s="297"/>
    </row>
    <row r="47" spans="1:347" s="299" customFormat="1" ht="38.25" hidden="1" customHeight="1" thickBot="1" x14ac:dyDescent="0.3">
      <c r="A47" s="387">
        <v>2026</v>
      </c>
      <c r="B47" s="388">
        <v>11</v>
      </c>
      <c r="C47" s="389"/>
      <c r="D47" s="390">
        <v>0.16800000000000001</v>
      </c>
      <c r="E47" s="390">
        <v>0.16800000000000001</v>
      </c>
      <c r="F47" s="390">
        <v>0.16800000000000001</v>
      </c>
      <c r="G47" s="390">
        <v>0.16800000000000001</v>
      </c>
      <c r="H47" s="390">
        <v>0.16800000000000001</v>
      </c>
      <c r="I47" s="390">
        <v>0.16800000000000001</v>
      </c>
      <c r="J47" s="390">
        <v>0.16800000000000001</v>
      </c>
      <c r="K47" s="390">
        <v>0.16800000000000001</v>
      </c>
      <c r="L47" s="390">
        <v>0.16800000000000001</v>
      </c>
      <c r="M47" s="390">
        <v>0.16800000000000001</v>
      </c>
      <c r="N47" s="390">
        <v>0.16800000000000001</v>
      </c>
      <c r="O47" s="390">
        <v>0.16</v>
      </c>
      <c r="P47" s="391">
        <f t="shared" si="1"/>
        <v>2.0079999999999996</v>
      </c>
      <c r="R47" s="309">
        <v>1</v>
      </c>
      <c r="S47" s="392">
        <f t="shared" si="12"/>
        <v>0.28570000000000001</v>
      </c>
      <c r="T47" s="387">
        <v>2026</v>
      </c>
      <c r="U47" s="388">
        <v>11</v>
      </c>
      <c r="V47" s="389"/>
      <c r="W47" s="393">
        <f t="shared" si="11"/>
        <v>4.7997600000000001E-2</v>
      </c>
      <c r="X47" s="393">
        <f t="shared" si="11"/>
        <v>4.7997600000000001E-2</v>
      </c>
      <c r="Y47" s="393">
        <f t="shared" si="11"/>
        <v>4.7997600000000001E-2</v>
      </c>
      <c r="Z47" s="393">
        <f t="shared" si="11"/>
        <v>4.7997600000000001E-2</v>
      </c>
      <c r="AA47" s="393">
        <f t="shared" si="11"/>
        <v>4.7997600000000001E-2</v>
      </c>
      <c r="AB47" s="393">
        <f t="shared" si="11"/>
        <v>4.7997600000000001E-2</v>
      </c>
      <c r="AC47" s="393">
        <f t="shared" si="11"/>
        <v>4.7997600000000001E-2</v>
      </c>
      <c r="AD47" s="393">
        <f t="shared" si="11"/>
        <v>4.7997600000000001E-2</v>
      </c>
      <c r="AE47" s="393">
        <f t="shared" si="11"/>
        <v>4.7997600000000001E-2</v>
      </c>
      <c r="AF47" s="393">
        <f t="shared" si="11"/>
        <v>4.7997600000000001E-2</v>
      </c>
      <c r="AG47" s="393">
        <f t="shared" si="11"/>
        <v>4.7997600000000001E-2</v>
      </c>
      <c r="AH47" s="393">
        <f t="shared" si="11"/>
        <v>4.5712000000000003E-2</v>
      </c>
      <c r="AI47" s="394">
        <f t="shared" si="2"/>
        <v>0.57368559999999991</v>
      </c>
      <c r="CD47" s="297"/>
      <c r="CE47" s="297"/>
      <c r="CF47" s="297"/>
      <c r="CG47" s="297"/>
      <c r="CH47" s="297"/>
      <c r="CI47" s="297"/>
      <c r="CJ47" s="297"/>
      <c r="CK47" s="297"/>
      <c r="CL47" s="297"/>
      <c r="CM47" s="297"/>
      <c r="CN47" s="297"/>
      <c r="CO47" s="297"/>
      <c r="CP47" s="297"/>
      <c r="CQ47" s="297"/>
      <c r="CR47" s="297"/>
      <c r="CS47" s="297"/>
      <c r="CT47" s="297"/>
      <c r="CU47" s="297"/>
      <c r="CV47" s="297"/>
      <c r="CW47" s="297"/>
      <c r="CX47" s="297"/>
      <c r="CY47" s="297"/>
      <c r="CZ47" s="297"/>
      <c r="DA47" s="297"/>
      <c r="DB47" s="297"/>
      <c r="DC47" s="297"/>
      <c r="DD47" s="297"/>
      <c r="DE47" s="297"/>
      <c r="DF47" s="297"/>
      <c r="DG47" s="297"/>
      <c r="DH47" s="297"/>
      <c r="DI47" s="297"/>
      <c r="DJ47" s="297"/>
      <c r="DK47" s="297"/>
      <c r="DL47" s="297"/>
      <c r="DM47" s="297"/>
      <c r="DN47" s="297"/>
      <c r="DO47" s="297"/>
      <c r="DP47" s="297"/>
      <c r="DQ47" s="297"/>
      <c r="DR47" s="297"/>
      <c r="DS47" s="297"/>
      <c r="DT47" s="297"/>
      <c r="DU47" s="297"/>
      <c r="DV47" s="297"/>
      <c r="DW47" s="297"/>
      <c r="DX47" s="297"/>
      <c r="DY47" s="297"/>
      <c r="DZ47" s="297"/>
      <c r="EA47" s="297"/>
      <c r="EB47" s="297"/>
      <c r="EC47" s="297"/>
      <c r="ED47" s="297"/>
      <c r="EE47" s="297"/>
      <c r="EF47" s="297"/>
      <c r="EG47" s="297"/>
      <c r="EH47" s="297"/>
      <c r="EI47" s="297"/>
      <c r="EJ47" s="297"/>
      <c r="EK47" s="297"/>
      <c r="EL47" s="297"/>
      <c r="EM47" s="297"/>
      <c r="EN47" s="297"/>
      <c r="EO47" s="297"/>
      <c r="EP47" s="297"/>
      <c r="EQ47" s="297"/>
      <c r="ER47" s="297"/>
      <c r="ES47" s="297"/>
      <c r="ET47" s="297"/>
      <c r="EU47" s="297"/>
      <c r="EV47" s="297"/>
      <c r="EW47" s="297"/>
      <c r="EX47" s="297"/>
      <c r="EY47" s="297"/>
      <c r="EZ47" s="297"/>
      <c r="FA47" s="297"/>
      <c r="FB47" s="297"/>
      <c r="FC47" s="297"/>
      <c r="FD47" s="297"/>
      <c r="FE47" s="297"/>
      <c r="FF47" s="297"/>
      <c r="FG47" s="297"/>
      <c r="FH47" s="297"/>
      <c r="FI47" s="297"/>
      <c r="FJ47" s="297"/>
      <c r="FK47" s="297"/>
      <c r="FL47" s="297"/>
      <c r="FM47" s="297"/>
      <c r="FN47" s="297"/>
      <c r="FO47" s="297"/>
      <c r="FP47" s="297"/>
      <c r="FQ47" s="297"/>
      <c r="FR47" s="297"/>
      <c r="FS47" s="297"/>
      <c r="FT47" s="297"/>
      <c r="FU47" s="297"/>
      <c r="FV47" s="297"/>
      <c r="FW47" s="297"/>
      <c r="FX47" s="297"/>
      <c r="FY47" s="297"/>
      <c r="FZ47" s="297"/>
      <c r="GA47" s="297"/>
      <c r="GB47" s="297"/>
      <c r="GC47" s="297"/>
      <c r="GD47" s="297"/>
      <c r="GE47" s="297"/>
      <c r="GF47" s="297"/>
      <c r="GG47" s="297"/>
      <c r="GH47" s="297"/>
      <c r="GI47" s="297"/>
      <c r="GJ47" s="297"/>
      <c r="GK47" s="297"/>
      <c r="GL47" s="297"/>
      <c r="GM47" s="297"/>
      <c r="GN47" s="297"/>
      <c r="GO47" s="297"/>
      <c r="GP47" s="297"/>
      <c r="GQ47" s="297"/>
      <c r="GR47" s="297"/>
      <c r="GS47" s="297"/>
      <c r="GT47" s="297"/>
      <c r="GU47" s="297"/>
      <c r="GV47" s="297"/>
      <c r="GW47" s="297"/>
      <c r="GX47" s="297"/>
      <c r="GY47" s="297"/>
      <c r="GZ47" s="297"/>
      <c r="HA47" s="297"/>
      <c r="HB47" s="297"/>
      <c r="HC47" s="297"/>
      <c r="HD47" s="297"/>
      <c r="HE47" s="297"/>
      <c r="HF47" s="297"/>
      <c r="HG47" s="297"/>
      <c r="HH47" s="297"/>
      <c r="HI47" s="297"/>
      <c r="HJ47" s="297"/>
      <c r="HK47" s="297"/>
      <c r="HL47" s="297"/>
      <c r="HM47" s="297"/>
      <c r="HN47" s="297"/>
      <c r="HO47" s="297"/>
      <c r="HP47" s="297"/>
      <c r="HQ47" s="297"/>
      <c r="HR47" s="297"/>
      <c r="HS47" s="297"/>
      <c r="HT47" s="297"/>
      <c r="HU47" s="297"/>
      <c r="HV47" s="297"/>
      <c r="HW47" s="297"/>
      <c r="HX47" s="297"/>
      <c r="HY47" s="297"/>
      <c r="HZ47" s="297"/>
      <c r="IA47" s="297"/>
      <c r="IB47" s="297"/>
      <c r="IC47" s="297"/>
      <c r="ID47" s="297"/>
      <c r="IE47" s="297"/>
      <c r="IF47" s="297"/>
      <c r="IG47" s="297"/>
      <c r="IH47" s="297"/>
      <c r="II47" s="297"/>
      <c r="IJ47" s="297"/>
      <c r="IK47" s="297"/>
      <c r="IL47" s="297"/>
      <c r="IM47" s="297"/>
      <c r="IN47" s="297"/>
      <c r="IO47" s="297"/>
      <c r="IP47" s="297"/>
      <c r="IQ47" s="297"/>
      <c r="IR47" s="297"/>
      <c r="IS47" s="297"/>
      <c r="IT47" s="297"/>
      <c r="IU47" s="297"/>
      <c r="IV47" s="297"/>
      <c r="IW47" s="297"/>
      <c r="IX47" s="297"/>
      <c r="IY47" s="297"/>
      <c r="IZ47" s="297"/>
      <c r="JA47" s="297"/>
      <c r="JB47" s="297"/>
      <c r="JC47" s="297"/>
      <c r="JD47" s="297"/>
      <c r="JE47" s="297"/>
      <c r="JF47" s="297"/>
      <c r="JG47" s="297"/>
      <c r="JH47" s="297"/>
      <c r="JI47" s="297"/>
      <c r="JJ47" s="297"/>
      <c r="JK47" s="297"/>
      <c r="JL47" s="297"/>
      <c r="JM47" s="297"/>
      <c r="JN47" s="297"/>
      <c r="JO47" s="297"/>
      <c r="JP47" s="297"/>
      <c r="JQ47" s="297"/>
      <c r="JR47" s="297"/>
      <c r="JS47" s="297"/>
      <c r="JT47" s="297"/>
      <c r="JU47" s="297"/>
      <c r="JV47" s="297"/>
      <c r="JW47" s="297"/>
      <c r="JX47" s="297"/>
      <c r="JY47" s="297"/>
      <c r="JZ47" s="297"/>
      <c r="KA47" s="297"/>
      <c r="KB47" s="297"/>
      <c r="KC47" s="297"/>
      <c r="KD47" s="297"/>
      <c r="KE47" s="297"/>
      <c r="KF47" s="297"/>
      <c r="KG47" s="297"/>
      <c r="KH47" s="297"/>
      <c r="KI47" s="297"/>
      <c r="KJ47" s="297"/>
      <c r="KK47" s="297"/>
      <c r="KL47" s="297"/>
      <c r="KM47" s="297"/>
      <c r="KN47" s="297"/>
      <c r="KO47" s="297"/>
      <c r="KP47" s="297"/>
      <c r="KQ47" s="297"/>
      <c r="KR47" s="297"/>
      <c r="KS47" s="297"/>
      <c r="KT47" s="297"/>
      <c r="KU47" s="297"/>
      <c r="KV47" s="297"/>
      <c r="KW47" s="297"/>
      <c r="KX47" s="297"/>
      <c r="KY47" s="297"/>
      <c r="KZ47" s="297"/>
      <c r="LA47" s="297"/>
      <c r="LB47" s="297"/>
      <c r="LC47" s="297"/>
      <c r="LD47" s="297"/>
      <c r="LE47" s="297"/>
      <c r="LF47" s="297"/>
      <c r="LG47" s="297"/>
      <c r="LH47" s="297"/>
      <c r="LI47" s="297"/>
      <c r="LJ47" s="297"/>
      <c r="LK47" s="297"/>
      <c r="LL47" s="297"/>
      <c r="LM47" s="297"/>
      <c r="LN47" s="297"/>
      <c r="LO47" s="297"/>
      <c r="LP47" s="297"/>
      <c r="LQ47" s="297"/>
      <c r="LR47" s="297"/>
      <c r="LS47" s="297"/>
      <c r="LT47" s="297"/>
      <c r="LU47" s="297"/>
      <c r="LV47" s="297"/>
      <c r="LW47" s="297"/>
      <c r="LX47" s="297"/>
      <c r="LY47" s="297"/>
      <c r="LZ47" s="297"/>
      <c r="MA47" s="297"/>
      <c r="MB47" s="297"/>
      <c r="MC47" s="297"/>
      <c r="MD47" s="297"/>
      <c r="ME47" s="297"/>
      <c r="MF47" s="297"/>
      <c r="MG47" s="297"/>
      <c r="MH47" s="297"/>
      <c r="MI47" s="297"/>
    </row>
    <row r="48" spans="1:347" s="299" customFormat="1" ht="38.25" hidden="1" customHeight="1" thickBot="1" x14ac:dyDescent="0.3">
      <c r="A48" s="387">
        <v>2027</v>
      </c>
      <c r="B48" s="388">
        <v>11</v>
      </c>
      <c r="C48" s="389"/>
      <c r="D48" s="390">
        <v>0.16800000000000001</v>
      </c>
      <c r="E48" s="390">
        <v>0.16800000000000001</v>
      </c>
      <c r="F48" s="390">
        <v>0.16800000000000001</v>
      </c>
      <c r="G48" s="390">
        <v>0.16800000000000001</v>
      </c>
      <c r="H48" s="390">
        <v>0.16800000000000001</v>
      </c>
      <c r="I48" s="390">
        <v>0.16800000000000001</v>
      </c>
      <c r="J48" s="390">
        <v>0.16800000000000001</v>
      </c>
      <c r="K48" s="390">
        <v>0.16800000000000001</v>
      </c>
      <c r="L48" s="390">
        <v>0.16800000000000001</v>
      </c>
      <c r="M48" s="390">
        <v>0.16800000000000001</v>
      </c>
      <c r="N48" s="390">
        <v>0.16800000000000001</v>
      </c>
      <c r="O48" s="390">
        <v>0.16</v>
      </c>
      <c r="P48" s="391">
        <f t="shared" si="1"/>
        <v>2.0079999999999996</v>
      </c>
      <c r="Q48" s="299" t="str">
        <f>+IF(SUM(R45:R48)&lt;&gt;350%,"MAL DISTRIBUIDO","CORRECTO")</f>
        <v>CORRECTO</v>
      </c>
      <c r="R48" s="309">
        <v>1</v>
      </c>
      <c r="S48" s="392">
        <f t="shared" si="12"/>
        <v>0.28570000000000001</v>
      </c>
      <c r="T48" s="387">
        <v>2027</v>
      </c>
      <c r="U48" s="388">
        <v>11</v>
      </c>
      <c r="V48" s="389"/>
      <c r="W48" s="393">
        <f t="shared" si="11"/>
        <v>4.7997600000000001E-2</v>
      </c>
      <c r="X48" s="393">
        <f t="shared" si="11"/>
        <v>4.7997600000000001E-2</v>
      </c>
      <c r="Y48" s="393">
        <f t="shared" si="11"/>
        <v>4.7997600000000001E-2</v>
      </c>
      <c r="Z48" s="393">
        <f t="shared" si="11"/>
        <v>4.7997600000000001E-2</v>
      </c>
      <c r="AA48" s="393">
        <f t="shared" si="11"/>
        <v>4.7997600000000001E-2</v>
      </c>
      <c r="AB48" s="393">
        <f t="shared" si="11"/>
        <v>4.7997600000000001E-2</v>
      </c>
      <c r="AC48" s="393">
        <f t="shared" si="11"/>
        <v>4.7997600000000001E-2</v>
      </c>
      <c r="AD48" s="393">
        <f t="shared" si="11"/>
        <v>4.7997600000000001E-2</v>
      </c>
      <c r="AE48" s="393">
        <f t="shared" si="11"/>
        <v>4.7997600000000001E-2</v>
      </c>
      <c r="AF48" s="393">
        <f t="shared" si="11"/>
        <v>4.7997600000000001E-2</v>
      </c>
      <c r="AG48" s="393">
        <f t="shared" si="11"/>
        <v>4.7997600000000001E-2</v>
      </c>
      <c r="AH48" s="393">
        <f t="shared" si="11"/>
        <v>4.5712000000000003E-2</v>
      </c>
      <c r="AI48" s="394">
        <f t="shared" si="2"/>
        <v>0.57368559999999991</v>
      </c>
      <c r="AJ48" s="313">
        <f>+SUM(AI45:AI48)</f>
        <v>1.8639567999999997</v>
      </c>
      <c r="CD48" s="297"/>
      <c r="CE48" s="297"/>
      <c r="CF48" s="297"/>
      <c r="CG48" s="297"/>
      <c r="CH48" s="297"/>
      <c r="CI48" s="297"/>
      <c r="CJ48" s="297"/>
      <c r="CK48" s="297"/>
      <c r="CL48" s="297"/>
      <c r="CM48" s="297"/>
      <c r="CN48" s="297"/>
      <c r="CO48" s="297"/>
      <c r="CP48" s="297"/>
      <c r="CQ48" s="297"/>
      <c r="CR48" s="297"/>
      <c r="CS48" s="297"/>
      <c r="CT48" s="297"/>
      <c r="CU48" s="297"/>
      <c r="CV48" s="297"/>
      <c r="CW48" s="297"/>
      <c r="CX48" s="297"/>
      <c r="CY48" s="297"/>
      <c r="CZ48" s="297"/>
      <c r="DA48" s="297"/>
      <c r="DB48" s="297"/>
      <c r="DC48" s="297"/>
      <c r="DD48" s="297"/>
      <c r="DE48" s="297"/>
      <c r="DF48" s="297"/>
      <c r="DG48" s="297"/>
      <c r="DH48" s="297"/>
      <c r="DI48" s="297"/>
      <c r="DJ48" s="297"/>
      <c r="DK48" s="297"/>
      <c r="DL48" s="297"/>
      <c r="DM48" s="297"/>
      <c r="DN48" s="297"/>
      <c r="DO48" s="297"/>
      <c r="DP48" s="297"/>
      <c r="DQ48" s="297"/>
      <c r="DR48" s="297"/>
      <c r="DS48" s="297"/>
      <c r="DT48" s="297"/>
      <c r="DU48" s="297"/>
      <c r="DV48" s="297"/>
      <c r="DW48" s="297"/>
      <c r="DX48" s="297"/>
      <c r="DY48" s="297"/>
      <c r="DZ48" s="297"/>
      <c r="EA48" s="297"/>
      <c r="EB48" s="297"/>
      <c r="EC48" s="297"/>
      <c r="ED48" s="297"/>
      <c r="EE48" s="297"/>
      <c r="EF48" s="297"/>
      <c r="EG48" s="297"/>
      <c r="EH48" s="297"/>
      <c r="EI48" s="297"/>
      <c r="EJ48" s="297"/>
      <c r="EK48" s="297"/>
      <c r="EL48" s="297"/>
      <c r="EM48" s="297"/>
      <c r="EN48" s="297"/>
      <c r="EO48" s="297"/>
      <c r="EP48" s="297"/>
      <c r="EQ48" s="297"/>
      <c r="ER48" s="297"/>
      <c r="ES48" s="297"/>
      <c r="ET48" s="297"/>
      <c r="EU48" s="297"/>
      <c r="EV48" s="297"/>
      <c r="EW48" s="297"/>
      <c r="EX48" s="297"/>
      <c r="EY48" s="297"/>
      <c r="EZ48" s="297"/>
      <c r="FA48" s="297"/>
      <c r="FB48" s="297"/>
      <c r="FC48" s="297"/>
      <c r="FD48" s="297"/>
      <c r="FE48" s="297"/>
      <c r="FF48" s="297"/>
      <c r="FG48" s="297"/>
      <c r="FH48" s="297"/>
      <c r="FI48" s="297"/>
      <c r="FJ48" s="297"/>
      <c r="FK48" s="297"/>
      <c r="FL48" s="297"/>
      <c r="FM48" s="297"/>
      <c r="FN48" s="297"/>
      <c r="FO48" s="297"/>
      <c r="FP48" s="297"/>
      <c r="FQ48" s="297"/>
      <c r="FR48" s="297"/>
      <c r="FS48" s="297"/>
      <c r="FT48" s="297"/>
      <c r="FU48" s="297"/>
      <c r="FV48" s="297"/>
      <c r="FW48" s="297"/>
      <c r="FX48" s="297"/>
      <c r="FY48" s="297"/>
      <c r="FZ48" s="297"/>
      <c r="GA48" s="297"/>
      <c r="GB48" s="297"/>
      <c r="GC48" s="297"/>
      <c r="GD48" s="297"/>
      <c r="GE48" s="297"/>
      <c r="GF48" s="297"/>
      <c r="GG48" s="297"/>
      <c r="GH48" s="297"/>
      <c r="GI48" s="297"/>
      <c r="GJ48" s="297"/>
      <c r="GK48" s="297"/>
      <c r="GL48" s="297"/>
      <c r="GM48" s="297"/>
      <c r="GN48" s="297"/>
      <c r="GO48" s="297"/>
      <c r="GP48" s="297"/>
      <c r="GQ48" s="297"/>
      <c r="GR48" s="297"/>
      <c r="GS48" s="297"/>
      <c r="GT48" s="297"/>
      <c r="GU48" s="297"/>
      <c r="GV48" s="297"/>
      <c r="GW48" s="297"/>
      <c r="GX48" s="297"/>
      <c r="GY48" s="297"/>
      <c r="GZ48" s="297"/>
      <c r="HA48" s="297"/>
      <c r="HB48" s="297"/>
      <c r="HC48" s="297"/>
      <c r="HD48" s="297"/>
      <c r="HE48" s="297"/>
      <c r="HF48" s="297"/>
      <c r="HG48" s="297"/>
      <c r="HH48" s="297"/>
      <c r="HI48" s="297"/>
      <c r="HJ48" s="297"/>
      <c r="HK48" s="297"/>
      <c r="HL48" s="297"/>
      <c r="HM48" s="297"/>
      <c r="HN48" s="297"/>
      <c r="HO48" s="297"/>
      <c r="HP48" s="297"/>
      <c r="HQ48" s="297"/>
      <c r="HR48" s="297"/>
      <c r="HS48" s="297"/>
      <c r="HT48" s="297"/>
      <c r="HU48" s="297"/>
      <c r="HV48" s="297"/>
      <c r="HW48" s="297"/>
      <c r="HX48" s="297"/>
      <c r="HY48" s="297"/>
      <c r="HZ48" s="297"/>
      <c r="IA48" s="297"/>
      <c r="IB48" s="297"/>
      <c r="IC48" s="297"/>
      <c r="ID48" s="297"/>
      <c r="IE48" s="297"/>
      <c r="IF48" s="297"/>
      <c r="IG48" s="297"/>
      <c r="IH48" s="297"/>
      <c r="II48" s="297"/>
      <c r="IJ48" s="297"/>
      <c r="IK48" s="297"/>
      <c r="IL48" s="297"/>
      <c r="IM48" s="297"/>
      <c r="IN48" s="297"/>
      <c r="IO48" s="297"/>
      <c r="IP48" s="297"/>
      <c r="IQ48" s="297"/>
      <c r="IR48" s="297"/>
      <c r="IS48" s="297"/>
      <c r="IT48" s="297"/>
      <c r="IU48" s="297"/>
      <c r="IV48" s="297"/>
      <c r="IW48" s="297"/>
      <c r="IX48" s="297"/>
      <c r="IY48" s="297"/>
      <c r="IZ48" s="297"/>
      <c r="JA48" s="297"/>
      <c r="JB48" s="297"/>
      <c r="JC48" s="297"/>
      <c r="JD48" s="297"/>
      <c r="JE48" s="297"/>
      <c r="JF48" s="297"/>
      <c r="JG48" s="297"/>
      <c r="JH48" s="297"/>
      <c r="JI48" s="297"/>
      <c r="JJ48" s="297"/>
      <c r="JK48" s="297"/>
      <c r="JL48" s="297"/>
      <c r="JM48" s="297"/>
      <c r="JN48" s="297"/>
      <c r="JO48" s="297"/>
      <c r="JP48" s="297"/>
      <c r="JQ48" s="297"/>
      <c r="JR48" s="297"/>
      <c r="JS48" s="297"/>
      <c r="JT48" s="297"/>
      <c r="JU48" s="297"/>
      <c r="JV48" s="297"/>
      <c r="JW48" s="297"/>
      <c r="JX48" s="297"/>
      <c r="JY48" s="297"/>
      <c r="JZ48" s="297"/>
      <c r="KA48" s="297"/>
      <c r="KB48" s="297"/>
      <c r="KC48" s="297"/>
      <c r="KD48" s="297"/>
      <c r="KE48" s="297"/>
      <c r="KF48" s="297"/>
      <c r="KG48" s="297"/>
      <c r="KH48" s="297"/>
      <c r="KI48" s="297"/>
      <c r="KJ48" s="297"/>
      <c r="KK48" s="297"/>
      <c r="KL48" s="297"/>
      <c r="KM48" s="297"/>
      <c r="KN48" s="297"/>
      <c r="KO48" s="297"/>
      <c r="KP48" s="297"/>
      <c r="KQ48" s="297"/>
      <c r="KR48" s="297"/>
      <c r="KS48" s="297"/>
      <c r="KT48" s="297"/>
      <c r="KU48" s="297"/>
      <c r="KV48" s="297"/>
      <c r="KW48" s="297"/>
      <c r="KX48" s="297"/>
      <c r="KY48" s="297"/>
      <c r="KZ48" s="297"/>
      <c r="LA48" s="297"/>
      <c r="LB48" s="297"/>
      <c r="LC48" s="297"/>
      <c r="LD48" s="297"/>
      <c r="LE48" s="297"/>
      <c r="LF48" s="297"/>
      <c r="LG48" s="297"/>
      <c r="LH48" s="297"/>
      <c r="LI48" s="297"/>
      <c r="LJ48" s="297"/>
      <c r="LK48" s="297"/>
      <c r="LL48" s="297"/>
      <c r="LM48" s="297"/>
      <c r="LN48" s="297"/>
      <c r="LO48" s="297"/>
      <c r="LP48" s="297"/>
      <c r="LQ48" s="297"/>
      <c r="LR48" s="297"/>
      <c r="LS48" s="297"/>
      <c r="LT48" s="297"/>
      <c r="LU48" s="297"/>
      <c r="LV48" s="297"/>
      <c r="LW48" s="297"/>
      <c r="LX48" s="297"/>
      <c r="LY48" s="297"/>
      <c r="LZ48" s="297"/>
      <c r="MA48" s="297"/>
      <c r="MB48" s="297"/>
      <c r="MC48" s="297"/>
      <c r="MD48" s="297"/>
      <c r="ME48" s="297"/>
      <c r="MF48" s="297"/>
      <c r="MG48" s="297"/>
      <c r="MH48" s="297"/>
      <c r="MI48" s="297"/>
    </row>
    <row r="49" spans="1:347" s="299" customFormat="1" ht="38.25" customHeight="1" thickBot="1" x14ac:dyDescent="0.3">
      <c r="A49" s="395">
        <v>2024</v>
      </c>
      <c r="B49" s="396">
        <v>12</v>
      </c>
      <c r="C49" s="397"/>
      <c r="D49" s="398">
        <v>0</v>
      </c>
      <c r="E49" s="398">
        <v>0</v>
      </c>
      <c r="F49" s="398">
        <v>0</v>
      </c>
      <c r="G49" s="398">
        <v>0</v>
      </c>
      <c r="H49" s="398">
        <v>0</v>
      </c>
      <c r="I49" s="398">
        <v>0</v>
      </c>
      <c r="J49" s="398">
        <v>0.1</v>
      </c>
      <c r="K49" s="398">
        <v>0</v>
      </c>
      <c r="L49" s="398">
        <v>0.2</v>
      </c>
      <c r="M49" s="398">
        <v>0.23</v>
      </c>
      <c r="N49" s="398">
        <v>0.23</v>
      </c>
      <c r="O49" s="398">
        <v>0.24000000000000002</v>
      </c>
      <c r="P49" s="399">
        <f t="shared" si="1"/>
        <v>1</v>
      </c>
      <c r="R49" s="309">
        <v>0.5</v>
      </c>
      <c r="S49" s="400">
        <f>+ROUND((R49*100%)/SUM($R$49:$R$52),4)</f>
        <v>0.1429</v>
      </c>
      <c r="T49" s="395">
        <v>2024</v>
      </c>
      <c r="U49" s="396">
        <v>12</v>
      </c>
      <c r="V49" s="397"/>
      <c r="W49" s="401">
        <f t="shared" si="11"/>
        <v>0</v>
      </c>
      <c r="X49" s="401">
        <f t="shared" si="11"/>
        <v>0</v>
      </c>
      <c r="Y49" s="401">
        <f t="shared" si="11"/>
        <v>0</v>
      </c>
      <c r="Z49" s="401">
        <f t="shared" si="11"/>
        <v>0</v>
      </c>
      <c r="AA49" s="401">
        <f t="shared" si="11"/>
        <v>0</v>
      </c>
      <c r="AB49" s="401">
        <f t="shared" si="11"/>
        <v>0</v>
      </c>
      <c r="AC49" s="401">
        <f t="shared" si="11"/>
        <v>1.4290000000000001E-2</v>
      </c>
      <c r="AD49" s="401">
        <f t="shared" si="11"/>
        <v>0</v>
      </c>
      <c r="AE49" s="401">
        <f t="shared" si="11"/>
        <v>2.8580000000000001E-2</v>
      </c>
      <c r="AF49" s="401">
        <f t="shared" si="11"/>
        <v>3.2867E-2</v>
      </c>
      <c r="AG49" s="401">
        <f t="shared" si="11"/>
        <v>3.2867E-2</v>
      </c>
      <c r="AH49" s="401">
        <f t="shared" si="11"/>
        <v>3.4296E-2</v>
      </c>
      <c r="AI49" s="402">
        <f t="shared" si="2"/>
        <v>0.1429</v>
      </c>
      <c r="CD49" s="297"/>
      <c r="CE49" s="297"/>
      <c r="CF49" s="297"/>
      <c r="CG49" s="297"/>
      <c r="CH49" s="297"/>
      <c r="CI49" s="297"/>
      <c r="CJ49" s="297"/>
      <c r="CK49" s="297"/>
      <c r="CL49" s="297"/>
      <c r="CM49" s="297"/>
      <c r="CN49" s="297"/>
      <c r="CO49" s="297"/>
      <c r="CP49" s="297"/>
      <c r="CQ49" s="297"/>
      <c r="CR49" s="297"/>
      <c r="CS49" s="297"/>
      <c r="CT49" s="297"/>
      <c r="CU49" s="297"/>
      <c r="CV49" s="297"/>
      <c r="CW49" s="297"/>
      <c r="CX49" s="297"/>
      <c r="CY49" s="297"/>
      <c r="CZ49" s="297"/>
      <c r="DA49" s="297"/>
      <c r="DB49" s="297"/>
      <c r="DC49" s="297"/>
      <c r="DD49" s="297"/>
      <c r="DE49" s="297"/>
      <c r="DF49" s="297"/>
      <c r="DG49" s="297"/>
      <c r="DH49" s="297"/>
      <c r="DI49" s="297"/>
      <c r="DJ49" s="297"/>
      <c r="DK49" s="297"/>
      <c r="DL49" s="297"/>
      <c r="DM49" s="297"/>
      <c r="DN49" s="297"/>
      <c r="DO49" s="297"/>
      <c r="DP49" s="297"/>
      <c r="DQ49" s="297"/>
      <c r="DR49" s="297"/>
      <c r="DS49" s="297"/>
      <c r="DT49" s="297"/>
      <c r="DU49" s="297"/>
      <c r="DV49" s="297"/>
      <c r="DW49" s="297"/>
      <c r="DX49" s="297"/>
      <c r="DY49" s="297"/>
      <c r="DZ49" s="297"/>
      <c r="EA49" s="297"/>
      <c r="EB49" s="297"/>
      <c r="EC49" s="297"/>
      <c r="ED49" s="297"/>
      <c r="EE49" s="297"/>
      <c r="EF49" s="297"/>
      <c r="EG49" s="297"/>
      <c r="EH49" s="297"/>
      <c r="EI49" s="297"/>
      <c r="EJ49" s="297"/>
      <c r="EK49" s="297"/>
      <c r="EL49" s="297"/>
      <c r="EM49" s="297"/>
      <c r="EN49" s="297"/>
      <c r="EO49" s="297"/>
      <c r="EP49" s="297"/>
      <c r="EQ49" s="297"/>
      <c r="ER49" s="297"/>
      <c r="ES49" s="297"/>
      <c r="ET49" s="297"/>
      <c r="EU49" s="297"/>
      <c r="EV49" s="297"/>
      <c r="EW49" s="297"/>
      <c r="EX49" s="297"/>
      <c r="EY49" s="297"/>
      <c r="EZ49" s="297"/>
      <c r="FA49" s="297"/>
      <c r="FB49" s="297"/>
      <c r="FC49" s="297"/>
      <c r="FD49" s="297"/>
      <c r="FE49" s="297"/>
      <c r="FF49" s="297"/>
      <c r="FG49" s="297"/>
      <c r="FH49" s="297"/>
      <c r="FI49" s="297"/>
      <c r="FJ49" s="297"/>
      <c r="FK49" s="297"/>
      <c r="FL49" s="297"/>
      <c r="FM49" s="297"/>
      <c r="FN49" s="297"/>
      <c r="FO49" s="297"/>
      <c r="FP49" s="297"/>
      <c r="FQ49" s="297"/>
      <c r="FR49" s="297"/>
      <c r="FS49" s="297"/>
      <c r="FT49" s="297"/>
      <c r="FU49" s="297"/>
      <c r="FV49" s="297"/>
      <c r="FW49" s="297"/>
      <c r="FX49" s="297"/>
      <c r="FY49" s="297"/>
      <c r="FZ49" s="297"/>
      <c r="GA49" s="297"/>
      <c r="GB49" s="297"/>
      <c r="GC49" s="297"/>
      <c r="GD49" s="297"/>
      <c r="GE49" s="297"/>
      <c r="GF49" s="297"/>
      <c r="GG49" s="297"/>
      <c r="GH49" s="297"/>
      <c r="GI49" s="297"/>
      <c r="GJ49" s="297"/>
      <c r="GK49" s="297"/>
      <c r="GL49" s="297"/>
      <c r="GM49" s="297"/>
      <c r="GN49" s="297"/>
      <c r="GO49" s="297"/>
      <c r="GP49" s="297"/>
      <c r="GQ49" s="297"/>
      <c r="GR49" s="297"/>
      <c r="GS49" s="297"/>
      <c r="GT49" s="297"/>
      <c r="GU49" s="297"/>
      <c r="GV49" s="297"/>
      <c r="GW49" s="297"/>
      <c r="GX49" s="297"/>
      <c r="GY49" s="297"/>
      <c r="GZ49" s="297"/>
      <c r="HA49" s="297"/>
      <c r="HB49" s="297"/>
      <c r="HC49" s="297"/>
      <c r="HD49" s="297"/>
      <c r="HE49" s="297"/>
      <c r="HF49" s="297"/>
      <c r="HG49" s="297"/>
      <c r="HH49" s="297"/>
      <c r="HI49" s="297"/>
      <c r="HJ49" s="297"/>
      <c r="HK49" s="297"/>
      <c r="HL49" s="297"/>
      <c r="HM49" s="297"/>
      <c r="HN49" s="297"/>
      <c r="HO49" s="297"/>
      <c r="HP49" s="297"/>
      <c r="HQ49" s="297"/>
      <c r="HR49" s="297"/>
      <c r="HS49" s="297"/>
      <c r="HT49" s="297"/>
      <c r="HU49" s="297"/>
      <c r="HV49" s="297"/>
      <c r="HW49" s="297"/>
      <c r="HX49" s="297"/>
      <c r="HY49" s="297"/>
      <c r="HZ49" s="297"/>
      <c r="IA49" s="297"/>
      <c r="IB49" s="297"/>
      <c r="IC49" s="297"/>
      <c r="ID49" s="297"/>
      <c r="IE49" s="297"/>
      <c r="IF49" s="297"/>
      <c r="IG49" s="297"/>
      <c r="IH49" s="297"/>
      <c r="II49" s="297"/>
      <c r="IJ49" s="297"/>
      <c r="IK49" s="297"/>
      <c r="IL49" s="297"/>
      <c r="IM49" s="297"/>
      <c r="IN49" s="297"/>
      <c r="IO49" s="297"/>
      <c r="IP49" s="297"/>
      <c r="IQ49" s="297"/>
      <c r="IR49" s="297"/>
      <c r="IS49" s="297"/>
      <c r="IT49" s="297"/>
      <c r="IU49" s="297"/>
      <c r="IV49" s="297"/>
      <c r="IW49" s="297"/>
      <c r="IX49" s="297"/>
      <c r="IY49" s="297"/>
      <c r="IZ49" s="297"/>
      <c r="JA49" s="297"/>
      <c r="JB49" s="297"/>
      <c r="JC49" s="297"/>
      <c r="JD49" s="297"/>
      <c r="JE49" s="297"/>
      <c r="JF49" s="297"/>
      <c r="JG49" s="297"/>
      <c r="JH49" s="297"/>
      <c r="JI49" s="297"/>
      <c r="JJ49" s="297"/>
      <c r="JK49" s="297"/>
      <c r="JL49" s="297"/>
      <c r="JM49" s="297"/>
      <c r="JN49" s="297"/>
      <c r="JO49" s="297"/>
      <c r="JP49" s="297"/>
      <c r="JQ49" s="297"/>
      <c r="JR49" s="297"/>
      <c r="JS49" s="297"/>
      <c r="JT49" s="297"/>
      <c r="JU49" s="297"/>
      <c r="JV49" s="297"/>
      <c r="JW49" s="297"/>
      <c r="JX49" s="297"/>
      <c r="JY49" s="297"/>
      <c r="JZ49" s="297"/>
      <c r="KA49" s="297"/>
      <c r="KB49" s="297"/>
      <c r="KC49" s="297"/>
      <c r="KD49" s="297"/>
      <c r="KE49" s="297"/>
      <c r="KF49" s="297"/>
      <c r="KG49" s="297"/>
      <c r="KH49" s="297"/>
      <c r="KI49" s="297"/>
      <c r="KJ49" s="297"/>
      <c r="KK49" s="297"/>
      <c r="KL49" s="297"/>
      <c r="KM49" s="297"/>
      <c r="KN49" s="297"/>
      <c r="KO49" s="297"/>
      <c r="KP49" s="297"/>
      <c r="KQ49" s="297"/>
      <c r="KR49" s="297"/>
      <c r="KS49" s="297"/>
      <c r="KT49" s="297"/>
      <c r="KU49" s="297"/>
      <c r="KV49" s="297"/>
      <c r="KW49" s="297"/>
      <c r="KX49" s="297"/>
      <c r="KY49" s="297"/>
      <c r="KZ49" s="297"/>
      <c r="LA49" s="297"/>
      <c r="LB49" s="297"/>
      <c r="LC49" s="297"/>
      <c r="LD49" s="297"/>
      <c r="LE49" s="297"/>
      <c r="LF49" s="297"/>
      <c r="LG49" s="297"/>
      <c r="LH49" s="297"/>
      <c r="LI49" s="297"/>
      <c r="LJ49" s="297"/>
      <c r="LK49" s="297"/>
      <c r="LL49" s="297"/>
      <c r="LM49" s="297"/>
      <c r="LN49" s="297"/>
      <c r="LO49" s="297"/>
      <c r="LP49" s="297"/>
      <c r="LQ49" s="297"/>
      <c r="LR49" s="297"/>
      <c r="LS49" s="297"/>
      <c r="LT49" s="297"/>
      <c r="LU49" s="297"/>
      <c r="LV49" s="297"/>
      <c r="LW49" s="297"/>
      <c r="LX49" s="297"/>
      <c r="LY49" s="297"/>
      <c r="LZ49" s="297"/>
      <c r="MA49" s="297"/>
      <c r="MB49" s="297"/>
      <c r="MC49" s="297"/>
      <c r="MD49" s="297"/>
      <c r="ME49" s="297"/>
      <c r="MF49" s="297"/>
      <c r="MG49" s="297"/>
      <c r="MH49" s="297"/>
      <c r="MI49" s="297"/>
    </row>
    <row r="50" spans="1:347" s="299" customFormat="1" ht="38.25" hidden="1" customHeight="1" thickBot="1" x14ac:dyDescent="0.3">
      <c r="A50" s="395">
        <v>2025</v>
      </c>
      <c r="B50" s="396">
        <v>12</v>
      </c>
      <c r="C50" s="397"/>
      <c r="D50" s="398">
        <v>0.16800000000000001</v>
      </c>
      <c r="E50" s="398">
        <v>0.16800000000000001</v>
      </c>
      <c r="F50" s="398">
        <v>0.16800000000000001</v>
      </c>
      <c r="G50" s="398">
        <v>0.16800000000000001</v>
      </c>
      <c r="H50" s="398">
        <v>0.16800000000000001</v>
      </c>
      <c r="I50" s="398">
        <v>0.16800000000000001</v>
      </c>
      <c r="J50" s="398">
        <v>0.16800000000000001</v>
      </c>
      <c r="K50" s="398">
        <v>0.16800000000000001</v>
      </c>
      <c r="L50" s="398">
        <v>0.16800000000000001</v>
      </c>
      <c r="M50" s="398">
        <v>0.16800000000000001</v>
      </c>
      <c r="N50" s="398">
        <v>0.16800000000000001</v>
      </c>
      <c r="O50" s="398">
        <v>0.16</v>
      </c>
      <c r="P50" s="399">
        <f t="shared" si="1"/>
        <v>2.0079999999999996</v>
      </c>
      <c r="R50" s="309">
        <v>1</v>
      </c>
      <c r="S50" s="400">
        <f>+ROUND((R50*100%)/SUM($R$49:$R$52),4)</f>
        <v>0.28570000000000001</v>
      </c>
      <c r="T50" s="395">
        <v>2025</v>
      </c>
      <c r="U50" s="396">
        <v>12</v>
      </c>
      <c r="V50" s="397"/>
      <c r="W50" s="401">
        <f t="shared" si="11"/>
        <v>4.7997600000000001E-2</v>
      </c>
      <c r="X50" s="401">
        <f t="shared" si="11"/>
        <v>4.7997600000000001E-2</v>
      </c>
      <c r="Y50" s="401">
        <f t="shared" si="11"/>
        <v>4.7997600000000001E-2</v>
      </c>
      <c r="Z50" s="401">
        <f t="shared" si="11"/>
        <v>4.7997600000000001E-2</v>
      </c>
      <c r="AA50" s="401">
        <f t="shared" si="11"/>
        <v>4.7997600000000001E-2</v>
      </c>
      <c r="AB50" s="401">
        <f t="shared" si="11"/>
        <v>4.7997600000000001E-2</v>
      </c>
      <c r="AC50" s="401">
        <f t="shared" si="11"/>
        <v>4.7997600000000001E-2</v>
      </c>
      <c r="AD50" s="401">
        <f t="shared" si="11"/>
        <v>4.7997600000000001E-2</v>
      </c>
      <c r="AE50" s="401">
        <f t="shared" si="11"/>
        <v>4.7997600000000001E-2</v>
      </c>
      <c r="AF50" s="401">
        <f t="shared" si="11"/>
        <v>4.7997600000000001E-2</v>
      </c>
      <c r="AG50" s="401">
        <f t="shared" si="11"/>
        <v>4.7997600000000001E-2</v>
      </c>
      <c r="AH50" s="401">
        <f t="shared" si="11"/>
        <v>4.5712000000000003E-2</v>
      </c>
      <c r="AI50" s="402">
        <f t="shared" si="2"/>
        <v>0.57368559999999991</v>
      </c>
      <c r="CD50" s="297"/>
      <c r="CE50" s="297"/>
      <c r="CF50" s="297"/>
      <c r="CG50" s="297"/>
      <c r="CH50" s="297"/>
      <c r="CI50" s="297"/>
      <c r="CJ50" s="297"/>
      <c r="CK50" s="297"/>
      <c r="CL50" s="297"/>
      <c r="CM50" s="297"/>
      <c r="CN50" s="297"/>
      <c r="CO50" s="297"/>
      <c r="CP50" s="297"/>
      <c r="CQ50" s="297"/>
      <c r="CR50" s="297"/>
      <c r="CS50" s="297"/>
      <c r="CT50" s="297"/>
      <c r="CU50" s="297"/>
      <c r="CV50" s="297"/>
      <c r="CW50" s="297"/>
      <c r="CX50" s="297"/>
      <c r="CY50" s="297"/>
      <c r="CZ50" s="297"/>
      <c r="DA50" s="297"/>
      <c r="DB50" s="297"/>
      <c r="DC50" s="297"/>
      <c r="DD50" s="297"/>
      <c r="DE50" s="297"/>
      <c r="DF50" s="297"/>
      <c r="DG50" s="297"/>
      <c r="DH50" s="297"/>
      <c r="DI50" s="297"/>
      <c r="DJ50" s="297"/>
      <c r="DK50" s="297"/>
      <c r="DL50" s="297"/>
      <c r="DM50" s="297"/>
      <c r="DN50" s="297"/>
      <c r="DO50" s="297"/>
      <c r="DP50" s="297"/>
      <c r="DQ50" s="297"/>
      <c r="DR50" s="297"/>
      <c r="DS50" s="297"/>
      <c r="DT50" s="297"/>
      <c r="DU50" s="297"/>
      <c r="DV50" s="297"/>
      <c r="DW50" s="297"/>
      <c r="DX50" s="297"/>
      <c r="DY50" s="297"/>
      <c r="DZ50" s="297"/>
      <c r="EA50" s="297"/>
      <c r="EB50" s="297"/>
      <c r="EC50" s="297"/>
      <c r="ED50" s="297"/>
      <c r="EE50" s="297"/>
      <c r="EF50" s="297"/>
      <c r="EG50" s="297"/>
      <c r="EH50" s="297"/>
      <c r="EI50" s="297"/>
      <c r="EJ50" s="297"/>
      <c r="EK50" s="297"/>
      <c r="EL50" s="297"/>
      <c r="EM50" s="297"/>
      <c r="EN50" s="297"/>
      <c r="EO50" s="297"/>
      <c r="EP50" s="297"/>
      <c r="EQ50" s="297"/>
      <c r="ER50" s="297"/>
      <c r="ES50" s="297"/>
      <c r="ET50" s="297"/>
      <c r="EU50" s="297"/>
      <c r="EV50" s="297"/>
      <c r="EW50" s="297"/>
      <c r="EX50" s="297"/>
      <c r="EY50" s="297"/>
      <c r="EZ50" s="297"/>
      <c r="FA50" s="297"/>
      <c r="FB50" s="297"/>
      <c r="FC50" s="297"/>
      <c r="FD50" s="297"/>
      <c r="FE50" s="297"/>
      <c r="FF50" s="297"/>
      <c r="FG50" s="297"/>
      <c r="FH50" s="297"/>
      <c r="FI50" s="297"/>
      <c r="FJ50" s="297"/>
      <c r="FK50" s="297"/>
      <c r="FL50" s="297"/>
      <c r="FM50" s="297"/>
      <c r="FN50" s="297"/>
      <c r="FO50" s="297"/>
      <c r="FP50" s="297"/>
      <c r="FQ50" s="297"/>
      <c r="FR50" s="297"/>
      <c r="FS50" s="297"/>
      <c r="FT50" s="297"/>
      <c r="FU50" s="297"/>
      <c r="FV50" s="297"/>
      <c r="FW50" s="297"/>
      <c r="FX50" s="297"/>
      <c r="FY50" s="297"/>
      <c r="FZ50" s="297"/>
      <c r="GA50" s="297"/>
      <c r="GB50" s="297"/>
      <c r="GC50" s="297"/>
      <c r="GD50" s="297"/>
      <c r="GE50" s="297"/>
      <c r="GF50" s="297"/>
      <c r="GG50" s="297"/>
      <c r="GH50" s="297"/>
      <c r="GI50" s="297"/>
      <c r="GJ50" s="297"/>
      <c r="GK50" s="297"/>
      <c r="GL50" s="297"/>
      <c r="GM50" s="297"/>
      <c r="GN50" s="297"/>
      <c r="GO50" s="297"/>
      <c r="GP50" s="297"/>
      <c r="GQ50" s="297"/>
      <c r="GR50" s="297"/>
      <c r="GS50" s="297"/>
      <c r="GT50" s="297"/>
      <c r="GU50" s="297"/>
      <c r="GV50" s="297"/>
      <c r="GW50" s="297"/>
      <c r="GX50" s="297"/>
      <c r="GY50" s="297"/>
      <c r="GZ50" s="297"/>
      <c r="HA50" s="297"/>
      <c r="HB50" s="297"/>
      <c r="HC50" s="297"/>
      <c r="HD50" s="297"/>
      <c r="HE50" s="297"/>
      <c r="HF50" s="297"/>
      <c r="HG50" s="297"/>
      <c r="HH50" s="297"/>
      <c r="HI50" s="297"/>
      <c r="HJ50" s="297"/>
      <c r="HK50" s="297"/>
      <c r="HL50" s="297"/>
      <c r="HM50" s="297"/>
      <c r="HN50" s="297"/>
      <c r="HO50" s="297"/>
      <c r="HP50" s="297"/>
      <c r="HQ50" s="297"/>
      <c r="HR50" s="297"/>
      <c r="HS50" s="297"/>
      <c r="HT50" s="297"/>
      <c r="HU50" s="297"/>
      <c r="HV50" s="297"/>
      <c r="HW50" s="297"/>
      <c r="HX50" s="297"/>
      <c r="HY50" s="297"/>
      <c r="HZ50" s="297"/>
      <c r="IA50" s="297"/>
      <c r="IB50" s="297"/>
      <c r="IC50" s="297"/>
      <c r="ID50" s="297"/>
      <c r="IE50" s="297"/>
      <c r="IF50" s="297"/>
      <c r="IG50" s="297"/>
      <c r="IH50" s="297"/>
      <c r="II50" s="297"/>
      <c r="IJ50" s="297"/>
      <c r="IK50" s="297"/>
      <c r="IL50" s="297"/>
      <c r="IM50" s="297"/>
      <c r="IN50" s="297"/>
      <c r="IO50" s="297"/>
      <c r="IP50" s="297"/>
      <c r="IQ50" s="297"/>
      <c r="IR50" s="297"/>
      <c r="IS50" s="297"/>
      <c r="IT50" s="297"/>
      <c r="IU50" s="297"/>
      <c r="IV50" s="297"/>
      <c r="IW50" s="297"/>
      <c r="IX50" s="297"/>
      <c r="IY50" s="297"/>
      <c r="IZ50" s="297"/>
      <c r="JA50" s="297"/>
      <c r="JB50" s="297"/>
      <c r="JC50" s="297"/>
      <c r="JD50" s="297"/>
      <c r="JE50" s="297"/>
      <c r="JF50" s="297"/>
      <c r="JG50" s="297"/>
      <c r="JH50" s="297"/>
      <c r="JI50" s="297"/>
      <c r="JJ50" s="297"/>
      <c r="JK50" s="297"/>
      <c r="JL50" s="297"/>
      <c r="JM50" s="297"/>
      <c r="JN50" s="297"/>
      <c r="JO50" s="297"/>
      <c r="JP50" s="297"/>
      <c r="JQ50" s="297"/>
      <c r="JR50" s="297"/>
      <c r="JS50" s="297"/>
      <c r="JT50" s="297"/>
      <c r="JU50" s="297"/>
      <c r="JV50" s="297"/>
      <c r="JW50" s="297"/>
      <c r="JX50" s="297"/>
      <c r="JY50" s="297"/>
      <c r="JZ50" s="297"/>
      <c r="KA50" s="297"/>
      <c r="KB50" s="297"/>
      <c r="KC50" s="297"/>
      <c r="KD50" s="297"/>
      <c r="KE50" s="297"/>
      <c r="KF50" s="297"/>
      <c r="KG50" s="297"/>
      <c r="KH50" s="297"/>
      <c r="KI50" s="297"/>
      <c r="KJ50" s="297"/>
      <c r="KK50" s="297"/>
      <c r="KL50" s="297"/>
      <c r="KM50" s="297"/>
      <c r="KN50" s="297"/>
      <c r="KO50" s="297"/>
      <c r="KP50" s="297"/>
      <c r="KQ50" s="297"/>
      <c r="KR50" s="297"/>
      <c r="KS50" s="297"/>
      <c r="KT50" s="297"/>
      <c r="KU50" s="297"/>
      <c r="KV50" s="297"/>
      <c r="KW50" s="297"/>
      <c r="KX50" s="297"/>
      <c r="KY50" s="297"/>
      <c r="KZ50" s="297"/>
      <c r="LA50" s="297"/>
      <c r="LB50" s="297"/>
      <c r="LC50" s="297"/>
      <c r="LD50" s="297"/>
      <c r="LE50" s="297"/>
      <c r="LF50" s="297"/>
      <c r="LG50" s="297"/>
      <c r="LH50" s="297"/>
      <c r="LI50" s="297"/>
      <c r="LJ50" s="297"/>
      <c r="LK50" s="297"/>
      <c r="LL50" s="297"/>
      <c r="LM50" s="297"/>
      <c r="LN50" s="297"/>
      <c r="LO50" s="297"/>
      <c r="LP50" s="297"/>
      <c r="LQ50" s="297"/>
      <c r="LR50" s="297"/>
      <c r="LS50" s="297"/>
      <c r="LT50" s="297"/>
      <c r="LU50" s="297"/>
      <c r="LV50" s="297"/>
      <c r="LW50" s="297"/>
      <c r="LX50" s="297"/>
      <c r="LY50" s="297"/>
      <c r="LZ50" s="297"/>
      <c r="MA50" s="297"/>
      <c r="MB50" s="297"/>
      <c r="MC50" s="297"/>
      <c r="MD50" s="297"/>
      <c r="ME50" s="297"/>
      <c r="MF50" s="297"/>
      <c r="MG50" s="297"/>
      <c r="MH50" s="297"/>
      <c r="MI50" s="297"/>
    </row>
    <row r="51" spans="1:347" s="299" customFormat="1" ht="38.25" hidden="1" customHeight="1" thickBot="1" x14ac:dyDescent="0.3">
      <c r="A51" s="395">
        <v>2026</v>
      </c>
      <c r="B51" s="396">
        <v>12</v>
      </c>
      <c r="C51" s="397"/>
      <c r="D51" s="398">
        <v>0.16800000000000001</v>
      </c>
      <c r="E51" s="398">
        <v>0.16800000000000001</v>
      </c>
      <c r="F51" s="398">
        <v>0.16800000000000001</v>
      </c>
      <c r="G51" s="398">
        <v>0.16800000000000001</v>
      </c>
      <c r="H51" s="398">
        <v>0.16800000000000001</v>
      </c>
      <c r="I51" s="398">
        <v>0.16800000000000001</v>
      </c>
      <c r="J51" s="398">
        <v>0.16800000000000001</v>
      </c>
      <c r="K51" s="398">
        <v>0.16800000000000001</v>
      </c>
      <c r="L51" s="398">
        <v>0.16800000000000001</v>
      </c>
      <c r="M51" s="398">
        <v>0.16800000000000001</v>
      </c>
      <c r="N51" s="398">
        <v>0.16800000000000001</v>
      </c>
      <c r="O51" s="398">
        <v>0.16</v>
      </c>
      <c r="P51" s="399">
        <f t="shared" si="1"/>
        <v>2.0079999999999996</v>
      </c>
      <c r="R51" s="309">
        <v>1</v>
      </c>
      <c r="S51" s="400">
        <f>+ROUND((R51*100%)/SUM($R$49:$R$52),4)</f>
        <v>0.28570000000000001</v>
      </c>
      <c r="T51" s="395">
        <v>2026</v>
      </c>
      <c r="U51" s="396">
        <v>12</v>
      </c>
      <c r="V51" s="397"/>
      <c r="W51" s="401">
        <f t="shared" si="11"/>
        <v>4.7997600000000001E-2</v>
      </c>
      <c r="X51" s="401">
        <f t="shared" si="11"/>
        <v>4.7997600000000001E-2</v>
      </c>
      <c r="Y51" s="401">
        <f t="shared" si="11"/>
        <v>4.7997600000000001E-2</v>
      </c>
      <c r="Z51" s="401">
        <f t="shared" si="11"/>
        <v>4.7997600000000001E-2</v>
      </c>
      <c r="AA51" s="401">
        <f t="shared" si="11"/>
        <v>4.7997600000000001E-2</v>
      </c>
      <c r="AB51" s="401">
        <f t="shared" si="11"/>
        <v>4.7997600000000001E-2</v>
      </c>
      <c r="AC51" s="401">
        <f t="shared" si="11"/>
        <v>4.7997600000000001E-2</v>
      </c>
      <c r="AD51" s="401">
        <f t="shared" si="11"/>
        <v>4.7997600000000001E-2</v>
      </c>
      <c r="AE51" s="401">
        <f t="shared" si="11"/>
        <v>4.7997600000000001E-2</v>
      </c>
      <c r="AF51" s="401">
        <f t="shared" si="11"/>
        <v>4.7997600000000001E-2</v>
      </c>
      <c r="AG51" s="401">
        <f t="shared" si="11"/>
        <v>4.7997600000000001E-2</v>
      </c>
      <c r="AH51" s="401">
        <f t="shared" si="11"/>
        <v>4.5712000000000003E-2</v>
      </c>
      <c r="AI51" s="402">
        <f t="shared" si="2"/>
        <v>0.57368559999999991</v>
      </c>
      <c r="CD51" s="297"/>
      <c r="CE51" s="297"/>
      <c r="CF51" s="297"/>
      <c r="CG51" s="297"/>
      <c r="CH51" s="297"/>
      <c r="CI51" s="297"/>
      <c r="CJ51" s="297"/>
      <c r="CK51" s="297"/>
      <c r="CL51" s="297"/>
      <c r="CM51" s="297"/>
      <c r="CN51" s="297"/>
      <c r="CO51" s="297"/>
      <c r="CP51" s="297"/>
      <c r="CQ51" s="297"/>
      <c r="CR51" s="297"/>
      <c r="CS51" s="297"/>
      <c r="CT51" s="297"/>
      <c r="CU51" s="297"/>
      <c r="CV51" s="297"/>
      <c r="CW51" s="297"/>
      <c r="CX51" s="297"/>
      <c r="CY51" s="297"/>
      <c r="CZ51" s="297"/>
      <c r="DA51" s="297"/>
      <c r="DB51" s="297"/>
      <c r="DC51" s="297"/>
      <c r="DD51" s="297"/>
      <c r="DE51" s="297"/>
      <c r="DF51" s="297"/>
      <c r="DG51" s="297"/>
      <c r="DH51" s="297"/>
      <c r="DI51" s="297"/>
      <c r="DJ51" s="297"/>
      <c r="DK51" s="297"/>
      <c r="DL51" s="297"/>
      <c r="DM51" s="297"/>
      <c r="DN51" s="297"/>
      <c r="DO51" s="297"/>
      <c r="DP51" s="297"/>
      <c r="DQ51" s="297"/>
      <c r="DR51" s="297"/>
      <c r="DS51" s="297"/>
      <c r="DT51" s="297"/>
      <c r="DU51" s="297"/>
      <c r="DV51" s="297"/>
      <c r="DW51" s="297"/>
      <c r="DX51" s="297"/>
      <c r="DY51" s="297"/>
      <c r="DZ51" s="297"/>
      <c r="EA51" s="297"/>
      <c r="EB51" s="297"/>
      <c r="EC51" s="297"/>
      <c r="ED51" s="297"/>
      <c r="EE51" s="297"/>
      <c r="EF51" s="297"/>
      <c r="EG51" s="297"/>
      <c r="EH51" s="297"/>
      <c r="EI51" s="297"/>
      <c r="EJ51" s="297"/>
      <c r="EK51" s="297"/>
      <c r="EL51" s="297"/>
      <c r="EM51" s="297"/>
      <c r="EN51" s="297"/>
      <c r="EO51" s="297"/>
      <c r="EP51" s="297"/>
      <c r="EQ51" s="297"/>
      <c r="ER51" s="297"/>
      <c r="ES51" s="297"/>
      <c r="ET51" s="297"/>
      <c r="EU51" s="297"/>
      <c r="EV51" s="297"/>
      <c r="EW51" s="297"/>
      <c r="EX51" s="297"/>
      <c r="EY51" s="297"/>
      <c r="EZ51" s="297"/>
      <c r="FA51" s="297"/>
      <c r="FB51" s="297"/>
      <c r="FC51" s="297"/>
      <c r="FD51" s="297"/>
      <c r="FE51" s="297"/>
      <c r="FF51" s="297"/>
      <c r="FG51" s="297"/>
      <c r="FH51" s="297"/>
      <c r="FI51" s="297"/>
      <c r="FJ51" s="297"/>
      <c r="FK51" s="297"/>
      <c r="FL51" s="297"/>
      <c r="FM51" s="297"/>
      <c r="FN51" s="297"/>
      <c r="FO51" s="297"/>
      <c r="FP51" s="297"/>
      <c r="FQ51" s="297"/>
      <c r="FR51" s="297"/>
      <c r="FS51" s="297"/>
      <c r="FT51" s="297"/>
      <c r="FU51" s="297"/>
      <c r="FV51" s="297"/>
      <c r="FW51" s="297"/>
      <c r="FX51" s="297"/>
      <c r="FY51" s="297"/>
      <c r="FZ51" s="297"/>
      <c r="GA51" s="297"/>
      <c r="GB51" s="297"/>
      <c r="GC51" s="297"/>
      <c r="GD51" s="297"/>
      <c r="GE51" s="297"/>
      <c r="GF51" s="297"/>
      <c r="GG51" s="297"/>
      <c r="GH51" s="297"/>
      <c r="GI51" s="297"/>
      <c r="GJ51" s="297"/>
      <c r="GK51" s="297"/>
      <c r="GL51" s="297"/>
      <c r="GM51" s="297"/>
      <c r="GN51" s="297"/>
      <c r="GO51" s="297"/>
      <c r="GP51" s="297"/>
      <c r="GQ51" s="297"/>
      <c r="GR51" s="297"/>
      <c r="GS51" s="297"/>
      <c r="GT51" s="297"/>
      <c r="GU51" s="297"/>
      <c r="GV51" s="297"/>
      <c r="GW51" s="297"/>
      <c r="GX51" s="297"/>
      <c r="GY51" s="297"/>
      <c r="GZ51" s="297"/>
      <c r="HA51" s="297"/>
      <c r="HB51" s="297"/>
      <c r="HC51" s="297"/>
      <c r="HD51" s="297"/>
      <c r="HE51" s="297"/>
      <c r="HF51" s="297"/>
      <c r="HG51" s="297"/>
      <c r="HH51" s="297"/>
      <c r="HI51" s="297"/>
      <c r="HJ51" s="297"/>
      <c r="HK51" s="297"/>
      <c r="HL51" s="297"/>
      <c r="HM51" s="297"/>
      <c r="HN51" s="297"/>
      <c r="HO51" s="297"/>
      <c r="HP51" s="297"/>
      <c r="HQ51" s="297"/>
      <c r="HR51" s="297"/>
      <c r="HS51" s="297"/>
      <c r="HT51" s="297"/>
      <c r="HU51" s="297"/>
      <c r="HV51" s="297"/>
      <c r="HW51" s="297"/>
      <c r="HX51" s="297"/>
      <c r="HY51" s="297"/>
      <c r="HZ51" s="297"/>
      <c r="IA51" s="297"/>
      <c r="IB51" s="297"/>
      <c r="IC51" s="297"/>
      <c r="ID51" s="297"/>
      <c r="IE51" s="297"/>
      <c r="IF51" s="297"/>
      <c r="IG51" s="297"/>
      <c r="IH51" s="297"/>
      <c r="II51" s="297"/>
      <c r="IJ51" s="297"/>
      <c r="IK51" s="297"/>
      <c r="IL51" s="297"/>
      <c r="IM51" s="297"/>
      <c r="IN51" s="297"/>
      <c r="IO51" s="297"/>
      <c r="IP51" s="297"/>
      <c r="IQ51" s="297"/>
      <c r="IR51" s="297"/>
      <c r="IS51" s="297"/>
      <c r="IT51" s="297"/>
      <c r="IU51" s="297"/>
      <c r="IV51" s="297"/>
      <c r="IW51" s="297"/>
      <c r="IX51" s="297"/>
      <c r="IY51" s="297"/>
      <c r="IZ51" s="297"/>
      <c r="JA51" s="297"/>
      <c r="JB51" s="297"/>
      <c r="JC51" s="297"/>
      <c r="JD51" s="297"/>
      <c r="JE51" s="297"/>
      <c r="JF51" s="297"/>
      <c r="JG51" s="297"/>
      <c r="JH51" s="297"/>
      <c r="JI51" s="297"/>
      <c r="JJ51" s="297"/>
      <c r="JK51" s="297"/>
      <c r="JL51" s="297"/>
      <c r="JM51" s="297"/>
      <c r="JN51" s="297"/>
      <c r="JO51" s="297"/>
      <c r="JP51" s="297"/>
      <c r="JQ51" s="297"/>
      <c r="JR51" s="297"/>
      <c r="JS51" s="297"/>
      <c r="JT51" s="297"/>
      <c r="JU51" s="297"/>
      <c r="JV51" s="297"/>
      <c r="JW51" s="297"/>
      <c r="JX51" s="297"/>
      <c r="JY51" s="297"/>
      <c r="JZ51" s="297"/>
      <c r="KA51" s="297"/>
      <c r="KB51" s="297"/>
      <c r="KC51" s="297"/>
      <c r="KD51" s="297"/>
      <c r="KE51" s="297"/>
      <c r="KF51" s="297"/>
      <c r="KG51" s="297"/>
      <c r="KH51" s="297"/>
      <c r="KI51" s="297"/>
      <c r="KJ51" s="297"/>
      <c r="KK51" s="297"/>
      <c r="KL51" s="297"/>
      <c r="KM51" s="297"/>
      <c r="KN51" s="297"/>
      <c r="KO51" s="297"/>
      <c r="KP51" s="297"/>
      <c r="KQ51" s="297"/>
      <c r="KR51" s="297"/>
      <c r="KS51" s="297"/>
      <c r="KT51" s="297"/>
      <c r="KU51" s="297"/>
      <c r="KV51" s="297"/>
      <c r="KW51" s="297"/>
      <c r="KX51" s="297"/>
      <c r="KY51" s="297"/>
      <c r="KZ51" s="297"/>
      <c r="LA51" s="297"/>
      <c r="LB51" s="297"/>
      <c r="LC51" s="297"/>
      <c r="LD51" s="297"/>
      <c r="LE51" s="297"/>
      <c r="LF51" s="297"/>
      <c r="LG51" s="297"/>
      <c r="LH51" s="297"/>
      <c r="LI51" s="297"/>
      <c r="LJ51" s="297"/>
      <c r="LK51" s="297"/>
      <c r="LL51" s="297"/>
      <c r="LM51" s="297"/>
      <c r="LN51" s="297"/>
      <c r="LO51" s="297"/>
      <c r="LP51" s="297"/>
      <c r="LQ51" s="297"/>
      <c r="LR51" s="297"/>
      <c r="LS51" s="297"/>
      <c r="LT51" s="297"/>
      <c r="LU51" s="297"/>
      <c r="LV51" s="297"/>
      <c r="LW51" s="297"/>
      <c r="LX51" s="297"/>
      <c r="LY51" s="297"/>
      <c r="LZ51" s="297"/>
      <c r="MA51" s="297"/>
      <c r="MB51" s="297"/>
      <c r="MC51" s="297"/>
      <c r="MD51" s="297"/>
      <c r="ME51" s="297"/>
      <c r="MF51" s="297"/>
      <c r="MG51" s="297"/>
      <c r="MH51" s="297"/>
      <c r="MI51" s="297"/>
    </row>
    <row r="52" spans="1:347" s="299" customFormat="1" ht="38.25" hidden="1" customHeight="1" thickBot="1" x14ac:dyDescent="0.3">
      <c r="A52" s="395">
        <v>2027</v>
      </c>
      <c r="B52" s="396">
        <v>12</v>
      </c>
      <c r="C52" s="397"/>
      <c r="D52" s="398">
        <v>0.16800000000000001</v>
      </c>
      <c r="E52" s="398">
        <v>0.16800000000000001</v>
      </c>
      <c r="F52" s="398">
        <v>0.16800000000000001</v>
      </c>
      <c r="G52" s="398">
        <v>0.16800000000000001</v>
      </c>
      <c r="H52" s="398">
        <v>0.16800000000000001</v>
      </c>
      <c r="I52" s="398">
        <v>0.16800000000000001</v>
      </c>
      <c r="J52" s="398">
        <v>0.16800000000000001</v>
      </c>
      <c r="K52" s="398">
        <v>0.16800000000000001</v>
      </c>
      <c r="L52" s="398">
        <v>0.16800000000000001</v>
      </c>
      <c r="M52" s="398">
        <v>0.16800000000000001</v>
      </c>
      <c r="N52" s="398">
        <v>0.16800000000000001</v>
      </c>
      <c r="O52" s="398">
        <v>0.16</v>
      </c>
      <c r="P52" s="399">
        <f t="shared" si="1"/>
        <v>2.0079999999999996</v>
      </c>
      <c r="Q52" s="299" t="str">
        <f>+IF(SUM(R49:R52)&lt;&gt;350%,"MAL DISTRIBUIDO","CORRECTO")</f>
        <v>CORRECTO</v>
      </c>
      <c r="R52" s="309">
        <v>1</v>
      </c>
      <c r="S52" s="400">
        <f>+ROUND((R52*100%)/SUM($R$49:$R$52),4)</f>
        <v>0.28570000000000001</v>
      </c>
      <c r="T52" s="395">
        <v>2027</v>
      </c>
      <c r="U52" s="396">
        <v>12</v>
      </c>
      <c r="V52" s="397"/>
      <c r="W52" s="401">
        <f t="shared" si="11"/>
        <v>4.7997600000000001E-2</v>
      </c>
      <c r="X52" s="401">
        <f t="shared" si="11"/>
        <v>4.7997600000000001E-2</v>
      </c>
      <c r="Y52" s="401">
        <f t="shared" si="11"/>
        <v>4.7997600000000001E-2</v>
      </c>
      <c r="Z52" s="401">
        <f t="shared" si="11"/>
        <v>4.7997600000000001E-2</v>
      </c>
      <c r="AA52" s="401">
        <f t="shared" si="11"/>
        <v>4.7997600000000001E-2</v>
      </c>
      <c r="AB52" s="401">
        <f t="shared" si="11"/>
        <v>4.7997600000000001E-2</v>
      </c>
      <c r="AC52" s="401">
        <f t="shared" si="11"/>
        <v>4.7997600000000001E-2</v>
      </c>
      <c r="AD52" s="401">
        <f t="shared" si="11"/>
        <v>4.7997600000000001E-2</v>
      </c>
      <c r="AE52" s="401">
        <f t="shared" si="11"/>
        <v>4.7997600000000001E-2</v>
      </c>
      <c r="AF52" s="401">
        <f t="shared" si="11"/>
        <v>4.7997600000000001E-2</v>
      </c>
      <c r="AG52" s="401">
        <f t="shared" si="11"/>
        <v>4.7997600000000001E-2</v>
      </c>
      <c r="AH52" s="401">
        <f t="shared" si="11"/>
        <v>4.5712000000000003E-2</v>
      </c>
      <c r="AI52" s="402">
        <f t="shared" si="2"/>
        <v>0.57368559999999991</v>
      </c>
      <c r="AJ52" s="313">
        <f>+SUM(AI49:AI52)</f>
        <v>1.8639567999999997</v>
      </c>
      <c r="CD52" s="297"/>
      <c r="CE52" s="297"/>
      <c r="CF52" s="297"/>
      <c r="CG52" s="297"/>
      <c r="CH52" s="297"/>
      <c r="CI52" s="297"/>
      <c r="CJ52" s="297"/>
      <c r="CK52" s="297"/>
      <c r="CL52" s="297"/>
      <c r="CM52" s="297"/>
      <c r="CN52" s="297"/>
      <c r="CO52" s="297"/>
      <c r="CP52" s="297"/>
      <c r="CQ52" s="297"/>
      <c r="CR52" s="297"/>
      <c r="CS52" s="297"/>
      <c r="CT52" s="297"/>
      <c r="CU52" s="297"/>
      <c r="CV52" s="297"/>
      <c r="CW52" s="297"/>
      <c r="CX52" s="297"/>
      <c r="CY52" s="297"/>
      <c r="CZ52" s="297"/>
      <c r="DA52" s="297"/>
      <c r="DB52" s="297"/>
      <c r="DC52" s="297"/>
      <c r="DD52" s="297"/>
      <c r="DE52" s="297"/>
      <c r="DF52" s="297"/>
      <c r="DG52" s="297"/>
      <c r="DH52" s="297"/>
      <c r="DI52" s="297"/>
      <c r="DJ52" s="297"/>
      <c r="DK52" s="297"/>
      <c r="DL52" s="297"/>
      <c r="DM52" s="297"/>
      <c r="DN52" s="297"/>
      <c r="DO52" s="297"/>
      <c r="DP52" s="297"/>
      <c r="DQ52" s="297"/>
      <c r="DR52" s="297"/>
      <c r="DS52" s="297"/>
      <c r="DT52" s="297"/>
      <c r="DU52" s="297"/>
      <c r="DV52" s="297"/>
      <c r="DW52" s="297"/>
      <c r="DX52" s="297"/>
      <c r="DY52" s="297"/>
      <c r="DZ52" s="297"/>
      <c r="EA52" s="297"/>
      <c r="EB52" s="297"/>
      <c r="EC52" s="297"/>
      <c r="ED52" s="297"/>
      <c r="EE52" s="297"/>
      <c r="EF52" s="297"/>
      <c r="EG52" s="297"/>
      <c r="EH52" s="297"/>
      <c r="EI52" s="297"/>
      <c r="EJ52" s="297"/>
      <c r="EK52" s="297"/>
      <c r="EL52" s="297"/>
      <c r="EM52" s="297"/>
      <c r="EN52" s="297"/>
      <c r="EO52" s="297"/>
      <c r="EP52" s="297"/>
      <c r="EQ52" s="297"/>
      <c r="ER52" s="297"/>
      <c r="ES52" s="297"/>
      <c r="ET52" s="297"/>
      <c r="EU52" s="297"/>
      <c r="EV52" s="297"/>
      <c r="EW52" s="297"/>
      <c r="EX52" s="297"/>
      <c r="EY52" s="297"/>
      <c r="EZ52" s="297"/>
      <c r="FA52" s="297"/>
      <c r="FB52" s="297"/>
      <c r="FC52" s="297"/>
      <c r="FD52" s="297"/>
      <c r="FE52" s="297"/>
      <c r="FF52" s="297"/>
      <c r="FG52" s="297"/>
      <c r="FH52" s="297"/>
      <c r="FI52" s="297"/>
      <c r="FJ52" s="297"/>
      <c r="FK52" s="297"/>
      <c r="FL52" s="297"/>
      <c r="FM52" s="297"/>
      <c r="FN52" s="297"/>
      <c r="FO52" s="297"/>
      <c r="FP52" s="297"/>
      <c r="FQ52" s="297"/>
      <c r="FR52" s="297"/>
      <c r="FS52" s="297"/>
      <c r="FT52" s="297"/>
      <c r="FU52" s="297"/>
      <c r="FV52" s="297"/>
      <c r="FW52" s="297"/>
      <c r="FX52" s="297"/>
      <c r="FY52" s="297"/>
      <c r="FZ52" s="297"/>
      <c r="GA52" s="297"/>
      <c r="GB52" s="297"/>
      <c r="GC52" s="297"/>
      <c r="GD52" s="297"/>
      <c r="GE52" s="297"/>
      <c r="GF52" s="297"/>
      <c r="GG52" s="297"/>
      <c r="GH52" s="297"/>
      <c r="GI52" s="297"/>
      <c r="GJ52" s="297"/>
      <c r="GK52" s="297"/>
      <c r="GL52" s="297"/>
      <c r="GM52" s="297"/>
      <c r="GN52" s="297"/>
      <c r="GO52" s="297"/>
      <c r="GP52" s="297"/>
      <c r="GQ52" s="297"/>
      <c r="GR52" s="297"/>
      <c r="GS52" s="297"/>
      <c r="GT52" s="297"/>
      <c r="GU52" s="297"/>
      <c r="GV52" s="297"/>
      <c r="GW52" s="297"/>
      <c r="GX52" s="297"/>
      <c r="GY52" s="297"/>
      <c r="GZ52" s="297"/>
      <c r="HA52" s="297"/>
      <c r="HB52" s="297"/>
      <c r="HC52" s="297"/>
      <c r="HD52" s="297"/>
      <c r="HE52" s="297"/>
      <c r="HF52" s="297"/>
      <c r="HG52" s="297"/>
      <c r="HH52" s="297"/>
      <c r="HI52" s="297"/>
      <c r="HJ52" s="297"/>
      <c r="HK52" s="297"/>
      <c r="HL52" s="297"/>
      <c r="HM52" s="297"/>
      <c r="HN52" s="297"/>
      <c r="HO52" s="297"/>
      <c r="HP52" s="297"/>
      <c r="HQ52" s="297"/>
      <c r="HR52" s="297"/>
      <c r="HS52" s="297"/>
      <c r="HT52" s="297"/>
      <c r="HU52" s="297"/>
      <c r="HV52" s="297"/>
      <c r="HW52" s="297"/>
      <c r="HX52" s="297"/>
      <c r="HY52" s="297"/>
      <c r="HZ52" s="297"/>
      <c r="IA52" s="297"/>
      <c r="IB52" s="297"/>
      <c r="IC52" s="297"/>
      <c r="ID52" s="297"/>
      <c r="IE52" s="297"/>
      <c r="IF52" s="297"/>
      <c r="IG52" s="297"/>
      <c r="IH52" s="297"/>
      <c r="II52" s="297"/>
      <c r="IJ52" s="297"/>
      <c r="IK52" s="297"/>
      <c r="IL52" s="297"/>
      <c r="IM52" s="297"/>
      <c r="IN52" s="297"/>
      <c r="IO52" s="297"/>
      <c r="IP52" s="297"/>
      <c r="IQ52" s="297"/>
      <c r="IR52" s="297"/>
      <c r="IS52" s="297"/>
      <c r="IT52" s="297"/>
      <c r="IU52" s="297"/>
      <c r="IV52" s="297"/>
      <c r="IW52" s="297"/>
      <c r="IX52" s="297"/>
      <c r="IY52" s="297"/>
      <c r="IZ52" s="297"/>
      <c r="JA52" s="297"/>
      <c r="JB52" s="297"/>
      <c r="JC52" s="297"/>
      <c r="JD52" s="297"/>
      <c r="JE52" s="297"/>
      <c r="JF52" s="297"/>
      <c r="JG52" s="297"/>
      <c r="JH52" s="297"/>
      <c r="JI52" s="297"/>
      <c r="JJ52" s="297"/>
      <c r="JK52" s="297"/>
      <c r="JL52" s="297"/>
      <c r="JM52" s="297"/>
      <c r="JN52" s="297"/>
      <c r="JO52" s="297"/>
      <c r="JP52" s="297"/>
      <c r="JQ52" s="297"/>
      <c r="JR52" s="297"/>
      <c r="JS52" s="297"/>
      <c r="JT52" s="297"/>
      <c r="JU52" s="297"/>
      <c r="JV52" s="297"/>
      <c r="JW52" s="297"/>
      <c r="JX52" s="297"/>
      <c r="JY52" s="297"/>
      <c r="JZ52" s="297"/>
      <c r="KA52" s="297"/>
      <c r="KB52" s="297"/>
      <c r="KC52" s="297"/>
      <c r="KD52" s="297"/>
      <c r="KE52" s="297"/>
      <c r="KF52" s="297"/>
      <c r="KG52" s="297"/>
      <c r="KH52" s="297"/>
      <c r="KI52" s="297"/>
      <c r="KJ52" s="297"/>
      <c r="KK52" s="297"/>
      <c r="KL52" s="297"/>
      <c r="KM52" s="297"/>
      <c r="KN52" s="297"/>
      <c r="KO52" s="297"/>
      <c r="KP52" s="297"/>
      <c r="KQ52" s="297"/>
      <c r="KR52" s="297"/>
      <c r="KS52" s="297"/>
      <c r="KT52" s="297"/>
      <c r="KU52" s="297"/>
      <c r="KV52" s="297"/>
      <c r="KW52" s="297"/>
      <c r="KX52" s="297"/>
      <c r="KY52" s="297"/>
      <c r="KZ52" s="297"/>
      <c r="LA52" s="297"/>
      <c r="LB52" s="297"/>
      <c r="LC52" s="297"/>
      <c r="LD52" s="297"/>
      <c r="LE52" s="297"/>
      <c r="LF52" s="297"/>
      <c r="LG52" s="297"/>
      <c r="LH52" s="297"/>
      <c r="LI52" s="297"/>
      <c r="LJ52" s="297"/>
      <c r="LK52" s="297"/>
      <c r="LL52" s="297"/>
      <c r="LM52" s="297"/>
      <c r="LN52" s="297"/>
      <c r="LO52" s="297"/>
      <c r="LP52" s="297"/>
      <c r="LQ52" s="297"/>
      <c r="LR52" s="297"/>
      <c r="LS52" s="297"/>
      <c r="LT52" s="297"/>
      <c r="LU52" s="297"/>
      <c r="LV52" s="297"/>
      <c r="LW52" s="297"/>
      <c r="LX52" s="297"/>
      <c r="LY52" s="297"/>
      <c r="LZ52" s="297"/>
      <c r="MA52" s="297"/>
      <c r="MB52" s="297"/>
      <c r="MC52" s="297"/>
      <c r="MD52" s="297"/>
      <c r="ME52" s="297"/>
      <c r="MF52" s="297"/>
      <c r="MG52" s="297"/>
      <c r="MH52" s="297"/>
      <c r="MI52" s="297"/>
    </row>
    <row r="53" spans="1:347" s="299" customFormat="1" ht="55.5" customHeight="1" thickBot="1" x14ac:dyDescent="0.3">
      <c r="A53" s="403">
        <v>2024</v>
      </c>
      <c r="B53" s="403">
        <v>13</v>
      </c>
      <c r="C53" s="404"/>
      <c r="D53" s="405">
        <v>0</v>
      </c>
      <c r="E53" s="405">
        <v>0</v>
      </c>
      <c r="F53" s="405">
        <v>0</v>
      </c>
      <c r="G53" s="405">
        <v>0</v>
      </c>
      <c r="H53" s="405">
        <v>0</v>
      </c>
      <c r="I53" s="405">
        <v>0</v>
      </c>
      <c r="J53" s="405">
        <v>0.2</v>
      </c>
      <c r="K53" s="405">
        <v>0</v>
      </c>
      <c r="L53" s="405">
        <v>0.2</v>
      </c>
      <c r="M53" s="405">
        <v>0.2</v>
      </c>
      <c r="N53" s="405">
        <v>0.2</v>
      </c>
      <c r="O53" s="405">
        <v>0.2</v>
      </c>
      <c r="P53" s="406">
        <f t="shared" si="1"/>
        <v>1</v>
      </c>
      <c r="R53" s="309">
        <v>0.5</v>
      </c>
      <c r="S53" s="407">
        <f>+ROUND((R53*100%)/SUM($R$53:$R$56),4)</f>
        <v>0.1429</v>
      </c>
      <c r="T53" s="403">
        <v>2024</v>
      </c>
      <c r="U53" s="403">
        <v>13</v>
      </c>
      <c r="V53" s="404"/>
      <c r="W53" s="408">
        <f t="shared" si="11"/>
        <v>0</v>
      </c>
      <c r="X53" s="408">
        <f t="shared" si="11"/>
        <v>0</v>
      </c>
      <c r="Y53" s="408">
        <f t="shared" si="11"/>
        <v>0</v>
      </c>
      <c r="Z53" s="408">
        <f t="shared" si="11"/>
        <v>0</v>
      </c>
      <c r="AA53" s="408">
        <f t="shared" si="11"/>
        <v>0</v>
      </c>
      <c r="AB53" s="408">
        <f t="shared" si="11"/>
        <v>0</v>
      </c>
      <c r="AC53" s="408">
        <f t="shared" si="11"/>
        <v>2.8580000000000001E-2</v>
      </c>
      <c r="AD53" s="408">
        <f t="shared" si="11"/>
        <v>0</v>
      </c>
      <c r="AE53" s="408">
        <f t="shared" si="11"/>
        <v>2.8580000000000001E-2</v>
      </c>
      <c r="AF53" s="408">
        <f t="shared" si="11"/>
        <v>2.8580000000000001E-2</v>
      </c>
      <c r="AG53" s="408">
        <f t="shared" si="11"/>
        <v>2.8580000000000001E-2</v>
      </c>
      <c r="AH53" s="408">
        <f t="shared" si="11"/>
        <v>2.8580000000000001E-2</v>
      </c>
      <c r="AI53" s="409">
        <f t="shared" si="2"/>
        <v>0.1429</v>
      </c>
      <c r="CD53" s="297"/>
      <c r="CE53" s="297"/>
      <c r="CF53" s="297"/>
      <c r="CG53" s="297"/>
      <c r="CH53" s="297"/>
      <c r="CI53" s="297"/>
      <c r="CJ53" s="297"/>
      <c r="CK53" s="297"/>
      <c r="CL53" s="297"/>
      <c r="CM53" s="297"/>
      <c r="CN53" s="297"/>
      <c r="CO53" s="297"/>
      <c r="CP53" s="297"/>
      <c r="CQ53" s="297"/>
      <c r="CR53" s="297"/>
      <c r="CS53" s="297"/>
      <c r="CT53" s="297"/>
      <c r="CU53" s="297"/>
      <c r="CV53" s="297"/>
      <c r="CW53" s="297"/>
      <c r="CX53" s="297"/>
      <c r="CY53" s="297"/>
      <c r="CZ53" s="297"/>
      <c r="DA53" s="297"/>
      <c r="DB53" s="297"/>
      <c r="DC53" s="297"/>
      <c r="DD53" s="297"/>
      <c r="DE53" s="297"/>
      <c r="DF53" s="297"/>
      <c r="DG53" s="297"/>
      <c r="DH53" s="297"/>
      <c r="DI53" s="297"/>
      <c r="DJ53" s="297"/>
      <c r="DK53" s="297"/>
      <c r="DL53" s="297"/>
      <c r="DM53" s="297"/>
      <c r="DN53" s="297"/>
      <c r="DO53" s="297"/>
      <c r="DP53" s="297"/>
      <c r="DQ53" s="297"/>
      <c r="DR53" s="297"/>
      <c r="DS53" s="297"/>
      <c r="DT53" s="297"/>
      <c r="DU53" s="297"/>
      <c r="DV53" s="297"/>
      <c r="DW53" s="297"/>
      <c r="DX53" s="297"/>
      <c r="DY53" s="297"/>
      <c r="DZ53" s="297"/>
      <c r="EA53" s="297"/>
      <c r="EB53" s="297"/>
      <c r="EC53" s="297"/>
      <c r="ED53" s="297"/>
      <c r="EE53" s="297"/>
      <c r="EF53" s="297"/>
      <c r="EG53" s="297"/>
      <c r="EH53" s="297"/>
      <c r="EI53" s="297"/>
      <c r="EJ53" s="297"/>
      <c r="EK53" s="297"/>
      <c r="EL53" s="297"/>
      <c r="EM53" s="297"/>
      <c r="EN53" s="297"/>
      <c r="EO53" s="297"/>
      <c r="EP53" s="297"/>
      <c r="EQ53" s="297"/>
      <c r="ER53" s="297"/>
      <c r="ES53" s="297"/>
      <c r="ET53" s="297"/>
      <c r="EU53" s="297"/>
      <c r="EV53" s="297"/>
      <c r="EW53" s="297"/>
      <c r="EX53" s="297"/>
      <c r="EY53" s="297"/>
      <c r="EZ53" s="297"/>
      <c r="FA53" s="297"/>
      <c r="FB53" s="297"/>
      <c r="FC53" s="297"/>
      <c r="FD53" s="297"/>
      <c r="FE53" s="297"/>
      <c r="FF53" s="297"/>
      <c r="FG53" s="297"/>
      <c r="FH53" s="297"/>
      <c r="FI53" s="297"/>
      <c r="FJ53" s="297"/>
      <c r="FK53" s="297"/>
      <c r="FL53" s="297"/>
      <c r="FM53" s="297"/>
      <c r="FN53" s="297"/>
      <c r="FO53" s="297"/>
      <c r="FP53" s="297"/>
      <c r="FQ53" s="297"/>
      <c r="FR53" s="297"/>
      <c r="FS53" s="297"/>
      <c r="FT53" s="297"/>
      <c r="FU53" s="297"/>
      <c r="FV53" s="297"/>
      <c r="FW53" s="297"/>
      <c r="FX53" s="297"/>
      <c r="FY53" s="297"/>
      <c r="FZ53" s="297"/>
      <c r="GA53" s="297"/>
      <c r="GB53" s="297"/>
      <c r="GC53" s="297"/>
      <c r="GD53" s="297"/>
      <c r="GE53" s="297"/>
      <c r="GF53" s="297"/>
      <c r="GG53" s="297"/>
      <c r="GH53" s="297"/>
      <c r="GI53" s="297"/>
      <c r="GJ53" s="297"/>
      <c r="GK53" s="297"/>
      <c r="GL53" s="297"/>
      <c r="GM53" s="297"/>
      <c r="GN53" s="297"/>
      <c r="GO53" s="297"/>
      <c r="GP53" s="297"/>
      <c r="GQ53" s="297"/>
      <c r="GR53" s="297"/>
      <c r="GS53" s="297"/>
      <c r="GT53" s="297"/>
      <c r="GU53" s="297"/>
      <c r="GV53" s="297"/>
      <c r="GW53" s="297"/>
      <c r="GX53" s="297"/>
      <c r="GY53" s="297"/>
      <c r="GZ53" s="297"/>
      <c r="HA53" s="297"/>
      <c r="HB53" s="297"/>
      <c r="HC53" s="297"/>
      <c r="HD53" s="297"/>
      <c r="HE53" s="297"/>
      <c r="HF53" s="297"/>
      <c r="HG53" s="297"/>
      <c r="HH53" s="297"/>
      <c r="HI53" s="297"/>
      <c r="HJ53" s="297"/>
      <c r="HK53" s="297"/>
      <c r="HL53" s="297"/>
      <c r="HM53" s="297"/>
      <c r="HN53" s="297"/>
      <c r="HO53" s="297"/>
      <c r="HP53" s="297"/>
      <c r="HQ53" s="297"/>
      <c r="HR53" s="297"/>
      <c r="HS53" s="297"/>
      <c r="HT53" s="297"/>
      <c r="HU53" s="297"/>
      <c r="HV53" s="297"/>
      <c r="HW53" s="297"/>
      <c r="HX53" s="297"/>
      <c r="HY53" s="297"/>
      <c r="HZ53" s="297"/>
      <c r="IA53" s="297"/>
      <c r="IB53" s="297"/>
      <c r="IC53" s="297"/>
      <c r="ID53" s="297"/>
      <c r="IE53" s="297"/>
      <c r="IF53" s="297"/>
      <c r="IG53" s="297"/>
      <c r="IH53" s="297"/>
      <c r="II53" s="297"/>
      <c r="IJ53" s="297"/>
      <c r="IK53" s="297"/>
      <c r="IL53" s="297"/>
      <c r="IM53" s="297"/>
      <c r="IN53" s="297"/>
      <c r="IO53" s="297"/>
      <c r="IP53" s="297"/>
      <c r="IQ53" s="297"/>
      <c r="IR53" s="297"/>
      <c r="IS53" s="297"/>
      <c r="IT53" s="297"/>
      <c r="IU53" s="297"/>
      <c r="IV53" s="297"/>
      <c r="IW53" s="297"/>
      <c r="IX53" s="297"/>
      <c r="IY53" s="297"/>
      <c r="IZ53" s="297"/>
      <c r="JA53" s="297"/>
      <c r="JB53" s="297"/>
      <c r="JC53" s="297"/>
      <c r="JD53" s="297"/>
      <c r="JE53" s="297"/>
      <c r="JF53" s="297"/>
      <c r="JG53" s="297"/>
      <c r="JH53" s="297"/>
      <c r="JI53" s="297"/>
      <c r="JJ53" s="297"/>
      <c r="JK53" s="297"/>
      <c r="JL53" s="297"/>
      <c r="JM53" s="297"/>
      <c r="JN53" s="297"/>
      <c r="JO53" s="297"/>
      <c r="JP53" s="297"/>
      <c r="JQ53" s="297"/>
      <c r="JR53" s="297"/>
      <c r="JS53" s="297"/>
      <c r="JT53" s="297"/>
      <c r="JU53" s="297"/>
      <c r="JV53" s="297"/>
      <c r="JW53" s="297"/>
      <c r="JX53" s="297"/>
      <c r="JY53" s="297"/>
      <c r="JZ53" s="297"/>
      <c r="KA53" s="297"/>
      <c r="KB53" s="297"/>
      <c r="KC53" s="297"/>
      <c r="KD53" s="297"/>
      <c r="KE53" s="297"/>
      <c r="KF53" s="297"/>
      <c r="KG53" s="297"/>
      <c r="KH53" s="297"/>
      <c r="KI53" s="297"/>
      <c r="KJ53" s="297"/>
      <c r="KK53" s="297"/>
      <c r="KL53" s="297"/>
      <c r="KM53" s="297"/>
      <c r="KN53" s="297"/>
      <c r="KO53" s="297"/>
      <c r="KP53" s="297"/>
      <c r="KQ53" s="297"/>
      <c r="KR53" s="297"/>
      <c r="KS53" s="297"/>
      <c r="KT53" s="297"/>
      <c r="KU53" s="297"/>
      <c r="KV53" s="297"/>
      <c r="KW53" s="297"/>
      <c r="KX53" s="297"/>
      <c r="KY53" s="297"/>
      <c r="KZ53" s="297"/>
      <c r="LA53" s="297"/>
      <c r="LB53" s="297"/>
      <c r="LC53" s="297"/>
      <c r="LD53" s="297"/>
      <c r="LE53" s="297"/>
      <c r="LF53" s="297"/>
      <c r="LG53" s="297"/>
      <c r="LH53" s="297"/>
      <c r="LI53" s="297"/>
      <c r="LJ53" s="297"/>
      <c r="LK53" s="297"/>
      <c r="LL53" s="297"/>
      <c r="LM53" s="297"/>
      <c r="LN53" s="297"/>
      <c r="LO53" s="297"/>
      <c r="LP53" s="297"/>
      <c r="LQ53" s="297"/>
      <c r="LR53" s="297"/>
      <c r="LS53" s="297"/>
      <c r="LT53" s="297"/>
      <c r="LU53" s="297"/>
      <c r="LV53" s="297"/>
      <c r="LW53" s="297"/>
      <c r="LX53" s="297"/>
      <c r="LY53" s="297"/>
      <c r="LZ53" s="297"/>
      <c r="MA53" s="297"/>
      <c r="MB53" s="297"/>
      <c r="MC53" s="297"/>
      <c r="MD53" s="297"/>
      <c r="ME53" s="297"/>
      <c r="MF53" s="297"/>
      <c r="MG53" s="297"/>
      <c r="MH53" s="297"/>
      <c r="MI53" s="297"/>
    </row>
    <row r="54" spans="1:347" s="299" customFormat="1" ht="55.5" hidden="1" customHeight="1" thickBot="1" x14ac:dyDescent="0.3">
      <c r="A54" s="403">
        <v>2025</v>
      </c>
      <c r="B54" s="403">
        <v>13</v>
      </c>
      <c r="C54" s="404"/>
      <c r="D54" s="405">
        <v>0.16600000000000001</v>
      </c>
      <c r="E54" s="405">
        <v>0.16600000000000001</v>
      </c>
      <c r="F54" s="405">
        <v>0.16600000000000001</v>
      </c>
      <c r="G54" s="405">
        <v>0.16600000000000001</v>
      </c>
      <c r="H54" s="405">
        <v>0.16600000000000001</v>
      </c>
      <c r="I54" s="405">
        <v>0.16600000000000001</v>
      </c>
      <c r="J54" s="405">
        <v>0.16600000000000001</v>
      </c>
      <c r="K54" s="405">
        <v>0.16600000000000001</v>
      </c>
      <c r="L54" s="405">
        <v>0.16600000000000001</v>
      </c>
      <c r="M54" s="405">
        <v>0.16600000000000001</v>
      </c>
      <c r="N54" s="405">
        <v>0.16600000000000001</v>
      </c>
      <c r="O54" s="405">
        <v>0.17</v>
      </c>
      <c r="P54" s="406">
        <f t="shared" si="1"/>
        <v>1.9959999999999998</v>
      </c>
      <c r="R54" s="309">
        <v>1</v>
      </c>
      <c r="S54" s="407">
        <f t="shared" ref="S54:S56" si="13">+ROUND((R54*100%)/SUM($R$53:$R$56),4)</f>
        <v>0.28570000000000001</v>
      </c>
      <c r="T54" s="403">
        <v>2025</v>
      </c>
      <c r="U54" s="403">
        <v>13</v>
      </c>
      <c r="V54" s="404"/>
      <c r="W54" s="408">
        <f t="shared" si="11"/>
        <v>4.7426200000000002E-2</v>
      </c>
      <c r="X54" s="408">
        <f t="shared" si="11"/>
        <v>4.7426200000000002E-2</v>
      </c>
      <c r="Y54" s="408">
        <f t="shared" si="11"/>
        <v>4.7426200000000002E-2</v>
      </c>
      <c r="Z54" s="408">
        <f t="shared" si="11"/>
        <v>4.7426200000000002E-2</v>
      </c>
      <c r="AA54" s="408">
        <f t="shared" si="11"/>
        <v>4.7426200000000002E-2</v>
      </c>
      <c r="AB54" s="408">
        <f t="shared" si="11"/>
        <v>4.7426200000000002E-2</v>
      </c>
      <c r="AC54" s="408">
        <f t="shared" si="11"/>
        <v>4.7426200000000002E-2</v>
      </c>
      <c r="AD54" s="408">
        <f t="shared" si="11"/>
        <v>4.7426200000000002E-2</v>
      </c>
      <c r="AE54" s="408">
        <f t="shared" si="11"/>
        <v>4.7426200000000002E-2</v>
      </c>
      <c r="AF54" s="408">
        <f t="shared" si="11"/>
        <v>4.7426200000000002E-2</v>
      </c>
      <c r="AG54" s="408">
        <f t="shared" si="11"/>
        <v>4.7426200000000002E-2</v>
      </c>
      <c r="AH54" s="408">
        <f t="shared" si="11"/>
        <v>4.8569000000000008E-2</v>
      </c>
      <c r="AI54" s="409">
        <f t="shared" si="2"/>
        <v>0.57025719999999991</v>
      </c>
      <c r="CD54" s="297"/>
      <c r="CE54" s="297"/>
      <c r="CF54" s="297"/>
      <c r="CG54" s="297"/>
      <c r="CH54" s="297"/>
      <c r="CI54" s="297"/>
      <c r="CJ54" s="297"/>
      <c r="CK54" s="297"/>
      <c r="CL54" s="297"/>
      <c r="CM54" s="297"/>
      <c r="CN54" s="297"/>
      <c r="CO54" s="297"/>
      <c r="CP54" s="297"/>
      <c r="CQ54" s="297"/>
      <c r="CR54" s="297"/>
      <c r="CS54" s="297"/>
      <c r="CT54" s="297"/>
      <c r="CU54" s="297"/>
      <c r="CV54" s="297"/>
      <c r="CW54" s="297"/>
      <c r="CX54" s="297"/>
      <c r="CY54" s="297"/>
      <c r="CZ54" s="297"/>
      <c r="DA54" s="297"/>
      <c r="DB54" s="297"/>
      <c r="DC54" s="297"/>
      <c r="DD54" s="297"/>
      <c r="DE54" s="297"/>
      <c r="DF54" s="297"/>
      <c r="DG54" s="297"/>
      <c r="DH54" s="297"/>
      <c r="DI54" s="297"/>
      <c r="DJ54" s="297"/>
      <c r="DK54" s="297"/>
      <c r="DL54" s="297"/>
      <c r="DM54" s="297"/>
      <c r="DN54" s="297"/>
      <c r="DO54" s="297"/>
      <c r="DP54" s="297"/>
      <c r="DQ54" s="297"/>
      <c r="DR54" s="297"/>
      <c r="DS54" s="297"/>
      <c r="DT54" s="297"/>
      <c r="DU54" s="297"/>
      <c r="DV54" s="297"/>
      <c r="DW54" s="297"/>
      <c r="DX54" s="297"/>
      <c r="DY54" s="297"/>
      <c r="DZ54" s="297"/>
      <c r="EA54" s="297"/>
      <c r="EB54" s="297"/>
      <c r="EC54" s="297"/>
      <c r="ED54" s="297"/>
      <c r="EE54" s="297"/>
      <c r="EF54" s="297"/>
      <c r="EG54" s="297"/>
      <c r="EH54" s="297"/>
      <c r="EI54" s="297"/>
      <c r="EJ54" s="297"/>
      <c r="EK54" s="297"/>
      <c r="EL54" s="297"/>
      <c r="EM54" s="297"/>
      <c r="EN54" s="297"/>
      <c r="EO54" s="297"/>
      <c r="EP54" s="297"/>
      <c r="EQ54" s="297"/>
      <c r="ER54" s="297"/>
      <c r="ES54" s="297"/>
      <c r="ET54" s="297"/>
      <c r="EU54" s="297"/>
      <c r="EV54" s="297"/>
      <c r="EW54" s="297"/>
      <c r="EX54" s="297"/>
      <c r="EY54" s="297"/>
      <c r="EZ54" s="297"/>
      <c r="FA54" s="297"/>
      <c r="FB54" s="297"/>
      <c r="FC54" s="297"/>
      <c r="FD54" s="297"/>
      <c r="FE54" s="297"/>
      <c r="FF54" s="297"/>
      <c r="FG54" s="297"/>
      <c r="FH54" s="297"/>
      <c r="FI54" s="297"/>
      <c r="FJ54" s="297"/>
      <c r="FK54" s="297"/>
      <c r="FL54" s="297"/>
      <c r="FM54" s="297"/>
      <c r="FN54" s="297"/>
      <c r="FO54" s="297"/>
      <c r="FP54" s="297"/>
      <c r="FQ54" s="297"/>
      <c r="FR54" s="297"/>
      <c r="FS54" s="297"/>
      <c r="FT54" s="297"/>
      <c r="FU54" s="297"/>
      <c r="FV54" s="297"/>
      <c r="FW54" s="297"/>
      <c r="FX54" s="297"/>
      <c r="FY54" s="297"/>
      <c r="FZ54" s="297"/>
      <c r="GA54" s="297"/>
      <c r="GB54" s="297"/>
      <c r="GC54" s="297"/>
      <c r="GD54" s="297"/>
      <c r="GE54" s="297"/>
      <c r="GF54" s="297"/>
      <c r="GG54" s="297"/>
      <c r="GH54" s="297"/>
      <c r="GI54" s="297"/>
      <c r="GJ54" s="297"/>
      <c r="GK54" s="297"/>
      <c r="GL54" s="297"/>
      <c r="GM54" s="297"/>
      <c r="GN54" s="297"/>
      <c r="GO54" s="297"/>
      <c r="GP54" s="297"/>
      <c r="GQ54" s="297"/>
      <c r="GR54" s="297"/>
      <c r="GS54" s="297"/>
      <c r="GT54" s="297"/>
      <c r="GU54" s="297"/>
      <c r="GV54" s="297"/>
      <c r="GW54" s="297"/>
      <c r="GX54" s="297"/>
      <c r="GY54" s="297"/>
      <c r="GZ54" s="297"/>
      <c r="HA54" s="297"/>
      <c r="HB54" s="297"/>
      <c r="HC54" s="297"/>
      <c r="HD54" s="297"/>
      <c r="HE54" s="297"/>
      <c r="HF54" s="297"/>
      <c r="HG54" s="297"/>
      <c r="HH54" s="297"/>
      <c r="HI54" s="297"/>
      <c r="HJ54" s="297"/>
      <c r="HK54" s="297"/>
      <c r="HL54" s="297"/>
      <c r="HM54" s="297"/>
      <c r="HN54" s="297"/>
      <c r="HO54" s="297"/>
      <c r="HP54" s="297"/>
      <c r="HQ54" s="297"/>
      <c r="HR54" s="297"/>
      <c r="HS54" s="297"/>
      <c r="HT54" s="297"/>
      <c r="HU54" s="297"/>
      <c r="HV54" s="297"/>
      <c r="HW54" s="297"/>
      <c r="HX54" s="297"/>
      <c r="HY54" s="297"/>
      <c r="HZ54" s="297"/>
      <c r="IA54" s="297"/>
      <c r="IB54" s="297"/>
      <c r="IC54" s="297"/>
      <c r="ID54" s="297"/>
      <c r="IE54" s="297"/>
      <c r="IF54" s="297"/>
      <c r="IG54" s="297"/>
      <c r="IH54" s="297"/>
      <c r="II54" s="297"/>
      <c r="IJ54" s="297"/>
      <c r="IK54" s="297"/>
      <c r="IL54" s="297"/>
      <c r="IM54" s="297"/>
      <c r="IN54" s="297"/>
      <c r="IO54" s="297"/>
      <c r="IP54" s="297"/>
      <c r="IQ54" s="297"/>
      <c r="IR54" s="297"/>
      <c r="IS54" s="297"/>
      <c r="IT54" s="297"/>
      <c r="IU54" s="297"/>
      <c r="IV54" s="297"/>
      <c r="IW54" s="297"/>
      <c r="IX54" s="297"/>
      <c r="IY54" s="297"/>
      <c r="IZ54" s="297"/>
      <c r="JA54" s="297"/>
      <c r="JB54" s="297"/>
      <c r="JC54" s="297"/>
      <c r="JD54" s="297"/>
      <c r="JE54" s="297"/>
      <c r="JF54" s="297"/>
      <c r="JG54" s="297"/>
      <c r="JH54" s="297"/>
      <c r="JI54" s="297"/>
      <c r="JJ54" s="297"/>
      <c r="JK54" s="297"/>
      <c r="JL54" s="297"/>
      <c r="JM54" s="297"/>
      <c r="JN54" s="297"/>
      <c r="JO54" s="297"/>
      <c r="JP54" s="297"/>
      <c r="JQ54" s="297"/>
      <c r="JR54" s="297"/>
      <c r="JS54" s="297"/>
      <c r="JT54" s="297"/>
      <c r="JU54" s="297"/>
      <c r="JV54" s="297"/>
      <c r="JW54" s="297"/>
      <c r="JX54" s="297"/>
      <c r="JY54" s="297"/>
      <c r="JZ54" s="297"/>
      <c r="KA54" s="297"/>
      <c r="KB54" s="297"/>
      <c r="KC54" s="297"/>
      <c r="KD54" s="297"/>
      <c r="KE54" s="297"/>
      <c r="KF54" s="297"/>
      <c r="KG54" s="297"/>
      <c r="KH54" s="297"/>
      <c r="KI54" s="297"/>
      <c r="KJ54" s="297"/>
      <c r="KK54" s="297"/>
      <c r="KL54" s="297"/>
      <c r="KM54" s="297"/>
      <c r="KN54" s="297"/>
      <c r="KO54" s="297"/>
      <c r="KP54" s="297"/>
      <c r="KQ54" s="297"/>
      <c r="KR54" s="297"/>
      <c r="KS54" s="297"/>
      <c r="KT54" s="297"/>
      <c r="KU54" s="297"/>
      <c r="KV54" s="297"/>
      <c r="KW54" s="297"/>
      <c r="KX54" s="297"/>
      <c r="KY54" s="297"/>
      <c r="KZ54" s="297"/>
      <c r="LA54" s="297"/>
      <c r="LB54" s="297"/>
      <c r="LC54" s="297"/>
      <c r="LD54" s="297"/>
      <c r="LE54" s="297"/>
      <c r="LF54" s="297"/>
      <c r="LG54" s="297"/>
      <c r="LH54" s="297"/>
      <c r="LI54" s="297"/>
      <c r="LJ54" s="297"/>
      <c r="LK54" s="297"/>
      <c r="LL54" s="297"/>
      <c r="LM54" s="297"/>
      <c r="LN54" s="297"/>
      <c r="LO54" s="297"/>
      <c r="LP54" s="297"/>
      <c r="LQ54" s="297"/>
      <c r="LR54" s="297"/>
      <c r="LS54" s="297"/>
      <c r="LT54" s="297"/>
      <c r="LU54" s="297"/>
      <c r="LV54" s="297"/>
      <c r="LW54" s="297"/>
      <c r="LX54" s="297"/>
      <c r="LY54" s="297"/>
      <c r="LZ54" s="297"/>
      <c r="MA54" s="297"/>
      <c r="MB54" s="297"/>
      <c r="MC54" s="297"/>
      <c r="MD54" s="297"/>
      <c r="ME54" s="297"/>
      <c r="MF54" s="297"/>
      <c r="MG54" s="297"/>
      <c r="MH54" s="297"/>
      <c r="MI54" s="297"/>
    </row>
    <row r="55" spans="1:347" s="299" customFormat="1" ht="55.5" hidden="1" customHeight="1" thickBot="1" x14ac:dyDescent="0.3">
      <c r="A55" s="403">
        <v>2026</v>
      </c>
      <c r="B55" s="403">
        <v>13</v>
      </c>
      <c r="C55" s="404"/>
      <c r="D55" s="405">
        <v>0.16600000000000001</v>
      </c>
      <c r="E55" s="405">
        <v>0.16600000000000001</v>
      </c>
      <c r="F55" s="405">
        <v>0.16600000000000001</v>
      </c>
      <c r="G55" s="405">
        <v>0.16600000000000001</v>
      </c>
      <c r="H55" s="405">
        <v>0.16600000000000001</v>
      </c>
      <c r="I55" s="405">
        <v>0.16600000000000001</v>
      </c>
      <c r="J55" s="405">
        <v>0.16600000000000001</v>
      </c>
      <c r="K55" s="405">
        <v>0.16600000000000001</v>
      </c>
      <c r="L55" s="405">
        <v>0.16600000000000001</v>
      </c>
      <c r="M55" s="405">
        <v>0.16600000000000001</v>
      </c>
      <c r="N55" s="405">
        <v>0.16600000000000001</v>
      </c>
      <c r="O55" s="405">
        <v>0.17</v>
      </c>
      <c r="P55" s="406">
        <f t="shared" si="1"/>
        <v>1.9959999999999998</v>
      </c>
      <c r="R55" s="309">
        <v>1</v>
      </c>
      <c r="S55" s="407">
        <f t="shared" si="13"/>
        <v>0.28570000000000001</v>
      </c>
      <c r="T55" s="403">
        <v>2026</v>
      </c>
      <c r="U55" s="403">
        <v>13</v>
      </c>
      <c r="V55" s="404"/>
      <c r="W55" s="408">
        <f t="shared" si="11"/>
        <v>4.7426200000000002E-2</v>
      </c>
      <c r="X55" s="408">
        <f t="shared" si="11"/>
        <v>4.7426200000000002E-2</v>
      </c>
      <c r="Y55" s="408">
        <f t="shared" si="11"/>
        <v>4.7426200000000002E-2</v>
      </c>
      <c r="Z55" s="408">
        <f t="shared" si="11"/>
        <v>4.7426200000000002E-2</v>
      </c>
      <c r="AA55" s="408">
        <f t="shared" si="11"/>
        <v>4.7426200000000002E-2</v>
      </c>
      <c r="AB55" s="408">
        <f t="shared" si="11"/>
        <v>4.7426200000000002E-2</v>
      </c>
      <c r="AC55" s="408">
        <f t="shared" si="11"/>
        <v>4.7426200000000002E-2</v>
      </c>
      <c r="AD55" s="408">
        <f t="shared" si="11"/>
        <v>4.7426200000000002E-2</v>
      </c>
      <c r="AE55" s="408">
        <f t="shared" si="11"/>
        <v>4.7426200000000002E-2</v>
      </c>
      <c r="AF55" s="408">
        <f t="shared" si="11"/>
        <v>4.7426200000000002E-2</v>
      </c>
      <c r="AG55" s="408">
        <f t="shared" si="11"/>
        <v>4.7426200000000002E-2</v>
      </c>
      <c r="AH55" s="408">
        <f t="shared" si="11"/>
        <v>4.8569000000000008E-2</v>
      </c>
      <c r="AI55" s="409">
        <f t="shared" si="2"/>
        <v>0.57025719999999991</v>
      </c>
      <c r="CD55" s="297"/>
      <c r="CE55" s="297"/>
      <c r="CF55" s="297"/>
      <c r="CG55" s="297"/>
      <c r="CH55" s="297"/>
      <c r="CI55" s="297"/>
      <c r="CJ55" s="297"/>
      <c r="CK55" s="297"/>
      <c r="CL55" s="297"/>
      <c r="CM55" s="297"/>
      <c r="CN55" s="297"/>
      <c r="CO55" s="297"/>
      <c r="CP55" s="297"/>
      <c r="CQ55" s="297"/>
      <c r="CR55" s="297"/>
      <c r="CS55" s="297"/>
      <c r="CT55" s="297"/>
      <c r="CU55" s="297"/>
      <c r="CV55" s="297"/>
      <c r="CW55" s="297"/>
      <c r="CX55" s="297"/>
      <c r="CY55" s="297"/>
      <c r="CZ55" s="297"/>
      <c r="DA55" s="297"/>
      <c r="DB55" s="297"/>
      <c r="DC55" s="297"/>
      <c r="DD55" s="297"/>
      <c r="DE55" s="297"/>
      <c r="DF55" s="297"/>
      <c r="DG55" s="297"/>
      <c r="DH55" s="297"/>
      <c r="DI55" s="297"/>
      <c r="DJ55" s="297"/>
      <c r="DK55" s="297"/>
      <c r="DL55" s="297"/>
      <c r="DM55" s="297"/>
      <c r="DN55" s="297"/>
      <c r="DO55" s="297"/>
      <c r="DP55" s="297"/>
      <c r="DQ55" s="297"/>
      <c r="DR55" s="297"/>
      <c r="DS55" s="297"/>
      <c r="DT55" s="297"/>
      <c r="DU55" s="297"/>
      <c r="DV55" s="297"/>
      <c r="DW55" s="297"/>
      <c r="DX55" s="297"/>
      <c r="DY55" s="297"/>
      <c r="DZ55" s="297"/>
      <c r="EA55" s="297"/>
      <c r="EB55" s="297"/>
      <c r="EC55" s="297"/>
      <c r="ED55" s="297"/>
      <c r="EE55" s="297"/>
      <c r="EF55" s="297"/>
      <c r="EG55" s="297"/>
      <c r="EH55" s="297"/>
      <c r="EI55" s="297"/>
      <c r="EJ55" s="297"/>
      <c r="EK55" s="297"/>
      <c r="EL55" s="297"/>
      <c r="EM55" s="297"/>
      <c r="EN55" s="297"/>
      <c r="EO55" s="297"/>
      <c r="EP55" s="297"/>
      <c r="EQ55" s="297"/>
      <c r="ER55" s="297"/>
      <c r="ES55" s="297"/>
      <c r="ET55" s="297"/>
      <c r="EU55" s="297"/>
      <c r="EV55" s="297"/>
      <c r="EW55" s="297"/>
      <c r="EX55" s="297"/>
      <c r="EY55" s="297"/>
      <c r="EZ55" s="297"/>
      <c r="FA55" s="297"/>
      <c r="FB55" s="297"/>
      <c r="FC55" s="297"/>
      <c r="FD55" s="297"/>
      <c r="FE55" s="297"/>
      <c r="FF55" s="297"/>
      <c r="FG55" s="297"/>
      <c r="FH55" s="297"/>
      <c r="FI55" s="297"/>
      <c r="FJ55" s="297"/>
      <c r="FK55" s="297"/>
      <c r="FL55" s="297"/>
      <c r="FM55" s="297"/>
      <c r="FN55" s="297"/>
      <c r="FO55" s="297"/>
      <c r="FP55" s="297"/>
      <c r="FQ55" s="297"/>
      <c r="FR55" s="297"/>
      <c r="FS55" s="297"/>
      <c r="FT55" s="297"/>
      <c r="FU55" s="297"/>
      <c r="FV55" s="297"/>
      <c r="FW55" s="297"/>
      <c r="FX55" s="297"/>
      <c r="FY55" s="297"/>
      <c r="FZ55" s="297"/>
      <c r="GA55" s="297"/>
      <c r="GB55" s="297"/>
      <c r="GC55" s="297"/>
      <c r="GD55" s="297"/>
      <c r="GE55" s="297"/>
      <c r="GF55" s="297"/>
      <c r="GG55" s="297"/>
      <c r="GH55" s="297"/>
      <c r="GI55" s="297"/>
      <c r="GJ55" s="297"/>
      <c r="GK55" s="297"/>
      <c r="GL55" s="297"/>
      <c r="GM55" s="297"/>
      <c r="GN55" s="297"/>
      <c r="GO55" s="297"/>
      <c r="GP55" s="297"/>
      <c r="GQ55" s="297"/>
      <c r="GR55" s="297"/>
      <c r="GS55" s="297"/>
      <c r="GT55" s="297"/>
      <c r="GU55" s="297"/>
      <c r="GV55" s="297"/>
      <c r="GW55" s="297"/>
      <c r="GX55" s="297"/>
      <c r="GY55" s="297"/>
      <c r="GZ55" s="297"/>
      <c r="HA55" s="297"/>
      <c r="HB55" s="297"/>
      <c r="HC55" s="297"/>
      <c r="HD55" s="297"/>
      <c r="HE55" s="297"/>
      <c r="HF55" s="297"/>
      <c r="HG55" s="297"/>
      <c r="HH55" s="297"/>
      <c r="HI55" s="297"/>
      <c r="HJ55" s="297"/>
      <c r="HK55" s="297"/>
      <c r="HL55" s="297"/>
      <c r="HM55" s="297"/>
      <c r="HN55" s="297"/>
      <c r="HO55" s="297"/>
      <c r="HP55" s="297"/>
      <c r="HQ55" s="297"/>
      <c r="HR55" s="297"/>
      <c r="HS55" s="297"/>
      <c r="HT55" s="297"/>
      <c r="HU55" s="297"/>
      <c r="HV55" s="297"/>
      <c r="HW55" s="297"/>
      <c r="HX55" s="297"/>
      <c r="HY55" s="297"/>
      <c r="HZ55" s="297"/>
      <c r="IA55" s="297"/>
      <c r="IB55" s="297"/>
      <c r="IC55" s="297"/>
      <c r="ID55" s="297"/>
      <c r="IE55" s="297"/>
      <c r="IF55" s="297"/>
      <c r="IG55" s="297"/>
      <c r="IH55" s="297"/>
      <c r="II55" s="297"/>
      <c r="IJ55" s="297"/>
      <c r="IK55" s="297"/>
      <c r="IL55" s="297"/>
      <c r="IM55" s="297"/>
      <c r="IN55" s="297"/>
      <c r="IO55" s="297"/>
      <c r="IP55" s="297"/>
      <c r="IQ55" s="297"/>
      <c r="IR55" s="297"/>
      <c r="IS55" s="297"/>
      <c r="IT55" s="297"/>
      <c r="IU55" s="297"/>
      <c r="IV55" s="297"/>
      <c r="IW55" s="297"/>
      <c r="IX55" s="297"/>
      <c r="IY55" s="297"/>
      <c r="IZ55" s="297"/>
      <c r="JA55" s="297"/>
      <c r="JB55" s="297"/>
      <c r="JC55" s="297"/>
      <c r="JD55" s="297"/>
      <c r="JE55" s="297"/>
      <c r="JF55" s="297"/>
      <c r="JG55" s="297"/>
      <c r="JH55" s="297"/>
      <c r="JI55" s="297"/>
      <c r="JJ55" s="297"/>
      <c r="JK55" s="297"/>
      <c r="JL55" s="297"/>
      <c r="JM55" s="297"/>
      <c r="JN55" s="297"/>
      <c r="JO55" s="297"/>
      <c r="JP55" s="297"/>
      <c r="JQ55" s="297"/>
      <c r="JR55" s="297"/>
      <c r="JS55" s="297"/>
      <c r="JT55" s="297"/>
      <c r="JU55" s="297"/>
      <c r="JV55" s="297"/>
      <c r="JW55" s="297"/>
      <c r="JX55" s="297"/>
      <c r="JY55" s="297"/>
      <c r="JZ55" s="297"/>
      <c r="KA55" s="297"/>
      <c r="KB55" s="297"/>
      <c r="KC55" s="297"/>
      <c r="KD55" s="297"/>
      <c r="KE55" s="297"/>
      <c r="KF55" s="297"/>
      <c r="KG55" s="297"/>
      <c r="KH55" s="297"/>
      <c r="KI55" s="297"/>
      <c r="KJ55" s="297"/>
      <c r="KK55" s="297"/>
      <c r="KL55" s="297"/>
      <c r="KM55" s="297"/>
      <c r="KN55" s="297"/>
      <c r="KO55" s="297"/>
      <c r="KP55" s="297"/>
      <c r="KQ55" s="297"/>
      <c r="KR55" s="297"/>
      <c r="KS55" s="297"/>
      <c r="KT55" s="297"/>
      <c r="KU55" s="297"/>
      <c r="KV55" s="297"/>
      <c r="KW55" s="297"/>
      <c r="KX55" s="297"/>
      <c r="KY55" s="297"/>
      <c r="KZ55" s="297"/>
      <c r="LA55" s="297"/>
      <c r="LB55" s="297"/>
      <c r="LC55" s="297"/>
      <c r="LD55" s="297"/>
      <c r="LE55" s="297"/>
      <c r="LF55" s="297"/>
      <c r="LG55" s="297"/>
      <c r="LH55" s="297"/>
      <c r="LI55" s="297"/>
      <c r="LJ55" s="297"/>
      <c r="LK55" s="297"/>
      <c r="LL55" s="297"/>
      <c r="LM55" s="297"/>
      <c r="LN55" s="297"/>
      <c r="LO55" s="297"/>
      <c r="LP55" s="297"/>
      <c r="LQ55" s="297"/>
      <c r="LR55" s="297"/>
      <c r="LS55" s="297"/>
      <c r="LT55" s="297"/>
      <c r="LU55" s="297"/>
      <c r="LV55" s="297"/>
      <c r="LW55" s="297"/>
      <c r="LX55" s="297"/>
      <c r="LY55" s="297"/>
      <c r="LZ55" s="297"/>
      <c r="MA55" s="297"/>
      <c r="MB55" s="297"/>
      <c r="MC55" s="297"/>
      <c r="MD55" s="297"/>
      <c r="ME55" s="297"/>
      <c r="MF55" s="297"/>
      <c r="MG55" s="297"/>
      <c r="MH55" s="297"/>
      <c r="MI55" s="297"/>
    </row>
    <row r="56" spans="1:347" s="299" customFormat="1" ht="55.5" hidden="1" customHeight="1" thickBot="1" x14ac:dyDescent="0.3">
      <c r="A56" s="403">
        <v>2027</v>
      </c>
      <c r="B56" s="403">
        <v>13</v>
      </c>
      <c r="C56" s="404"/>
      <c r="D56" s="405">
        <v>0.16600000000000001</v>
      </c>
      <c r="E56" s="405">
        <v>0.16600000000000001</v>
      </c>
      <c r="F56" s="405">
        <v>0.16600000000000001</v>
      </c>
      <c r="G56" s="405">
        <v>0.16600000000000001</v>
      </c>
      <c r="H56" s="405">
        <v>0.16600000000000001</v>
      </c>
      <c r="I56" s="405">
        <v>0.16600000000000001</v>
      </c>
      <c r="J56" s="405">
        <v>0.16600000000000001</v>
      </c>
      <c r="K56" s="405">
        <v>0.16600000000000001</v>
      </c>
      <c r="L56" s="405">
        <v>0.16600000000000001</v>
      </c>
      <c r="M56" s="405">
        <v>0.16600000000000001</v>
      </c>
      <c r="N56" s="405">
        <v>0.16600000000000001</v>
      </c>
      <c r="O56" s="405">
        <v>0.17</v>
      </c>
      <c r="P56" s="406">
        <f t="shared" si="1"/>
        <v>1.9959999999999998</v>
      </c>
      <c r="Q56" s="299" t="str">
        <f>+IF(SUM(R53:R56)&lt;&gt;350%,"MAL DISTRIBUIDO","CORRECTO")</f>
        <v>CORRECTO</v>
      </c>
      <c r="R56" s="309">
        <v>1</v>
      </c>
      <c r="S56" s="407">
        <f t="shared" si="13"/>
        <v>0.28570000000000001</v>
      </c>
      <c r="T56" s="403">
        <v>2027</v>
      </c>
      <c r="U56" s="403">
        <v>13</v>
      </c>
      <c r="V56" s="404"/>
      <c r="W56" s="408">
        <f t="shared" si="11"/>
        <v>4.7426200000000002E-2</v>
      </c>
      <c r="X56" s="408">
        <f t="shared" si="11"/>
        <v>4.7426200000000002E-2</v>
      </c>
      <c r="Y56" s="408">
        <f t="shared" si="11"/>
        <v>4.7426200000000002E-2</v>
      </c>
      <c r="Z56" s="408">
        <f t="shared" si="11"/>
        <v>4.7426200000000002E-2</v>
      </c>
      <c r="AA56" s="408">
        <f t="shared" si="11"/>
        <v>4.7426200000000002E-2</v>
      </c>
      <c r="AB56" s="408">
        <f t="shared" si="11"/>
        <v>4.7426200000000002E-2</v>
      </c>
      <c r="AC56" s="408">
        <f t="shared" si="11"/>
        <v>4.7426200000000002E-2</v>
      </c>
      <c r="AD56" s="408">
        <f t="shared" si="11"/>
        <v>4.7426200000000002E-2</v>
      </c>
      <c r="AE56" s="408">
        <f t="shared" si="11"/>
        <v>4.7426200000000002E-2</v>
      </c>
      <c r="AF56" s="408">
        <f t="shared" si="11"/>
        <v>4.7426200000000002E-2</v>
      </c>
      <c r="AG56" s="408">
        <f t="shared" si="11"/>
        <v>4.7426200000000002E-2</v>
      </c>
      <c r="AH56" s="408">
        <f t="shared" si="11"/>
        <v>4.8569000000000008E-2</v>
      </c>
      <c r="AI56" s="409">
        <f t="shared" si="2"/>
        <v>0.57025719999999991</v>
      </c>
      <c r="AJ56" s="313">
        <f>+SUM(AI53:AI56)</f>
        <v>1.8536715999999998</v>
      </c>
      <c r="CD56" s="297"/>
      <c r="CE56" s="297"/>
      <c r="CF56" s="297"/>
      <c r="CG56" s="297"/>
      <c r="CH56" s="297"/>
      <c r="CI56" s="297"/>
      <c r="CJ56" s="297"/>
      <c r="CK56" s="297"/>
      <c r="CL56" s="297"/>
      <c r="CM56" s="297"/>
      <c r="CN56" s="297"/>
      <c r="CO56" s="297"/>
      <c r="CP56" s="297"/>
      <c r="CQ56" s="297"/>
      <c r="CR56" s="297"/>
      <c r="CS56" s="297"/>
      <c r="CT56" s="297"/>
      <c r="CU56" s="297"/>
      <c r="CV56" s="297"/>
      <c r="CW56" s="297"/>
      <c r="CX56" s="297"/>
      <c r="CY56" s="297"/>
      <c r="CZ56" s="297"/>
      <c r="DA56" s="297"/>
      <c r="DB56" s="297"/>
      <c r="DC56" s="297"/>
      <c r="DD56" s="297"/>
      <c r="DE56" s="297"/>
      <c r="DF56" s="297"/>
      <c r="DG56" s="297"/>
      <c r="DH56" s="297"/>
      <c r="DI56" s="297"/>
      <c r="DJ56" s="297"/>
      <c r="DK56" s="297"/>
      <c r="DL56" s="297"/>
      <c r="DM56" s="297"/>
      <c r="DN56" s="297"/>
      <c r="DO56" s="297"/>
      <c r="DP56" s="297"/>
      <c r="DQ56" s="297"/>
      <c r="DR56" s="297"/>
      <c r="DS56" s="297"/>
      <c r="DT56" s="297"/>
      <c r="DU56" s="297"/>
      <c r="DV56" s="297"/>
      <c r="DW56" s="297"/>
      <c r="DX56" s="297"/>
      <c r="DY56" s="297"/>
      <c r="DZ56" s="297"/>
      <c r="EA56" s="297"/>
      <c r="EB56" s="297"/>
      <c r="EC56" s="297"/>
      <c r="ED56" s="297"/>
      <c r="EE56" s="297"/>
      <c r="EF56" s="297"/>
      <c r="EG56" s="297"/>
      <c r="EH56" s="297"/>
      <c r="EI56" s="297"/>
      <c r="EJ56" s="297"/>
      <c r="EK56" s="297"/>
      <c r="EL56" s="297"/>
      <c r="EM56" s="297"/>
      <c r="EN56" s="297"/>
      <c r="EO56" s="297"/>
      <c r="EP56" s="297"/>
      <c r="EQ56" s="297"/>
      <c r="ER56" s="297"/>
      <c r="ES56" s="297"/>
      <c r="ET56" s="297"/>
      <c r="EU56" s="297"/>
      <c r="EV56" s="297"/>
      <c r="EW56" s="297"/>
      <c r="EX56" s="297"/>
      <c r="EY56" s="297"/>
      <c r="EZ56" s="297"/>
      <c r="FA56" s="297"/>
      <c r="FB56" s="297"/>
      <c r="FC56" s="297"/>
      <c r="FD56" s="297"/>
      <c r="FE56" s="297"/>
      <c r="FF56" s="297"/>
      <c r="FG56" s="297"/>
      <c r="FH56" s="297"/>
      <c r="FI56" s="297"/>
      <c r="FJ56" s="297"/>
      <c r="FK56" s="297"/>
      <c r="FL56" s="297"/>
      <c r="FM56" s="297"/>
      <c r="FN56" s="297"/>
      <c r="FO56" s="297"/>
      <c r="FP56" s="297"/>
      <c r="FQ56" s="297"/>
      <c r="FR56" s="297"/>
      <c r="FS56" s="297"/>
      <c r="FT56" s="297"/>
      <c r="FU56" s="297"/>
      <c r="FV56" s="297"/>
      <c r="FW56" s="297"/>
      <c r="FX56" s="297"/>
      <c r="FY56" s="297"/>
      <c r="FZ56" s="297"/>
      <c r="GA56" s="297"/>
      <c r="GB56" s="297"/>
      <c r="GC56" s="297"/>
      <c r="GD56" s="297"/>
      <c r="GE56" s="297"/>
      <c r="GF56" s="297"/>
      <c r="GG56" s="297"/>
      <c r="GH56" s="297"/>
      <c r="GI56" s="297"/>
      <c r="GJ56" s="297"/>
      <c r="GK56" s="297"/>
      <c r="GL56" s="297"/>
      <c r="GM56" s="297"/>
      <c r="GN56" s="297"/>
      <c r="GO56" s="297"/>
      <c r="GP56" s="297"/>
      <c r="GQ56" s="297"/>
      <c r="GR56" s="297"/>
      <c r="GS56" s="297"/>
      <c r="GT56" s="297"/>
      <c r="GU56" s="297"/>
      <c r="GV56" s="297"/>
      <c r="GW56" s="297"/>
      <c r="GX56" s="297"/>
      <c r="GY56" s="297"/>
      <c r="GZ56" s="297"/>
      <c r="HA56" s="297"/>
      <c r="HB56" s="297"/>
      <c r="HC56" s="297"/>
      <c r="HD56" s="297"/>
      <c r="HE56" s="297"/>
      <c r="HF56" s="297"/>
      <c r="HG56" s="297"/>
      <c r="HH56" s="297"/>
      <c r="HI56" s="297"/>
      <c r="HJ56" s="297"/>
      <c r="HK56" s="297"/>
      <c r="HL56" s="297"/>
      <c r="HM56" s="297"/>
      <c r="HN56" s="297"/>
      <c r="HO56" s="297"/>
      <c r="HP56" s="297"/>
      <c r="HQ56" s="297"/>
      <c r="HR56" s="297"/>
      <c r="HS56" s="297"/>
      <c r="HT56" s="297"/>
      <c r="HU56" s="297"/>
      <c r="HV56" s="297"/>
      <c r="HW56" s="297"/>
      <c r="HX56" s="297"/>
      <c r="HY56" s="297"/>
      <c r="HZ56" s="297"/>
      <c r="IA56" s="297"/>
      <c r="IB56" s="297"/>
      <c r="IC56" s="297"/>
      <c r="ID56" s="297"/>
      <c r="IE56" s="297"/>
      <c r="IF56" s="297"/>
      <c r="IG56" s="297"/>
      <c r="IH56" s="297"/>
      <c r="II56" s="297"/>
      <c r="IJ56" s="297"/>
      <c r="IK56" s="297"/>
      <c r="IL56" s="297"/>
      <c r="IM56" s="297"/>
      <c r="IN56" s="297"/>
      <c r="IO56" s="297"/>
      <c r="IP56" s="297"/>
      <c r="IQ56" s="297"/>
      <c r="IR56" s="297"/>
      <c r="IS56" s="297"/>
      <c r="IT56" s="297"/>
      <c r="IU56" s="297"/>
      <c r="IV56" s="297"/>
      <c r="IW56" s="297"/>
      <c r="IX56" s="297"/>
      <c r="IY56" s="297"/>
      <c r="IZ56" s="297"/>
      <c r="JA56" s="297"/>
      <c r="JB56" s="297"/>
      <c r="JC56" s="297"/>
      <c r="JD56" s="297"/>
      <c r="JE56" s="297"/>
      <c r="JF56" s="297"/>
      <c r="JG56" s="297"/>
      <c r="JH56" s="297"/>
      <c r="JI56" s="297"/>
      <c r="JJ56" s="297"/>
      <c r="JK56" s="297"/>
      <c r="JL56" s="297"/>
      <c r="JM56" s="297"/>
      <c r="JN56" s="297"/>
      <c r="JO56" s="297"/>
      <c r="JP56" s="297"/>
      <c r="JQ56" s="297"/>
      <c r="JR56" s="297"/>
      <c r="JS56" s="297"/>
      <c r="JT56" s="297"/>
      <c r="JU56" s="297"/>
      <c r="JV56" s="297"/>
      <c r="JW56" s="297"/>
      <c r="JX56" s="297"/>
      <c r="JY56" s="297"/>
      <c r="JZ56" s="297"/>
      <c r="KA56" s="297"/>
      <c r="KB56" s="297"/>
      <c r="KC56" s="297"/>
      <c r="KD56" s="297"/>
      <c r="KE56" s="297"/>
      <c r="KF56" s="297"/>
      <c r="KG56" s="297"/>
      <c r="KH56" s="297"/>
      <c r="KI56" s="297"/>
      <c r="KJ56" s="297"/>
      <c r="KK56" s="297"/>
      <c r="KL56" s="297"/>
      <c r="KM56" s="297"/>
      <c r="KN56" s="297"/>
      <c r="KO56" s="297"/>
      <c r="KP56" s="297"/>
      <c r="KQ56" s="297"/>
      <c r="KR56" s="297"/>
      <c r="KS56" s="297"/>
      <c r="KT56" s="297"/>
      <c r="KU56" s="297"/>
      <c r="KV56" s="297"/>
      <c r="KW56" s="297"/>
      <c r="KX56" s="297"/>
      <c r="KY56" s="297"/>
      <c r="KZ56" s="297"/>
      <c r="LA56" s="297"/>
      <c r="LB56" s="297"/>
      <c r="LC56" s="297"/>
      <c r="LD56" s="297"/>
      <c r="LE56" s="297"/>
      <c r="LF56" s="297"/>
      <c r="LG56" s="297"/>
      <c r="LH56" s="297"/>
      <c r="LI56" s="297"/>
      <c r="LJ56" s="297"/>
      <c r="LK56" s="297"/>
      <c r="LL56" s="297"/>
      <c r="LM56" s="297"/>
      <c r="LN56" s="297"/>
      <c r="LO56" s="297"/>
      <c r="LP56" s="297"/>
      <c r="LQ56" s="297"/>
      <c r="LR56" s="297"/>
      <c r="LS56" s="297"/>
      <c r="LT56" s="297"/>
      <c r="LU56" s="297"/>
      <c r="LV56" s="297"/>
      <c r="LW56" s="297"/>
      <c r="LX56" s="297"/>
      <c r="LY56" s="297"/>
      <c r="LZ56" s="297"/>
      <c r="MA56" s="297"/>
      <c r="MB56" s="297"/>
      <c r="MC56" s="297"/>
      <c r="MD56" s="297"/>
      <c r="ME56" s="297"/>
      <c r="MF56" s="297"/>
      <c r="MG56" s="297"/>
      <c r="MH56" s="297"/>
      <c r="MI56" s="297"/>
    </row>
    <row r="57" spans="1:347" s="299" customFormat="1" ht="51.75" customHeight="1" thickBot="1" x14ac:dyDescent="0.3">
      <c r="A57" s="410">
        <v>2024</v>
      </c>
      <c r="B57" s="410">
        <v>14</v>
      </c>
      <c r="C57" s="411"/>
      <c r="D57" s="412">
        <v>0</v>
      </c>
      <c r="E57" s="412">
        <v>0</v>
      </c>
      <c r="F57" s="412">
        <v>0</v>
      </c>
      <c r="G57" s="412">
        <v>0</v>
      </c>
      <c r="H57" s="412">
        <v>0</v>
      </c>
      <c r="I57" s="412">
        <v>0</v>
      </c>
      <c r="J57" s="412">
        <v>0</v>
      </c>
      <c r="K57" s="412">
        <v>0</v>
      </c>
      <c r="L57" s="412">
        <v>0.25</v>
      </c>
      <c r="M57" s="412">
        <v>0.25</v>
      </c>
      <c r="N57" s="412">
        <v>0.25</v>
      </c>
      <c r="O57" s="412">
        <v>0.25</v>
      </c>
      <c r="P57" s="413">
        <f t="shared" si="1"/>
        <v>1</v>
      </c>
      <c r="R57" s="309">
        <v>0.5</v>
      </c>
      <c r="S57" s="414">
        <f>+ROUND((R57*100%)/SUM($R$57:$R$60),4)</f>
        <v>0.1429</v>
      </c>
      <c r="T57" s="410">
        <v>2024</v>
      </c>
      <c r="U57" s="410">
        <v>14</v>
      </c>
      <c r="V57" s="411"/>
      <c r="W57" s="415">
        <f t="shared" si="11"/>
        <v>0</v>
      </c>
      <c r="X57" s="415">
        <f t="shared" si="11"/>
        <v>0</v>
      </c>
      <c r="Y57" s="415">
        <f t="shared" si="11"/>
        <v>0</v>
      </c>
      <c r="Z57" s="415">
        <f t="shared" si="11"/>
        <v>0</v>
      </c>
      <c r="AA57" s="415">
        <f t="shared" si="11"/>
        <v>0</v>
      </c>
      <c r="AB57" s="415">
        <f t="shared" si="11"/>
        <v>0</v>
      </c>
      <c r="AC57" s="415">
        <f t="shared" si="11"/>
        <v>0</v>
      </c>
      <c r="AD57" s="415">
        <f t="shared" si="11"/>
        <v>0</v>
      </c>
      <c r="AE57" s="415">
        <f t="shared" si="11"/>
        <v>3.5725E-2</v>
      </c>
      <c r="AF57" s="415">
        <f t="shared" si="11"/>
        <v>3.5725E-2</v>
      </c>
      <c r="AG57" s="415">
        <f t="shared" si="11"/>
        <v>3.5725E-2</v>
      </c>
      <c r="AH57" s="415">
        <f t="shared" si="11"/>
        <v>3.5725E-2</v>
      </c>
      <c r="AI57" s="416">
        <f t="shared" si="2"/>
        <v>0.1429</v>
      </c>
      <c r="CD57" s="297"/>
      <c r="CE57" s="297"/>
      <c r="CF57" s="297"/>
      <c r="CG57" s="297"/>
      <c r="CH57" s="297"/>
      <c r="CI57" s="297"/>
      <c r="CJ57" s="297"/>
      <c r="CK57" s="297"/>
      <c r="CL57" s="297"/>
      <c r="CM57" s="297"/>
      <c r="CN57" s="297"/>
      <c r="CO57" s="297"/>
      <c r="CP57" s="297"/>
      <c r="CQ57" s="297"/>
      <c r="CR57" s="297"/>
      <c r="CS57" s="297"/>
      <c r="CT57" s="297"/>
      <c r="CU57" s="297"/>
      <c r="CV57" s="297"/>
      <c r="CW57" s="297"/>
      <c r="CX57" s="297"/>
      <c r="CY57" s="297"/>
      <c r="CZ57" s="297"/>
      <c r="DA57" s="297"/>
      <c r="DB57" s="297"/>
      <c r="DC57" s="297"/>
      <c r="DD57" s="297"/>
      <c r="DE57" s="297"/>
      <c r="DF57" s="297"/>
      <c r="DG57" s="297"/>
      <c r="DH57" s="297"/>
      <c r="DI57" s="297"/>
      <c r="DJ57" s="297"/>
      <c r="DK57" s="297"/>
      <c r="DL57" s="297"/>
      <c r="DM57" s="297"/>
      <c r="DN57" s="297"/>
      <c r="DO57" s="297"/>
      <c r="DP57" s="297"/>
      <c r="DQ57" s="297"/>
      <c r="DR57" s="297"/>
      <c r="DS57" s="297"/>
      <c r="DT57" s="297"/>
      <c r="DU57" s="297"/>
      <c r="DV57" s="297"/>
      <c r="DW57" s="297"/>
      <c r="DX57" s="297"/>
      <c r="DY57" s="297"/>
      <c r="DZ57" s="297"/>
      <c r="EA57" s="297"/>
      <c r="EB57" s="297"/>
      <c r="EC57" s="297"/>
      <c r="ED57" s="297"/>
      <c r="EE57" s="297"/>
      <c r="EF57" s="297"/>
      <c r="EG57" s="297"/>
      <c r="EH57" s="297"/>
      <c r="EI57" s="297"/>
      <c r="EJ57" s="297"/>
      <c r="EK57" s="297"/>
      <c r="EL57" s="297"/>
      <c r="EM57" s="297"/>
      <c r="EN57" s="297"/>
      <c r="EO57" s="297"/>
      <c r="EP57" s="297"/>
      <c r="EQ57" s="297"/>
      <c r="ER57" s="297"/>
      <c r="ES57" s="297"/>
      <c r="ET57" s="297"/>
      <c r="EU57" s="297"/>
      <c r="EV57" s="297"/>
      <c r="EW57" s="297"/>
      <c r="EX57" s="297"/>
      <c r="EY57" s="297"/>
      <c r="EZ57" s="297"/>
      <c r="FA57" s="297"/>
      <c r="FB57" s="297"/>
      <c r="FC57" s="297"/>
      <c r="FD57" s="297"/>
      <c r="FE57" s="297"/>
      <c r="FF57" s="297"/>
      <c r="FG57" s="297"/>
      <c r="FH57" s="297"/>
      <c r="FI57" s="297"/>
      <c r="FJ57" s="297"/>
      <c r="FK57" s="297"/>
      <c r="FL57" s="297"/>
      <c r="FM57" s="297"/>
      <c r="FN57" s="297"/>
      <c r="FO57" s="297"/>
      <c r="FP57" s="297"/>
      <c r="FQ57" s="297"/>
      <c r="FR57" s="297"/>
      <c r="FS57" s="297"/>
      <c r="FT57" s="297"/>
      <c r="FU57" s="297"/>
      <c r="FV57" s="297"/>
      <c r="FW57" s="297"/>
      <c r="FX57" s="297"/>
      <c r="FY57" s="297"/>
      <c r="FZ57" s="297"/>
      <c r="GA57" s="297"/>
      <c r="GB57" s="297"/>
      <c r="GC57" s="297"/>
      <c r="GD57" s="297"/>
      <c r="GE57" s="297"/>
      <c r="GF57" s="297"/>
      <c r="GG57" s="297"/>
      <c r="GH57" s="297"/>
      <c r="GI57" s="297"/>
      <c r="GJ57" s="297"/>
      <c r="GK57" s="297"/>
      <c r="GL57" s="297"/>
      <c r="GM57" s="297"/>
      <c r="GN57" s="297"/>
      <c r="GO57" s="297"/>
      <c r="GP57" s="297"/>
      <c r="GQ57" s="297"/>
      <c r="GR57" s="297"/>
      <c r="GS57" s="297"/>
      <c r="GT57" s="297"/>
      <c r="GU57" s="297"/>
      <c r="GV57" s="297"/>
      <c r="GW57" s="297"/>
      <c r="GX57" s="297"/>
      <c r="GY57" s="297"/>
      <c r="GZ57" s="297"/>
      <c r="HA57" s="297"/>
      <c r="HB57" s="297"/>
      <c r="HC57" s="297"/>
      <c r="HD57" s="297"/>
      <c r="HE57" s="297"/>
      <c r="HF57" s="297"/>
      <c r="HG57" s="297"/>
      <c r="HH57" s="297"/>
      <c r="HI57" s="297"/>
      <c r="HJ57" s="297"/>
      <c r="HK57" s="297"/>
      <c r="HL57" s="297"/>
      <c r="HM57" s="297"/>
      <c r="HN57" s="297"/>
      <c r="HO57" s="297"/>
      <c r="HP57" s="297"/>
      <c r="HQ57" s="297"/>
      <c r="HR57" s="297"/>
      <c r="HS57" s="297"/>
      <c r="HT57" s="297"/>
      <c r="HU57" s="297"/>
      <c r="HV57" s="297"/>
      <c r="HW57" s="297"/>
      <c r="HX57" s="297"/>
      <c r="HY57" s="297"/>
      <c r="HZ57" s="297"/>
      <c r="IA57" s="297"/>
      <c r="IB57" s="297"/>
      <c r="IC57" s="297"/>
      <c r="ID57" s="297"/>
      <c r="IE57" s="297"/>
      <c r="IF57" s="297"/>
      <c r="IG57" s="297"/>
      <c r="IH57" s="297"/>
      <c r="II57" s="297"/>
      <c r="IJ57" s="297"/>
      <c r="IK57" s="297"/>
      <c r="IL57" s="297"/>
      <c r="IM57" s="297"/>
      <c r="IN57" s="297"/>
      <c r="IO57" s="297"/>
      <c r="IP57" s="297"/>
      <c r="IQ57" s="297"/>
      <c r="IR57" s="297"/>
      <c r="IS57" s="297"/>
      <c r="IT57" s="297"/>
      <c r="IU57" s="297"/>
      <c r="IV57" s="297"/>
      <c r="IW57" s="297"/>
      <c r="IX57" s="297"/>
      <c r="IY57" s="297"/>
      <c r="IZ57" s="297"/>
      <c r="JA57" s="297"/>
      <c r="JB57" s="297"/>
      <c r="JC57" s="297"/>
      <c r="JD57" s="297"/>
      <c r="JE57" s="297"/>
      <c r="JF57" s="297"/>
      <c r="JG57" s="297"/>
      <c r="JH57" s="297"/>
      <c r="JI57" s="297"/>
      <c r="JJ57" s="297"/>
      <c r="JK57" s="297"/>
      <c r="JL57" s="297"/>
      <c r="JM57" s="297"/>
      <c r="JN57" s="297"/>
      <c r="JO57" s="297"/>
      <c r="JP57" s="297"/>
      <c r="JQ57" s="297"/>
      <c r="JR57" s="297"/>
      <c r="JS57" s="297"/>
      <c r="JT57" s="297"/>
      <c r="JU57" s="297"/>
      <c r="JV57" s="297"/>
      <c r="JW57" s="297"/>
      <c r="JX57" s="297"/>
      <c r="JY57" s="297"/>
      <c r="JZ57" s="297"/>
      <c r="KA57" s="297"/>
      <c r="KB57" s="297"/>
      <c r="KC57" s="297"/>
      <c r="KD57" s="297"/>
      <c r="KE57" s="297"/>
      <c r="KF57" s="297"/>
      <c r="KG57" s="297"/>
      <c r="KH57" s="297"/>
      <c r="KI57" s="297"/>
      <c r="KJ57" s="297"/>
      <c r="KK57" s="297"/>
      <c r="KL57" s="297"/>
      <c r="KM57" s="297"/>
      <c r="KN57" s="297"/>
      <c r="KO57" s="297"/>
      <c r="KP57" s="297"/>
      <c r="KQ57" s="297"/>
      <c r="KR57" s="297"/>
      <c r="KS57" s="297"/>
      <c r="KT57" s="297"/>
      <c r="KU57" s="297"/>
      <c r="KV57" s="297"/>
      <c r="KW57" s="297"/>
      <c r="KX57" s="297"/>
      <c r="KY57" s="297"/>
      <c r="KZ57" s="297"/>
      <c r="LA57" s="297"/>
      <c r="LB57" s="297"/>
      <c r="LC57" s="297"/>
      <c r="LD57" s="297"/>
      <c r="LE57" s="297"/>
      <c r="LF57" s="297"/>
      <c r="LG57" s="297"/>
      <c r="LH57" s="297"/>
      <c r="LI57" s="297"/>
      <c r="LJ57" s="297"/>
      <c r="LK57" s="297"/>
      <c r="LL57" s="297"/>
      <c r="LM57" s="297"/>
      <c r="LN57" s="297"/>
      <c r="LO57" s="297"/>
      <c r="LP57" s="297"/>
      <c r="LQ57" s="297"/>
      <c r="LR57" s="297"/>
      <c r="LS57" s="297"/>
      <c r="LT57" s="297"/>
      <c r="LU57" s="297"/>
      <c r="LV57" s="297"/>
      <c r="LW57" s="297"/>
      <c r="LX57" s="297"/>
      <c r="LY57" s="297"/>
      <c r="LZ57" s="297"/>
      <c r="MA57" s="297"/>
      <c r="MB57" s="297"/>
      <c r="MC57" s="297"/>
      <c r="MD57" s="297"/>
      <c r="ME57" s="297"/>
      <c r="MF57" s="297"/>
      <c r="MG57" s="297"/>
      <c r="MH57" s="297"/>
      <c r="MI57" s="297"/>
    </row>
    <row r="58" spans="1:347" s="299" customFormat="1" ht="51.75" hidden="1" customHeight="1" thickBot="1" x14ac:dyDescent="0.3">
      <c r="A58" s="410">
        <v>2025</v>
      </c>
      <c r="B58" s="410">
        <v>14</v>
      </c>
      <c r="C58" s="411"/>
      <c r="D58" s="412">
        <v>0.16600000000000001</v>
      </c>
      <c r="E58" s="412">
        <v>0.16600000000000001</v>
      </c>
      <c r="F58" s="412">
        <v>0.16600000000000001</v>
      </c>
      <c r="G58" s="412">
        <v>0.16600000000000001</v>
      </c>
      <c r="H58" s="412">
        <v>0.16600000000000001</v>
      </c>
      <c r="I58" s="412">
        <v>0.16600000000000001</v>
      </c>
      <c r="J58" s="412">
        <v>0.16600000000000001</v>
      </c>
      <c r="K58" s="412">
        <v>0.16600000000000001</v>
      </c>
      <c r="L58" s="412">
        <v>0.16600000000000001</v>
      </c>
      <c r="M58" s="412">
        <v>0.16600000000000001</v>
      </c>
      <c r="N58" s="412">
        <v>0.25</v>
      </c>
      <c r="O58" s="412">
        <v>0.17</v>
      </c>
      <c r="P58" s="413">
        <f t="shared" si="1"/>
        <v>2.08</v>
      </c>
      <c r="R58" s="309">
        <v>1</v>
      </c>
      <c r="S58" s="414">
        <f t="shared" ref="S58:S60" si="14">+ROUND((R58*100%)/SUM($R$57:$R$60),4)</f>
        <v>0.28570000000000001</v>
      </c>
      <c r="T58" s="410">
        <v>2025</v>
      </c>
      <c r="U58" s="410">
        <v>14</v>
      </c>
      <c r="V58" s="411"/>
      <c r="W58" s="415">
        <f t="shared" si="11"/>
        <v>4.7426200000000002E-2</v>
      </c>
      <c r="X58" s="415">
        <f t="shared" si="11"/>
        <v>4.7426200000000002E-2</v>
      </c>
      <c r="Y58" s="415">
        <f t="shared" si="11"/>
        <v>4.7426200000000002E-2</v>
      </c>
      <c r="Z58" s="415">
        <f t="shared" si="11"/>
        <v>4.7426200000000002E-2</v>
      </c>
      <c r="AA58" s="415">
        <f t="shared" si="11"/>
        <v>4.7426200000000002E-2</v>
      </c>
      <c r="AB58" s="415">
        <f t="shared" si="11"/>
        <v>4.7426200000000002E-2</v>
      </c>
      <c r="AC58" s="415">
        <f t="shared" si="11"/>
        <v>4.7426200000000002E-2</v>
      </c>
      <c r="AD58" s="415">
        <f t="shared" si="11"/>
        <v>4.7426200000000002E-2</v>
      </c>
      <c r="AE58" s="415">
        <f t="shared" si="11"/>
        <v>4.7426200000000002E-2</v>
      </c>
      <c r="AF58" s="415">
        <f t="shared" si="11"/>
        <v>4.7426200000000002E-2</v>
      </c>
      <c r="AG58" s="415">
        <f t="shared" si="11"/>
        <v>7.1425000000000002E-2</v>
      </c>
      <c r="AH58" s="415">
        <f t="shared" si="11"/>
        <v>4.8569000000000008E-2</v>
      </c>
      <c r="AI58" s="416">
        <f t="shared" si="2"/>
        <v>0.5942559999999999</v>
      </c>
      <c r="CD58" s="297"/>
      <c r="CE58" s="297"/>
      <c r="CF58" s="297"/>
      <c r="CG58" s="297"/>
      <c r="CH58" s="297"/>
      <c r="CI58" s="297"/>
      <c r="CJ58" s="297"/>
      <c r="CK58" s="297"/>
      <c r="CL58" s="297"/>
      <c r="CM58" s="297"/>
      <c r="CN58" s="297"/>
      <c r="CO58" s="297"/>
      <c r="CP58" s="297"/>
      <c r="CQ58" s="297"/>
      <c r="CR58" s="297"/>
      <c r="CS58" s="297"/>
      <c r="CT58" s="297"/>
      <c r="CU58" s="297"/>
      <c r="CV58" s="297"/>
      <c r="CW58" s="297"/>
      <c r="CX58" s="297"/>
      <c r="CY58" s="297"/>
      <c r="CZ58" s="297"/>
      <c r="DA58" s="297"/>
      <c r="DB58" s="297"/>
      <c r="DC58" s="297"/>
      <c r="DD58" s="297"/>
      <c r="DE58" s="297"/>
      <c r="DF58" s="297"/>
      <c r="DG58" s="297"/>
      <c r="DH58" s="297"/>
      <c r="DI58" s="297"/>
      <c r="DJ58" s="297"/>
      <c r="DK58" s="297"/>
      <c r="DL58" s="297"/>
      <c r="DM58" s="297"/>
      <c r="DN58" s="297"/>
      <c r="DO58" s="297"/>
      <c r="DP58" s="297"/>
      <c r="DQ58" s="297"/>
      <c r="DR58" s="297"/>
      <c r="DS58" s="297"/>
      <c r="DT58" s="297"/>
      <c r="DU58" s="297"/>
      <c r="DV58" s="297"/>
      <c r="DW58" s="297"/>
      <c r="DX58" s="297"/>
      <c r="DY58" s="297"/>
      <c r="DZ58" s="297"/>
      <c r="EA58" s="297"/>
      <c r="EB58" s="297"/>
      <c r="EC58" s="297"/>
      <c r="ED58" s="297"/>
      <c r="EE58" s="297"/>
      <c r="EF58" s="297"/>
      <c r="EG58" s="297"/>
      <c r="EH58" s="297"/>
      <c r="EI58" s="297"/>
      <c r="EJ58" s="297"/>
      <c r="EK58" s="297"/>
      <c r="EL58" s="297"/>
      <c r="EM58" s="297"/>
      <c r="EN58" s="297"/>
      <c r="EO58" s="297"/>
      <c r="EP58" s="297"/>
      <c r="EQ58" s="297"/>
      <c r="ER58" s="297"/>
      <c r="ES58" s="297"/>
      <c r="ET58" s="297"/>
      <c r="EU58" s="297"/>
      <c r="EV58" s="297"/>
      <c r="EW58" s="297"/>
      <c r="EX58" s="297"/>
      <c r="EY58" s="297"/>
      <c r="EZ58" s="297"/>
      <c r="FA58" s="297"/>
      <c r="FB58" s="297"/>
      <c r="FC58" s="297"/>
      <c r="FD58" s="297"/>
      <c r="FE58" s="297"/>
      <c r="FF58" s="297"/>
      <c r="FG58" s="297"/>
      <c r="FH58" s="297"/>
      <c r="FI58" s="297"/>
      <c r="FJ58" s="297"/>
      <c r="FK58" s="297"/>
      <c r="FL58" s="297"/>
      <c r="FM58" s="297"/>
      <c r="FN58" s="297"/>
      <c r="FO58" s="297"/>
      <c r="FP58" s="297"/>
      <c r="FQ58" s="297"/>
      <c r="FR58" s="297"/>
      <c r="FS58" s="297"/>
      <c r="FT58" s="297"/>
      <c r="FU58" s="297"/>
      <c r="FV58" s="297"/>
      <c r="FW58" s="297"/>
      <c r="FX58" s="297"/>
      <c r="FY58" s="297"/>
      <c r="FZ58" s="297"/>
      <c r="GA58" s="297"/>
      <c r="GB58" s="297"/>
      <c r="GC58" s="297"/>
      <c r="GD58" s="297"/>
      <c r="GE58" s="297"/>
      <c r="GF58" s="297"/>
      <c r="GG58" s="297"/>
      <c r="GH58" s="297"/>
      <c r="GI58" s="297"/>
      <c r="GJ58" s="297"/>
      <c r="GK58" s="297"/>
      <c r="GL58" s="297"/>
      <c r="GM58" s="297"/>
      <c r="GN58" s="297"/>
      <c r="GO58" s="297"/>
      <c r="GP58" s="297"/>
      <c r="GQ58" s="297"/>
      <c r="GR58" s="297"/>
      <c r="GS58" s="297"/>
      <c r="GT58" s="297"/>
      <c r="GU58" s="297"/>
      <c r="GV58" s="297"/>
      <c r="GW58" s="297"/>
      <c r="GX58" s="297"/>
      <c r="GY58" s="297"/>
      <c r="GZ58" s="297"/>
      <c r="HA58" s="297"/>
      <c r="HB58" s="297"/>
      <c r="HC58" s="297"/>
      <c r="HD58" s="297"/>
      <c r="HE58" s="297"/>
      <c r="HF58" s="297"/>
      <c r="HG58" s="297"/>
      <c r="HH58" s="297"/>
      <c r="HI58" s="297"/>
      <c r="HJ58" s="297"/>
      <c r="HK58" s="297"/>
      <c r="HL58" s="297"/>
      <c r="HM58" s="297"/>
      <c r="HN58" s="297"/>
      <c r="HO58" s="297"/>
      <c r="HP58" s="297"/>
      <c r="HQ58" s="297"/>
      <c r="HR58" s="297"/>
      <c r="HS58" s="297"/>
      <c r="HT58" s="297"/>
      <c r="HU58" s="297"/>
      <c r="HV58" s="297"/>
      <c r="HW58" s="297"/>
      <c r="HX58" s="297"/>
      <c r="HY58" s="297"/>
      <c r="HZ58" s="297"/>
      <c r="IA58" s="297"/>
      <c r="IB58" s="297"/>
      <c r="IC58" s="297"/>
      <c r="ID58" s="297"/>
      <c r="IE58" s="297"/>
      <c r="IF58" s="297"/>
      <c r="IG58" s="297"/>
      <c r="IH58" s="297"/>
      <c r="II58" s="297"/>
      <c r="IJ58" s="297"/>
      <c r="IK58" s="297"/>
      <c r="IL58" s="297"/>
      <c r="IM58" s="297"/>
      <c r="IN58" s="297"/>
      <c r="IO58" s="297"/>
      <c r="IP58" s="297"/>
      <c r="IQ58" s="297"/>
      <c r="IR58" s="297"/>
      <c r="IS58" s="297"/>
      <c r="IT58" s="297"/>
      <c r="IU58" s="297"/>
      <c r="IV58" s="297"/>
      <c r="IW58" s="297"/>
      <c r="IX58" s="297"/>
      <c r="IY58" s="297"/>
      <c r="IZ58" s="297"/>
      <c r="JA58" s="297"/>
      <c r="JB58" s="297"/>
      <c r="JC58" s="297"/>
      <c r="JD58" s="297"/>
      <c r="JE58" s="297"/>
      <c r="JF58" s="297"/>
      <c r="JG58" s="297"/>
      <c r="JH58" s="297"/>
      <c r="JI58" s="297"/>
      <c r="JJ58" s="297"/>
      <c r="JK58" s="297"/>
      <c r="JL58" s="297"/>
      <c r="JM58" s="297"/>
      <c r="JN58" s="297"/>
      <c r="JO58" s="297"/>
      <c r="JP58" s="297"/>
      <c r="JQ58" s="297"/>
      <c r="JR58" s="297"/>
      <c r="JS58" s="297"/>
      <c r="JT58" s="297"/>
      <c r="JU58" s="297"/>
      <c r="JV58" s="297"/>
      <c r="JW58" s="297"/>
      <c r="JX58" s="297"/>
      <c r="JY58" s="297"/>
      <c r="JZ58" s="297"/>
      <c r="KA58" s="297"/>
      <c r="KB58" s="297"/>
      <c r="KC58" s="297"/>
      <c r="KD58" s="297"/>
      <c r="KE58" s="297"/>
      <c r="KF58" s="297"/>
      <c r="KG58" s="297"/>
      <c r="KH58" s="297"/>
      <c r="KI58" s="297"/>
      <c r="KJ58" s="297"/>
      <c r="KK58" s="297"/>
      <c r="KL58" s="297"/>
      <c r="KM58" s="297"/>
      <c r="KN58" s="297"/>
      <c r="KO58" s="297"/>
      <c r="KP58" s="297"/>
      <c r="KQ58" s="297"/>
      <c r="KR58" s="297"/>
      <c r="KS58" s="297"/>
      <c r="KT58" s="297"/>
      <c r="KU58" s="297"/>
      <c r="KV58" s="297"/>
      <c r="KW58" s="297"/>
      <c r="KX58" s="297"/>
      <c r="KY58" s="297"/>
      <c r="KZ58" s="297"/>
      <c r="LA58" s="297"/>
      <c r="LB58" s="297"/>
      <c r="LC58" s="297"/>
      <c r="LD58" s="297"/>
      <c r="LE58" s="297"/>
      <c r="LF58" s="297"/>
      <c r="LG58" s="297"/>
      <c r="LH58" s="297"/>
      <c r="LI58" s="297"/>
      <c r="LJ58" s="297"/>
      <c r="LK58" s="297"/>
      <c r="LL58" s="297"/>
      <c r="LM58" s="297"/>
      <c r="LN58" s="297"/>
      <c r="LO58" s="297"/>
      <c r="LP58" s="297"/>
      <c r="LQ58" s="297"/>
      <c r="LR58" s="297"/>
      <c r="LS58" s="297"/>
      <c r="LT58" s="297"/>
      <c r="LU58" s="297"/>
      <c r="LV58" s="297"/>
      <c r="LW58" s="297"/>
      <c r="LX58" s="297"/>
      <c r="LY58" s="297"/>
      <c r="LZ58" s="297"/>
      <c r="MA58" s="297"/>
      <c r="MB58" s="297"/>
      <c r="MC58" s="297"/>
      <c r="MD58" s="297"/>
      <c r="ME58" s="297"/>
      <c r="MF58" s="297"/>
      <c r="MG58" s="297"/>
      <c r="MH58" s="297"/>
      <c r="MI58" s="297"/>
    </row>
    <row r="59" spans="1:347" s="299" customFormat="1" ht="51.75" hidden="1" customHeight="1" thickBot="1" x14ac:dyDescent="0.3">
      <c r="A59" s="410">
        <v>2026</v>
      </c>
      <c r="B59" s="410">
        <v>14</v>
      </c>
      <c r="C59" s="411"/>
      <c r="D59" s="412">
        <v>0.16600000000000001</v>
      </c>
      <c r="E59" s="412">
        <v>0.16600000000000001</v>
      </c>
      <c r="F59" s="412">
        <v>0.16600000000000001</v>
      </c>
      <c r="G59" s="412">
        <v>0.16600000000000001</v>
      </c>
      <c r="H59" s="412">
        <v>0.16600000000000001</v>
      </c>
      <c r="I59" s="412">
        <v>0.16600000000000001</v>
      </c>
      <c r="J59" s="412">
        <v>0.16600000000000001</v>
      </c>
      <c r="K59" s="412">
        <v>0.16600000000000001</v>
      </c>
      <c r="L59" s="412">
        <v>0.16600000000000001</v>
      </c>
      <c r="M59" s="412">
        <v>0.16600000000000001</v>
      </c>
      <c r="N59" s="412">
        <v>0.25</v>
      </c>
      <c r="O59" s="412">
        <v>0.17</v>
      </c>
      <c r="P59" s="413">
        <f t="shared" si="1"/>
        <v>2.08</v>
      </c>
      <c r="R59" s="309">
        <v>1</v>
      </c>
      <c r="S59" s="414">
        <f t="shared" si="14"/>
        <v>0.28570000000000001</v>
      </c>
      <c r="T59" s="410">
        <v>2026</v>
      </c>
      <c r="U59" s="410">
        <v>14</v>
      </c>
      <c r="V59" s="411"/>
      <c r="W59" s="415">
        <f t="shared" si="11"/>
        <v>4.7426200000000002E-2</v>
      </c>
      <c r="X59" s="415">
        <f t="shared" si="11"/>
        <v>4.7426200000000002E-2</v>
      </c>
      <c r="Y59" s="415">
        <f t="shared" si="11"/>
        <v>4.7426200000000002E-2</v>
      </c>
      <c r="Z59" s="415">
        <f t="shared" si="11"/>
        <v>4.7426200000000002E-2</v>
      </c>
      <c r="AA59" s="415">
        <f t="shared" si="11"/>
        <v>4.7426200000000002E-2</v>
      </c>
      <c r="AB59" s="415">
        <f t="shared" si="11"/>
        <v>4.7426200000000002E-2</v>
      </c>
      <c r="AC59" s="415">
        <f t="shared" si="11"/>
        <v>4.7426200000000002E-2</v>
      </c>
      <c r="AD59" s="415">
        <f t="shared" si="11"/>
        <v>4.7426200000000002E-2</v>
      </c>
      <c r="AE59" s="415">
        <f t="shared" si="11"/>
        <v>4.7426200000000002E-2</v>
      </c>
      <c r="AF59" s="415">
        <f t="shared" si="11"/>
        <v>4.7426200000000002E-2</v>
      </c>
      <c r="AG59" s="415">
        <f t="shared" si="11"/>
        <v>7.1425000000000002E-2</v>
      </c>
      <c r="AH59" s="415">
        <f t="shared" si="11"/>
        <v>4.8569000000000008E-2</v>
      </c>
      <c r="AI59" s="416">
        <f t="shared" si="2"/>
        <v>0.5942559999999999</v>
      </c>
      <c r="CD59" s="297"/>
      <c r="CE59" s="297"/>
      <c r="CF59" s="297"/>
      <c r="CG59" s="297"/>
      <c r="CH59" s="297"/>
      <c r="CI59" s="297"/>
      <c r="CJ59" s="297"/>
      <c r="CK59" s="297"/>
      <c r="CL59" s="297"/>
      <c r="CM59" s="297"/>
      <c r="CN59" s="297"/>
      <c r="CO59" s="297"/>
      <c r="CP59" s="297"/>
      <c r="CQ59" s="297"/>
      <c r="CR59" s="297"/>
      <c r="CS59" s="297"/>
      <c r="CT59" s="297"/>
      <c r="CU59" s="297"/>
      <c r="CV59" s="297"/>
      <c r="CW59" s="297"/>
      <c r="CX59" s="297"/>
      <c r="CY59" s="297"/>
      <c r="CZ59" s="297"/>
      <c r="DA59" s="297"/>
      <c r="DB59" s="297"/>
      <c r="DC59" s="297"/>
      <c r="DD59" s="297"/>
      <c r="DE59" s="297"/>
      <c r="DF59" s="297"/>
      <c r="DG59" s="297"/>
      <c r="DH59" s="297"/>
      <c r="DI59" s="297"/>
      <c r="DJ59" s="297"/>
      <c r="DK59" s="297"/>
      <c r="DL59" s="297"/>
      <c r="DM59" s="297"/>
      <c r="DN59" s="297"/>
      <c r="DO59" s="297"/>
      <c r="DP59" s="297"/>
      <c r="DQ59" s="297"/>
      <c r="DR59" s="297"/>
      <c r="DS59" s="297"/>
      <c r="DT59" s="297"/>
      <c r="DU59" s="297"/>
      <c r="DV59" s="297"/>
      <c r="DW59" s="297"/>
      <c r="DX59" s="297"/>
      <c r="DY59" s="297"/>
      <c r="DZ59" s="297"/>
      <c r="EA59" s="297"/>
      <c r="EB59" s="297"/>
      <c r="EC59" s="297"/>
      <c r="ED59" s="297"/>
      <c r="EE59" s="297"/>
      <c r="EF59" s="297"/>
      <c r="EG59" s="297"/>
      <c r="EH59" s="297"/>
      <c r="EI59" s="297"/>
      <c r="EJ59" s="297"/>
      <c r="EK59" s="297"/>
      <c r="EL59" s="297"/>
      <c r="EM59" s="297"/>
      <c r="EN59" s="297"/>
      <c r="EO59" s="297"/>
      <c r="EP59" s="297"/>
      <c r="EQ59" s="297"/>
      <c r="ER59" s="297"/>
      <c r="ES59" s="297"/>
      <c r="ET59" s="297"/>
      <c r="EU59" s="297"/>
      <c r="EV59" s="297"/>
      <c r="EW59" s="297"/>
      <c r="EX59" s="297"/>
      <c r="EY59" s="297"/>
      <c r="EZ59" s="297"/>
      <c r="FA59" s="297"/>
      <c r="FB59" s="297"/>
      <c r="FC59" s="297"/>
      <c r="FD59" s="297"/>
      <c r="FE59" s="297"/>
      <c r="FF59" s="297"/>
      <c r="FG59" s="297"/>
      <c r="FH59" s="297"/>
      <c r="FI59" s="297"/>
      <c r="FJ59" s="297"/>
      <c r="FK59" s="297"/>
      <c r="FL59" s="297"/>
      <c r="FM59" s="297"/>
      <c r="FN59" s="297"/>
      <c r="FO59" s="297"/>
      <c r="FP59" s="297"/>
      <c r="FQ59" s="297"/>
      <c r="FR59" s="297"/>
      <c r="FS59" s="297"/>
      <c r="FT59" s="297"/>
      <c r="FU59" s="297"/>
      <c r="FV59" s="297"/>
      <c r="FW59" s="297"/>
      <c r="FX59" s="297"/>
      <c r="FY59" s="297"/>
      <c r="FZ59" s="297"/>
      <c r="GA59" s="297"/>
      <c r="GB59" s="297"/>
      <c r="GC59" s="297"/>
      <c r="GD59" s="297"/>
      <c r="GE59" s="297"/>
      <c r="GF59" s="297"/>
      <c r="GG59" s="297"/>
      <c r="GH59" s="297"/>
      <c r="GI59" s="297"/>
      <c r="GJ59" s="297"/>
      <c r="GK59" s="297"/>
      <c r="GL59" s="297"/>
      <c r="GM59" s="297"/>
      <c r="GN59" s="297"/>
      <c r="GO59" s="297"/>
      <c r="GP59" s="297"/>
      <c r="GQ59" s="297"/>
      <c r="GR59" s="297"/>
      <c r="GS59" s="297"/>
      <c r="GT59" s="297"/>
      <c r="GU59" s="297"/>
      <c r="GV59" s="297"/>
      <c r="GW59" s="297"/>
      <c r="GX59" s="297"/>
      <c r="GY59" s="297"/>
      <c r="GZ59" s="297"/>
      <c r="HA59" s="297"/>
      <c r="HB59" s="297"/>
      <c r="HC59" s="297"/>
      <c r="HD59" s="297"/>
      <c r="HE59" s="297"/>
      <c r="HF59" s="297"/>
      <c r="HG59" s="297"/>
      <c r="HH59" s="297"/>
      <c r="HI59" s="297"/>
      <c r="HJ59" s="297"/>
      <c r="HK59" s="297"/>
      <c r="HL59" s="297"/>
      <c r="HM59" s="297"/>
      <c r="HN59" s="297"/>
      <c r="HO59" s="297"/>
      <c r="HP59" s="297"/>
      <c r="HQ59" s="297"/>
      <c r="HR59" s="297"/>
      <c r="HS59" s="297"/>
      <c r="HT59" s="297"/>
      <c r="HU59" s="297"/>
      <c r="HV59" s="297"/>
      <c r="HW59" s="297"/>
      <c r="HX59" s="297"/>
      <c r="HY59" s="297"/>
      <c r="HZ59" s="297"/>
      <c r="IA59" s="297"/>
      <c r="IB59" s="297"/>
      <c r="IC59" s="297"/>
      <c r="ID59" s="297"/>
      <c r="IE59" s="297"/>
      <c r="IF59" s="297"/>
      <c r="IG59" s="297"/>
      <c r="IH59" s="297"/>
      <c r="II59" s="297"/>
      <c r="IJ59" s="297"/>
      <c r="IK59" s="297"/>
      <c r="IL59" s="297"/>
      <c r="IM59" s="297"/>
      <c r="IN59" s="297"/>
      <c r="IO59" s="297"/>
      <c r="IP59" s="297"/>
      <c r="IQ59" s="297"/>
      <c r="IR59" s="297"/>
      <c r="IS59" s="297"/>
      <c r="IT59" s="297"/>
      <c r="IU59" s="297"/>
      <c r="IV59" s="297"/>
      <c r="IW59" s="297"/>
      <c r="IX59" s="297"/>
      <c r="IY59" s="297"/>
      <c r="IZ59" s="297"/>
      <c r="JA59" s="297"/>
      <c r="JB59" s="297"/>
      <c r="JC59" s="297"/>
      <c r="JD59" s="297"/>
      <c r="JE59" s="297"/>
      <c r="JF59" s="297"/>
      <c r="JG59" s="297"/>
      <c r="JH59" s="297"/>
      <c r="JI59" s="297"/>
      <c r="JJ59" s="297"/>
      <c r="JK59" s="297"/>
      <c r="JL59" s="297"/>
      <c r="JM59" s="297"/>
      <c r="JN59" s="297"/>
      <c r="JO59" s="297"/>
      <c r="JP59" s="297"/>
      <c r="JQ59" s="297"/>
      <c r="JR59" s="297"/>
      <c r="JS59" s="297"/>
      <c r="JT59" s="297"/>
      <c r="JU59" s="297"/>
      <c r="JV59" s="297"/>
      <c r="JW59" s="297"/>
      <c r="JX59" s="297"/>
      <c r="JY59" s="297"/>
      <c r="JZ59" s="297"/>
      <c r="KA59" s="297"/>
      <c r="KB59" s="297"/>
      <c r="KC59" s="297"/>
      <c r="KD59" s="297"/>
      <c r="KE59" s="297"/>
      <c r="KF59" s="297"/>
      <c r="KG59" s="297"/>
      <c r="KH59" s="297"/>
      <c r="KI59" s="297"/>
      <c r="KJ59" s="297"/>
      <c r="KK59" s="297"/>
      <c r="KL59" s="297"/>
      <c r="KM59" s="297"/>
      <c r="KN59" s="297"/>
      <c r="KO59" s="297"/>
      <c r="KP59" s="297"/>
      <c r="KQ59" s="297"/>
      <c r="KR59" s="297"/>
      <c r="KS59" s="297"/>
      <c r="KT59" s="297"/>
      <c r="KU59" s="297"/>
      <c r="KV59" s="297"/>
      <c r="KW59" s="297"/>
      <c r="KX59" s="297"/>
      <c r="KY59" s="297"/>
      <c r="KZ59" s="297"/>
      <c r="LA59" s="297"/>
      <c r="LB59" s="297"/>
      <c r="LC59" s="297"/>
      <c r="LD59" s="297"/>
      <c r="LE59" s="297"/>
      <c r="LF59" s="297"/>
      <c r="LG59" s="297"/>
      <c r="LH59" s="297"/>
      <c r="LI59" s="297"/>
      <c r="LJ59" s="297"/>
      <c r="LK59" s="297"/>
      <c r="LL59" s="297"/>
      <c r="LM59" s="297"/>
      <c r="LN59" s="297"/>
      <c r="LO59" s="297"/>
      <c r="LP59" s="297"/>
      <c r="LQ59" s="297"/>
      <c r="LR59" s="297"/>
      <c r="LS59" s="297"/>
      <c r="LT59" s="297"/>
      <c r="LU59" s="297"/>
      <c r="LV59" s="297"/>
      <c r="LW59" s="297"/>
      <c r="LX59" s="297"/>
      <c r="LY59" s="297"/>
      <c r="LZ59" s="297"/>
      <c r="MA59" s="297"/>
      <c r="MB59" s="297"/>
      <c r="MC59" s="297"/>
      <c r="MD59" s="297"/>
      <c r="ME59" s="297"/>
      <c r="MF59" s="297"/>
      <c r="MG59" s="297"/>
      <c r="MH59" s="297"/>
      <c r="MI59" s="297"/>
    </row>
    <row r="60" spans="1:347" s="299" customFormat="1" ht="51.75" hidden="1" customHeight="1" thickBot="1" x14ac:dyDescent="0.3">
      <c r="A60" s="410">
        <v>2027</v>
      </c>
      <c r="B60" s="410">
        <v>14</v>
      </c>
      <c r="C60" s="411"/>
      <c r="D60" s="412">
        <v>0.16600000000000001</v>
      </c>
      <c r="E60" s="412">
        <v>0.16600000000000001</v>
      </c>
      <c r="F60" s="412">
        <v>0.16600000000000001</v>
      </c>
      <c r="G60" s="412">
        <v>0.16600000000000001</v>
      </c>
      <c r="H60" s="412">
        <v>0.16600000000000001</v>
      </c>
      <c r="I60" s="412">
        <v>0.16600000000000001</v>
      </c>
      <c r="J60" s="412">
        <v>0.16600000000000001</v>
      </c>
      <c r="K60" s="412">
        <v>0.16600000000000001</v>
      </c>
      <c r="L60" s="412">
        <v>0.16600000000000001</v>
      </c>
      <c r="M60" s="412">
        <v>0.16600000000000001</v>
      </c>
      <c r="N60" s="412">
        <v>0.25</v>
      </c>
      <c r="O60" s="412">
        <v>0.17</v>
      </c>
      <c r="P60" s="413">
        <f t="shared" si="1"/>
        <v>2.08</v>
      </c>
      <c r="Q60" s="299" t="str">
        <f>+IF(SUM(R57:R60)&lt;&gt;350%,"MAL DISTRIBUIDO","CORRECTO")</f>
        <v>CORRECTO</v>
      </c>
      <c r="R60" s="309">
        <v>1</v>
      </c>
      <c r="S60" s="414">
        <f t="shared" si="14"/>
        <v>0.28570000000000001</v>
      </c>
      <c r="T60" s="410">
        <v>2027</v>
      </c>
      <c r="U60" s="410">
        <v>14</v>
      </c>
      <c r="V60" s="411"/>
      <c r="W60" s="415">
        <f t="shared" si="11"/>
        <v>4.7426200000000002E-2</v>
      </c>
      <c r="X60" s="415">
        <f t="shared" si="11"/>
        <v>4.7426200000000002E-2</v>
      </c>
      <c r="Y60" s="415">
        <f t="shared" si="11"/>
        <v>4.7426200000000002E-2</v>
      </c>
      <c r="Z60" s="415">
        <f t="shared" si="11"/>
        <v>4.7426200000000002E-2</v>
      </c>
      <c r="AA60" s="415">
        <f t="shared" si="11"/>
        <v>4.7426200000000002E-2</v>
      </c>
      <c r="AB60" s="415">
        <f t="shared" si="11"/>
        <v>4.7426200000000002E-2</v>
      </c>
      <c r="AC60" s="415">
        <f t="shared" si="11"/>
        <v>4.7426200000000002E-2</v>
      </c>
      <c r="AD60" s="415">
        <f t="shared" si="11"/>
        <v>4.7426200000000002E-2</v>
      </c>
      <c r="AE60" s="415">
        <f t="shared" si="11"/>
        <v>4.7426200000000002E-2</v>
      </c>
      <c r="AF60" s="415">
        <f t="shared" si="11"/>
        <v>4.7426200000000002E-2</v>
      </c>
      <c r="AG60" s="415">
        <f t="shared" si="11"/>
        <v>7.1425000000000002E-2</v>
      </c>
      <c r="AH60" s="415">
        <f t="shared" si="11"/>
        <v>4.8569000000000008E-2</v>
      </c>
      <c r="AI60" s="416">
        <f t="shared" si="2"/>
        <v>0.5942559999999999</v>
      </c>
      <c r="AJ60" s="313">
        <f>+SUM(AI57:AI60)</f>
        <v>1.9256679999999997</v>
      </c>
      <c r="CD60" s="297"/>
      <c r="CE60" s="297"/>
      <c r="CF60" s="297"/>
      <c r="CG60" s="297"/>
      <c r="CH60" s="297"/>
      <c r="CI60" s="297"/>
      <c r="CJ60" s="297"/>
      <c r="CK60" s="297"/>
      <c r="CL60" s="297"/>
      <c r="CM60" s="297"/>
      <c r="CN60" s="297"/>
      <c r="CO60" s="297"/>
      <c r="CP60" s="297"/>
      <c r="CQ60" s="297"/>
      <c r="CR60" s="297"/>
      <c r="CS60" s="297"/>
      <c r="CT60" s="297"/>
      <c r="CU60" s="297"/>
      <c r="CV60" s="297"/>
      <c r="CW60" s="297"/>
      <c r="CX60" s="297"/>
      <c r="CY60" s="297"/>
      <c r="CZ60" s="297"/>
      <c r="DA60" s="297"/>
      <c r="DB60" s="297"/>
      <c r="DC60" s="297"/>
      <c r="DD60" s="297"/>
      <c r="DE60" s="297"/>
      <c r="DF60" s="297"/>
      <c r="DG60" s="297"/>
      <c r="DH60" s="297"/>
      <c r="DI60" s="297"/>
      <c r="DJ60" s="297"/>
      <c r="DK60" s="297"/>
      <c r="DL60" s="297"/>
      <c r="DM60" s="297"/>
      <c r="DN60" s="297"/>
      <c r="DO60" s="297"/>
      <c r="DP60" s="297"/>
      <c r="DQ60" s="297"/>
      <c r="DR60" s="297"/>
      <c r="DS60" s="297"/>
      <c r="DT60" s="297"/>
      <c r="DU60" s="297"/>
      <c r="DV60" s="297"/>
      <c r="DW60" s="297"/>
      <c r="DX60" s="297"/>
      <c r="DY60" s="297"/>
      <c r="DZ60" s="297"/>
      <c r="EA60" s="297"/>
      <c r="EB60" s="297"/>
      <c r="EC60" s="297"/>
      <c r="ED60" s="297"/>
      <c r="EE60" s="297"/>
      <c r="EF60" s="297"/>
      <c r="EG60" s="297"/>
      <c r="EH60" s="297"/>
      <c r="EI60" s="297"/>
      <c r="EJ60" s="297"/>
      <c r="EK60" s="297"/>
      <c r="EL60" s="297"/>
      <c r="EM60" s="297"/>
      <c r="EN60" s="297"/>
      <c r="EO60" s="297"/>
      <c r="EP60" s="297"/>
      <c r="EQ60" s="297"/>
      <c r="ER60" s="297"/>
      <c r="ES60" s="297"/>
      <c r="ET60" s="297"/>
      <c r="EU60" s="297"/>
      <c r="EV60" s="297"/>
      <c r="EW60" s="297"/>
      <c r="EX60" s="297"/>
      <c r="EY60" s="297"/>
      <c r="EZ60" s="297"/>
      <c r="FA60" s="297"/>
      <c r="FB60" s="297"/>
      <c r="FC60" s="297"/>
      <c r="FD60" s="297"/>
      <c r="FE60" s="297"/>
      <c r="FF60" s="297"/>
      <c r="FG60" s="297"/>
      <c r="FH60" s="297"/>
      <c r="FI60" s="297"/>
      <c r="FJ60" s="297"/>
      <c r="FK60" s="297"/>
      <c r="FL60" s="297"/>
      <c r="FM60" s="297"/>
      <c r="FN60" s="297"/>
      <c r="FO60" s="297"/>
      <c r="FP60" s="297"/>
      <c r="FQ60" s="297"/>
      <c r="FR60" s="297"/>
      <c r="FS60" s="297"/>
      <c r="FT60" s="297"/>
      <c r="FU60" s="297"/>
      <c r="FV60" s="297"/>
      <c r="FW60" s="297"/>
      <c r="FX60" s="297"/>
      <c r="FY60" s="297"/>
      <c r="FZ60" s="297"/>
      <c r="GA60" s="297"/>
      <c r="GB60" s="297"/>
      <c r="GC60" s="297"/>
      <c r="GD60" s="297"/>
      <c r="GE60" s="297"/>
      <c r="GF60" s="297"/>
      <c r="GG60" s="297"/>
      <c r="GH60" s="297"/>
      <c r="GI60" s="297"/>
      <c r="GJ60" s="297"/>
      <c r="GK60" s="297"/>
      <c r="GL60" s="297"/>
      <c r="GM60" s="297"/>
      <c r="GN60" s="297"/>
      <c r="GO60" s="297"/>
      <c r="GP60" s="297"/>
      <c r="GQ60" s="297"/>
      <c r="GR60" s="297"/>
      <c r="GS60" s="297"/>
      <c r="GT60" s="297"/>
      <c r="GU60" s="297"/>
      <c r="GV60" s="297"/>
      <c r="GW60" s="297"/>
      <c r="GX60" s="297"/>
      <c r="GY60" s="297"/>
      <c r="GZ60" s="297"/>
      <c r="HA60" s="297"/>
      <c r="HB60" s="297"/>
      <c r="HC60" s="297"/>
      <c r="HD60" s="297"/>
      <c r="HE60" s="297"/>
      <c r="HF60" s="297"/>
      <c r="HG60" s="297"/>
      <c r="HH60" s="297"/>
      <c r="HI60" s="297"/>
      <c r="HJ60" s="297"/>
      <c r="HK60" s="297"/>
      <c r="HL60" s="297"/>
      <c r="HM60" s="297"/>
      <c r="HN60" s="297"/>
      <c r="HO60" s="297"/>
      <c r="HP60" s="297"/>
      <c r="HQ60" s="297"/>
      <c r="HR60" s="297"/>
      <c r="HS60" s="297"/>
      <c r="HT60" s="297"/>
      <c r="HU60" s="297"/>
      <c r="HV60" s="297"/>
      <c r="HW60" s="297"/>
      <c r="HX60" s="297"/>
      <c r="HY60" s="297"/>
      <c r="HZ60" s="297"/>
      <c r="IA60" s="297"/>
      <c r="IB60" s="297"/>
      <c r="IC60" s="297"/>
      <c r="ID60" s="297"/>
      <c r="IE60" s="297"/>
      <c r="IF60" s="297"/>
      <c r="IG60" s="297"/>
      <c r="IH60" s="297"/>
      <c r="II60" s="297"/>
      <c r="IJ60" s="297"/>
      <c r="IK60" s="297"/>
      <c r="IL60" s="297"/>
      <c r="IM60" s="297"/>
      <c r="IN60" s="297"/>
      <c r="IO60" s="297"/>
      <c r="IP60" s="297"/>
      <c r="IQ60" s="297"/>
      <c r="IR60" s="297"/>
      <c r="IS60" s="297"/>
      <c r="IT60" s="297"/>
      <c r="IU60" s="297"/>
      <c r="IV60" s="297"/>
      <c r="IW60" s="297"/>
      <c r="IX60" s="297"/>
      <c r="IY60" s="297"/>
      <c r="IZ60" s="297"/>
      <c r="JA60" s="297"/>
      <c r="JB60" s="297"/>
      <c r="JC60" s="297"/>
      <c r="JD60" s="297"/>
      <c r="JE60" s="297"/>
      <c r="JF60" s="297"/>
      <c r="JG60" s="297"/>
      <c r="JH60" s="297"/>
      <c r="JI60" s="297"/>
      <c r="JJ60" s="297"/>
      <c r="JK60" s="297"/>
      <c r="JL60" s="297"/>
      <c r="JM60" s="297"/>
      <c r="JN60" s="297"/>
      <c r="JO60" s="297"/>
      <c r="JP60" s="297"/>
      <c r="JQ60" s="297"/>
      <c r="JR60" s="297"/>
      <c r="JS60" s="297"/>
      <c r="JT60" s="297"/>
      <c r="JU60" s="297"/>
      <c r="JV60" s="297"/>
      <c r="JW60" s="297"/>
      <c r="JX60" s="297"/>
      <c r="JY60" s="297"/>
      <c r="JZ60" s="297"/>
      <c r="KA60" s="297"/>
      <c r="KB60" s="297"/>
      <c r="KC60" s="297"/>
      <c r="KD60" s="297"/>
      <c r="KE60" s="297"/>
      <c r="KF60" s="297"/>
      <c r="KG60" s="297"/>
      <c r="KH60" s="297"/>
      <c r="KI60" s="297"/>
      <c r="KJ60" s="297"/>
      <c r="KK60" s="297"/>
      <c r="KL60" s="297"/>
      <c r="KM60" s="297"/>
      <c r="KN60" s="297"/>
      <c r="KO60" s="297"/>
      <c r="KP60" s="297"/>
      <c r="KQ60" s="297"/>
      <c r="KR60" s="297"/>
      <c r="KS60" s="297"/>
      <c r="KT60" s="297"/>
      <c r="KU60" s="297"/>
      <c r="KV60" s="297"/>
      <c r="KW60" s="297"/>
      <c r="KX60" s="297"/>
      <c r="KY60" s="297"/>
      <c r="KZ60" s="297"/>
      <c r="LA60" s="297"/>
      <c r="LB60" s="297"/>
      <c r="LC60" s="297"/>
      <c r="LD60" s="297"/>
      <c r="LE60" s="297"/>
      <c r="LF60" s="297"/>
      <c r="LG60" s="297"/>
      <c r="LH60" s="297"/>
      <c r="LI60" s="297"/>
      <c r="LJ60" s="297"/>
      <c r="LK60" s="297"/>
      <c r="LL60" s="297"/>
      <c r="LM60" s="297"/>
      <c r="LN60" s="297"/>
      <c r="LO60" s="297"/>
      <c r="LP60" s="297"/>
      <c r="LQ60" s="297"/>
      <c r="LR60" s="297"/>
      <c r="LS60" s="297"/>
      <c r="LT60" s="297"/>
      <c r="LU60" s="297"/>
      <c r="LV60" s="297"/>
      <c r="LW60" s="297"/>
      <c r="LX60" s="297"/>
      <c r="LY60" s="297"/>
      <c r="LZ60" s="297"/>
      <c r="MA60" s="297"/>
      <c r="MB60" s="297"/>
      <c r="MC60" s="297"/>
      <c r="MD60" s="297"/>
      <c r="ME60" s="297"/>
      <c r="MF60" s="297"/>
      <c r="MG60" s="297"/>
      <c r="MH60" s="297"/>
      <c r="MI60" s="297"/>
    </row>
    <row r="61" spans="1:347" s="417" customFormat="1" ht="62.25" customHeight="1" thickBot="1" x14ac:dyDescent="0.3">
      <c r="A61" s="403">
        <v>2024</v>
      </c>
      <c r="B61" s="403">
        <v>15</v>
      </c>
      <c r="C61" s="404"/>
      <c r="D61" s="405">
        <v>0</v>
      </c>
      <c r="E61" s="405">
        <v>0</v>
      </c>
      <c r="F61" s="405">
        <v>0</v>
      </c>
      <c r="G61" s="405">
        <v>0</v>
      </c>
      <c r="H61" s="405">
        <v>0</v>
      </c>
      <c r="I61" s="405">
        <v>0</v>
      </c>
      <c r="J61" s="405">
        <v>0.2</v>
      </c>
      <c r="K61" s="405">
        <v>0</v>
      </c>
      <c r="L61" s="405">
        <v>0.2</v>
      </c>
      <c r="M61" s="405">
        <v>0.2</v>
      </c>
      <c r="N61" s="405">
        <v>0.2</v>
      </c>
      <c r="O61" s="405">
        <v>0.2</v>
      </c>
      <c r="P61" s="406">
        <f t="shared" si="1"/>
        <v>1</v>
      </c>
      <c r="Q61" s="299"/>
      <c r="R61" s="309">
        <v>0.5</v>
      </c>
      <c r="S61" s="407">
        <f>+ROUND((R61*100%)/SUM($R$61:$R$64),4)</f>
        <v>0.1429</v>
      </c>
      <c r="T61" s="403">
        <v>2024</v>
      </c>
      <c r="U61" s="403">
        <v>15</v>
      </c>
      <c r="V61" s="404"/>
      <c r="W61" s="408">
        <f t="shared" si="11"/>
        <v>0</v>
      </c>
      <c r="X61" s="408">
        <f t="shared" si="11"/>
        <v>0</v>
      </c>
      <c r="Y61" s="408">
        <f t="shared" si="11"/>
        <v>0</v>
      </c>
      <c r="Z61" s="408">
        <f t="shared" si="11"/>
        <v>0</v>
      </c>
      <c r="AA61" s="408">
        <f t="shared" si="11"/>
        <v>0</v>
      </c>
      <c r="AB61" s="408">
        <f t="shared" si="11"/>
        <v>0</v>
      </c>
      <c r="AC61" s="408">
        <f t="shared" si="11"/>
        <v>2.8580000000000001E-2</v>
      </c>
      <c r="AD61" s="408">
        <f t="shared" si="11"/>
        <v>0</v>
      </c>
      <c r="AE61" s="408">
        <f t="shared" si="11"/>
        <v>2.8580000000000001E-2</v>
      </c>
      <c r="AF61" s="408">
        <f t="shared" si="11"/>
        <v>2.8580000000000001E-2</v>
      </c>
      <c r="AG61" s="408">
        <f t="shared" si="11"/>
        <v>2.8580000000000001E-2</v>
      </c>
      <c r="AH61" s="408">
        <f t="shared" si="11"/>
        <v>2.8580000000000001E-2</v>
      </c>
      <c r="AI61" s="409">
        <f t="shared" si="2"/>
        <v>0.1429</v>
      </c>
    </row>
    <row r="62" spans="1:347" s="417" customFormat="1" ht="62.25" hidden="1" customHeight="1" thickBot="1" x14ac:dyDescent="0.3">
      <c r="A62" s="403">
        <v>2025</v>
      </c>
      <c r="B62" s="403">
        <v>15</v>
      </c>
      <c r="C62" s="404"/>
      <c r="D62" s="405">
        <v>0.16600000000000001</v>
      </c>
      <c r="E62" s="405">
        <v>0.16600000000000001</v>
      </c>
      <c r="F62" s="405">
        <v>0.16600000000000001</v>
      </c>
      <c r="G62" s="405">
        <v>0.16600000000000001</v>
      </c>
      <c r="H62" s="405">
        <v>0.16600000000000001</v>
      </c>
      <c r="I62" s="405">
        <v>0.16600000000000001</v>
      </c>
      <c r="J62" s="405">
        <v>0.16600000000000001</v>
      </c>
      <c r="K62" s="405">
        <v>0.16600000000000001</v>
      </c>
      <c r="L62" s="405">
        <v>0.16600000000000001</v>
      </c>
      <c r="M62" s="405">
        <v>0.16600000000000001</v>
      </c>
      <c r="N62" s="405">
        <v>0.2</v>
      </c>
      <c r="O62" s="405">
        <v>0.17</v>
      </c>
      <c r="P62" s="406">
        <f t="shared" si="1"/>
        <v>2.0299999999999998</v>
      </c>
      <c r="Q62" s="299"/>
      <c r="R62" s="309">
        <v>1</v>
      </c>
      <c r="S62" s="407">
        <f t="shared" ref="S62:S64" si="15">+ROUND((R62*100%)/SUM($R$61:$R$64),4)</f>
        <v>0.28570000000000001</v>
      </c>
      <c r="T62" s="403">
        <v>2025</v>
      </c>
      <c r="U62" s="403">
        <v>15</v>
      </c>
      <c r="V62" s="404"/>
      <c r="W62" s="408">
        <f t="shared" si="11"/>
        <v>4.7426200000000002E-2</v>
      </c>
      <c r="X62" s="408">
        <f t="shared" si="11"/>
        <v>4.7426200000000002E-2</v>
      </c>
      <c r="Y62" s="408">
        <f t="shared" si="11"/>
        <v>4.7426200000000002E-2</v>
      </c>
      <c r="Z62" s="408">
        <f t="shared" si="11"/>
        <v>4.7426200000000002E-2</v>
      </c>
      <c r="AA62" s="408">
        <f t="shared" si="11"/>
        <v>4.7426200000000002E-2</v>
      </c>
      <c r="AB62" s="408">
        <f t="shared" si="11"/>
        <v>4.7426200000000002E-2</v>
      </c>
      <c r="AC62" s="408">
        <f t="shared" si="11"/>
        <v>4.7426200000000002E-2</v>
      </c>
      <c r="AD62" s="408">
        <f t="shared" si="11"/>
        <v>4.7426200000000002E-2</v>
      </c>
      <c r="AE62" s="408">
        <f t="shared" si="11"/>
        <v>4.7426200000000002E-2</v>
      </c>
      <c r="AF62" s="408">
        <f t="shared" si="11"/>
        <v>4.7426200000000002E-2</v>
      </c>
      <c r="AG62" s="408">
        <f t="shared" si="11"/>
        <v>5.7140000000000003E-2</v>
      </c>
      <c r="AH62" s="408">
        <f t="shared" si="11"/>
        <v>4.8569000000000008E-2</v>
      </c>
      <c r="AI62" s="409">
        <f t="shared" si="2"/>
        <v>0.5799709999999999</v>
      </c>
    </row>
    <row r="63" spans="1:347" s="417" customFormat="1" ht="62.25" hidden="1" customHeight="1" thickBot="1" x14ac:dyDescent="0.3">
      <c r="A63" s="403">
        <v>2026</v>
      </c>
      <c r="B63" s="403">
        <v>15</v>
      </c>
      <c r="C63" s="404"/>
      <c r="D63" s="405">
        <v>0.16600000000000001</v>
      </c>
      <c r="E63" s="405">
        <v>0.16600000000000001</v>
      </c>
      <c r="F63" s="405">
        <v>0.16600000000000001</v>
      </c>
      <c r="G63" s="405">
        <v>0.16600000000000001</v>
      </c>
      <c r="H63" s="405">
        <v>0.16600000000000001</v>
      </c>
      <c r="I63" s="405">
        <v>0.16600000000000001</v>
      </c>
      <c r="J63" s="405">
        <v>0.16600000000000001</v>
      </c>
      <c r="K63" s="405">
        <v>0.16600000000000001</v>
      </c>
      <c r="L63" s="405">
        <v>0.16600000000000001</v>
      </c>
      <c r="M63" s="405">
        <v>0.16600000000000001</v>
      </c>
      <c r="N63" s="405">
        <v>0.2</v>
      </c>
      <c r="O63" s="405">
        <v>0.17</v>
      </c>
      <c r="P63" s="406">
        <f t="shared" si="1"/>
        <v>2.0299999999999998</v>
      </c>
      <c r="Q63" s="299"/>
      <c r="R63" s="309">
        <v>1</v>
      </c>
      <c r="S63" s="407">
        <f t="shared" si="15"/>
        <v>0.28570000000000001</v>
      </c>
      <c r="T63" s="403">
        <v>2026</v>
      </c>
      <c r="U63" s="403">
        <v>15</v>
      </c>
      <c r="V63" s="404"/>
      <c r="W63" s="408">
        <f t="shared" si="11"/>
        <v>4.7426200000000002E-2</v>
      </c>
      <c r="X63" s="408">
        <f t="shared" si="11"/>
        <v>4.7426200000000002E-2</v>
      </c>
      <c r="Y63" s="408">
        <f t="shared" si="11"/>
        <v>4.7426200000000002E-2</v>
      </c>
      <c r="Z63" s="408">
        <f t="shared" si="11"/>
        <v>4.7426200000000002E-2</v>
      </c>
      <c r="AA63" s="408">
        <f t="shared" si="11"/>
        <v>4.7426200000000002E-2</v>
      </c>
      <c r="AB63" s="408">
        <f t="shared" si="11"/>
        <v>4.7426200000000002E-2</v>
      </c>
      <c r="AC63" s="408">
        <f t="shared" ref="AA63:AH69" si="16">J63*$S63</f>
        <v>4.7426200000000002E-2</v>
      </c>
      <c r="AD63" s="408">
        <f t="shared" si="16"/>
        <v>4.7426200000000002E-2</v>
      </c>
      <c r="AE63" s="408">
        <f t="shared" si="16"/>
        <v>4.7426200000000002E-2</v>
      </c>
      <c r="AF63" s="408">
        <f t="shared" si="16"/>
        <v>4.7426200000000002E-2</v>
      </c>
      <c r="AG63" s="408">
        <f t="shared" si="16"/>
        <v>5.7140000000000003E-2</v>
      </c>
      <c r="AH63" s="408">
        <f t="shared" si="16"/>
        <v>4.8569000000000008E-2</v>
      </c>
      <c r="AI63" s="409">
        <f t="shared" si="2"/>
        <v>0.5799709999999999</v>
      </c>
    </row>
    <row r="64" spans="1:347" s="417" customFormat="1" ht="62.25" hidden="1" customHeight="1" thickBot="1" x14ac:dyDescent="0.3">
      <c r="A64" s="403">
        <v>2027</v>
      </c>
      <c r="B64" s="403">
        <v>15</v>
      </c>
      <c r="C64" s="404"/>
      <c r="D64" s="405">
        <v>0.16600000000000001</v>
      </c>
      <c r="E64" s="405">
        <v>0.16600000000000001</v>
      </c>
      <c r="F64" s="405">
        <v>0.16600000000000001</v>
      </c>
      <c r="G64" s="405">
        <v>0.16600000000000001</v>
      </c>
      <c r="H64" s="405">
        <v>0.16600000000000001</v>
      </c>
      <c r="I64" s="405">
        <v>0.16600000000000001</v>
      </c>
      <c r="J64" s="405">
        <v>0.16600000000000001</v>
      </c>
      <c r="K64" s="405">
        <v>0.16600000000000001</v>
      </c>
      <c r="L64" s="405">
        <v>0.16600000000000001</v>
      </c>
      <c r="M64" s="405">
        <v>0.16600000000000001</v>
      </c>
      <c r="N64" s="405">
        <v>0.2</v>
      </c>
      <c r="O64" s="405">
        <v>0.17</v>
      </c>
      <c r="P64" s="406">
        <f t="shared" si="1"/>
        <v>2.0299999999999998</v>
      </c>
      <c r="Q64" s="299" t="str">
        <f>+IF(SUM(R61:R64)&lt;&gt;350%,"MAL DISTRIBUIDO","CORRECTO")</f>
        <v>CORRECTO</v>
      </c>
      <c r="R64" s="309">
        <v>1</v>
      </c>
      <c r="S64" s="407">
        <f t="shared" si="15"/>
        <v>0.28570000000000001</v>
      </c>
      <c r="T64" s="403">
        <v>2027</v>
      </c>
      <c r="U64" s="403">
        <v>15</v>
      </c>
      <c r="V64" s="404"/>
      <c r="W64" s="408">
        <f t="shared" ref="W64:AH72" si="17">D64*$S64</f>
        <v>4.7426200000000002E-2</v>
      </c>
      <c r="X64" s="408">
        <f t="shared" si="17"/>
        <v>4.7426200000000002E-2</v>
      </c>
      <c r="Y64" s="408">
        <f t="shared" si="17"/>
        <v>4.7426200000000002E-2</v>
      </c>
      <c r="Z64" s="408">
        <f t="shared" si="17"/>
        <v>4.7426200000000002E-2</v>
      </c>
      <c r="AA64" s="408">
        <f t="shared" si="16"/>
        <v>4.7426200000000002E-2</v>
      </c>
      <c r="AB64" s="408">
        <f t="shared" si="16"/>
        <v>4.7426200000000002E-2</v>
      </c>
      <c r="AC64" s="408">
        <f t="shared" si="16"/>
        <v>4.7426200000000002E-2</v>
      </c>
      <c r="AD64" s="408">
        <f t="shared" si="16"/>
        <v>4.7426200000000002E-2</v>
      </c>
      <c r="AE64" s="408">
        <f t="shared" si="16"/>
        <v>4.7426200000000002E-2</v>
      </c>
      <c r="AF64" s="408">
        <f t="shared" si="16"/>
        <v>4.7426200000000002E-2</v>
      </c>
      <c r="AG64" s="408">
        <f t="shared" si="16"/>
        <v>5.7140000000000003E-2</v>
      </c>
      <c r="AH64" s="408">
        <f t="shared" si="16"/>
        <v>4.8569000000000008E-2</v>
      </c>
      <c r="AI64" s="409">
        <f t="shared" si="2"/>
        <v>0.5799709999999999</v>
      </c>
      <c r="AJ64" s="313">
        <f>+SUM(AI61:AI64)</f>
        <v>1.8828129999999996</v>
      </c>
    </row>
    <row r="65" spans="1:347" s="299" customFormat="1" ht="38.25" customHeight="1" thickBot="1" x14ac:dyDescent="0.3">
      <c r="A65" s="418">
        <v>2024</v>
      </c>
      <c r="B65" s="419">
        <v>16</v>
      </c>
      <c r="C65" s="420"/>
      <c r="D65" s="421">
        <v>0</v>
      </c>
      <c r="E65" s="421">
        <v>0</v>
      </c>
      <c r="F65" s="421">
        <v>0</v>
      </c>
      <c r="G65" s="421">
        <v>0</v>
      </c>
      <c r="H65" s="421">
        <v>0</v>
      </c>
      <c r="I65" s="421">
        <v>0</v>
      </c>
      <c r="J65" s="421">
        <v>0.2</v>
      </c>
      <c r="K65" s="421">
        <v>0</v>
      </c>
      <c r="L65" s="421">
        <v>0.2</v>
      </c>
      <c r="M65" s="421">
        <v>0.2</v>
      </c>
      <c r="N65" s="421">
        <v>0.2</v>
      </c>
      <c r="O65" s="421">
        <v>0.2</v>
      </c>
      <c r="P65" s="422">
        <f t="shared" si="1"/>
        <v>1</v>
      </c>
      <c r="R65" s="309">
        <v>0.5</v>
      </c>
      <c r="S65" s="423">
        <f>+ROUND((R65*100%)/SUM($R$65:$R$68),4)</f>
        <v>0.1429</v>
      </c>
      <c r="T65" s="418">
        <v>2024</v>
      </c>
      <c r="U65" s="419">
        <v>16</v>
      </c>
      <c r="V65" s="420"/>
      <c r="W65" s="424">
        <f t="shared" si="17"/>
        <v>0</v>
      </c>
      <c r="X65" s="424">
        <f t="shared" si="17"/>
        <v>0</v>
      </c>
      <c r="Y65" s="424">
        <f t="shared" si="17"/>
        <v>0</v>
      </c>
      <c r="Z65" s="424">
        <f t="shared" si="17"/>
        <v>0</v>
      </c>
      <c r="AA65" s="424">
        <f t="shared" si="16"/>
        <v>0</v>
      </c>
      <c r="AB65" s="424">
        <f t="shared" si="16"/>
        <v>0</v>
      </c>
      <c r="AC65" s="424">
        <f t="shared" si="16"/>
        <v>2.8580000000000001E-2</v>
      </c>
      <c r="AD65" s="424">
        <f t="shared" si="16"/>
        <v>0</v>
      </c>
      <c r="AE65" s="424">
        <f t="shared" si="16"/>
        <v>2.8580000000000001E-2</v>
      </c>
      <c r="AF65" s="424">
        <f t="shared" si="16"/>
        <v>2.8580000000000001E-2</v>
      </c>
      <c r="AG65" s="424">
        <f t="shared" si="16"/>
        <v>2.8580000000000001E-2</v>
      </c>
      <c r="AH65" s="424">
        <f t="shared" si="16"/>
        <v>2.8580000000000001E-2</v>
      </c>
      <c r="AI65" s="425">
        <f t="shared" si="2"/>
        <v>0.1429</v>
      </c>
      <c r="CD65" s="297"/>
      <c r="CE65" s="297"/>
      <c r="CF65" s="297"/>
      <c r="CG65" s="297"/>
      <c r="CH65" s="297"/>
      <c r="CI65" s="297"/>
      <c r="CJ65" s="297"/>
      <c r="CK65" s="297"/>
      <c r="CL65" s="297"/>
      <c r="CM65" s="297"/>
      <c r="CN65" s="297"/>
      <c r="CO65" s="297"/>
      <c r="CP65" s="297"/>
      <c r="CQ65" s="297"/>
      <c r="CR65" s="297"/>
      <c r="CS65" s="297"/>
      <c r="CT65" s="297"/>
      <c r="CU65" s="297"/>
      <c r="CV65" s="297"/>
      <c r="CW65" s="297"/>
      <c r="CX65" s="297"/>
      <c r="CY65" s="297"/>
      <c r="CZ65" s="297"/>
      <c r="DA65" s="297"/>
      <c r="DB65" s="297"/>
      <c r="DC65" s="297"/>
      <c r="DD65" s="297"/>
      <c r="DE65" s="297"/>
      <c r="DF65" s="297"/>
      <c r="DG65" s="297"/>
      <c r="DH65" s="297"/>
      <c r="DI65" s="297"/>
      <c r="DJ65" s="297"/>
      <c r="DK65" s="297"/>
      <c r="DL65" s="297"/>
      <c r="DM65" s="297"/>
      <c r="DN65" s="297"/>
      <c r="DO65" s="297"/>
      <c r="DP65" s="297"/>
      <c r="DQ65" s="297"/>
      <c r="DR65" s="297"/>
      <c r="DS65" s="297"/>
      <c r="DT65" s="297"/>
      <c r="DU65" s="297"/>
      <c r="DV65" s="297"/>
      <c r="DW65" s="297"/>
      <c r="DX65" s="297"/>
      <c r="DY65" s="297"/>
      <c r="DZ65" s="297"/>
      <c r="EA65" s="297"/>
      <c r="EB65" s="297"/>
      <c r="EC65" s="297"/>
      <c r="ED65" s="297"/>
      <c r="EE65" s="297"/>
      <c r="EF65" s="297"/>
      <c r="EG65" s="297"/>
      <c r="EH65" s="297"/>
      <c r="EI65" s="297"/>
      <c r="EJ65" s="297"/>
      <c r="EK65" s="297"/>
      <c r="EL65" s="297"/>
      <c r="EM65" s="297"/>
      <c r="EN65" s="297"/>
      <c r="EO65" s="297"/>
      <c r="EP65" s="297"/>
      <c r="EQ65" s="297"/>
      <c r="ER65" s="297"/>
      <c r="ES65" s="297"/>
      <c r="ET65" s="297"/>
      <c r="EU65" s="297"/>
      <c r="EV65" s="297"/>
      <c r="EW65" s="297"/>
      <c r="EX65" s="297"/>
      <c r="EY65" s="297"/>
      <c r="EZ65" s="297"/>
      <c r="FA65" s="297"/>
      <c r="FB65" s="297"/>
      <c r="FC65" s="297"/>
      <c r="FD65" s="297"/>
      <c r="FE65" s="297"/>
      <c r="FF65" s="297"/>
      <c r="FG65" s="297"/>
      <c r="FH65" s="297"/>
      <c r="FI65" s="297"/>
      <c r="FJ65" s="297"/>
      <c r="FK65" s="297"/>
      <c r="FL65" s="297"/>
      <c r="FM65" s="297"/>
      <c r="FN65" s="297"/>
      <c r="FO65" s="297"/>
      <c r="FP65" s="297"/>
      <c r="FQ65" s="297"/>
      <c r="FR65" s="297"/>
      <c r="FS65" s="297"/>
      <c r="FT65" s="297"/>
      <c r="FU65" s="297"/>
      <c r="FV65" s="297"/>
      <c r="FW65" s="297"/>
      <c r="FX65" s="297"/>
      <c r="FY65" s="297"/>
      <c r="FZ65" s="297"/>
      <c r="GA65" s="297"/>
      <c r="GB65" s="297"/>
      <c r="GC65" s="297"/>
      <c r="GD65" s="297"/>
      <c r="GE65" s="297"/>
      <c r="GF65" s="297"/>
      <c r="GG65" s="297"/>
      <c r="GH65" s="297"/>
      <c r="GI65" s="297"/>
      <c r="GJ65" s="297"/>
      <c r="GK65" s="297"/>
      <c r="GL65" s="297"/>
      <c r="GM65" s="297"/>
      <c r="GN65" s="297"/>
      <c r="GO65" s="297"/>
      <c r="GP65" s="297"/>
      <c r="GQ65" s="297"/>
      <c r="GR65" s="297"/>
      <c r="GS65" s="297"/>
      <c r="GT65" s="297"/>
      <c r="GU65" s="297"/>
      <c r="GV65" s="297"/>
      <c r="GW65" s="297"/>
      <c r="GX65" s="297"/>
      <c r="GY65" s="297"/>
      <c r="GZ65" s="297"/>
      <c r="HA65" s="297"/>
      <c r="HB65" s="297"/>
      <c r="HC65" s="297"/>
      <c r="HD65" s="297"/>
      <c r="HE65" s="297"/>
      <c r="HF65" s="297"/>
      <c r="HG65" s="297"/>
      <c r="HH65" s="297"/>
      <c r="HI65" s="297"/>
      <c r="HJ65" s="297"/>
      <c r="HK65" s="297"/>
      <c r="HL65" s="297"/>
      <c r="HM65" s="297"/>
      <c r="HN65" s="297"/>
      <c r="HO65" s="297"/>
      <c r="HP65" s="297"/>
      <c r="HQ65" s="297"/>
      <c r="HR65" s="297"/>
      <c r="HS65" s="297"/>
      <c r="HT65" s="297"/>
      <c r="HU65" s="297"/>
      <c r="HV65" s="297"/>
      <c r="HW65" s="297"/>
      <c r="HX65" s="297"/>
      <c r="HY65" s="297"/>
      <c r="HZ65" s="297"/>
      <c r="IA65" s="297"/>
      <c r="IB65" s="297"/>
      <c r="IC65" s="297"/>
      <c r="ID65" s="297"/>
      <c r="IE65" s="297"/>
      <c r="IF65" s="297"/>
      <c r="IG65" s="297"/>
      <c r="IH65" s="297"/>
      <c r="II65" s="297"/>
      <c r="IJ65" s="297"/>
      <c r="IK65" s="297"/>
      <c r="IL65" s="297"/>
      <c r="IM65" s="297"/>
      <c r="IN65" s="297"/>
      <c r="IO65" s="297"/>
      <c r="IP65" s="297"/>
      <c r="IQ65" s="297"/>
      <c r="IR65" s="297"/>
      <c r="IS65" s="297"/>
      <c r="IT65" s="297"/>
      <c r="IU65" s="297"/>
      <c r="IV65" s="297"/>
      <c r="IW65" s="297"/>
      <c r="IX65" s="297"/>
      <c r="IY65" s="297"/>
      <c r="IZ65" s="297"/>
      <c r="JA65" s="297"/>
      <c r="JB65" s="297"/>
      <c r="JC65" s="297"/>
      <c r="JD65" s="297"/>
      <c r="JE65" s="297"/>
      <c r="JF65" s="297"/>
      <c r="JG65" s="297"/>
      <c r="JH65" s="297"/>
      <c r="JI65" s="297"/>
      <c r="JJ65" s="297"/>
      <c r="JK65" s="297"/>
      <c r="JL65" s="297"/>
      <c r="JM65" s="297"/>
      <c r="JN65" s="297"/>
      <c r="JO65" s="297"/>
      <c r="JP65" s="297"/>
      <c r="JQ65" s="297"/>
      <c r="JR65" s="297"/>
      <c r="JS65" s="297"/>
      <c r="JT65" s="297"/>
      <c r="JU65" s="297"/>
      <c r="JV65" s="297"/>
      <c r="JW65" s="297"/>
      <c r="JX65" s="297"/>
      <c r="JY65" s="297"/>
      <c r="JZ65" s="297"/>
      <c r="KA65" s="297"/>
      <c r="KB65" s="297"/>
      <c r="KC65" s="297"/>
      <c r="KD65" s="297"/>
      <c r="KE65" s="297"/>
      <c r="KF65" s="297"/>
      <c r="KG65" s="297"/>
      <c r="KH65" s="297"/>
      <c r="KI65" s="297"/>
      <c r="KJ65" s="297"/>
      <c r="KK65" s="297"/>
      <c r="KL65" s="297"/>
      <c r="KM65" s="297"/>
      <c r="KN65" s="297"/>
      <c r="KO65" s="297"/>
      <c r="KP65" s="297"/>
      <c r="KQ65" s="297"/>
      <c r="KR65" s="297"/>
      <c r="KS65" s="297"/>
      <c r="KT65" s="297"/>
      <c r="KU65" s="297"/>
      <c r="KV65" s="297"/>
      <c r="KW65" s="297"/>
      <c r="KX65" s="297"/>
      <c r="KY65" s="297"/>
      <c r="KZ65" s="297"/>
      <c r="LA65" s="297"/>
      <c r="LB65" s="297"/>
      <c r="LC65" s="297"/>
      <c r="LD65" s="297"/>
      <c r="LE65" s="297"/>
      <c r="LF65" s="297"/>
      <c r="LG65" s="297"/>
      <c r="LH65" s="297"/>
      <c r="LI65" s="297"/>
      <c r="LJ65" s="297"/>
      <c r="LK65" s="297"/>
      <c r="LL65" s="297"/>
      <c r="LM65" s="297"/>
      <c r="LN65" s="297"/>
      <c r="LO65" s="297"/>
      <c r="LP65" s="297"/>
      <c r="LQ65" s="297"/>
      <c r="LR65" s="297"/>
      <c r="LS65" s="297"/>
      <c r="LT65" s="297"/>
      <c r="LU65" s="297"/>
      <c r="LV65" s="297"/>
      <c r="LW65" s="297"/>
      <c r="LX65" s="297"/>
      <c r="LY65" s="297"/>
      <c r="LZ65" s="297"/>
      <c r="MA65" s="297"/>
      <c r="MB65" s="297"/>
      <c r="MC65" s="297"/>
      <c r="MD65" s="297"/>
      <c r="ME65" s="297"/>
      <c r="MF65" s="297"/>
      <c r="MG65" s="297"/>
      <c r="MH65" s="297"/>
      <c r="MI65" s="297"/>
    </row>
    <row r="66" spans="1:347" s="299" customFormat="1" ht="38.25" hidden="1" customHeight="1" thickBot="1" x14ac:dyDescent="0.3">
      <c r="A66" s="418">
        <v>2025</v>
      </c>
      <c r="B66" s="419">
        <v>16</v>
      </c>
      <c r="C66" s="420"/>
      <c r="D66" s="421">
        <v>0.16800000000000001</v>
      </c>
      <c r="E66" s="421">
        <v>0.16800000000000001</v>
      </c>
      <c r="F66" s="421">
        <v>0.16800000000000001</v>
      </c>
      <c r="G66" s="421">
        <v>0.16800000000000001</v>
      </c>
      <c r="H66" s="421">
        <v>0.16800000000000001</v>
      </c>
      <c r="I66" s="421">
        <v>0.16800000000000001</v>
      </c>
      <c r="J66" s="421">
        <v>0.16800000000000001</v>
      </c>
      <c r="K66" s="421">
        <v>0.16800000000000001</v>
      </c>
      <c r="L66" s="421">
        <v>0.16800000000000001</v>
      </c>
      <c r="M66" s="421">
        <v>0.16800000000000001</v>
      </c>
      <c r="N66" s="421">
        <v>0.16800000000000001</v>
      </c>
      <c r="O66" s="421">
        <v>0.16</v>
      </c>
      <c r="P66" s="422">
        <f t="shared" si="1"/>
        <v>2.0079999999999996</v>
      </c>
      <c r="R66" s="309">
        <v>1</v>
      </c>
      <c r="S66" s="423">
        <f t="shared" ref="S66:S68" si="18">+ROUND((R66*100%)/SUM($R$65:$R$68),4)</f>
        <v>0.28570000000000001</v>
      </c>
      <c r="T66" s="418">
        <v>2025</v>
      </c>
      <c r="U66" s="419">
        <v>16</v>
      </c>
      <c r="V66" s="420"/>
      <c r="W66" s="424">
        <f t="shared" si="17"/>
        <v>4.7997600000000001E-2</v>
      </c>
      <c r="X66" s="424">
        <f t="shared" si="17"/>
        <v>4.7997600000000001E-2</v>
      </c>
      <c r="Y66" s="424">
        <f t="shared" si="17"/>
        <v>4.7997600000000001E-2</v>
      </c>
      <c r="Z66" s="424">
        <f t="shared" si="17"/>
        <v>4.7997600000000001E-2</v>
      </c>
      <c r="AA66" s="424">
        <f t="shared" si="16"/>
        <v>4.7997600000000001E-2</v>
      </c>
      <c r="AB66" s="424">
        <f t="shared" si="16"/>
        <v>4.7997600000000001E-2</v>
      </c>
      <c r="AC66" s="424">
        <f t="shared" si="16"/>
        <v>4.7997600000000001E-2</v>
      </c>
      <c r="AD66" s="424">
        <f t="shared" si="16"/>
        <v>4.7997600000000001E-2</v>
      </c>
      <c r="AE66" s="424">
        <f t="shared" si="16"/>
        <v>4.7997600000000001E-2</v>
      </c>
      <c r="AF66" s="424">
        <f t="shared" si="16"/>
        <v>4.7997600000000001E-2</v>
      </c>
      <c r="AG66" s="424">
        <f t="shared" si="16"/>
        <v>4.7997600000000001E-2</v>
      </c>
      <c r="AH66" s="424">
        <f t="shared" si="16"/>
        <v>4.5712000000000003E-2</v>
      </c>
      <c r="AI66" s="425">
        <f t="shared" si="2"/>
        <v>0.57368559999999991</v>
      </c>
      <c r="CD66" s="297"/>
      <c r="CE66" s="297"/>
      <c r="CF66" s="297"/>
      <c r="CG66" s="297"/>
      <c r="CH66" s="297"/>
      <c r="CI66" s="297"/>
      <c r="CJ66" s="297"/>
      <c r="CK66" s="297"/>
      <c r="CL66" s="297"/>
      <c r="CM66" s="297"/>
      <c r="CN66" s="297"/>
      <c r="CO66" s="297"/>
      <c r="CP66" s="297"/>
      <c r="CQ66" s="297"/>
      <c r="CR66" s="297"/>
      <c r="CS66" s="297"/>
      <c r="CT66" s="297"/>
      <c r="CU66" s="297"/>
      <c r="CV66" s="297"/>
      <c r="CW66" s="297"/>
      <c r="CX66" s="297"/>
      <c r="CY66" s="297"/>
      <c r="CZ66" s="297"/>
      <c r="DA66" s="297"/>
      <c r="DB66" s="297"/>
      <c r="DC66" s="297"/>
      <c r="DD66" s="297"/>
      <c r="DE66" s="297"/>
      <c r="DF66" s="297"/>
      <c r="DG66" s="297"/>
      <c r="DH66" s="297"/>
      <c r="DI66" s="297"/>
      <c r="DJ66" s="297"/>
      <c r="DK66" s="297"/>
      <c r="DL66" s="297"/>
      <c r="DM66" s="297"/>
      <c r="DN66" s="297"/>
      <c r="DO66" s="297"/>
      <c r="DP66" s="297"/>
      <c r="DQ66" s="297"/>
      <c r="DR66" s="297"/>
      <c r="DS66" s="297"/>
      <c r="DT66" s="297"/>
      <c r="DU66" s="297"/>
      <c r="DV66" s="297"/>
      <c r="DW66" s="297"/>
      <c r="DX66" s="297"/>
      <c r="DY66" s="297"/>
      <c r="DZ66" s="297"/>
      <c r="EA66" s="297"/>
      <c r="EB66" s="297"/>
      <c r="EC66" s="297"/>
      <c r="ED66" s="297"/>
      <c r="EE66" s="297"/>
      <c r="EF66" s="297"/>
      <c r="EG66" s="297"/>
      <c r="EH66" s="297"/>
      <c r="EI66" s="297"/>
      <c r="EJ66" s="297"/>
      <c r="EK66" s="297"/>
      <c r="EL66" s="297"/>
      <c r="EM66" s="297"/>
      <c r="EN66" s="297"/>
      <c r="EO66" s="297"/>
      <c r="EP66" s="297"/>
      <c r="EQ66" s="297"/>
      <c r="ER66" s="297"/>
      <c r="ES66" s="297"/>
      <c r="ET66" s="297"/>
      <c r="EU66" s="297"/>
      <c r="EV66" s="297"/>
      <c r="EW66" s="297"/>
      <c r="EX66" s="297"/>
      <c r="EY66" s="297"/>
      <c r="EZ66" s="297"/>
      <c r="FA66" s="297"/>
      <c r="FB66" s="297"/>
      <c r="FC66" s="297"/>
      <c r="FD66" s="297"/>
      <c r="FE66" s="297"/>
      <c r="FF66" s="297"/>
      <c r="FG66" s="297"/>
      <c r="FH66" s="297"/>
      <c r="FI66" s="297"/>
      <c r="FJ66" s="297"/>
      <c r="FK66" s="297"/>
      <c r="FL66" s="297"/>
      <c r="FM66" s="297"/>
      <c r="FN66" s="297"/>
      <c r="FO66" s="297"/>
      <c r="FP66" s="297"/>
      <c r="FQ66" s="297"/>
      <c r="FR66" s="297"/>
      <c r="FS66" s="297"/>
      <c r="FT66" s="297"/>
      <c r="FU66" s="297"/>
      <c r="FV66" s="297"/>
      <c r="FW66" s="297"/>
      <c r="FX66" s="297"/>
      <c r="FY66" s="297"/>
      <c r="FZ66" s="297"/>
      <c r="GA66" s="297"/>
      <c r="GB66" s="297"/>
      <c r="GC66" s="297"/>
      <c r="GD66" s="297"/>
      <c r="GE66" s="297"/>
      <c r="GF66" s="297"/>
      <c r="GG66" s="297"/>
      <c r="GH66" s="297"/>
      <c r="GI66" s="297"/>
      <c r="GJ66" s="297"/>
      <c r="GK66" s="297"/>
      <c r="GL66" s="297"/>
      <c r="GM66" s="297"/>
      <c r="GN66" s="297"/>
      <c r="GO66" s="297"/>
      <c r="GP66" s="297"/>
      <c r="GQ66" s="297"/>
      <c r="GR66" s="297"/>
      <c r="GS66" s="297"/>
      <c r="GT66" s="297"/>
      <c r="GU66" s="297"/>
      <c r="GV66" s="297"/>
      <c r="GW66" s="297"/>
      <c r="GX66" s="297"/>
      <c r="GY66" s="297"/>
      <c r="GZ66" s="297"/>
      <c r="HA66" s="297"/>
      <c r="HB66" s="297"/>
      <c r="HC66" s="297"/>
      <c r="HD66" s="297"/>
      <c r="HE66" s="297"/>
      <c r="HF66" s="297"/>
      <c r="HG66" s="297"/>
      <c r="HH66" s="297"/>
      <c r="HI66" s="297"/>
      <c r="HJ66" s="297"/>
      <c r="HK66" s="297"/>
      <c r="HL66" s="297"/>
      <c r="HM66" s="297"/>
      <c r="HN66" s="297"/>
      <c r="HO66" s="297"/>
      <c r="HP66" s="297"/>
      <c r="HQ66" s="297"/>
      <c r="HR66" s="297"/>
      <c r="HS66" s="297"/>
      <c r="HT66" s="297"/>
      <c r="HU66" s="297"/>
      <c r="HV66" s="297"/>
      <c r="HW66" s="297"/>
      <c r="HX66" s="297"/>
      <c r="HY66" s="297"/>
      <c r="HZ66" s="297"/>
      <c r="IA66" s="297"/>
      <c r="IB66" s="297"/>
      <c r="IC66" s="297"/>
      <c r="ID66" s="297"/>
      <c r="IE66" s="297"/>
      <c r="IF66" s="297"/>
      <c r="IG66" s="297"/>
      <c r="IH66" s="297"/>
      <c r="II66" s="297"/>
      <c r="IJ66" s="297"/>
      <c r="IK66" s="297"/>
      <c r="IL66" s="297"/>
      <c r="IM66" s="297"/>
      <c r="IN66" s="297"/>
      <c r="IO66" s="297"/>
      <c r="IP66" s="297"/>
      <c r="IQ66" s="297"/>
      <c r="IR66" s="297"/>
      <c r="IS66" s="297"/>
      <c r="IT66" s="297"/>
      <c r="IU66" s="297"/>
      <c r="IV66" s="297"/>
      <c r="IW66" s="297"/>
      <c r="IX66" s="297"/>
      <c r="IY66" s="297"/>
      <c r="IZ66" s="297"/>
      <c r="JA66" s="297"/>
      <c r="JB66" s="297"/>
      <c r="JC66" s="297"/>
      <c r="JD66" s="297"/>
      <c r="JE66" s="297"/>
      <c r="JF66" s="297"/>
      <c r="JG66" s="297"/>
      <c r="JH66" s="297"/>
      <c r="JI66" s="297"/>
      <c r="JJ66" s="297"/>
      <c r="JK66" s="297"/>
      <c r="JL66" s="297"/>
      <c r="JM66" s="297"/>
      <c r="JN66" s="297"/>
      <c r="JO66" s="297"/>
      <c r="JP66" s="297"/>
      <c r="JQ66" s="297"/>
      <c r="JR66" s="297"/>
      <c r="JS66" s="297"/>
      <c r="JT66" s="297"/>
      <c r="JU66" s="297"/>
      <c r="JV66" s="297"/>
      <c r="JW66" s="297"/>
      <c r="JX66" s="297"/>
      <c r="JY66" s="297"/>
      <c r="JZ66" s="297"/>
      <c r="KA66" s="297"/>
      <c r="KB66" s="297"/>
      <c r="KC66" s="297"/>
      <c r="KD66" s="297"/>
      <c r="KE66" s="297"/>
      <c r="KF66" s="297"/>
      <c r="KG66" s="297"/>
      <c r="KH66" s="297"/>
      <c r="KI66" s="297"/>
      <c r="KJ66" s="297"/>
      <c r="KK66" s="297"/>
      <c r="KL66" s="297"/>
      <c r="KM66" s="297"/>
      <c r="KN66" s="297"/>
      <c r="KO66" s="297"/>
      <c r="KP66" s="297"/>
      <c r="KQ66" s="297"/>
      <c r="KR66" s="297"/>
      <c r="KS66" s="297"/>
      <c r="KT66" s="297"/>
      <c r="KU66" s="297"/>
      <c r="KV66" s="297"/>
      <c r="KW66" s="297"/>
      <c r="KX66" s="297"/>
      <c r="KY66" s="297"/>
      <c r="KZ66" s="297"/>
      <c r="LA66" s="297"/>
      <c r="LB66" s="297"/>
      <c r="LC66" s="297"/>
      <c r="LD66" s="297"/>
      <c r="LE66" s="297"/>
      <c r="LF66" s="297"/>
      <c r="LG66" s="297"/>
      <c r="LH66" s="297"/>
      <c r="LI66" s="297"/>
      <c r="LJ66" s="297"/>
      <c r="LK66" s="297"/>
      <c r="LL66" s="297"/>
      <c r="LM66" s="297"/>
      <c r="LN66" s="297"/>
      <c r="LO66" s="297"/>
      <c r="LP66" s="297"/>
      <c r="LQ66" s="297"/>
      <c r="LR66" s="297"/>
      <c r="LS66" s="297"/>
      <c r="LT66" s="297"/>
      <c r="LU66" s="297"/>
      <c r="LV66" s="297"/>
      <c r="LW66" s="297"/>
      <c r="LX66" s="297"/>
      <c r="LY66" s="297"/>
      <c r="LZ66" s="297"/>
      <c r="MA66" s="297"/>
      <c r="MB66" s="297"/>
      <c r="MC66" s="297"/>
      <c r="MD66" s="297"/>
      <c r="ME66" s="297"/>
      <c r="MF66" s="297"/>
      <c r="MG66" s="297"/>
      <c r="MH66" s="297"/>
      <c r="MI66" s="297"/>
    </row>
    <row r="67" spans="1:347" s="299" customFormat="1" ht="38.25" hidden="1" customHeight="1" thickBot="1" x14ac:dyDescent="0.3">
      <c r="A67" s="418">
        <v>2026</v>
      </c>
      <c r="B67" s="419">
        <v>16</v>
      </c>
      <c r="C67" s="420"/>
      <c r="D67" s="421">
        <v>0.16800000000000001</v>
      </c>
      <c r="E67" s="421">
        <v>0.16800000000000001</v>
      </c>
      <c r="F67" s="421">
        <v>0.16800000000000001</v>
      </c>
      <c r="G67" s="421">
        <v>0.16800000000000001</v>
      </c>
      <c r="H67" s="421">
        <v>0.16800000000000001</v>
      </c>
      <c r="I67" s="421">
        <v>0.16800000000000001</v>
      </c>
      <c r="J67" s="421">
        <v>0.16800000000000001</v>
      </c>
      <c r="K67" s="421">
        <v>0.16800000000000001</v>
      </c>
      <c r="L67" s="421">
        <v>0.16800000000000001</v>
      </c>
      <c r="M67" s="421">
        <v>0.16800000000000001</v>
      </c>
      <c r="N67" s="421">
        <v>0.16800000000000001</v>
      </c>
      <c r="O67" s="421">
        <v>0.16</v>
      </c>
      <c r="P67" s="422">
        <f t="shared" si="1"/>
        <v>2.0079999999999996</v>
      </c>
      <c r="R67" s="309">
        <v>1</v>
      </c>
      <c r="S67" s="423">
        <f t="shared" si="18"/>
        <v>0.28570000000000001</v>
      </c>
      <c r="T67" s="418">
        <v>2026</v>
      </c>
      <c r="U67" s="419">
        <v>16</v>
      </c>
      <c r="V67" s="420"/>
      <c r="W67" s="424">
        <f t="shared" si="17"/>
        <v>4.7997600000000001E-2</v>
      </c>
      <c r="X67" s="424">
        <f t="shared" si="17"/>
        <v>4.7997600000000001E-2</v>
      </c>
      <c r="Y67" s="424">
        <f t="shared" si="17"/>
        <v>4.7997600000000001E-2</v>
      </c>
      <c r="Z67" s="424">
        <f t="shared" si="17"/>
        <v>4.7997600000000001E-2</v>
      </c>
      <c r="AA67" s="424">
        <f t="shared" si="16"/>
        <v>4.7997600000000001E-2</v>
      </c>
      <c r="AB67" s="424">
        <f t="shared" si="16"/>
        <v>4.7997600000000001E-2</v>
      </c>
      <c r="AC67" s="424">
        <f t="shared" si="16"/>
        <v>4.7997600000000001E-2</v>
      </c>
      <c r="AD67" s="424">
        <f t="shared" si="16"/>
        <v>4.7997600000000001E-2</v>
      </c>
      <c r="AE67" s="424">
        <f t="shared" si="16"/>
        <v>4.7997600000000001E-2</v>
      </c>
      <c r="AF67" s="424">
        <f t="shared" si="16"/>
        <v>4.7997600000000001E-2</v>
      </c>
      <c r="AG67" s="424">
        <f t="shared" si="16"/>
        <v>4.7997600000000001E-2</v>
      </c>
      <c r="AH67" s="424">
        <f t="shared" si="16"/>
        <v>4.5712000000000003E-2</v>
      </c>
      <c r="AI67" s="425">
        <f t="shared" si="2"/>
        <v>0.57368559999999991</v>
      </c>
      <c r="CD67" s="297"/>
      <c r="CE67" s="297"/>
      <c r="CF67" s="297"/>
      <c r="CG67" s="297"/>
      <c r="CH67" s="297"/>
      <c r="CI67" s="297"/>
      <c r="CJ67" s="297"/>
      <c r="CK67" s="297"/>
      <c r="CL67" s="297"/>
      <c r="CM67" s="297"/>
      <c r="CN67" s="297"/>
      <c r="CO67" s="297"/>
      <c r="CP67" s="297"/>
      <c r="CQ67" s="297"/>
      <c r="CR67" s="297"/>
      <c r="CS67" s="297"/>
      <c r="CT67" s="297"/>
      <c r="CU67" s="297"/>
      <c r="CV67" s="297"/>
      <c r="CW67" s="297"/>
      <c r="CX67" s="297"/>
      <c r="CY67" s="297"/>
      <c r="CZ67" s="297"/>
      <c r="DA67" s="297"/>
      <c r="DB67" s="297"/>
      <c r="DC67" s="297"/>
      <c r="DD67" s="297"/>
      <c r="DE67" s="297"/>
      <c r="DF67" s="297"/>
      <c r="DG67" s="297"/>
      <c r="DH67" s="297"/>
      <c r="DI67" s="297"/>
      <c r="DJ67" s="297"/>
      <c r="DK67" s="297"/>
      <c r="DL67" s="297"/>
      <c r="DM67" s="297"/>
      <c r="DN67" s="297"/>
      <c r="DO67" s="297"/>
      <c r="DP67" s="297"/>
      <c r="DQ67" s="297"/>
      <c r="DR67" s="297"/>
      <c r="DS67" s="297"/>
      <c r="DT67" s="297"/>
      <c r="DU67" s="297"/>
      <c r="DV67" s="297"/>
      <c r="DW67" s="297"/>
      <c r="DX67" s="297"/>
      <c r="DY67" s="297"/>
      <c r="DZ67" s="297"/>
      <c r="EA67" s="297"/>
      <c r="EB67" s="297"/>
      <c r="EC67" s="297"/>
      <c r="ED67" s="297"/>
      <c r="EE67" s="297"/>
      <c r="EF67" s="297"/>
      <c r="EG67" s="297"/>
      <c r="EH67" s="297"/>
      <c r="EI67" s="297"/>
      <c r="EJ67" s="297"/>
      <c r="EK67" s="297"/>
      <c r="EL67" s="297"/>
      <c r="EM67" s="297"/>
      <c r="EN67" s="297"/>
      <c r="EO67" s="297"/>
      <c r="EP67" s="297"/>
      <c r="EQ67" s="297"/>
      <c r="ER67" s="297"/>
      <c r="ES67" s="297"/>
      <c r="ET67" s="297"/>
      <c r="EU67" s="297"/>
      <c r="EV67" s="297"/>
      <c r="EW67" s="297"/>
      <c r="EX67" s="297"/>
      <c r="EY67" s="297"/>
      <c r="EZ67" s="297"/>
      <c r="FA67" s="297"/>
      <c r="FB67" s="297"/>
      <c r="FC67" s="297"/>
      <c r="FD67" s="297"/>
      <c r="FE67" s="297"/>
      <c r="FF67" s="297"/>
      <c r="FG67" s="297"/>
      <c r="FH67" s="297"/>
      <c r="FI67" s="297"/>
      <c r="FJ67" s="297"/>
      <c r="FK67" s="297"/>
      <c r="FL67" s="297"/>
      <c r="FM67" s="297"/>
      <c r="FN67" s="297"/>
      <c r="FO67" s="297"/>
      <c r="FP67" s="297"/>
      <c r="FQ67" s="297"/>
      <c r="FR67" s="297"/>
      <c r="FS67" s="297"/>
      <c r="FT67" s="297"/>
      <c r="FU67" s="297"/>
      <c r="FV67" s="297"/>
      <c r="FW67" s="297"/>
      <c r="FX67" s="297"/>
      <c r="FY67" s="297"/>
      <c r="FZ67" s="297"/>
      <c r="GA67" s="297"/>
      <c r="GB67" s="297"/>
      <c r="GC67" s="297"/>
      <c r="GD67" s="297"/>
      <c r="GE67" s="297"/>
      <c r="GF67" s="297"/>
      <c r="GG67" s="297"/>
      <c r="GH67" s="297"/>
      <c r="GI67" s="297"/>
      <c r="GJ67" s="297"/>
      <c r="GK67" s="297"/>
      <c r="GL67" s="297"/>
      <c r="GM67" s="297"/>
      <c r="GN67" s="297"/>
      <c r="GO67" s="297"/>
      <c r="GP67" s="297"/>
      <c r="GQ67" s="297"/>
      <c r="GR67" s="297"/>
      <c r="GS67" s="297"/>
      <c r="GT67" s="297"/>
      <c r="GU67" s="297"/>
      <c r="GV67" s="297"/>
      <c r="GW67" s="297"/>
      <c r="GX67" s="297"/>
      <c r="GY67" s="297"/>
      <c r="GZ67" s="297"/>
      <c r="HA67" s="297"/>
      <c r="HB67" s="297"/>
      <c r="HC67" s="297"/>
      <c r="HD67" s="297"/>
      <c r="HE67" s="297"/>
      <c r="HF67" s="297"/>
      <c r="HG67" s="297"/>
      <c r="HH67" s="297"/>
      <c r="HI67" s="297"/>
      <c r="HJ67" s="297"/>
      <c r="HK67" s="297"/>
      <c r="HL67" s="297"/>
      <c r="HM67" s="297"/>
      <c r="HN67" s="297"/>
      <c r="HO67" s="297"/>
      <c r="HP67" s="297"/>
      <c r="HQ67" s="297"/>
      <c r="HR67" s="297"/>
      <c r="HS67" s="297"/>
      <c r="HT67" s="297"/>
      <c r="HU67" s="297"/>
      <c r="HV67" s="297"/>
      <c r="HW67" s="297"/>
      <c r="HX67" s="297"/>
      <c r="HY67" s="297"/>
      <c r="HZ67" s="297"/>
      <c r="IA67" s="297"/>
      <c r="IB67" s="297"/>
      <c r="IC67" s="297"/>
      <c r="ID67" s="297"/>
      <c r="IE67" s="297"/>
      <c r="IF67" s="297"/>
      <c r="IG67" s="297"/>
      <c r="IH67" s="297"/>
      <c r="II67" s="297"/>
      <c r="IJ67" s="297"/>
      <c r="IK67" s="297"/>
      <c r="IL67" s="297"/>
      <c r="IM67" s="297"/>
      <c r="IN67" s="297"/>
      <c r="IO67" s="297"/>
      <c r="IP67" s="297"/>
      <c r="IQ67" s="297"/>
      <c r="IR67" s="297"/>
      <c r="IS67" s="297"/>
      <c r="IT67" s="297"/>
      <c r="IU67" s="297"/>
      <c r="IV67" s="297"/>
      <c r="IW67" s="297"/>
      <c r="IX67" s="297"/>
      <c r="IY67" s="297"/>
      <c r="IZ67" s="297"/>
      <c r="JA67" s="297"/>
      <c r="JB67" s="297"/>
      <c r="JC67" s="297"/>
      <c r="JD67" s="297"/>
      <c r="JE67" s="297"/>
      <c r="JF67" s="297"/>
      <c r="JG67" s="297"/>
      <c r="JH67" s="297"/>
      <c r="JI67" s="297"/>
      <c r="JJ67" s="297"/>
      <c r="JK67" s="297"/>
      <c r="JL67" s="297"/>
      <c r="JM67" s="297"/>
      <c r="JN67" s="297"/>
      <c r="JO67" s="297"/>
      <c r="JP67" s="297"/>
      <c r="JQ67" s="297"/>
      <c r="JR67" s="297"/>
      <c r="JS67" s="297"/>
      <c r="JT67" s="297"/>
      <c r="JU67" s="297"/>
      <c r="JV67" s="297"/>
      <c r="JW67" s="297"/>
      <c r="JX67" s="297"/>
      <c r="JY67" s="297"/>
      <c r="JZ67" s="297"/>
      <c r="KA67" s="297"/>
      <c r="KB67" s="297"/>
      <c r="KC67" s="297"/>
      <c r="KD67" s="297"/>
      <c r="KE67" s="297"/>
      <c r="KF67" s="297"/>
      <c r="KG67" s="297"/>
      <c r="KH67" s="297"/>
      <c r="KI67" s="297"/>
      <c r="KJ67" s="297"/>
      <c r="KK67" s="297"/>
      <c r="KL67" s="297"/>
      <c r="KM67" s="297"/>
      <c r="KN67" s="297"/>
      <c r="KO67" s="297"/>
      <c r="KP67" s="297"/>
      <c r="KQ67" s="297"/>
      <c r="KR67" s="297"/>
      <c r="KS67" s="297"/>
      <c r="KT67" s="297"/>
      <c r="KU67" s="297"/>
      <c r="KV67" s="297"/>
      <c r="KW67" s="297"/>
      <c r="KX67" s="297"/>
      <c r="KY67" s="297"/>
      <c r="KZ67" s="297"/>
      <c r="LA67" s="297"/>
      <c r="LB67" s="297"/>
      <c r="LC67" s="297"/>
      <c r="LD67" s="297"/>
      <c r="LE67" s="297"/>
      <c r="LF67" s="297"/>
      <c r="LG67" s="297"/>
      <c r="LH67" s="297"/>
      <c r="LI67" s="297"/>
      <c r="LJ67" s="297"/>
      <c r="LK67" s="297"/>
      <c r="LL67" s="297"/>
      <c r="LM67" s="297"/>
      <c r="LN67" s="297"/>
      <c r="LO67" s="297"/>
      <c r="LP67" s="297"/>
      <c r="LQ67" s="297"/>
      <c r="LR67" s="297"/>
      <c r="LS67" s="297"/>
      <c r="LT67" s="297"/>
      <c r="LU67" s="297"/>
      <c r="LV67" s="297"/>
      <c r="LW67" s="297"/>
      <c r="LX67" s="297"/>
      <c r="LY67" s="297"/>
      <c r="LZ67" s="297"/>
      <c r="MA67" s="297"/>
      <c r="MB67" s="297"/>
      <c r="MC67" s="297"/>
      <c r="MD67" s="297"/>
      <c r="ME67" s="297"/>
      <c r="MF67" s="297"/>
      <c r="MG67" s="297"/>
      <c r="MH67" s="297"/>
      <c r="MI67" s="297"/>
    </row>
    <row r="68" spans="1:347" s="299" customFormat="1" ht="38.25" hidden="1" customHeight="1" thickBot="1" x14ac:dyDescent="0.3">
      <c r="A68" s="418">
        <v>2027</v>
      </c>
      <c r="B68" s="419">
        <v>16</v>
      </c>
      <c r="C68" s="420"/>
      <c r="D68" s="421">
        <v>0.16800000000000001</v>
      </c>
      <c r="E68" s="421">
        <v>0.16800000000000001</v>
      </c>
      <c r="F68" s="421">
        <v>0.16800000000000001</v>
      </c>
      <c r="G68" s="421">
        <v>0.16800000000000001</v>
      </c>
      <c r="H68" s="421">
        <v>0.16800000000000001</v>
      </c>
      <c r="I68" s="421">
        <v>0.16800000000000001</v>
      </c>
      <c r="J68" s="421">
        <v>0.16800000000000001</v>
      </c>
      <c r="K68" s="421">
        <v>0.16800000000000001</v>
      </c>
      <c r="L68" s="421">
        <v>0.16800000000000001</v>
      </c>
      <c r="M68" s="421">
        <v>0.16800000000000001</v>
      </c>
      <c r="N68" s="421">
        <v>0.16800000000000001</v>
      </c>
      <c r="O68" s="421">
        <v>0.16</v>
      </c>
      <c r="P68" s="422">
        <f t="shared" si="1"/>
        <v>2.0079999999999996</v>
      </c>
      <c r="Q68" s="299" t="str">
        <f>+IF(SUM(R65:R68)&lt;&gt;350%,"MAL DISTRIBUIDO","CORRECTO")</f>
        <v>CORRECTO</v>
      </c>
      <c r="R68" s="309">
        <v>1</v>
      </c>
      <c r="S68" s="423">
        <f t="shared" si="18"/>
        <v>0.28570000000000001</v>
      </c>
      <c r="T68" s="418">
        <v>2027</v>
      </c>
      <c r="U68" s="419">
        <v>16</v>
      </c>
      <c r="V68" s="420"/>
      <c r="W68" s="424">
        <f t="shared" si="17"/>
        <v>4.7997600000000001E-2</v>
      </c>
      <c r="X68" s="424">
        <f t="shared" si="17"/>
        <v>4.7997600000000001E-2</v>
      </c>
      <c r="Y68" s="424">
        <f t="shared" si="17"/>
        <v>4.7997600000000001E-2</v>
      </c>
      <c r="Z68" s="424">
        <f t="shared" si="17"/>
        <v>4.7997600000000001E-2</v>
      </c>
      <c r="AA68" s="424">
        <f t="shared" si="16"/>
        <v>4.7997600000000001E-2</v>
      </c>
      <c r="AB68" s="424">
        <f t="shared" si="16"/>
        <v>4.7997600000000001E-2</v>
      </c>
      <c r="AC68" s="424">
        <f t="shared" si="16"/>
        <v>4.7997600000000001E-2</v>
      </c>
      <c r="AD68" s="424">
        <f t="shared" si="16"/>
        <v>4.7997600000000001E-2</v>
      </c>
      <c r="AE68" s="424">
        <f t="shared" si="16"/>
        <v>4.7997600000000001E-2</v>
      </c>
      <c r="AF68" s="424">
        <f t="shared" si="16"/>
        <v>4.7997600000000001E-2</v>
      </c>
      <c r="AG68" s="424">
        <f t="shared" si="16"/>
        <v>4.7997600000000001E-2</v>
      </c>
      <c r="AH68" s="424">
        <f t="shared" si="16"/>
        <v>4.5712000000000003E-2</v>
      </c>
      <c r="AI68" s="425">
        <f t="shared" si="2"/>
        <v>0.57368559999999991</v>
      </c>
      <c r="AJ68" s="313">
        <f>+SUM(AI65:AI68)</f>
        <v>1.8639567999999997</v>
      </c>
      <c r="CD68" s="297"/>
      <c r="CE68" s="297"/>
      <c r="CF68" s="297"/>
      <c r="CG68" s="297"/>
      <c r="CH68" s="297"/>
      <c r="CI68" s="297"/>
      <c r="CJ68" s="297"/>
      <c r="CK68" s="297"/>
      <c r="CL68" s="297"/>
      <c r="CM68" s="297"/>
      <c r="CN68" s="297"/>
      <c r="CO68" s="297"/>
      <c r="CP68" s="297"/>
      <c r="CQ68" s="297"/>
      <c r="CR68" s="297"/>
      <c r="CS68" s="297"/>
      <c r="CT68" s="297"/>
      <c r="CU68" s="297"/>
      <c r="CV68" s="297"/>
      <c r="CW68" s="297"/>
      <c r="CX68" s="297"/>
      <c r="CY68" s="297"/>
      <c r="CZ68" s="297"/>
      <c r="DA68" s="297"/>
      <c r="DB68" s="297"/>
      <c r="DC68" s="297"/>
      <c r="DD68" s="297"/>
      <c r="DE68" s="297"/>
      <c r="DF68" s="297"/>
      <c r="DG68" s="297"/>
      <c r="DH68" s="297"/>
      <c r="DI68" s="297"/>
      <c r="DJ68" s="297"/>
      <c r="DK68" s="297"/>
      <c r="DL68" s="297"/>
      <c r="DM68" s="297"/>
      <c r="DN68" s="297"/>
      <c r="DO68" s="297"/>
      <c r="DP68" s="297"/>
      <c r="DQ68" s="297"/>
      <c r="DR68" s="297"/>
      <c r="DS68" s="297"/>
      <c r="DT68" s="297"/>
      <c r="DU68" s="297"/>
      <c r="DV68" s="297"/>
      <c r="DW68" s="297"/>
      <c r="DX68" s="297"/>
      <c r="DY68" s="297"/>
      <c r="DZ68" s="297"/>
      <c r="EA68" s="297"/>
      <c r="EB68" s="297"/>
      <c r="EC68" s="297"/>
      <c r="ED68" s="297"/>
      <c r="EE68" s="297"/>
      <c r="EF68" s="297"/>
      <c r="EG68" s="297"/>
      <c r="EH68" s="297"/>
      <c r="EI68" s="297"/>
      <c r="EJ68" s="297"/>
      <c r="EK68" s="297"/>
      <c r="EL68" s="297"/>
      <c r="EM68" s="297"/>
      <c r="EN68" s="297"/>
      <c r="EO68" s="297"/>
      <c r="EP68" s="297"/>
      <c r="EQ68" s="297"/>
      <c r="ER68" s="297"/>
      <c r="ES68" s="297"/>
      <c r="ET68" s="297"/>
      <c r="EU68" s="297"/>
      <c r="EV68" s="297"/>
      <c r="EW68" s="297"/>
      <c r="EX68" s="297"/>
      <c r="EY68" s="297"/>
      <c r="EZ68" s="297"/>
      <c r="FA68" s="297"/>
      <c r="FB68" s="297"/>
      <c r="FC68" s="297"/>
      <c r="FD68" s="297"/>
      <c r="FE68" s="297"/>
      <c r="FF68" s="297"/>
      <c r="FG68" s="297"/>
      <c r="FH68" s="297"/>
      <c r="FI68" s="297"/>
      <c r="FJ68" s="297"/>
      <c r="FK68" s="297"/>
      <c r="FL68" s="297"/>
      <c r="FM68" s="297"/>
      <c r="FN68" s="297"/>
      <c r="FO68" s="297"/>
      <c r="FP68" s="297"/>
      <c r="FQ68" s="297"/>
      <c r="FR68" s="297"/>
      <c r="FS68" s="297"/>
      <c r="FT68" s="297"/>
      <c r="FU68" s="297"/>
      <c r="FV68" s="297"/>
      <c r="FW68" s="297"/>
      <c r="FX68" s="297"/>
      <c r="FY68" s="297"/>
      <c r="FZ68" s="297"/>
      <c r="GA68" s="297"/>
      <c r="GB68" s="297"/>
      <c r="GC68" s="297"/>
      <c r="GD68" s="297"/>
      <c r="GE68" s="297"/>
      <c r="GF68" s="297"/>
      <c r="GG68" s="297"/>
      <c r="GH68" s="297"/>
      <c r="GI68" s="297"/>
      <c r="GJ68" s="297"/>
      <c r="GK68" s="297"/>
      <c r="GL68" s="297"/>
      <c r="GM68" s="297"/>
      <c r="GN68" s="297"/>
      <c r="GO68" s="297"/>
      <c r="GP68" s="297"/>
      <c r="GQ68" s="297"/>
      <c r="GR68" s="297"/>
      <c r="GS68" s="297"/>
      <c r="GT68" s="297"/>
      <c r="GU68" s="297"/>
      <c r="GV68" s="297"/>
      <c r="GW68" s="297"/>
      <c r="GX68" s="297"/>
      <c r="GY68" s="297"/>
      <c r="GZ68" s="297"/>
      <c r="HA68" s="297"/>
      <c r="HB68" s="297"/>
      <c r="HC68" s="297"/>
      <c r="HD68" s="297"/>
      <c r="HE68" s="297"/>
      <c r="HF68" s="297"/>
      <c r="HG68" s="297"/>
      <c r="HH68" s="297"/>
      <c r="HI68" s="297"/>
      <c r="HJ68" s="297"/>
      <c r="HK68" s="297"/>
      <c r="HL68" s="297"/>
      <c r="HM68" s="297"/>
      <c r="HN68" s="297"/>
      <c r="HO68" s="297"/>
      <c r="HP68" s="297"/>
      <c r="HQ68" s="297"/>
      <c r="HR68" s="297"/>
      <c r="HS68" s="297"/>
      <c r="HT68" s="297"/>
      <c r="HU68" s="297"/>
      <c r="HV68" s="297"/>
      <c r="HW68" s="297"/>
      <c r="HX68" s="297"/>
      <c r="HY68" s="297"/>
      <c r="HZ68" s="297"/>
      <c r="IA68" s="297"/>
      <c r="IB68" s="297"/>
      <c r="IC68" s="297"/>
      <c r="ID68" s="297"/>
      <c r="IE68" s="297"/>
      <c r="IF68" s="297"/>
      <c r="IG68" s="297"/>
      <c r="IH68" s="297"/>
      <c r="II68" s="297"/>
      <c r="IJ68" s="297"/>
      <c r="IK68" s="297"/>
      <c r="IL68" s="297"/>
      <c r="IM68" s="297"/>
      <c r="IN68" s="297"/>
      <c r="IO68" s="297"/>
      <c r="IP68" s="297"/>
      <c r="IQ68" s="297"/>
      <c r="IR68" s="297"/>
      <c r="IS68" s="297"/>
      <c r="IT68" s="297"/>
      <c r="IU68" s="297"/>
      <c r="IV68" s="297"/>
      <c r="IW68" s="297"/>
      <c r="IX68" s="297"/>
      <c r="IY68" s="297"/>
      <c r="IZ68" s="297"/>
      <c r="JA68" s="297"/>
      <c r="JB68" s="297"/>
      <c r="JC68" s="297"/>
      <c r="JD68" s="297"/>
      <c r="JE68" s="297"/>
      <c r="JF68" s="297"/>
      <c r="JG68" s="297"/>
      <c r="JH68" s="297"/>
      <c r="JI68" s="297"/>
      <c r="JJ68" s="297"/>
      <c r="JK68" s="297"/>
      <c r="JL68" s="297"/>
      <c r="JM68" s="297"/>
      <c r="JN68" s="297"/>
      <c r="JO68" s="297"/>
      <c r="JP68" s="297"/>
      <c r="JQ68" s="297"/>
      <c r="JR68" s="297"/>
      <c r="JS68" s="297"/>
      <c r="JT68" s="297"/>
      <c r="JU68" s="297"/>
      <c r="JV68" s="297"/>
      <c r="JW68" s="297"/>
      <c r="JX68" s="297"/>
      <c r="JY68" s="297"/>
      <c r="JZ68" s="297"/>
      <c r="KA68" s="297"/>
      <c r="KB68" s="297"/>
      <c r="KC68" s="297"/>
      <c r="KD68" s="297"/>
      <c r="KE68" s="297"/>
      <c r="KF68" s="297"/>
      <c r="KG68" s="297"/>
      <c r="KH68" s="297"/>
      <c r="KI68" s="297"/>
      <c r="KJ68" s="297"/>
      <c r="KK68" s="297"/>
      <c r="KL68" s="297"/>
      <c r="KM68" s="297"/>
      <c r="KN68" s="297"/>
      <c r="KO68" s="297"/>
      <c r="KP68" s="297"/>
      <c r="KQ68" s="297"/>
      <c r="KR68" s="297"/>
      <c r="KS68" s="297"/>
      <c r="KT68" s="297"/>
      <c r="KU68" s="297"/>
      <c r="KV68" s="297"/>
      <c r="KW68" s="297"/>
      <c r="KX68" s="297"/>
      <c r="KY68" s="297"/>
      <c r="KZ68" s="297"/>
      <c r="LA68" s="297"/>
      <c r="LB68" s="297"/>
      <c r="LC68" s="297"/>
      <c r="LD68" s="297"/>
      <c r="LE68" s="297"/>
      <c r="LF68" s="297"/>
      <c r="LG68" s="297"/>
      <c r="LH68" s="297"/>
      <c r="LI68" s="297"/>
      <c r="LJ68" s="297"/>
      <c r="LK68" s="297"/>
      <c r="LL68" s="297"/>
      <c r="LM68" s="297"/>
      <c r="LN68" s="297"/>
      <c r="LO68" s="297"/>
      <c r="LP68" s="297"/>
      <c r="LQ68" s="297"/>
      <c r="LR68" s="297"/>
      <c r="LS68" s="297"/>
      <c r="LT68" s="297"/>
      <c r="LU68" s="297"/>
      <c r="LV68" s="297"/>
      <c r="LW68" s="297"/>
      <c r="LX68" s="297"/>
      <c r="LY68" s="297"/>
      <c r="LZ68" s="297"/>
      <c r="MA68" s="297"/>
      <c r="MB68" s="297"/>
      <c r="MC68" s="297"/>
      <c r="MD68" s="297"/>
      <c r="ME68" s="297"/>
      <c r="MF68" s="297"/>
      <c r="MG68" s="297"/>
      <c r="MH68" s="297"/>
      <c r="MI68" s="297"/>
    </row>
    <row r="69" spans="1:347" s="299" customFormat="1" ht="54.75" customHeight="1" thickBot="1" x14ac:dyDescent="0.3">
      <c r="A69" s="410">
        <v>2024</v>
      </c>
      <c r="B69" s="410">
        <v>17</v>
      </c>
      <c r="C69" s="411"/>
      <c r="D69" s="426">
        <v>0</v>
      </c>
      <c r="E69" s="426">
        <v>0</v>
      </c>
      <c r="F69" s="426">
        <v>0</v>
      </c>
      <c r="G69" s="426">
        <v>0</v>
      </c>
      <c r="H69" s="426">
        <v>0</v>
      </c>
      <c r="I69" s="426">
        <v>0</v>
      </c>
      <c r="J69" s="426">
        <v>0</v>
      </c>
      <c r="K69" s="426">
        <v>0</v>
      </c>
      <c r="L69" s="426">
        <v>0.25</v>
      </c>
      <c r="M69" s="426">
        <v>0.25</v>
      </c>
      <c r="N69" s="426">
        <v>0.25</v>
      </c>
      <c r="O69" s="426">
        <v>0.25</v>
      </c>
      <c r="P69" s="427">
        <f t="shared" si="1"/>
        <v>1</v>
      </c>
      <c r="R69" s="309">
        <v>0.5</v>
      </c>
      <c r="S69" s="414">
        <f>+ROUND((R69*100%)/SUM($R$69:$R$72),4)</f>
        <v>0.1429</v>
      </c>
      <c r="T69" s="410">
        <v>2024</v>
      </c>
      <c r="U69" s="410">
        <v>17</v>
      </c>
      <c r="V69" s="411"/>
      <c r="W69" s="428">
        <f t="shared" si="17"/>
        <v>0</v>
      </c>
      <c r="X69" s="428">
        <f t="shared" si="17"/>
        <v>0</v>
      </c>
      <c r="Y69" s="428">
        <f t="shared" si="17"/>
        <v>0</v>
      </c>
      <c r="Z69" s="428">
        <f t="shared" si="17"/>
        <v>0</v>
      </c>
      <c r="AA69" s="428">
        <f t="shared" si="16"/>
        <v>0</v>
      </c>
      <c r="AB69" s="428">
        <f t="shared" si="16"/>
        <v>0</v>
      </c>
      <c r="AC69" s="428">
        <f t="shared" si="16"/>
        <v>0</v>
      </c>
      <c r="AD69" s="428">
        <f t="shared" si="16"/>
        <v>0</v>
      </c>
      <c r="AE69" s="428">
        <f t="shared" si="16"/>
        <v>3.5725E-2</v>
      </c>
      <c r="AF69" s="428">
        <f t="shared" si="16"/>
        <v>3.5725E-2</v>
      </c>
      <c r="AG69" s="428">
        <f t="shared" si="16"/>
        <v>3.5725E-2</v>
      </c>
      <c r="AH69" s="428">
        <f t="shared" si="16"/>
        <v>3.5725E-2</v>
      </c>
      <c r="AI69" s="429">
        <f t="shared" si="2"/>
        <v>0.1429</v>
      </c>
      <c r="CD69" s="297"/>
      <c r="CE69" s="297"/>
      <c r="CF69" s="297"/>
      <c r="CG69" s="297"/>
      <c r="CH69" s="297"/>
      <c r="CI69" s="297"/>
      <c r="CJ69" s="297"/>
      <c r="CK69" s="297"/>
      <c r="CL69" s="297"/>
      <c r="CM69" s="297"/>
      <c r="CN69" s="297"/>
      <c r="CO69" s="297"/>
      <c r="CP69" s="297"/>
      <c r="CQ69" s="297"/>
      <c r="CR69" s="297"/>
      <c r="CS69" s="297"/>
      <c r="CT69" s="297"/>
      <c r="CU69" s="297"/>
      <c r="CV69" s="297"/>
      <c r="CW69" s="297"/>
      <c r="CX69" s="297"/>
      <c r="CY69" s="297"/>
      <c r="CZ69" s="297"/>
      <c r="DA69" s="297"/>
      <c r="DB69" s="297"/>
      <c r="DC69" s="297"/>
      <c r="DD69" s="297"/>
      <c r="DE69" s="297"/>
      <c r="DF69" s="297"/>
      <c r="DG69" s="297"/>
      <c r="DH69" s="297"/>
      <c r="DI69" s="297"/>
      <c r="DJ69" s="297"/>
      <c r="DK69" s="297"/>
      <c r="DL69" s="297"/>
      <c r="DM69" s="297"/>
      <c r="DN69" s="297"/>
      <c r="DO69" s="297"/>
      <c r="DP69" s="297"/>
      <c r="DQ69" s="297"/>
      <c r="DR69" s="297"/>
      <c r="DS69" s="297"/>
      <c r="DT69" s="297"/>
      <c r="DU69" s="297"/>
      <c r="DV69" s="297"/>
      <c r="DW69" s="297"/>
      <c r="DX69" s="297"/>
      <c r="DY69" s="297"/>
      <c r="DZ69" s="297"/>
      <c r="EA69" s="297"/>
      <c r="EB69" s="297"/>
      <c r="EC69" s="297"/>
      <c r="ED69" s="297"/>
      <c r="EE69" s="297"/>
      <c r="EF69" s="297"/>
      <c r="EG69" s="297"/>
      <c r="EH69" s="297"/>
      <c r="EI69" s="297"/>
      <c r="EJ69" s="297"/>
      <c r="EK69" s="297"/>
      <c r="EL69" s="297"/>
      <c r="EM69" s="297"/>
      <c r="EN69" s="297"/>
      <c r="EO69" s="297"/>
      <c r="EP69" s="297"/>
      <c r="EQ69" s="297"/>
      <c r="ER69" s="297"/>
      <c r="ES69" s="297"/>
      <c r="ET69" s="297"/>
      <c r="EU69" s="297"/>
      <c r="EV69" s="297"/>
      <c r="EW69" s="297"/>
      <c r="EX69" s="297"/>
      <c r="EY69" s="297"/>
      <c r="EZ69" s="297"/>
      <c r="FA69" s="297"/>
      <c r="FB69" s="297"/>
      <c r="FC69" s="297"/>
      <c r="FD69" s="297"/>
      <c r="FE69" s="297"/>
      <c r="FF69" s="297"/>
      <c r="FG69" s="297"/>
      <c r="FH69" s="297"/>
      <c r="FI69" s="297"/>
      <c r="FJ69" s="297"/>
      <c r="FK69" s="297"/>
      <c r="FL69" s="297"/>
      <c r="FM69" s="297"/>
      <c r="FN69" s="297"/>
      <c r="FO69" s="297"/>
      <c r="FP69" s="297"/>
      <c r="FQ69" s="297"/>
      <c r="FR69" s="297"/>
      <c r="FS69" s="297"/>
      <c r="FT69" s="297"/>
      <c r="FU69" s="297"/>
      <c r="FV69" s="297"/>
      <c r="FW69" s="297"/>
      <c r="FX69" s="297"/>
      <c r="FY69" s="297"/>
      <c r="FZ69" s="297"/>
      <c r="GA69" s="297"/>
      <c r="GB69" s="297"/>
      <c r="GC69" s="297"/>
      <c r="GD69" s="297"/>
      <c r="GE69" s="297"/>
      <c r="GF69" s="297"/>
      <c r="GG69" s="297"/>
      <c r="GH69" s="297"/>
      <c r="GI69" s="297"/>
      <c r="GJ69" s="297"/>
      <c r="GK69" s="297"/>
      <c r="GL69" s="297"/>
      <c r="GM69" s="297"/>
      <c r="GN69" s="297"/>
      <c r="GO69" s="297"/>
      <c r="GP69" s="297"/>
      <c r="GQ69" s="297"/>
      <c r="GR69" s="297"/>
      <c r="GS69" s="297"/>
      <c r="GT69" s="297"/>
      <c r="GU69" s="297"/>
      <c r="GV69" s="297"/>
      <c r="GW69" s="297"/>
      <c r="GX69" s="297"/>
      <c r="GY69" s="297"/>
      <c r="GZ69" s="297"/>
      <c r="HA69" s="297"/>
      <c r="HB69" s="297"/>
      <c r="HC69" s="297"/>
      <c r="HD69" s="297"/>
      <c r="HE69" s="297"/>
      <c r="HF69" s="297"/>
      <c r="HG69" s="297"/>
      <c r="HH69" s="297"/>
      <c r="HI69" s="297"/>
      <c r="HJ69" s="297"/>
      <c r="HK69" s="297"/>
      <c r="HL69" s="297"/>
      <c r="HM69" s="297"/>
      <c r="HN69" s="297"/>
      <c r="HO69" s="297"/>
      <c r="HP69" s="297"/>
      <c r="HQ69" s="297"/>
      <c r="HR69" s="297"/>
      <c r="HS69" s="297"/>
      <c r="HT69" s="297"/>
      <c r="HU69" s="297"/>
      <c r="HV69" s="297"/>
      <c r="HW69" s="297"/>
      <c r="HX69" s="297"/>
      <c r="HY69" s="297"/>
      <c r="HZ69" s="297"/>
      <c r="IA69" s="297"/>
      <c r="IB69" s="297"/>
      <c r="IC69" s="297"/>
      <c r="ID69" s="297"/>
      <c r="IE69" s="297"/>
      <c r="IF69" s="297"/>
      <c r="IG69" s="297"/>
      <c r="IH69" s="297"/>
      <c r="II69" s="297"/>
      <c r="IJ69" s="297"/>
      <c r="IK69" s="297"/>
      <c r="IL69" s="297"/>
      <c r="IM69" s="297"/>
      <c r="IN69" s="297"/>
      <c r="IO69" s="297"/>
      <c r="IP69" s="297"/>
      <c r="IQ69" s="297"/>
      <c r="IR69" s="297"/>
      <c r="IS69" s="297"/>
      <c r="IT69" s="297"/>
      <c r="IU69" s="297"/>
      <c r="IV69" s="297"/>
      <c r="IW69" s="297"/>
      <c r="IX69" s="297"/>
      <c r="IY69" s="297"/>
      <c r="IZ69" s="297"/>
      <c r="JA69" s="297"/>
      <c r="JB69" s="297"/>
      <c r="JC69" s="297"/>
      <c r="JD69" s="297"/>
      <c r="JE69" s="297"/>
      <c r="JF69" s="297"/>
      <c r="JG69" s="297"/>
      <c r="JH69" s="297"/>
      <c r="JI69" s="297"/>
      <c r="JJ69" s="297"/>
      <c r="JK69" s="297"/>
      <c r="JL69" s="297"/>
      <c r="JM69" s="297"/>
      <c r="JN69" s="297"/>
      <c r="JO69" s="297"/>
      <c r="JP69" s="297"/>
      <c r="JQ69" s="297"/>
      <c r="JR69" s="297"/>
      <c r="JS69" s="297"/>
      <c r="JT69" s="297"/>
      <c r="JU69" s="297"/>
      <c r="JV69" s="297"/>
      <c r="JW69" s="297"/>
      <c r="JX69" s="297"/>
      <c r="JY69" s="297"/>
      <c r="JZ69" s="297"/>
      <c r="KA69" s="297"/>
      <c r="KB69" s="297"/>
      <c r="KC69" s="297"/>
      <c r="KD69" s="297"/>
      <c r="KE69" s="297"/>
      <c r="KF69" s="297"/>
      <c r="KG69" s="297"/>
      <c r="KH69" s="297"/>
      <c r="KI69" s="297"/>
      <c r="KJ69" s="297"/>
      <c r="KK69" s="297"/>
      <c r="KL69" s="297"/>
      <c r="KM69" s="297"/>
      <c r="KN69" s="297"/>
      <c r="KO69" s="297"/>
      <c r="KP69" s="297"/>
      <c r="KQ69" s="297"/>
      <c r="KR69" s="297"/>
      <c r="KS69" s="297"/>
      <c r="KT69" s="297"/>
      <c r="KU69" s="297"/>
      <c r="KV69" s="297"/>
      <c r="KW69" s="297"/>
      <c r="KX69" s="297"/>
      <c r="KY69" s="297"/>
      <c r="KZ69" s="297"/>
      <c r="LA69" s="297"/>
      <c r="LB69" s="297"/>
      <c r="LC69" s="297"/>
      <c r="LD69" s="297"/>
      <c r="LE69" s="297"/>
      <c r="LF69" s="297"/>
      <c r="LG69" s="297"/>
      <c r="LH69" s="297"/>
      <c r="LI69" s="297"/>
      <c r="LJ69" s="297"/>
      <c r="LK69" s="297"/>
      <c r="LL69" s="297"/>
      <c r="LM69" s="297"/>
      <c r="LN69" s="297"/>
      <c r="LO69" s="297"/>
      <c r="LP69" s="297"/>
      <c r="LQ69" s="297"/>
      <c r="LR69" s="297"/>
      <c r="LS69" s="297"/>
      <c r="LT69" s="297"/>
      <c r="LU69" s="297"/>
      <c r="LV69" s="297"/>
      <c r="LW69" s="297"/>
      <c r="LX69" s="297"/>
      <c r="LY69" s="297"/>
      <c r="LZ69" s="297"/>
      <c r="MA69" s="297"/>
      <c r="MB69" s="297"/>
      <c r="MC69" s="297"/>
      <c r="MD69" s="297"/>
      <c r="ME69" s="297"/>
      <c r="MF69" s="297"/>
      <c r="MG69" s="297"/>
      <c r="MH69" s="297"/>
      <c r="MI69" s="297"/>
    </row>
    <row r="70" spans="1:347" s="299" customFormat="1" ht="54.75" hidden="1" customHeight="1" thickBot="1" x14ac:dyDescent="0.3">
      <c r="A70" s="410">
        <v>2025</v>
      </c>
      <c r="B70" s="410">
        <v>17</v>
      </c>
      <c r="C70" s="411"/>
      <c r="D70" s="426">
        <v>0.16600000000000001</v>
      </c>
      <c r="E70" s="426">
        <v>0.16600000000000001</v>
      </c>
      <c r="F70" s="426">
        <v>0.16600000000000001</v>
      </c>
      <c r="G70" s="426">
        <v>0.16600000000000001</v>
      </c>
      <c r="H70" s="426">
        <v>0.16600000000000001</v>
      </c>
      <c r="I70" s="426">
        <v>0.16600000000000001</v>
      </c>
      <c r="J70" s="426">
        <v>0.16600000000000001</v>
      </c>
      <c r="K70" s="426">
        <v>0.16600000000000001</v>
      </c>
      <c r="L70" s="426">
        <v>0.16600000000000001</v>
      </c>
      <c r="M70" s="426">
        <v>0.16600000000000001</v>
      </c>
      <c r="N70" s="426">
        <v>0.16600000000000001</v>
      </c>
      <c r="O70" s="426">
        <v>0.17</v>
      </c>
      <c r="P70" s="427">
        <f t="shared" ref="P70:P72" si="19">+D70+E70+F70+G70+H70+I70+J70+K70+L70+M70+N70+O70</f>
        <v>1.9959999999999998</v>
      </c>
      <c r="R70" s="309">
        <v>1</v>
      </c>
      <c r="S70" s="414">
        <f t="shared" ref="S70:S72" si="20">+ROUND((R70*100%)/SUM($R$69:$R$72),4)</f>
        <v>0.28570000000000001</v>
      </c>
      <c r="T70" s="410">
        <v>2025</v>
      </c>
      <c r="U70" s="410">
        <v>17</v>
      </c>
      <c r="V70" s="411" t="s">
        <v>19</v>
      </c>
      <c r="W70" s="428">
        <f t="shared" si="17"/>
        <v>4.7426200000000002E-2</v>
      </c>
      <c r="X70" s="428">
        <f t="shared" si="17"/>
        <v>4.7426200000000002E-2</v>
      </c>
      <c r="Y70" s="428">
        <f t="shared" si="17"/>
        <v>4.7426200000000002E-2</v>
      </c>
      <c r="Z70" s="428">
        <f t="shared" si="17"/>
        <v>4.7426200000000002E-2</v>
      </c>
      <c r="AA70" s="428">
        <f t="shared" si="17"/>
        <v>4.7426200000000002E-2</v>
      </c>
      <c r="AB70" s="428">
        <f t="shared" si="17"/>
        <v>4.7426200000000002E-2</v>
      </c>
      <c r="AC70" s="428">
        <f t="shared" si="17"/>
        <v>4.7426200000000002E-2</v>
      </c>
      <c r="AD70" s="428">
        <f t="shared" si="17"/>
        <v>4.7426200000000002E-2</v>
      </c>
      <c r="AE70" s="428">
        <f t="shared" si="17"/>
        <v>4.7426200000000002E-2</v>
      </c>
      <c r="AF70" s="428">
        <f t="shared" si="17"/>
        <v>4.7426200000000002E-2</v>
      </c>
      <c r="AG70" s="428">
        <f t="shared" si="17"/>
        <v>4.7426200000000002E-2</v>
      </c>
      <c r="AH70" s="428">
        <f t="shared" si="17"/>
        <v>4.8569000000000008E-2</v>
      </c>
      <c r="AI70" s="429">
        <f t="shared" ref="AI70:AI72" si="21">+W70+X70+Y70+Z70+AA70+AB70+AC70+AD70+AE70+AF70+AG70+AH70</f>
        <v>0.57025719999999991</v>
      </c>
      <c r="CD70" s="297"/>
      <c r="CE70" s="297"/>
      <c r="CF70" s="297"/>
      <c r="CG70" s="297"/>
      <c r="CH70" s="297"/>
      <c r="CI70" s="297"/>
      <c r="CJ70" s="297"/>
      <c r="CK70" s="297"/>
      <c r="CL70" s="297"/>
      <c r="CM70" s="297"/>
      <c r="CN70" s="297"/>
      <c r="CO70" s="297"/>
      <c r="CP70" s="297"/>
      <c r="CQ70" s="297"/>
      <c r="CR70" s="297"/>
      <c r="CS70" s="297"/>
      <c r="CT70" s="297"/>
      <c r="CU70" s="297"/>
      <c r="CV70" s="297"/>
      <c r="CW70" s="297"/>
      <c r="CX70" s="297"/>
      <c r="CY70" s="297"/>
      <c r="CZ70" s="297"/>
      <c r="DA70" s="297"/>
      <c r="DB70" s="297"/>
      <c r="DC70" s="297"/>
      <c r="DD70" s="297"/>
      <c r="DE70" s="297"/>
      <c r="DF70" s="297"/>
      <c r="DG70" s="297"/>
      <c r="DH70" s="297"/>
      <c r="DI70" s="297"/>
      <c r="DJ70" s="297"/>
      <c r="DK70" s="297"/>
      <c r="DL70" s="297"/>
      <c r="DM70" s="297"/>
      <c r="DN70" s="297"/>
      <c r="DO70" s="297"/>
      <c r="DP70" s="297"/>
      <c r="DQ70" s="297"/>
      <c r="DR70" s="297"/>
      <c r="DS70" s="297"/>
      <c r="DT70" s="297"/>
      <c r="DU70" s="297"/>
      <c r="DV70" s="297"/>
      <c r="DW70" s="297"/>
      <c r="DX70" s="297"/>
      <c r="DY70" s="297"/>
      <c r="DZ70" s="297"/>
      <c r="EA70" s="297"/>
      <c r="EB70" s="297"/>
      <c r="EC70" s="297"/>
      <c r="ED70" s="297"/>
      <c r="EE70" s="297"/>
      <c r="EF70" s="297"/>
      <c r="EG70" s="297"/>
      <c r="EH70" s="297"/>
      <c r="EI70" s="297"/>
      <c r="EJ70" s="297"/>
      <c r="EK70" s="297"/>
      <c r="EL70" s="297"/>
      <c r="EM70" s="297"/>
      <c r="EN70" s="297"/>
      <c r="EO70" s="297"/>
      <c r="EP70" s="297"/>
      <c r="EQ70" s="297"/>
      <c r="ER70" s="297"/>
      <c r="ES70" s="297"/>
      <c r="ET70" s="297"/>
      <c r="EU70" s="297"/>
      <c r="EV70" s="297"/>
      <c r="EW70" s="297"/>
      <c r="EX70" s="297"/>
      <c r="EY70" s="297"/>
      <c r="EZ70" s="297"/>
      <c r="FA70" s="297"/>
      <c r="FB70" s="297"/>
      <c r="FC70" s="297"/>
      <c r="FD70" s="297"/>
      <c r="FE70" s="297"/>
      <c r="FF70" s="297"/>
      <c r="FG70" s="297"/>
      <c r="FH70" s="297"/>
      <c r="FI70" s="297"/>
      <c r="FJ70" s="297"/>
      <c r="FK70" s="297"/>
      <c r="FL70" s="297"/>
      <c r="FM70" s="297"/>
      <c r="FN70" s="297"/>
      <c r="FO70" s="297"/>
      <c r="FP70" s="297"/>
      <c r="FQ70" s="297"/>
      <c r="FR70" s="297"/>
      <c r="FS70" s="297"/>
      <c r="FT70" s="297"/>
      <c r="FU70" s="297"/>
      <c r="FV70" s="297"/>
      <c r="FW70" s="297"/>
      <c r="FX70" s="297"/>
      <c r="FY70" s="297"/>
      <c r="FZ70" s="297"/>
      <c r="GA70" s="297"/>
      <c r="GB70" s="297"/>
      <c r="GC70" s="297"/>
      <c r="GD70" s="297"/>
      <c r="GE70" s="297"/>
      <c r="GF70" s="297"/>
      <c r="GG70" s="297"/>
      <c r="GH70" s="297"/>
      <c r="GI70" s="297"/>
      <c r="GJ70" s="297"/>
      <c r="GK70" s="297"/>
      <c r="GL70" s="297"/>
      <c r="GM70" s="297"/>
      <c r="GN70" s="297"/>
      <c r="GO70" s="297"/>
      <c r="GP70" s="297"/>
      <c r="GQ70" s="297"/>
      <c r="GR70" s="297"/>
      <c r="GS70" s="297"/>
      <c r="GT70" s="297"/>
      <c r="GU70" s="297"/>
      <c r="GV70" s="297"/>
      <c r="GW70" s="297"/>
      <c r="GX70" s="297"/>
      <c r="GY70" s="297"/>
      <c r="GZ70" s="297"/>
      <c r="HA70" s="297"/>
      <c r="HB70" s="297"/>
      <c r="HC70" s="297"/>
      <c r="HD70" s="297"/>
      <c r="HE70" s="297"/>
      <c r="HF70" s="297"/>
      <c r="HG70" s="297"/>
      <c r="HH70" s="297"/>
      <c r="HI70" s="297"/>
      <c r="HJ70" s="297"/>
      <c r="HK70" s="297"/>
      <c r="HL70" s="297"/>
      <c r="HM70" s="297"/>
      <c r="HN70" s="297"/>
      <c r="HO70" s="297"/>
      <c r="HP70" s="297"/>
      <c r="HQ70" s="297"/>
      <c r="HR70" s="297"/>
      <c r="HS70" s="297"/>
      <c r="HT70" s="297"/>
      <c r="HU70" s="297"/>
      <c r="HV70" s="297"/>
      <c r="HW70" s="297"/>
      <c r="HX70" s="297"/>
      <c r="HY70" s="297"/>
      <c r="HZ70" s="297"/>
      <c r="IA70" s="297"/>
      <c r="IB70" s="297"/>
      <c r="IC70" s="297"/>
      <c r="ID70" s="297"/>
      <c r="IE70" s="297"/>
      <c r="IF70" s="297"/>
      <c r="IG70" s="297"/>
      <c r="IH70" s="297"/>
      <c r="II70" s="297"/>
      <c r="IJ70" s="297"/>
      <c r="IK70" s="297"/>
      <c r="IL70" s="297"/>
      <c r="IM70" s="297"/>
      <c r="IN70" s="297"/>
      <c r="IO70" s="297"/>
      <c r="IP70" s="297"/>
      <c r="IQ70" s="297"/>
      <c r="IR70" s="297"/>
      <c r="IS70" s="297"/>
      <c r="IT70" s="297"/>
      <c r="IU70" s="297"/>
      <c r="IV70" s="297"/>
      <c r="IW70" s="297"/>
      <c r="IX70" s="297"/>
      <c r="IY70" s="297"/>
      <c r="IZ70" s="297"/>
      <c r="JA70" s="297"/>
      <c r="JB70" s="297"/>
      <c r="JC70" s="297"/>
      <c r="JD70" s="297"/>
      <c r="JE70" s="297"/>
      <c r="JF70" s="297"/>
      <c r="JG70" s="297"/>
      <c r="JH70" s="297"/>
      <c r="JI70" s="297"/>
      <c r="JJ70" s="297"/>
      <c r="JK70" s="297"/>
      <c r="JL70" s="297"/>
      <c r="JM70" s="297"/>
      <c r="JN70" s="297"/>
      <c r="JO70" s="297"/>
      <c r="JP70" s="297"/>
      <c r="JQ70" s="297"/>
      <c r="JR70" s="297"/>
      <c r="JS70" s="297"/>
      <c r="JT70" s="297"/>
      <c r="JU70" s="297"/>
      <c r="JV70" s="297"/>
      <c r="JW70" s="297"/>
      <c r="JX70" s="297"/>
      <c r="JY70" s="297"/>
      <c r="JZ70" s="297"/>
      <c r="KA70" s="297"/>
      <c r="KB70" s="297"/>
      <c r="KC70" s="297"/>
      <c r="KD70" s="297"/>
      <c r="KE70" s="297"/>
      <c r="KF70" s="297"/>
      <c r="KG70" s="297"/>
      <c r="KH70" s="297"/>
      <c r="KI70" s="297"/>
      <c r="KJ70" s="297"/>
      <c r="KK70" s="297"/>
      <c r="KL70" s="297"/>
      <c r="KM70" s="297"/>
      <c r="KN70" s="297"/>
      <c r="KO70" s="297"/>
      <c r="KP70" s="297"/>
      <c r="KQ70" s="297"/>
      <c r="KR70" s="297"/>
      <c r="KS70" s="297"/>
      <c r="KT70" s="297"/>
      <c r="KU70" s="297"/>
      <c r="KV70" s="297"/>
      <c r="KW70" s="297"/>
      <c r="KX70" s="297"/>
      <c r="KY70" s="297"/>
      <c r="KZ70" s="297"/>
      <c r="LA70" s="297"/>
      <c r="LB70" s="297"/>
      <c r="LC70" s="297"/>
      <c r="LD70" s="297"/>
      <c r="LE70" s="297"/>
      <c r="LF70" s="297"/>
      <c r="LG70" s="297"/>
      <c r="LH70" s="297"/>
      <c r="LI70" s="297"/>
      <c r="LJ70" s="297"/>
      <c r="LK70" s="297"/>
      <c r="LL70" s="297"/>
      <c r="LM70" s="297"/>
      <c r="LN70" s="297"/>
      <c r="LO70" s="297"/>
      <c r="LP70" s="297"/>
      <c r="LQ70" s="297"/>
      <c r="LR70" s="297"/>
      <c r="LS70" s="297"/>
      <c r="LT70" s="297"/>
      <c r="LU70" s="297"/>
      <c r="LV70" s="297"/>
      <c r="LW70" s="297"/>
      <c r="LX70" s="297"/>
      <c r="LY70" s="297"/>
      <c r="LZ70" s="297"/>
      <c r="MA70" s="297"/>
      <c r="MB70" s="297"/>
      <c r="MC70" s="297"/>
      <c r="MD70" s="297"/>
      <c r="ME70" s="297"/>
      <c r="MF70" s="297"/>
      <c r="MG70" s="297"/>
      <c r="MH70" s="297"/>
      <c r="MI70" s="297"/>
    </row>
    <row r="71" spans="1:347" s="299" customFormat="1" ht="54.75" hidden="1" customHeight="1" thickBot="1" x14ac:dyDescent="0.3">
      <c r="A71" s="410">
        <v>2026</v>
      </c>
      <c r="B71" s="410">
        <v>17</v>
      </c>
      <c r="C71" s="411"/>
      <c r="D71" s="426">
        <v>0.16600000000000001</v>
      </c>
      <c r="E71" s="426">
        <v>0.16600000000000001</v>
      </c>
      <c r="F71" s="426">
        <v>0.16600000000000001</v>
      </c>
      <c r="G71" s="426">
        <v>0.16600000000000001</v>
      </c>
      <c r="H71" s="426">
        <v>0.16600000000000001</v>
      </c>
      <c r="I71" s="426">
        <v>0.16600000000000001</v>
      </c>
      <c r="J71" s="426">
        <v>0.16600000000000001</v>
      </c>
      <c r="K71" s="426">
        <v>0.16600000000000001</v>
      </c>
      <c r="L71" s="426">
        <v>0.16600000000000001</v>
      </c>
      <c r="M71" s="426">
        <v>0.16600000000000001</v>
      </c>
      <c r="N71" s="426">
        <v>0.16600000000000001</v>
      </c>
      <c r="O71" s="426">
        <v>0.17</v>
      </c>
      <c r="P71" s="427">
        <f t="shared" si="19"/>
        <v>1.9959999999999998</v>
      </c>
      <c r="R71" s="309">
        <v>1</v>
      </c>
      <c r="S71" s="414">
        <f t="shared" si="20"/>
        <v>0.28570000000000001</v>
      </c>
      <c r="T71" s="410">
        <v>2026</v>
      </c>
      <c r="U71" s="410">
        <v>17</v>
      </c>
      <c r="V71" s="411" t="s">
        <v>19</v>
      </c>
      <c r="W71" s="428">
        <f t="shared" si="17"/>
        <v>4.7426200000000002E-2</v>
      </c>
      <c r="X71" s="428">
        <f t="shared" si="17"/>
        <v>4.7426200000000002E-2</v>
      </c>
      <c r="Y71" s="428">
        <f t="shared" si="17"/>
        <v>4.7426200000000002E-2</v>
      </c>
      <c r="Z71" s="428">
        <f t="shared" si="17"/>
        <v>4.7426200000000002E-2</v>
      </c>
      <c r="AA71" s="428">
        <f t="shared" si="17"/>
        <v>4.7426200000000002E-2</v>
      </c>
      <c r="AB71" s="428">
        <f t="shared" si="17"/>
        <v>4.7426200000000002E-2</v>
      </c>
      <c r="AC71" s="428">
        <f t="shared" si="17"/>
        <v>4.7426200000000002E-2</v>
      </c>
      <c r="AD71" s="428">
        <f t="shared" si="17"/>
        <v>4.7426200000000002E-2</v>
      </c>
      <c r="AE71" s="428">
        <f t="shared" si="17"/>
        <v>4.7426200000000002E-2</v>
      </c>
      <c r="AF71" s="428">
        <f t="shared" si="17"/>
        <v>4.7426200000000002E-2</v>
      </c>
      <c r="AG71" s="428">
        <f t="shared" si="17"/>
        <v>4.7426200000000002E-2</v>
      </c>
      <c r="AH71" s="428">
        <f t="shared" si="17"/>
        <v>4.8569000000000008E-2</v>
      </c>
      <c r="AI71" s="429">
        <f t="shared" si="21"/>
        <v>0.57025719999999991</v>
      </c>
      <c r="CD71" s="297"/>
      <c r="CE71" s="297"/>
      <c r="CF71" s="297"/>
      <c r="CG71" s="297"/>
      <c r="CH71" s="297"/>
      <c r="CI71" s="297"/>
      <c r="CJ71" s="297"/>
      <c r="CK71" s="297"/>
      <c r="CL71" s="297"/>
      <c r="CM71" s="297"/>
      <c r="CN71" s="297"/>
      <c r="CO71" s="297"/>
      <c r="CP71" s="297"/>
      <c r="CQ71" s="297"/>
      <c r="CR71" s="297"/>
      <c r="CS71" s="297"/>
      <c r="CT71" s="297"/>
      <c r="CU71" s="297"/>
      <c r="CV71" s="297"/>
      <c r="CW71" s="297"/>
      <c r="CX71" s="297"/>
      <c r="CY71" s="297"/>
      <c r="CZ71" s="297"/>
      <c r="DA71" s="297"/>
      <c r="DB71" s="297"/>
      <c r="DC71" s="297"/>
      <c r="DD71" s="297"/>
      <c r="DE71" s="297"/>
      <c r="DF71" s="297"/>
      <c r="DG71" s="297"/>
      <c r="DH71" s="297"/>
      <c r="DI71" s="297"/>
      <c r="DJ71" s="297"/>
      <c r="DK71" s="297"/>
      <c r="DL71" s="297"/>
      <c r="DM71" s="297"/>
      <c r="DN71" s="297"/>
      <c r="DO71" s="297"/>
      <c r="DP71" s="297"/>
      <c r="DQ71" s="297"/>
      <c r="DR71" s="297"/>
      <c r="DS71" s="297"/>
      <c r="DT71" s="297"/>
      <c r="DU71" s="297"/>
      <c r="DV71" s="297"/>
      <c r="DW71" s="297"/>
      <c r="DX71" s="297"/>
      <c r="DY71" s="297"/>
      <c r="DZ71" s="297"/>
      <c r="EA71" s="297"/>
      <c r="EB71" s="297"/>
      <c r="EC71" s="297"/>
      <c r="ED71" s="297"/>
      <c r="EE71" s="297"/>
      <c r="EF71" s="297"/>
      <c r="EG71" s="297"/>
      <c r="EH71" s="297"/>
      <c r="EI71" s="297"/>
      <c r="EJ71" s="297"/>
      <c r="EK71" s="297"/>
      <c r="EL71" s="297"/>
      <c r="EM71" s="297"/>
      <c r="EN71" s="297"/>
      <c r="EO71" s="297"/>
      <c r="EP71" s="297"/>
      <c r="EQ71" s="297"/>
      <c r="ER71" s="297"/>
      <c r="ES71" s="297"/>
      <c r="ET71" s="297"/>
      <c r="EU71" s="297"/>
      <c r="EV71" s="297"/>
      <c r="EW71" s="297"/>
      <c r="EX71" s="297"/>
      <c r="EY71" s="297"/>
      <c r="EZ71" s="297"/>
      <c r="FA71" s="297"/>
      <c r="FB71" s="297"/>
      <c r="FC71" s="297"/>
      <c r="FD71" s="297"/>
      <c r="FE71" s="297"/>
      <c r="FF71" s="297"/>
      <c r="FG71" s="297"/>
      <c r="FH71" s="297"/>
      <c r="FI71" s="297"/>
      <c r="FJ71" s="297"/>
      <c r="FK71" s="297"/>
      <c r="FL71" s="297"/>
      <c r="FM71" s="297"/>
      <c r="FN71" s="297"/>
      <c r="FO71" s="297"/>
      <c r="FP71" s="297"/>
      <c r="FQ71" s="297"/>
      <c r="FR71" s="297"/>
      <c r="FS71" s="297"/>
      <c r="FT71" s="297"/>
      <c r="FU71" s="297"/>
      <c r="FV71" s="297"/>
      <c r="FW71" s="297"/>
      <c r="FX71" s="297"/>
      <c r="FY71" s="297"/>
      <c r="FZ71" s="297"/>
      <c r="GA71" s="297"/>
      <c r="GB71" s="297"/>
      <c r="GC71" s="297"/>
      <c r="GD71" s="297"/>
      <c r="GE71" s="297"/>
      <c r="GF71" s="297"/>
      <c r="GG71" s="297"/>
      <c r="GH71" s="297"/>
      <c r="GI71" s="297"/>
      <c r="GJ71" s="297"/>
      <c r="GK71" s="297"/>
      <c r="GL71" s="297"/>
      <c r="GM71" s="297"/>
      <c r="GN71" s="297"/>
      <c r="GO71" s="297"/>
      <c r="GP71" s="297"/>
      <c r="GQ71" s="297"/>
      <c r="GR71" s="297"/>
      <c r="GS71" s="297"/>
      <c r="GT71" s="297"/>
      <c r="GU71" s="297"/>
      <c r="GV71" s="297"/>
      <c r="GW71" s="297"/>
      <c r="GX71" s="297"/>
      <c r="GY71" s="297"/>
      <c r="GZ71" s="297"/>
      <c r="HA71" s="297"/>
      <c r="HB71" s="297"/>
      <c r="HC71" s="297"/>
      <c r="HD71" s="297"/>
      <c r="HE71" s="297"/>
      <c r="HF71" s="297"/>
      <c r="HG71" s="297"/>
      <c r="HH71" s="297"/>
      <c r="HI71" s="297"/>
      <c r="HJ71" s="297"/>
      <c r="HK71" s="297"/>
      <c r="HL71" s="297"/>
      <c r="HM71" s="297"/>
      <c r="HN71" s="297"/>
      <c r="HO71" s="297"/>
      <c r="HP71" s="297"/>
      <c r="HQ71" s="297"/>
      <c r="HR71" s="297"/>
      <c r="HS71" s="297"/>
      <c r="HT71" s="297"/>
      <c r="HU71" s="297"/>
      <c r="HV71" s="297"/>
      <c r="HW71" s="297"/>
      <c r="HX71" s="297"/>
      <c r="HY71" s="297"/>
      <c r="HZ71" s="297"/>
      <c r="IA71" s="297"/>
      <c r="IB71" s="297"/>
      <c r="IC71" s="297"/>
      <c r="ID71" s="297"/>
      <c r="IE71" s="297"/>
      <c r="IF71" s="297"/>
      <c r="IG71" s="297"/>
      <c r="IH71" s="297"/>
      <c r="II71" s="297"/>
      <c r="IJ71" s="297"/>
      <c r="IK71" s="297"/>
      <c r="IL71" s="297"/>
      <c r="IM71" s="297"/>
      <c r="IN71" s="297"/>
      <c r="IO71" s="297"/>
      <c r="IP71" s="297"/>
      <c r="IQ71" s="297"/>
      <c r="IR71" s="297"/>
      <c r="IS71" s="297"/>
      <c r="IT71" s="297"/>
      <c r="IU71" s="297"/>
      <c r="IV71" s="297"/>
      <c r="IW71" s="297"/>
      <c r="IX71" s="297"/>
      <c r="IY71" s="297"/>
      <c r="IZ71" s="297"/>
      <c r="JA71" s="297"/>
      <c r="JB71" s="297"/>
      <c r="JC71" s="297"/>
      <c r="JD71" s="297"/>
      <c r="JE71" s="297"/>
      <c r="JF71" s="297"/>
      <c r="JG71" s="297"/>
      <c r="JH71" s="297"/>
      <c r="JI71" s="297"/>
      <c r="JJ71" s="297"/>
      <c r="JK71" s="297"/>
      <c r="JL71" s="297"/>
      <c r="JM71" s="297"/>
      <c r="JN71" s="297"/>
      <c r="JO71" s="297"/>
      <c r="JP71" s="297"/>
      <c r="JQ71" s="297"/>
      <c r="JR71" s="297"/>
      <c r="JS71" s="297"/>
      <c r="JT71" s="297"/>
      <c r="JU71" s="297"/>
      <c r="JV71" s="297"/>
      <c r="JW71" s="297"/>
      <c r="JX71" s="297"/>
      <c r="JY71" s="297"/>
      <c r="JZ71" s="297"/>
      <c r="KA71" s="297"/>
      <c r="KB71" s="297"/>
      <c r="KC71" s="297"/>
      <c r="KD71" s="297"/>
      <c r="KE71" s="297"/>
      <c r="KF71" s="297"/>
      <c r="KG71" s="297"/>
      <c r="KH71" s="297"/>
      <c r="KI71" s="297"/>
      <c r="KJ71" s="297"/>
      <c r="KK71" s="297"/>
      <c r="KL71" s="297"/>
      <c r="KM71" s="297"/>
      <c r="KN71" s="297"/>
      <c r="KO71" s="297"/>
      <c r="KP71" s="297"/>
      <c r="KQ71" s="297"/>
      <c r="KR71" s="297"/>
      <c r="KS71" s="297"/>
      <c r="KT71" s="297"/>
      <c r="KU71" s="297"/>
      <c r="KV71" s="297"/>
      <c r="KW71" s="297"/>
      <c r="KX71" s="297"/>
      <c r="KY71" s="297"/>
      <c r="KZ71" s="297"/>
      <c r="LA71" s="297"/>
      <c r="LB71" s="297"/>
      <c r="LC71" s="297"/>
      <c r="LD71" s="297"/>
      <c r="LE71" s="297"/>
      <c r="LF71" s="297"/>
      <c r="LG71" s="297"/>
      <c r="LH71" s="297"/>
      <c r="LI71" s="297"/>
      <c r="LJ71" s="297"/>
      <c r="LK71" s="297"/>
      <c r="LL71" s="297"/>
      <c r="LM71" s="297"/>
      <c r="LN71" s="297"/>
      <c r="LO71" s="297"/>
      <c r="LP71" s="297"/>
      <c r="LQ71" s="297"/>
      <c r="LR71" s="297"/>
      <c r="LS71" s="297"/>
      <c r="LT71" s="297"/>
      <c r="LU71" s="297"/>
      <c r="LV71" s="297"/>
      <c r="LW71" s="297"/>
      <c r="LX71" s="297"/>
      <c r="LY71" s="297"/>
      <c r="LZ71" s="297"/>
      <c r="MA71" s="297"/>
      <c r="MB71" s="297"/>
      <c r="MC71" s="297"/>
      <c r="MD71" s="297"/>
      <c r="ME71" s="297"/>
      <c r="MF71" s="297"/>
      <c r="MG71" s="297"/>
      <c r="MH71" s="297"/>
      <c r="MI71" s="297"/>
    </row>
    <row r="72" spans="1:347" s="299" customFormat="1" ht="54.75" hidden="1" customHeight="1" thickBot="1" x14ac:dyDescent="0.3">
      <c r="A72" s="410">
        <v>2027</v>
      </c>
      <c r="B72" s="410">
        <v>17</v>
      </c>
      <c r="C72" s="411"/>
      <c r="D72" s="426">
        <v>0.16600000000000001</v>
      </c>
      <c r="E72" s="426">
        <v>0.16600000000000001</v>
      </c>
      <c r="F72" s="426">
        <v>0.16600000000000001</v>
      </c>
      <c r="G72" s="426">
        <v>0.16600000000000001</v>
      </c>
      <c r="H72" s="426">
        <v>0.16600000000000001</v>
      </c>
      <c r="I72" s="426">
        <v>0.16600000000000001</v>
      </c>
      <c r="J72" s="426">
        <v>0.16600000000000001</v>
      </c>
      <c r="K72" s="426">
        <v>0.16600000000000001</v>
      </c>
      <c r="L72" s="426">
        <v>0.16600000000000001</v>
      </c>
      <c r="M72" s="426">
        <v>0.16600000000000001</v>
      </c>
      <c r="N72" s="426">
        <v>0.16600000000000001</v>
      </c>
      <c r="O72" s="426">
        <v>0.17</v>
      </c>
      <c r="P72" s="427">
        <f t="shared" si="19"/>
        <v>1.9959999999999998</v>
      </c>
      <c r="Q72" s="299" t="str">
        <f>+IF(SUM(R69:R72)&lt;&gt;350%,"MAL DISTRIBUIDO","CORRECTO")</f>
        <v>CORRECTO</v>
      </c>
      <c r="R72" s="309">
        <v>1</v>
      </c>
      <c r="S72" s="414">
        <f t="shared" si="20"/>
        <v>0.28570000000000001</v>
      </c>
      <c r="T72" s="410">
        <v>2027</v>
      </c>
      <c r="U72" s="410">
        <v>17</v>
      </c>
      <c r="V72" s="411" t="s">
        <v>19</v>
      </c>
      <c r="W72" s="428">
        <f t="shared" si="17"/>
        <v>4.7426200000000002E-2</v>
      </c>
      <c r="X72" s="428">
        <f t="shared" si="17"/>
        <v>4.7426200000000002E-2</v>
      </c>
      <c r="Y72" s="428">
        <f t="shared" si="17"/>
        <v>4.7426200000000002E-2</v>
      </c>
      <c r="Z72" s="428">
        <f t="shared" si="17"/>
        <v>4.7426200000000002E-2</v>
      </c>
      <c r="AA72" s="428">
        <f t="shared" si="17"/>
        <v>4.7426200000000002E-2</v>
      </c>
      <c r="AB72" s="428">
        <f t="shared" si="17"/>
        <v>4.7426200000000002E-2</v>
      </c>
      <c r="AC72" s="428">
        <f t="shared" si="17"/>
        <v>4.7426200000000002E-2</v>
      </c>
      <c r="AD72" s="428">
        <f t="shared" si="17"/>
        <v>4.7426200000000002E-2</v>
      </c>
      <c r="AE72" s="428">
        <f t="shared" si="17"/>
        <v>4.7426200000000002E-2</v>
      </c>
      <c r="AF72" s="428">
        <f t="shared" si="17"/>
        <v>4.7426200000000002E-2</v>
      </c>
      <c r="AG72" s="428">
        <f t="shared" si="17"/>
        <v>4.7426200000000002E-2</v>
      </c>
      <c r="AH72" s="428">
        <f t="shared" si="17"/>
        <v>4.8569000000000008E-2</v>
      </c>
      <c r="AI72" s="429">
        <f t="shared" si="21"/>
        <v>0.57025719999999991</v>
      </c>
      <c r="AJ72" s="313">
        <f>+SUM(AI69:AI72)</f>
        <v>1.8536715999999998</v>
      </c>
      <c r="CD72" s="297"/>
      <c r="CE72" s="297"/>
      <c r="CF72" s="297"/>
      <c r="CG72" s="297"/>
      <c r="CH72" s="297"/>
      <c r="CI72" s="297"/>
      <c r="CJ72" s="297"/>
      <c r="CK72" s="297"/>
      <c r="CL72" s="297"/>
      <c r="CM72" s="297"/>
      <c r="CN72" s="297"/>
      <c r="CO72" s="297"/>
      <c r="CP72" s="297"/>
      <c r="CQ72" s="297"/>
      <c r="CR72" s="297"/>
      <c r="CS72" s="297"/>
      <c r="CT72" s="297"/>
      <c r="CU72" s="297"/>
      <c r="CV72" s="297"/>
      <c r="CW72" s="297"/>
      <c r="CX72" s="297"/>
      <c r="CY72" s="297"/>
      <c r="CZ72" s="297"/>
      <c r="DA72" s="297"/>
      <c r="DB72" s="297"/>
      <c r="DC72" s="297"/>
      <c r="DD72" s="297"/>
      <c r="DE72" s="297"/>
      <c r="DF72" s="297"/>
      <c r="DG72" s="297"/>
      <c r="DH72" s="297"/>
      <c r="DI72" s="297"/>
      <c r="DJ72" s="297"/>
      <c r="DK72" s="297"/>
      <c r="DL72" s="297"/>
      <c r="DM72" s="297"/>
      <c r="DN72" s="297"/>
      <c r="DO72" s="297"/>
      <c r="DP72" s="297"/>
      <c r="DQ72" s="297"/>
      <c r="DR72" s="297"/>
      <c r="DS72" s="297"/>
      <c r="DT72" s="297"/>
      <c r="DU72" s="297"/>
      <c r="DV72" s="297"/>
      <c r="DW72" s="297"/>
      <c r="DX72" s="297"/>
      <c r="DY72" s="297"/>
      <c r="DZ72" s="297"/>
      <c r="EA72" s="297"/>
      <c r="EB72" s="297"/>
      <c r="EC72" s="297"/>
      <c r="ED72" s="297"/>
      <c r="EE72" s="297"/>
      <c r="EF72" s="297"/>
      <c r="EG72" s="297"/>
      <c r="EH72" s="297"/>
      <c r="EI72" s="297"/>
      <c r="EJ72" s="297"/>
      <c r="EK72" s="297"/>
      <c r="EL72" s="297"/>
      <c r="EM72" s="297"/>
      <c r="EN72" s="297"/>
      <c r="EO72" s="297"/>
      <c r="EP72" s="297"/>
      <c r="EQ72" s="297"/>
      <c r="ER72" s="297"/>
      <c r="ES72" s="297"/>
      <c r="ET72" s="297"/>
      <c r="EU72" s="297"/>
      <c r="EV72" s="297"/>
      <c r="EW72" s="297"/>
      <c r="EX72" s="297"/>
      <c r="EY72" s="297"/>
      <c r="EZ72" s="297"/>
      <c r="FA72" s="297"/>
      <c r="FB72" s="297"/>
      <c r="FC72" s="297"/>
      <c r="FD72" s="297"/>
      <c r="FE72" s="297"/>
      <c r="FF72" s="297"/>
      <c r="FG72" s="297"/>
      <c r="FH72" s="297"/>
      <c r="FI72" s="297"/>
      <c r="FJ72" s="297"/>
      <c r="FK72" s="297"/>
      <c r="FL72" s="297"/>
      <c r="FM72" s="297"/>
      <c r="FN72" s="297"/>
      <c r="FO72" s="297"/>
      <c r="FP72" s="297"/>
      <c r="FQ72" s="297"/>
      <c r="FR72" s="297"/>
      <c r="FS72" s="297"/>
      <c r="FT72" s="297"/>
      <c r="FU72" s="297"/>
      <c r="FV72" s="297"/>
      <c r="FW72" s="297"/>
      <c r="FX72" s="297"/>
      <c r="FY72" s="297"/>
      <c r="FZ72" s="297"/>
      <c r="GA72" s="297"/>
      <c r="GB72" s="297"/>
      <c r="GC72" s="297"/>
      <c r="GD72" s="297"/>
      <c r="GE72" s="297"/>
      <c r="GF72" s="297"/>
      <c r="GG72" s="297"/>
      <c r="GH72" s="297"/>
      <c r="GI72" s="297"/>
      <c r="GJ72" s="297"/>
      <c r="GK72" s="297"/>
      <c r="GL72" s="297"/>
      <c r="GM72" s="297"/>
      <c r="GN72" s="297"/>
      <c r="GO72" s="297"/>
      <c r="GP72" s="297"/>
      <c r="GQ72" s="297"/>
      <c r="GR72" s="297"/>
      <c r="GS72" s="297"/>
      <c r="GT72" s="297"/>
      <c r="GU72" s="297"/>
      <c r="GV72" s="297"/>
      <c r="GW72" s="297"/>
      <c r="GX72" s="297"/>
      <c r="GY72" s="297"/>
      <c r="GZ72" s="297"/>
      <c r="HA72" s="297"/>
      <c r="HB72" s="297"/>
      <c r="HC72" s="297"/>
      <c r="HD72" s="297"/>
      <c r="HE72" s="297"/>
      <c r="HF72" s="297"/>
      <c r="HG72" s="297"/>
      <c r="HH72" s="297"/>
      <c r="HI72" s="297"/>
      <c r="HJ72" s="297"/>
      <c r="HK72" s="297"/>
      <c r="HL72" s="297"/>
      <c r="HM72" s="297"/>
      <c r="HN72" s="297"/>
      <c r="HO72" s="297"/>
      <c r="HP72" s="297"/>
      <c r="HQ72" s="297"/>
      <c r="HR72" s="297"/>
      <c r="HS72" s="297"/>
      <c r="HT72" s="297"/>
      <c r="HU72" s="297"/>
      <c r="HV72" s="297"/>
      <c r="HW72" s="297"/>
      <c r="HX72" s="297"/>
      <c r="HY72" s="297"/>
      <c r="HZ72" s="297"/>
      <c r="IA72" s="297"/>
      <c r="IB72" s="297"/>
      <c r="IC72" s="297"/>
      <c r="ID72" s="297"/>
      <c r="IE72" s="297"/>
      <c r="IF72" s="297"/>
      <c r="IG72" s="297"/>
      <c r="IH72" s="297"/>
      <c r="II72" s="297"/>
      <c r="IJ72" s="297"/>
      <c r="IK72" s="297"/>
      <c r="IL72" s="297"/>
      <c r="IM72" s="297"/>
      <c r="IN72" s="297"/>
      <c r="IO72" s="297"/>
      <c r="IP72" s="297"/>
      <c r="IQ72" s="297"/>
      <c r="IR72" s="297"/>
      <c r="IS72" s="297"/>
      <c r="IT72" s="297"/>
      <c r="IU72" s="297"/>
      <c r="IV72" s="297"/>
      <c r="IW72" s="297"/>
      <c r="IX72" s="297"/>
      <c r="IY72" s="297"/>
      <c r="IZ72" s="297"/>
      <c r="JA72" s="297"/>
      <c r="JB72" s="297"/>
      <c r="JC72" s="297"/>
      <c r="JD72" s="297"/>
      <c r="JE72" s="297"/>
      <c r="JF72" s="297"/>
      <c r="JG72" s="297"/>
      <c r="JH72" s="297"/>
      <c r="JI72" s="297"/>
      <c r="JJ72" s="297"/>
      <c r="JK72" s="297"/>
      <c r="JL72" s="297"/>
      <c r="JM72" s="297"/>
      <c r="JN72" s="297"/>
      <c r="JO72" s="297"/>
      <c r="JP72" s="297"/>
      <c r="JQ72" s="297"/>
      <c r="JR72" s="297"/>
      <c r="JS72" s="297"/>
      <c r="JT72" s="297"/>
      <c r="JU72" s="297"/>
      <c r="JV72" s="297"/>
      <c r="JW72" s="297"/>
      <c r="JX72" s="297"/>
      <c r="JY72" s="297"/>
      <c r="JZ72" s="297"/>
      <c r="KA72" s="297"/>
      <c r="KB72" s="297"/>
      <c r="KC72" s="297"/>
      <c r="KD72" s="297"/>
      <c r="KE72" s="297"/>
      <c r="KF72" s="297"/>
      <c r="KG72" s="297"/>
      <c r="KH72" s="297"/>
      <c r="KI72" s="297"/>
      <c r="KJ72" s="297"/>
      <c r="KK72" s="297"/>
      <c r="KL72" s="297"/>
      <c r="KM72" s="297"/>
      <c r="KN72" s="297"/>
      <c r="KO72" s="297"/>
      <c r="KP72" s="297"/>
      <c r="KQ72" s="297"/>
      <c r="KR72" s="297"/>
      <c r="KS72" s="297"/>
      <c r="KT72" s="297"/>
      <c r="KU72" s="297"/>
      <c r="KV72" s="297"/>
      <c r="KW72" s="297"/>
      <c r="KX72" s="297"/>
      <c r="KY72" s="297"/>
      <c r="KZ72" s="297"/>
      <c r="LA72" s="297"/>
      <c r="LB72" s="297"/>
      <c r="LC72" s="297"/>
      <c r="LD72" s="297"/>
      <c r="LE72" s="297"/>
      <c r="LF72" s="297"/>
      <c r="LG72" s="297"/>
      <c r="LH72" s="297"/>
      <c r="LI72" s="297"/>
      <c r="LJ72" s="297"/>
      <c r="LK72" s="297"/>
      <c r="LL72" s="297"/>
      <c r="LM72" s="297"/>
      <c r="LN72" s="297"/>
      <c r="LO72" s="297"/>
      <c r="LP72" s="297"/>
      <c r="LQ72" s="297"/>
      <c r="LR72" s="297"/>
      <c r="LS72" s="297"/>
      <c r="LT72" s="297"/>
      <c r="LU72" s="297"/>
      <c r="LV72" s="297"/>
      <c r="LW72" s="297"/>
      <c r="LX72" s="297"/>
      <c r="LY72" s="297"/>
      <c r="LZ72" s="297"/>
      <c r="MA72" s="297"/>
      <c r="MB72" s="297"/>
      <c r="MC72" s="297"/>
      <c r="MD72" s="297"/>
      <c r="ME72" s="297"/>
      <c r="MF72" s="297"/>
      <c r="MG72" s="297"/>
      <c r="MH72" s="297"/>
      <c r="MI72" s="297"/>
    </row>
    <row r="73" spans="1:347" s="299" customFormat="1" ht="38.25" customHeight="1" x14ac:dyDescent="0.25">
      <c r="A73" s="430"/>
      <c r="B73" s="430"/>
      <c r="E73" s="431"/>
      <c r="J73" s="430"/>
      <c r="CD73" s="297"/>
      <c r="CE73" s="297"/>
      <c r="CF73" s="297"/>
      <c r="CG73" s="297"/>
      <c r="CH73" s="297"/>
      <c r="CI73" s="297"/>
      <c r="CJ73" s="297"/>
      <c r="CK73" s="297"/>
      <c r="CL73" s="297"/>
      <c r="CM73" s="297"/>
      <c r="CN73" s="297"/>
      <c r="CO73" s="297"/>
      <c r="CP73" s="297"/>
      <c r="CQ73" s="297"/>
      <c r="CR73" s="297"/>
      <c r="CS73" s="297"/>
      <c r="CT73" s="297"/>
      <c r="CU73" s="297"/>
      <c r="CV73" s="297"/>
      <c r="CW73" s="297"/>
      <c r="CX73" s="297"/>
      <c r="CY73" s="297"/>
      <c r="CZ73" s="297"/>
      <c r="DA73" s="297"/>
      <c r="DB73" s="297"/>
      <c r="DC73" s="297"/>
      <c r="DD73" s="297"/>
      <c r="DE73" s="297"/>
      <c r="DF73" s="297"/>
      <c r="DG73" s="297"/>
      <c r="DH73" s="297"/>
      <c r="DI73" s="297"/>
      <c r="DJ73" s="297"/>
      <c r="DK73" s="297"/>
      <c r="DL73" s="297"/>
      <c r="DM73" s="297"/>
      <c r="DN73" s="297"/>
      <c r="DO73" s="297"/>
      <c r="DP73" s="297"/>
      <c r="DQ73" s="297"/>
      <c r="DR73" s="297"/>
      <c r="DS73" s="297"/>
      <c r="DT73" s="297"/>
      <c r="DU73" s="297"/>
      <c r="DV73" s="297"/>
      <c r="DW73" s="297"/>
      <c r="DX73" s="297"/>
      <c r="DY73" s="297"/>
      <c r="DZ73" s="297"/>
      <c r="EA73" s="297"/>
      <c r="EB73" s="297"/>
      <c r="EC73" s="297"/>
      <c r="ED73" s="297"/>
      <c r="EE73" s="297"/>
      <c r="EF73" s="297"/>
      <c r="EG73" s="297"/>
      <c r="EH73" s="297"/>
      <c r="EI73" s="297"/>
      <c r="EJ73" s="297"/>
      <c r="EK73" s="297"/>
      <c r="EL73" s="297"/>
      <c r="EM73" s="297"/>
      <c r="EN73" s="297"/>
      <c r="EO73" s="297"/>
      <c r="EP73" s="297"/>
      <c r="EQ73" s="297"/>
      <c r="ER73" s="297"/>
      <c r="ES73" s="297"/>
      <c r="ET73" s="297"/>
      <c r="EU73" s="297"/>
      <c r="EV73" s="297"/>
      <c r="EW73" s="297"/>
      <c r="EX73" s="297"/>
      <c r="EY73" s="297"/>
      <c r="EZ73" s="297"/>
      <c r="FA73" s="297"/>
      <c r="FB73" s="297"/>
      <c r="FC73" s="297"/>
      <c r="FD73" s="297"/>
      <c r="FE73" s="297"/>
      <c r="FF73" s="297"/>
      <c r="FG73" s="297"/>
      <c r="FH73" s="297"/>
      <c r="FI73" s="297"/>
      <c r="FJ73" s="297"/>
      <c r="FK73" s="297"/>
      <c r="FL73" s="297"/>
      <c r="FM73" s="297"/>
      <c r="FN73" s="297"/>
      <c r="FO73" s="297"/>
      <c r="FP73" s="297"/>
      <c r="FQ73" s="297"/>
      <c r="FR73" s="297"/>
      <c r="FS73" s="297"/>
      <c r="FT73" s="297"/>
      <c r="FU73" s="297"/>
      <c r="FV73" s="297"/>
      <c r="FW73" s="297"/>
      <c r="FX73" s="297"/>
      <c r="FY73" s="297"/>
      <c r="FZ73" s="297"/>
      <c r="GA73" s="297"/>
      <c r="GB73" s="297"/>
      <c r="GC73" s="297"/>
      <c r="GD73" s="297"/>
      <c r="GE73" s="297"/>
      <c r="GF73" s="297"/>
      <c r="GG73" s="297"/>
      <c r="GH73" s="297"/>
      <c r="GI73" s="297"/>
      <c r="GJ73" s="297"/>
      <c r="GK73" s="297"/>
      <c r="GL73" s="297"/>
      <c r="GM73" s="297"/>
      <c r="GN73" s="297"/>
      <c r="GO73" s="297"/>
      <c r="GP73" s="297"/>
      <c r="GQ73" s="297"/>
      <c r="GR73" s="297"/>
      <c r="GS73" s="297"/>
      <c r="GT73" s="297"/>
      <c r="GU73" s="297"/>
      <c r="GV73" s="297"/>
      <c r="GW73" s="297"/>
      <c r="GX73" s="297"/>
      <c r="GY73" s="297"/>
      <c r="GZ73" s="297"/>
      <c r="HA73" s="297"/>
      <c r="HB73" s="297"/>
      <c r="HC73" s="297"/>
      <c r="HD73" s="297"/>
      <c r="HE73" s="297"/>
      <c r="HF73" s="297"/>
      <c r="HG73" s="297"/>
      <c r="HH73" s="297"/>
      <c r="HI73" s="297"/>
      <c r="HJ73" s="297"/>
      <c r="HK73" s="297"/>
      <c r="HL73" s="297"/>
      <c r="HM73" s="297"/>
      <c r="HN73" s="297"/>
      <c r="HO73" s="297"/>
      <c r="HP73" s="297"/>
      <c r="HQ73" s="297"/>
      <c r="HR73" s="297"/>
      <c r="HS73" s="297"/>
      <c r="HT73" s="297"/>
      <c r="HU73" s="297"/>
      <c r="HV73" s="297"/>
      <c r="HW73" s="297"/>
      <c r="HX73" s="297"/>
      <c r="HY73" s="297"/>
      <c r="HZ73" s="297"/>
      <c r="IA73" s="297"/>
      <c r="IB73" s="297"/>
      <c r="IC73" s="297"/>
      <c r="ID73" s="297"/>
      <c r="IE73" s="297"/>
      <c r="IF73" s="297"/>
      <c r="IG73" s="297"/>
      <c r="IH73" s="297"/>
      <c r="II73" s="297"/>
      <c r="IJ73" s="297"/>
      <c r="IK73" s="297"/>
      <c r="IL73" s="297"/>
      <c r="IM73" s="297"/>
      <c r="IN73" s="297"/>
      <c r="IO73" s="297"/>
      <c r="IP73" s="297"/>
      <c r="IQ73" s="297"/>
      <c r="IR73" s="297"/>
      <c r="IS73" s="297"/>
      <c r="IT73" s="297"/>
      <c r="IU73" s="297"/>
      <c r="IV73" s="297"/>
      <c r="IW73" s="297"/>
      <c r="IX73" s="297"/>
      <c r="IY73" s="297"/>
      <c r="IZ73" s="297"/>
      <c r="JA73" s="297"/>
      <c r="JB73" s="297"/>
      <c r="JC73" s="297"/>
      <c r="JD73" s="297"/>
      <c r="JE73" s="297"/>
      <c r="JF73" s="297"/>
      <c r="JG73" s="297"/>
      <c r="JH73" s="297"/>
      <c r="JI73" s="297"/>
      <c r="JJ73" s="297"/>
      <c r="JK73" s="297"/>
      <c r="JL73" s="297"/>
      <c r="JM73" s="297"/>
      <c r="JN73" s="297"/>
      <c r="JO73" s="297"/>
      <c r="JP73" s="297"/>
      <c r="JQ73" s="297"/>
      <c r="JR73" s="297"/>
      <c r="JS73" s="297"/>
      <c r="JT73" s="297"/>
      <c r="JU73" s="297"/>
      <c r="JV73" s="297"/>
      <c r="JW73" s="297"/>
      <c r="JX73" s="297"/>
      <c r="JY73" s="297"/>
      <c r="JZ73" s="297"/>
      <c r="KA73" s="297"/>
      <c r="KB73" s="297"/>
      <c r="KC73" s="297"/>
      <c r="KD73" s="297"/>
      <c r="KE73" s="297"/>
      <c r="KF73" s="297"/>
      <c r="KG73" s="297"/>
      <c r="KH73" s="297"/>
      <c r="KI73" s="297"/>
      <c r="KJ73" s="297"/>
      <c r="KK73" s="297"/>
      <c r="KL73" s="297"/>
      <c r="KM73" s="297"/>
      <c r="KN73" s="297"/>
      <c r="KO73" s="297"/>
      <c r="KP73" s="297"/>
      <c r="KQ73" s="297"/>
      <c r="KR73" s="297"/>
      <c r="KS73" s="297"/>
      <c r="KT73" s="297"/>
      <c r="KU73" s="297"/>
      <c r="KV73" s="297"/>
      <c r="KW73" s="297"/>
      <c r="KX73" s="297"/>
      <c r="KY73" s="297"/>
      <c r="KZ73" s="297"/>
      <c r="LA73" s="297"/>
      <c r="LB73" s="297"/>
      <c r="LC73" s="297"/>
      <c r="LD73" s="297"/>
      <c r="LE73" s="297"/>
      <c r="LF73" s="297"/>
      <c r="LG73" s="297"/>
      <c r="LH73" s="297"/>
      <c r="LI73" s="297"/>
      <c r="LJ73" s="297"/>
      <c r="LK73" s="297"/>
      <c r="LL73" s="297"/>
      <c r="LM73" s="297"/>
      <c r="LN73" s="297"/>
      <c r="LO73" s="297"/>
      <c r="LP73" s="297"/>
      <c r="LQ73" s="297"/>
      <c r="LR73" s="297"/>
      <c r="LS73" s="297"/>
      <c r="LT73" s="297"/>
      <c r="LU73" s="297"/>
      <c r="LV73" s="297"/>
      <c r="LW73" s="297"/>
      <c r="LX73" s="297"/>
      <c r="LY73" s="297"/>
      <c r="LZ73" s="297"/>
      <c r="MA73" s="297"/>
      <c r="MB73" s="297"/>
      <c r="MC73" s="297"/>
      <c r="MD73" s="297"/>
      <c r="ME73" s="297"/>
      <c r="MF73" s="297"/>
      <c r="MG73" s="297"/>
      <c r="MH73" s="297"/>
      <c r="MI73" s="297"/>
    </row>
    <row r="74" spans="1:347" s="299" customFormat="1" ht="38.25" customHeight="1" x14ac:dyDescent="0.25">
      <c r="A74" s="430"/>
      <c r="B74" s="430"/>
      <c r="E74" s="431"/>
      <c r="J74" s="430"/>
      <c r="CD74" s="297"/>
      <c r="CE74" s="297"/>
      <c r="CF74" s="297"/>
      <c r="CG74" s="297"/>
      <c r="CH74" s="297"/>
      <c r="CI74" s="297"/>
      <c r="CJ74" s="297"/>
      <c r="CK74" s="297"/>
      <c r="CL74" s="297"/>
      <c r="CM74" s="297"/>
      <c r="CN74" s="297"/>
      <c r="CO74" s="297"/>
      <c r="CP74" s="297"/>
      <c r="CQ74" s="297"/>
      <c r="CR74" s="297"/>
      <c r="CS74" s="297"/>
      <c r="CT74" s="297"/>
      <c r="CU74" s="297"/>
      <c r="CV74" s="297"/>
      <c r="CW74" s="297"/>
      <c r="CX74" s="297"/>
      <c r="CY74" s="297"/>
      <c r="CZ74" s="297"/>
      <c r="DA74" s="297"/>
      <c r="DB74" s="297"/>
      <c r="DC74" s="297"/>
      <c r="DD74" s="297"/>
      <c r="DE74" s="297"/>
      <c r="DF74" s="297"/>
      <c r="DG74" s="297"/>
      <c r="DH74" s="297"/>
      <c r="DI74" s="297"/>
      <c r="DJ74" s="297"/>
      <c r="DK74" s="297"/>
      <c r="DL74" s="297"/>
      <c r="DM74" s="297"/>
      <c r="DN74" s="297"/>
      <c r="DO74" s="297"/>
      <c r="DP74" s="297"/>
      <c r="DQ74" s="297"/>
      <c r="DR74" s="297"/>
      <c r="DS74" s="297"/>
      <c r="DT74" s="297"/>
      <c r="DU74" s="297"/>
      <c r="DV74" s="297"/>
      <c r="DW74" s="297"/>
      <c r="DX74" s="297"/>
      <c r="DY74" s="297"/>
      <c r="DZ74" s="297"/>
      <c r="EA74" s="297"/>
      <c r="EB74" s="297"/>
      <c r="EC74" s="297"/>
      <c r="ED74" s="297"/>
      <c r="EE74" s="297"/>
      <c r="EF74" s="297"/>
      <c r="EG74" s="297"/>
      <c r="EH74" s="297"/>
      <c r="EI74" s="297"/>
      <c r="EJ74" s="297"/>
      <c r="EK74" s="297"/>
      <c r="EL74" s="297"/>
      <c r="EM74" s="297"/>
      <c r="EN74" s="297"/>
      <c r="EO74" s="297"/>
      <c r="EP74" s="297"/>
      <c r="EQ74" s="297"/>
      <c r="ER74" s="297"/>
      <c r="ES74" s="297"/>
      <c r="ET74" s="297"/>
      <c r="EU74" s="297"/>
      <c r="EV74" s="297"/>
      <c r="EW74" s="297"/>
      <c r="EX74" s="297"/>
      <c r="EY74" s="297"/>
      <c r="EZ74" s="297"/>
      <c r="FA74" s="297"/>
      <c r="FB74" s="297"/>
      <c r="FC74" s="297"/>
      <c r="FD74" s="297"/>
      <c r="FE74" s="297"/>
      <c r="FF74" s="297"/>
      <c r="FG74" s="297"/>
      <c r="FH74" s="297"/>
      <c r="FI74" s="297"/>
      <c r="FJ74" s="297"/>
      <c r="FK74" s="297"/>
      <c r="FL74" s="297"/>
      <c r="FM74" s="297"/>
      <c r="FN74" s="297"/>
      <c r="FO74" s="297"/>
      <c r="FP74" s="297"/>
      <c r="FQ74" s="297"/>
      <c r="FR74" s="297"/>
      <c r="FS74" s="297"/>
      <c r="FT74" s="297"/>
      <c r="FU74" s="297"/>
      <c r="FV74" s="297"/>
      <c r="FW74" s="297"/>
      <c r="FX74" s="297"/>
      <c r="FY74" s="297"/>
      <c r="FZ74" s="297"/>
      <c r="GA74" s="297"/>
      <c r="GB74" s="297"/>
      <c r="GC74" s="297"/>
      <c r="GD74" s="297"/>
      <c r="GE74" s="297"/>
      <c r="GF74" s="297"/>
      <c r="GG74" s="297"/>
      <c r="GH74" s="297"/>
      <c r="GI74" s="297"/>
      <c r="GJ74" s="297"/>
      <c r="GK74" s="297"/>
      <c r="GL74" s="297"/>
      <c r="GM74" s="297"/>
      <c r="GN74" s="297"/>
      <c r="GO74" s="297"/>
      <c r="GP74" s="297"/>
      <c r="GQ74" s="297"/>
      <c r="GR74" s="297"/>
      <c r="GS74" s="297"/>
      <c r="GT74" s="297"/>
      <c r="GU74" s="297"/>
      <c r="GV74" s="297"/>
      <c r="GW74" s="297"/>
      <c r="GX74" s="297"/>
      <c r="GY74" s="297"/>
      <c r="GZ74" s="297"/>
      <c r="HA74" s="297"/>
      <c r="HB74" s="297"/>
      <c r="HC74" s="297"/>
      <c r="HD74" s="297"/>
      <c r="HE74" s="297"/>
      <c r="HF74" s="297"/>
      <c r="HG74" s="297"/>
      <c r="HH74" s="297"/>
      <c r="HI74" s="297"/>
      <c r="HJ74" s="297"/>
      <c r="HK74" s="297"/>
      <c r="HL74" s="297"/>
      <c r="HM74" s="297"/>
      <c r="HN74" s="297"/>
      <c r="HO74" s="297"/>
      <c r="HP74" s="297"/>
      <c r="HQ74" s="297"/>
      <c r="HR74" s="297"/>
      <c r="HS74" s="297"/>
      <c r="HT74" s="297"/>
      <c r="HU74" s="297"/>
      <c r="HV74" s="297"/>
      <c r="HW74" s="297"/>
      <c r="HX74" s="297"/>
      <c r="HY74" s="297"/>
      <c r="HZ74" s="297"/>
      <c r="IA74" s="297"/>
      <c r="IB74" s="297"/>
      <c r="IC74" s="297"/>
      <c r="ID74" s="297"/>
      <c r="IE74" s="297"/>
      <c r="IF74" s="297"/>
      <c r="IG74" s="297"/>
      <c r="IH74" s="297"/>
      <c r="II74" s="297"/>
      <c r="IJ74" s="297"/>
      <c r="IK74" s="297"/>
      <c r="IL74" s="297"/>
      <c r="IM74" s="297"/>
      <c r="IN74" s="297"/>
      <c r="IO74" s="297"/>
      <c r="IP74" s="297"/>
      <c r="IQ74" s="297"/>
      <c r="IR74" s="297"/>
      <c r="IS74" s="297"/>
      <c r="IT74" s="297"/>
      <c r="IU74" s="297"/>
      <c r="IV74" s="297"/>
      <c r="IW74" s="297"/>
      <c r="IX74" s="297"/>
      <c r="IY74" s="297"/>
      <c r="IZ74" s="297"/>
      <c r="JA74" s="297"/>
      <c r="JB74" s="297"/>
      <c r="JC74" s="297"/>
      <c r="JD74" s="297"/>
      <c r="JE74" s="297"/>
      <c r="JF74" s="297"/>
      <c r="JG74" s="297"/>
      <c r="JH74" s="297"/>
      <c r="JI74" s="297"/>
      <c r="JJ74" s="297"/>
      <c r="JK74" s="297"/>
      <c r="JL74" s="297"/>
      <c r="JM74" s="297"/>
      <c r="JN74" s="297"/>
      <c r="JO74" s="297"/>
      <c r="JP74" s="297"/>
      <c r="JQ74" s="297"/>
      <c r="JR74" s="297"/>
      <c r="JS74" s="297"/>
      <c r="JT74" s="297"/>
      <c r="JU74" s="297"/>
      <c r="JV74" s="297"/>
      <c r="JW74" s="297"/>
      <c r="JX74" s="297"/>
      <c r="JY74" s="297"/>
      <c r="JZ74" s="297"/>
      <c r="KA74" s="297"/>
      <c r="KB74" s="297"/>
      <c r="KC74" s="297"/>
      <c r="KD74" s="297"/>
      <c r="KE74" s="297"/>
      <c r="KF74" s="297"/>
      <c r="KG74" s="297"/>
      <c r="KH74" s="297"/>
      <c r="KI74" s="297"/>
      <c r="KJ74" s="297"/>
      <c r="KK74" s="297"/>
      <c r="KL74" s="297"/>
      <c r="KM74" s="297"/>
      <c r="KN74" s="297"/>
      <c r="KO74" s="297"/>
      <c r="KP74" s="297"/>
      <c r="KQ74" s="297"/>
      <c r="KR74" s="297"/>
      <c r="KS74" s="297"/>
      <c r="KT74" s="297"/>
      <c r="KU74" s="297"/>
      <c r="KV74" s="297"/>
      <c r="KW74" s="297"/>
      <c r="KX74" s="297"/>
      <c r="KY74" s="297"/>
      <c r="KZ74" s="297"/>
      <c r="LA74" s="297"/>
      <c r="LB74" s="297"/>
      <c r="LC74" s="297"/>
      <c r="LD74" s="297"/>
      <c r="LE74" s="297"/>
      <c r="LF74" s="297"/>
      <c r="LG74" s="297"/>
      <c r="LH74" s="297"/>
      <c r="LI74" s="297"/>
      <c r="LJ74" s="297"/>
      <c r="LK74" s="297"/>
      <c r="LL74" s="297"/>
      <c r="LM74" s="297"/>
      <c r="LN74" s="297"/>
      <c r="LO74" s="297"/>
      <c r="LP74" s="297"/>
      <c r="LQ74" s="297"/>
      <c r="LR74" s="297"/>
      <c r="LS74" s="297"/>
      <c r="LT74" s="297"/>
      <c r="LU74" s="297"/>
      <c r="LV74" s="297"/>
      <c r="LW74" s="297"/>
      <c r="LX74" s="297"/>
      <c r="LY74" s="297"/>
      <c r="LZ74" s="297"/>
      <c r="MA74" s="297"/>
      <c r="MB74" s="297"/>
      <c r="MC74" s="297"/>
      <c r="MD74" s="297"/>
      <c r="ME74" s="297"/>
      <c r="MF74" s="297"/>
      <c r="MG74" s="297"/>
      <c r="MH74" s="297"/>
      <c r="MI74" s="297"/>
    </row>
    <row r="75" spans="1:347" s="299" customFormat="1" ht="38.25" customHeight="1" x14ac:dyDescent="0.25">
      <c r="A75" s="430"/>
      <c r="B75" s="430"/>
      <c r="E75" s="431"/>
      <c r="J75" s="430"/>
      <c r="CD75" s="297"/>
      <c r="CE75" s="297"/>
      <c r="CF75" s="297"/>
      <c r="CG75" s="297"/>
      <c r="CH75" s="297"/>
      <c r="CI75" s="297"/>
      <c r="CJ75" s="297"/>
      <c r="CK75" s="297"/>
      <c r="CL75" s="297"/>
      <c r="CM75" s="297"/>
      <c r="CN75" s="297"/>
      <c r="CO75" s="297"/>
      <c r="CP75" s="297"/>
      <c r="CQ75" s="297"/>
      <c r="CR75" s="297"/>
      <c r="CS75" s="297"/>
      <c r="CT75" s="297"/>
      <c r="CU75" s="297"/>
      <c r="CV75" s="297"/>
      <c r="CW75" s="297"/>
      <c r="CX75" s="297"/>
      <c r="CY75" s="297"/>
      <c r="CZ75" s="297"/>
      <c r="DA75" s="297"/>
      <c r="DB75" s="297"/>
      <c r="DC75" s="297"/>
      <c r="DD75" s="297"/>
      <c r="DE75" s="297"/>
      <c r="DF75" s="297"/>
      <c r="DG75" s="297"/>
      <c r="DH75" s="297"/>
      <c r="DI75" s="297"/>
      <c r="DJ75" s="297"/>
      <c r="DK75" s="297"/>
      <c r="DL75" s="297"/>
      <c r="DM75" s="297"/>
      <c r="DN75" s="297"/>
      <c r="DO75" s="297"/>
      <c r="DP75" s="297"/>
      <c r="DQ75" s="297"/>
      <c r="DR75" s="297"/>
      <c r="DS75" s="297"/>
      <c r="DT75" s="297"/>
      <c r="DU75" s="297"/>
      <c r="DV75" s="297"/>
      <c r="DW75" s="297"/>
      <c r="DX75" s="297"/>
      <c r="DY75" s="297"/>
      <c r="DZ75" s="297"/>
      <c r="EA75" s="297"/>
      <c r="EB75" s="297"/>
      <c r="EC75" s="297"/>
      <c r="ED75" s="297"/>
      <c r="EE75" s="297"/>
      <c r="EF75" s="297"/>
      <c r="EG75" s="297"/>
      <c r="EH75" s="297"/>
      <c r="EI75" s="297"/>
      <c r="EJ75" s="297"/>
      <c r="EK75" s="297"/>
      <c r="EL75" s="297"/>
      <c r="EM75" s="297"/>
      <c r="EN75" s="297"/>
      <c r="EO75" s="297"/>
      <c r="EP75" s="297"/>
      <c r="EQ75" s="297"/>
      <c r="ER75" s="297"/>
      <c r="ES75" s="297"/>
      <c r="ET75" s="297"/>
      <c r="EU75" s="297"/>
      <c r="EV75" s="297"/>
      <c r="EW75" s="297"/>
      <c r="EX75" s="297"/>
      <c r="EY75" s="297"/>
      <c r="EZ75" s="297"/>
      <c r="FA75" s="297"/>
      <c r="FB75" s="297"/>
      <c r="FC75" s="297"/>
      <c r="FD75" s="297"/>
      <c r="FE75" s="297"/>
      <c r="FF75" s="297"/>
      <c r="FG75" s="297"/>
      <c r="FH75" s="297"/>
      <c r="FI75" s="297"/>
      <c r="FJ75" s="297"/>
      <c r="FK75" s="297"/>
      <c r="FL75" s="297"/>
      <c r="FM75" s="297"/>
      <c r="FN75" s="297"/>
      <c r="FO75" s="297"/>
      <c r="FP75" s="297"/>
      <c r="FQ75" s="297"/>
      <c r="FR75" s="297"/>
      <c r="FS75" s="297"/>
      <c r="FT75" s="297"/>
      <c r="FU75" s="297"/>
      <c r="FV75" s="297"/>
      <c r="FW75" s="297"/>
      <c r="FX75" s="297"/>
      <c r="FY75" s="297"/>
      <c r="FZ75" s="297"/>
      <c r="GA75" s="297"/>
      <c r="GB75" s="297"/>
      <c r="GC75" s="297"/>
      <c r="GD75" s="297"/>
      <c r="GE75" s="297"/>
      <c r="GF75" s="297"/>
      <c r="GG75" s="297"/>
      <c r="GH75" s="297"/>
      <c r="GI75" s="297"/>
      <c r="GJ75" s="297"/>
      <c r="GK75" s="297"/>
      <c r="GL75" s="297"/>
      <c r="GM75" s="297"/>
      <c r="GN75" s="297"/>
      <c r="GO75" s="297"/>
      <c r="GP75" s="297"/>
      <c r="GQ75" s="297"/>
      <c r="GR75" s="297"/>
      <c r="GS75" s="297"/>
      <c r="GT75" s="297"/>
      <c r="GU75" s="297"/>
      <c r="GV75" s="297"/>
      <c r="GW75" s="297"/>
      <c r="GX75" s="297"/>
      <c r="GY75" s="297"/>
      <c r="GZ75" s="297"/>
      <c r="HA75" s="297"/>
      <c r="HB75" s="297"/>
      <c r="HC75" s="297"/>
      <c r="HD75" s="297"/>
      <c r="HE75" s="297"/>
      <c r="HF75" s="297"/>
      <c r="HG75" s="297"/>
      <c r="HH75" s="297"/>
      <c r="HI75" s="297"/>
      <c r="HJ75" s="297"/>
      <c r="HK75" s="297"/>
      <c r="HL75" s="297"/>
      <c r="HM75" s="297"/>
      <c r="HN75" s="297"/>
      <c r="HO75" s="297"/>
      <c r="HP75" s="297"/>
      <c r="HQ75" s="297"/>
      <c r="HR75" s="297"/>
      <c r="HS75" s="297"/>
      <c r="HT75" s="297"/>
      <c r="HU75" s="297"/>
      <c r="HV75" s="297"/>
      <c r="HW75" s="297"/>
      <c r="HX75" s="297"/>
      <c r="HY75" s="297"/>
      <c r="HZ75" s="297"/>
      <c r="IA75" s="297"/>
      <c r="IB75" s="297"/>
      <c r="IC75" s="297"/>
      <c r="ID75" s="297"/>
      <c r="IE75" s="297"/>
      <c r="IF75" s="297"/>
      <c r="IG75" s="297"/>
      <c r="IH75" s="297"/>
      <c r="II75" s="297"/>
      <c r="IJ75" s="297"/>
      <c r="IK75" s="297"/>
      <c r="IL75" s="297"/>
      <c r="IM75" s="297"/>
      <c r="IN75" s="297"/>
      <c r="IO75" s="297"/>
      <c r="IP75" s="297"/>
      <c r="IQ75" s="297"/>
      <c r="IR75" s="297"/>
      <c r="IS75" s="297"/>
      <c r="IT75" s="297"/>
      <c r="IU75" s="297"/>
      <c r="IV75" s="297"/>
      <c r="IW75" s="297"/>
      <c r="IX75" s="297"/>
      <c r="IY75" s="297"/>
      <c r="IZ75" s="297"/>
      <c r="JA75" s="297"/>
      <c r="JB75" s="297"/>
      <c r="JC75" s="297"/>
      <c r="JD75" s="297"/>
      <c r="JE75" s="297"/>
      <c r="JF75" s="297"/>
      <c r="JG75" s="297"/>
      <c r="JH75" s="297"/>
      <c r="JI75" s="297"/>
      <c r="JJ75" s="297"/>
      <c r="JK75" s="297"/>
      <c r="JL75" s="297"/>
      <c r="JM75" s="297"/>
      <c r="JN75" s="297"/>
      <c r="JO75" s="297"/>
      <c r="JP75" s="297"/>
      <c r="JQ75" s="297"/>
      <c r="JR75" s="297"/>
      <c r="JS75" s="297"/>
      <c r="JT75" s="297"/>
      <c r="JU75" s="297"/>
      <c r="JV75" s="297"/>
      <c r="JW75" s="297"/>
      <c r="JX75" s="297"/>
      <c r="JY75" s="297"/>
      <c r="JZ75" s="297"/>
      <c r="KA75" s="297"/>
      <c r="KB75" s="297"/>
      <c r="KC75" s="297"/>
      <c r="KD75" s="297"/>
      <c r="KE75" s="297"/>
      <c r="KF75" s="297"/>
      <c r="KG75" s="297"/>
      <c r="KH75" s="297"/>
      <c r="KI75" s="297"/>
      <c r="KJ75" s="297"/>
      <c r="KK75" s="297"/>
      <c r="KL75" s="297"/>
      <c r="KM75" s="297"/>
      <c r="KN75" s="297"/>
      <c r="KO75" s="297"/>
      <c r="KP75" s="297"/>
      <c r="KQ75" s="297"/>
      <c r="KR75" s="297"/>
      <c r="KS75" s="297"/>
      <c r="KT75" s="297"/>
      <c r="KU75" s="297"/>
      <c r="KV75" s="297"/>
      <c r="KW75" s="297"/>
      <c r="KX75" s="297"/>
      <c r="KY75" s="297"/>
      <c r="KZ75" s="297"/>
      <c r="LA75" s="297"/>
      <c r="LB75" s="297"/>
      <c r="LC75" s="297"/>
      <c r="LD75" s="297"/>
      <c r="LE75" s="297"/>
      <c r="LF75" s="297"/>
      <c r="LG75" s="297"/>
      <c r="LH75" s="297"/>
      <c r="LI75" s="297"/>
      <c r="LJ75" s="297"/>
      <c r="LK75" s="297"/>
      <c r="LL75" s="297"/>
      <c r="LM75" s="297"/>
      <c r="LN75" s="297"/>
      <c r="LO75" s="297"/>
      <c r="LP75" s="297"/>
      <c r="LQ75" s="297"/>
      <c r="LR75" s="297"/>
      <c r="LS75" s="297"/>
      <c r="LT75" s="297"/>
      <c r="LU75" s="297"/>
      <c r="LV75" s="297"/>
      <c r="LW75" s="297"/>
      <c r="LX75" s="297"/>
      <c r="LY75" s="297"/>
      <c r="LZ75" s="297"/>
      <c r="MA75" s="297"/>
      <c r="MB75" s="297"/>
      <c r="MC75" s="297"/>
      <c r="MD75" s="297"/>
      <c r="ME75" s="297"/>
      <c r="MF75" s="297"/>
      <c r="MG75" s="297"/>
      <c r="MH75" s="297"/>
      <c r="MI75" s="297"/>
    </row>
    <row r="76" spans="1:347" s="299" customFormat="1" ht="38.25" customHeight="1" x14ac:dyDescent="0.25">
      <c r="A76" s="430"/>
      <c r="B76" s="430"/>
      <c r="E76" s="431"/>
      <c r="J76" s="430"/>
      <c r="CD76" s="297"/>
      <c r="CE76" s="297"/>
      <c r="CF76" s="297"/>
      <c r="CG76" s="297"/>
      <c r="CH76" s="297"/>
      <c r="CI76" s="297"/>
      <c r="CJ76" s="297"/>
      <c r="CK76" s="297"/>
      <c r="CL76" s="297"/>
      <c r="CM76" s="297"/>
      <c r="CN76" s="297"/>
      <c r="CO76" s="297"/>
      <c r="CP76" s="297"/>
      <c r="CQ76" s="297"/>
      <c r="CR76" s="297"/>
      <c r="CS76" s="297"/>
      <c r="CT76" s="297"/>
      <c r="CU76" s="297"/>
      <c r="CV76" s="297"/>
      <c r="CW76" s="297"/>
      <c r="CX76" s="297"/>
      <c r="CY76" s="297"/>
      <c r="CZ76" s="297"/>
      <c r="DA76" s="297"/>
      <c r="DB76" s="297"/>
      <c r="DC76" s="297"/>
      <c r="DD76" s="297"/>
      <c r="DE76" s="297"/>
      <c r="DF76" s="297"/>
      <c r="DG76" s="297"/>
      <c r="DH76" s="297"/>
      <c r="DI76" s="297"/>
      <c r="DJ76" s="297"/>
      <c r="DK76" s="297"/>
      <c r="DL76" s="297"/>
      <c r="DM76" s="297"/>
      <c r="DN76" s="297"/>
      <c r="DO76" s="297"/>
      <c r="DP76" s="297"/>
      <c r="DQ76" s="297"/>
      <c r="DR76" s="297"/>
      <c r="DS76" s="297"/>
      <c r="DT76" s="297"/>
      <c r="DU76" s="297"/>
      <c r="DV76" s="297"/>
      <c r="DW76" s="297"/>
      <c r="DX76" s="297"/>
      <c r="DY76" s="297"/>
      <c r="DZ76" s="297"/>
      <c r="EA76" s="297"/>
      <c r="EB76" s="297"/>
      <c r="EC76" s="297"/>
      <c r="ED76" s="297"/>
      <c r="EE76" s="297"/>
      <c r="EF76" s="297"/>
      <c r="EG76" s="297"/>
      <c r="EH76" s="297"/>
      <c r="EI76" s="297"/>
      <c r="EJ76" s="297"/>
      <c r="EK76" s="297"/>
      <c r="EL76" s="297"/>
      <c r="EM76" s="297"/>
      <c r="EN76" s="297"/>
      <c r="EO76" s="297"/>
      <c r="EP76" s="297"/>
      <c r="EQ76" s="297"/>
      <c r="ER76" s="297"/>
      <c r="ES76" s="297"/>
      <c r="ET76" s="297"/>
      <c r="EU76" s="297"/>
      <c r="EV76" s="297"/>
      <c r="EW76" s="297"/>
      <c r="EX76" s="297"/>
      <c r="EY76" s="297"/>
      <c r="EZ76" s="297"/>
      <c r="FA76" s="297"/>
      <c r="FB76" s="297"/>
      <c r="FC76" s="297"/>
      <c r="FD76" s="297"/>
      <c r="FE76" s="297"/>
      <c r="FF76" s="297"/>
      <c r="FG76" s="297"/>
      <c r="FH76" s="297"/>
      <c r="FI76" s="297"/>
      <c r="FJ76" s="297"/>
      <c r="FK76" s="297"/>
      <c r="FL76" s="297"/>
      <c r="FM76" s="297"/>
      <c r="FN76" s="297"/>
      <c r="FO76" s="297"/>
      <c r="FP76" s="297"/>
      <c r="FQ76" s="297"/>
      <c r="FR76" s="297"/>
      <c r="FS76" s="297"/>
      <c r="FT76" s="297"/>
      <c r="FU76" s="297"/>
      <c r="FV76" s="297"/>
      <c r="FW76" s="297"/>
      <c r="FX76" s="297"/>
      <c r="FY76" s="297"/>
      <c r="FZ76" s="297"/>
      <c r="GA76" s="297"/>
      <c r="GB76" s="297"/>
      <c r="GC76" s="297"/>
      <c r="GD76" s="297"/>
      <c r="GE76" s="297"/>
      <c r="GF76" s="297"/>
      <c r="GG76" s="297"/>
      <c r="GH76" s="297"/>
      <c r="GI76" s="297"/>
      <c r="GJ76" s="297"/>
      <c r="GK76" s="297"/>
      <c r="GL76" s="297"/>
      <c r="GM76" s="297"/>
      <c r="GN76" s="297"/>
      <c r="GO76" s="297"/>
      <c r="GP76" s="297"/>
      <c r="GQ76" s="297"/>
      <c r="GR76" s="297"/>
      <c r="GS76" s="297"/>
      <c r="GT76" s="297"/>
      <c r="GU76" s="297"/>
      <c r="GV76" s="297"/>
      <c r="GW76" s="297"/>
      <c r="GX76" s="297"/>
      <c r="GY76" s="297"/>
      <c r="GZ76" s="297"/>
      <c r="HA76" s="297"/>
      <c r="HB76" s="297"/>
      <c r="HC76" s="297"/>
      <c r="HD76" s="297"/>
      <c r="HE76" s="297"/>
      <c r="HF76" s="297"/>
      <c r="HG76" s="297"/>
      <c r="HH76" s="297"/>
      <c r="HI76" s="297"/>
      <c r="HJ76" s="297"/>
      <c r="HK76" s="297"/>
      <c r="HL76" s="297"/>
      <c r="HM76" s="297"/>
      <c r="HN76" s="297"/>
      <c r="HO76" s="297"/>
      <c r="HP76" s="297"/>
      <c r="HQ76" s="297"/>
      <c r="HR76" s="297"/>
      <c r="HS76" s="297"/>
      <c r="HT76" s="297"/>
      <c r="HU76" s="297"/>
      <c r="HV76" s="297"/>
      <c r="HW76" s="297"/>
      <c r="HX76" s="297"/>
      <c r="HY76" s="297"/>
      <c r="HZ76" s="297"/>
      <c r="IA76" s="297"/>
      <c r="IB76" s="297"/>
      <c r="IC76" s="297"/>
      <c r="ID76" s="297"/>
      <c r="IE76" s="297"/>
      <c r="IF76" s="297"/>
      <c r="IG76" s="297"/>
      <c r="IH76" s="297"/>
      <c r="II76" s="297"/>
      <c r="IJ76" s="297"/>
      <c r="IK76" s="297"/>
      <c r="IL76" s="297"/>
      <c r="IM76" s="297"/>
      <c r="IN76" s="297"/>
      <c r="IO76" s="297"/>
      <c r="IP76" s="297"/>
      <c r="IQ76" s="297"/>
      <c r="IR76" s="297"/>
      <c r="IS76" s="297"/>
      <c r="IT76" s="297"/>
      <c r="IU76" s="297"/>
      <c r="IV76" s="297"/>
      <c r="IW76" s="297"/>
      <c r="IX76" s="297"/>
      <c r="IY76" s="297"/>
      <c r="IZ76" s="297"/>
      <c r="JA76" s="297"/>
      <c r="JB76" s="297"/>
      <c r="JC76" s="297"/>
      <c r="JD76" s="297"/>
      <c r="JE76" s="297"/>
      <c r="JF76" s="297"/>
      <c r="JG76" s="297"/>
      <c r="JH76" s="297"/>
      <c r="JI76" s="297"/>
      <c r="JJ76" s="297"/>
      <c r="JK76" s="297"/>
      <c r="JL76" s="297"/>
      <c r="JM76" s="297"/>
      <c r="JN76" s="297"/>
      <c r="JO76" s="297"/>
      <c r="JP76" s="297"/>
      <c r="JQ76" s="297"/>
      <c r="JR76" s="297"/>
      <c r="JS76" s="297"/>
      <c r="JT76" s="297"/>
      <c r="JU76" s="297"/>
      <c r="JV76" s="297"/>
      <c r="JW76" s="297"/>
      <c r="JX76" s="297"/>
      <c r="JY76" s="297"/>
      <c r="JZ76" s="297"/>
      <c r="KA76" s="297"/>
      <c r="KB76" s="297"/>
      <c r="KC76" s="297"/>
      <c r="KD76" s="297"/>
      <c r="KE76" s="297"/>
      <c r="KF76" s="297"/>
      <c r="KG76" s="297"/>
      <c r="KH76" s="297"/>
      <c r="KI76" s="297"/>
      <c r="KJ76" s="297"/>
      <c r="KK76" s="297"/>
      <c r="KL76" s="297"/>
      <c r="KM76" s="297"/>
      <c r="KN76" s="297"/>
      <c r="KO76" s="297"/>
      <c r="KP76" s="297"/>
      <c r="KQ76" s="297"/>
      <c r="KR76" s="297"/>
      <c r="KS76" s="297"/>
      <c r="KT76" s="297"/>
      <c r="KU76" s="297"/>
      <c r="KV76" s="297"/>
      <c r="KW76" s="297"/>
      <c r="KX76" s="297"/>
      <c r="KY76" s="297"/>
      <c r="KZ76" s="297"/>
      <c r="LA76" s="297"/>
      <c r="LB76" s="297"/>
      <c r="LC76" s="297"/>
      <c r="LD76" s="297"/>
      <c r="LE76" s="297"/>
      <c r="LF76" s="297"/>
      <c r="LG76" s="297"/>
      <c r="LH76" s="297"/>
      <c r="LI76" s="297"/>
      <c r="LJ76" s="297"/>
      <c r="LK76" s="297"/>
      <c r="LL76" s="297"/>
      <c r="LM76" s="297"/>
      <c r="LN76" s="297"/>
      <c r="LO76" s="297"/>
      <c r="LP76" s="297"/>
      <c r="LQ76" s="297"/>
      <c r="LR76" s="297"/>
      <c r="LS76" s="297"/>
      <c r="LT76" s="297"/>
      <c r="LU76" s="297"/>
      <c r="LV76" s="297"/>
      <c r="LW76" s="297"/>
      <c r="LX76" s="297"/>
      <c r="LY76" s="297"/>
      <c r="LZ76" s="297"/>
      <c r="MA76" s="297"/>
      <c r="MB76" s="297"/>
      <c r="MC76" s="297"/>
      <c r="MD76" s="297"/>
      <c r="ME76" s="297"/>
      <c r="MF76" s="297"/>
      <c r="MG76" s="297"/>
      <c r="MH76" s="297"/>
      <c r="MI76" s="297"/>
    </row>
    <row r="77" spans="1:347" s="299" customFormat="1" ht="38.25" customHeight="1" x14ac:dyDescent="0.25">
      <c r="A77" s="430"/>
      <c r="B77" s="430"/>
      <c r="E77" s="431"/>
      <c r="J77" s="430"/>
      <c r="CD77" s="297"/>
      <c r="CE77" s="297"/>
      <c r="CF77" s="297"/>
      <c r="CG77" s="297"/>
      <c r="CH77" s="297"/>
      <c r="CI77" s="297"/>
      <c r="CJ77" s="297"/>
      <c r="CK77" s="297"/>
      <c r="CL77" s="297"/>
      <c r="CM77" s="297"/>
      <c r="CN77" s="297"/>
      <c r="CO77" s="297"/>
      <c r="CP77" s="297"/>
      <c r="CQ77" s="297"/>
      <c r="CR77" s="297"/>
      <c r="CS77" s="297"/>
      <c r="CT77" s="297"/>
      <c r="CU77" s="297"/>
      <c r="CV77" s="297"/>
      <c r="CW77" s="297"/>
      <c r="CX77" s="297"/>
      <c r="CY77" s="297"/>
      <c r="CZ77" s="297"/>
      <c r="DA77" s="297"/>
      <c r="DB77" s="297"/>
      <c r="DC77" s="297"/>
      <c r="DD77" s="297"/>
      <c r="DE77" s="297"/>
      <c r="DF77" s="297"/>
      <c r="DG77" s="297"/>
      <c r="DH77" s="297"/>
      <c r="DI77" s="297"/>
      <c r="DJ77" s="297"/>
      <c r="DK77" s="297"/>
      <c r="DL77" s="297"/>
      <c r="DM77" s="297"/>
      <c r="DN77" s="297"/>
      <c r="DO77" s="297"/>
      <c r="DP77" s="297"/>
      <c r="DQ77" s="297"/>
      <c r="DR77" s="297"/>
      <c r="DS77" s="297"/>
      <c r="DT77" s="297"/>
      <c r="DU77" s="297"/>
      <c r="DV77" s="297"/>
      <c r="DW77" s="297"/>
      <c r="DX77" s="297"/>
      <c r="DY77" s="297"/>
      <c r="DZ77" s="297"/>
      <c r="EA77" s="297"/>
      <c r="EB77" s="297"/>
      <c r="EC77" s="297"/>
      <c r="ED77" s="297"/>
      <c r="EE77" s="297"/>
      <c r="EF77" s="297"/>
      <c r="EG77" s="297"/>
      <c r="EH77" s="297"/>
      <c r="EI77" s="297"/>
      <c r="EJ77" s="297"/>
      <c r="EK77" s="297"/>
      <c r="EL77" s="297"/>
      <c r="EM77" s="297"/>
      <c r="EN77" s="297"/>
      <c r="EO77" s="297"/>
      <c r="EP77" s="297"/>
      <c r="EQ77" s="297"/>
      <c r="ER77" s="297"/>
      <c r="ES77" s="297"/>
      <c r="ET77" s="297"/>
      <c r="EU77" s="297"/>
      <c r="EV77" s="297"/>
      <c r="EW77" s="297"/>
      <c r="EX77" s="297"/>
      <c r="EY77" s="297"/>
      <c r="EZ77" s="297"/>
      <c r="FA77" s="297"/>
      <c r="FB77" s="297"/>
      <c r="FC77" s="297"/>
      <c r="FD77" s="297"/>
      <c r="FE77" s="297"/>
      <c r="FF77" s="297"/>
      <c r="FG77" s="297"/>
      <c r="FH77" s="297"/>
      <c r="FI77" s="297"/>
      <c r="FJ77" s="297"/>
      <c r="FK77" s="297"/>
      <c r="FL77" s="297"/>
      <c r="FM77" s="297"/>
      <c r="FN77" s="297"/>
      <c r="FO77" s="297"/>
      <c r="FP77" s="297"/>
      <c r="FQ77" s="297"/>
      <c r="FR77" s="297"/>
      <c r="FS77" s="297"/>
      <c r="FT77" s="297"/>
      <c r="FU77" s="297"/>
      <c r="FV77" s="297"/>
      <c r="FW77" s="297"/>
      <c r="FX77" s="297"/>
      <c r="FY77" s="297"/>
      <c r="FZ77" s="297"/>
      <c r="GA77" s="297"/>
      <c r="GB77" s="297"/>
      <c r="GC77" s="297"/>
      <c r="GD77" s="297"/>
      <c r="GE77" s="297"/>
      <c r="GF77" s="297"/>
      <c r="GG77" s="297"/>
      <c r="GH77" s="297"/>
      <c r="GI77" s="297"/>
      <c r="GJ77" s="297"/>
      <c r="GK77" s="297"/>
      <c r="GL77" s="297"/>
      <c r="GM77" s="297"/>
      <c r="GN77" s="297"/>
      <c r="GO77" s="297"/>
      <c r="GP77" s="297"/>
      <c r="GQ77" s="297"/>
      <c r="GR77" s="297"/>
      <c r="GS77" s="297"/>
      <c r="GT77" s="297"/>
      <c r="GU77" s="297"/>
      <c r="GV77" s="297"/>
      <c r="GW77" s="297"/>
      <c r="GX77" s="297"/>
      <c r="GY77" s="297"/>
      <c r="GZ77" s="297"/>
      <c r="HA77" s="297"/>
      <c r="HB77" s="297"/>
      <c r="HC77" s="297"/>
      <c r="HD77" s="297"/>
      <c r="HE77" s="297"/>
      <c r="HF77" s="297"/>
      <c r="HG77" s="297"/>
      <c r="HH77" s="297"/>
      <c r="HI77" s="297"/>
      <c r="HJ77" s="297"/>
      <c r="HK77" s="297"/>
      <c r="HL77" s="297"/>
      <c r="HM77" s="297"/>
      <c r="HN77" s="297"/>
      <c r="HO77" s="297"/>
      <c r="HP77" s="297"/>
      <c r="HQ77" s="297"/>
      <c r="HR77" s="297"/>
      <c r="HS77" s="297"/>
      <c r="HT77" s="297"/>
      <c r="HU77" s="297"/>
      <c r="HV77" s="297"/>
      <c r="HW77" s="297"/>
      <c r="HX77" s="297"/>
      <c r="HY77" s="297"/>
      <c r="HZ77" s="297"/>
      <c r="IA77" s="297"/>
      <c r="IB77" s="297"/>
      <c r="IC77" s="297"/>
      <c r="ID77" s="297"/>
      <c r="IE77" s="297"/>
      <c r="IF77" s="297"/>
      <c r="IG77" s="297"/>
      <c r="IH77" s="297"/>
      <c r="II77" s="297"/>
      <c r="IJ77" s="297"/>
      <c r="IK77" s="297"/>
      <c r="IL77" s="297"/>
      <c r="IM77" s="297"/>
      <c r="IN77" s="297"/>
      <c r="IO77" s="297"/>
      <c r="IP77" s="297"/>
      <c r="IQ77" s="297"/>
      <c r="IR77" s="297"/>
      <c r="IS77" s="297"/>
      <c r="IT77" s="297"/>
      <c r="IU77" s="297"/>
      <c r="IV77" s="297"/>
      <c r="IW77" s="297"/>
      <c r="IX77" s="297"/>
      <c r="IY77" s="297"/>
      <c r="IZ77" s="297"/>
      <c r="JA77" s="297"/>
      <c r="JB77" s="297"/>
      <c r="JC77" s="297"/>
      <c r="JD77" s="297"/>
      <c r="JE77" s="297"/>
      <c r="JF77" s="297"/>
      <c r="JG77" s="297"/>
      <c r="JH77" s="297"/>
      <c r="JI77" s="297"/>
      <c r="JJ77" s="297"/>
      <c r="JK77" s="297"/>
      <c r="JL77" s="297"/>
      <c r="JM77" s="297"/>
      <c r="JN77" s="297"/>
      <c r="JO77" s="297"/>
      <c r="JP77" s="297"/>
      <c r="JQ77" s="297"/>
      <c r="JR77" s="297"/>
      <c r="JS77" s="297"/>
      <c r="JT77" s="297"/>
      <c r="JU77" s="297"/>
      <c r="JV77" s="297"/>
      <c r="JW77" s="297"/>
      <c r="JX77" s="297"/>
      <c r="JY77" s="297"/>
      <c r="JZ77" s="297"/>
      <c r="KA77" s="297"/>
      <c r="KB77" s="297"/>
      <c r="KC77" s="297"/>
      <c r="KD77" s="297"/>
      <c r="KE77" s="297"/>
      <c r="KF77" s="297"/>
      <c r="KG77" s="297"/>
      <c r="KH77" s="297"/>
      <c r="KI77" s="297"/>
      <c r="KJ77" s="297"/>
      <c r="KK77" s="297"/>
      <c r="KL77" s="297"/>
      <c r="KM77" s="297"/>
      <c r="KN77" s="297"/>
      <c r="KO77" s="297"/>
      <c r="KP77" s="297"/>
      <c r="KQ77" s="297"/>
      <c r="KR77" s="297"/>
      <c r="KS77" s="297"/>
      <c r="KT77" s="297"/>
      <c r="KU77" s="297"/>
      <c r="KV77" s="297"/>
      <c r="KW77" s="297"/>
      <c r="KX77" s="297"/>
      <c r="KY77" s="297"/>
      <c r="KZ77" s="297"/>
      <c r="LA77" s="297"/>
      <c r="LB77" s="297"/>
      <c r="LC77" s="297"/>
      <c r="LD77" s="297"/>
      <c r="LE77" s="297"/>
      <c r="LF77" s="297"/>
      <c r="LG77" s="297"/>
      <c r="LH77" s="297"/>
      <c r="LI77" s="297"/>
      <c r="LJ77" s="297"/>
      <c r="LK77" s="297"/>
      <c r="LL77" s="297"/>
      <c r="LM77" s="297"/>
      <c r="LN77" s="297"/>
      <c r="LO77" s="297"/>
      <c r="LP77" s="297"/>
      <c r="LQ77" s="297"/>
      <c r="LR77" s="297"/>
      <c r="LS77" s="297"/>
      <c r="LT77" s="297"/>
      <c r="LU77" s="297"/>
      <c r="LV77" s="297"/>
      <c r="LW77" s="297"/>
      <c r="LX77" s="297"/>
      <c r="LY77" s="297"/>
      <c r="LZ77" s="297"/>
      <c r="MA77" s="297"/>
      <c r="MB77" s="297"/>
      <c r="MC77" s="297"/>
      <c r="MD77" s="297"/>
      <c r="ME77" s="297"/>
      <c r="MF77" s="297"/>
      <c r="MG77" s="297"/>
      <c r="MH77" s="297"/>
      <c r="MI77" s="297"/>
    </row>
    <row r="78" spans="1:347" s="299" customFormat="1" ht="38.25" customHeight="1" x14ac:dyDescent="0.25">
      <c r="A78" s="430"/>
      <c r="B78" s="430"/>
      <c r="E78" s="431"/>
      <c r="J78" s="430"/>
      <c r="CD78" s="297"/>
      <c r="CE78" s="297"/>
      <c r="CF78" s="297"/>
      <c r="CG78" s="297"/>
      <c r="CH78" s="297"/>
      <c r="CI78" s="297"/>
      <c r="CJ78" s="297"/>
      <c r="CK78" s="297"/>
      <c r="CL78" s="297"/>
      <c r="CM78" s="297"/>
      <c r="CN78" s="297"/>
      <c r="CO78" s="297"/>
      <c r="CP78" s="297"/>
      <c r="CQ78" s="297"/>
      <c r="CR78" s="297"/>
      <c r="CS78" s="297"/>
      <c r="CT78" s="297"/>
      <c r="CU78" s="297"/>
      <c r="CV78" s="297"/>
      <c r="CW78" s="297"/>
      <c r="CX78" s="297"/>
      <c r="CY78" s="297"/>
      <c r="CZ78" s="297"/>
      <c r="DA78" s="297"/>
      <c r="DB78" s="297"/>
      <c r="DC78" s="297"/>
      <c r="DD78" s="297"/>
      <c r="DE78" s="297"/>
      <c r="DF78" s="297"/>
      <c r="DG78" s="297"/>
      <c r="DH78" s="297"/>
      <c r="DI78" s="297"/>
      <c r="DJ78" s="297"/>
      <c r="DK78" s="297"/>
      <c r="DL78" s="297"/>
      <c r="DM78" s="297"/>
      <c r="DN78" s="297"/>
      <c r="DO78" s="297"/>
      <c r="DP78" s="297"/>
      <c r="DQ78" s="297"/>
      <c r="DR78" s="297"/>
      <c r="DS78" s="297"/>
      <c r="DT78" s="297"/>
      <c r="DU78" s="297"/>
      <c r="DV78" s="297"/>
      <c r="DW78" s="297"/>
      <c r="DX78" s="297"/>
      <c r="DY78" s="297"/>
      <c r="DZ78" s="297"/>
      <c r="EA78" s="297"/>
      <c r="EB78" s="297"/>
      <c r="EC78" s="297"/>
      <c r="ED78" s="297"/>
      <c r="EE78" s="297"/>
      <c r="EF78" s="297"/>
      <c r="EG78" s="297"/>
      <c r="EH78" s="297"/>
      <c r="EI78" s="297"/>
      <c r="EJ78" s="297"/>
      <c r="EK78" s="297"/>
      <c r="EL78" s="297"/>
      <c r="EM78" s="297"/>
      <c r="EN78" s="297"/>
      <c r="EO78" s="297"/>
      <c r="EP78" s="297"/>
      <c r="EQ78" s="297"/>
      <c r="ER78" s="297"/>
      <c r="ES78" s="297"/>
      <c r="ET78" s="297"/>
      <c r="EU78" s="297"/>
      <c r="EV78" s="297"/>
      <c r="EW78" s="297"/>
      <c r="EX78" s="297"/>
      <c r="EY78" s="297"/>
      <c r="EZ78" s="297"/>
      <c r="FA78" s="297"/>
      <c r="FB78" s="297"/>
      <c r="FC78" s="297"/>
      <c r="FD78" s="297"/>
      <c r="FE78" s="297"/>
      <c r="FF78" s="297"/>
      <c r="FG78" s="297"/>
      <c r="FH78" s="297"/>
      <c r="FI78" s="297"/>
      <c r="FJ78" s="297"/>
      <c r="FK78" s="297"/>
      <c r="FL78" s="297"/>
      <c r="FM78" s="297"/>
      <c r="FN78" s="297"/>
      <c r="FO78" s="297"/>
      <c r="FP78" s="297"/>
      <c r="FQ78" s="297"/>
      <c r="FR78" s="297"/>
      <c r="FS78" s="297"/>
      <c r="FT78" s="297"/>
      <c r="FU78" s="297"/>
      <c r="FV78" s="297"/>
      <c r="FW78" s="297"/>
      <c r="FX78" s="297"/>
      <c r="FY78" s="297"/>
      <c r="FZ78" s="297"/>
      <c r="GA78" s="297"/>
      <c r="GB78" s="297"/>
      <c r="GC78" s="297"/>
      <c r="GD78" s="297"/>
      <c r="GE78" s="297"/>
      <c r="GF78" s="297"/>
      <c r="GG78" s="297"/>
      <c r="GH78" s="297"/>
      <c r="GI78" s="297"/>
      <c r="GJ78" s="297"/>
      <c r="GK78" s="297"/>
      <c r="GL78" s="297"/>
      <c r="GM78" s="297"/>
      <c r="GN78" s="297"/>
      <c r="GO78" s="297"/>
      <c r="GP78" s="297"/>
      <c r="GQ78" s="297"/>
      <c r="GR78" s="297"/>
      <c r="GS78" s="297"/>
      <c r="GT78" s="297"/>
      <c r="GU78" s="297"/>
      <c r="GV78" s="297"/>
      <c r="GW78" s="297"/>
      <c r="GX78" s="297"/>
      <c r="GY78" s="297"/>
      <c r="GZ78" s="297"/>
      <c r="HA78" s="297"/>
      <c r="HB78" s="297"/>
      <c r="HC78" s="297"/>
      <c r="HD78" s="297"/>
      <c r="HE78" s="297"/>
      <c r="HF78" s="297"/>
      <c r="HG78" s="297"/>
      <c r="HH78" s="297"/>
      <c r="HI78" s="297"/>
      <c r="HJ78" s="297"/>
      <c r="HK78" s="297"/>
      <c r="HL78" s="297"/>
      <c r="HM78" s="297"/>
      <c r="HN78" s="297"/>
      <c r="HO78" s="297"/>
      <c r="HP78" s="297"/>
      <c r="HQ78" s="297"/>
      <c r="HR78" s="297"/>
      <c r="HS78" s="297"/>
      <c r="HT78" s="297"/>
      <c r="HU78" s="297"/>
      <c r="HV78" s="297"/>
      <c r="HW78" s="297"/>
      <c r="HX78" s="297"/>
      <c r="HY78" s="297"/>
      <c r="HZ78" s="297"/>
      <c r="IA78" s="297"/>
      <c r="IB78" s="297"/>
      <c r="IC78" s="297"/>
      <c r="ID78" s="297"/>
      <c r="IE78" s="297"/>
      <c r="IF78" s="297"/>
      <c r="IG78" s="297"/>
      <c r="IH78" s="297"/>
      <c r="II78" s="297"/>
      <c r="IJ78" s="297"/>
      <c r="IK78" s="297"/>
      <c r="IL78" s="297"/>
      <c r="IM78" s="297"/>
      <c r="IN78" s="297"/>
      <c r="IO78" s="297"/>
      <c r="IP78" s="297"/>
      <c r="IQ78" s="297"/>
      <c r="IR78" s="297"/>
      <c r="IS78" s="297"/>
      <c r="IT78" s="297"/>
      <c r="IU78" s="297"/>
      <c r="IV78" s="297"/>
      <c r="IW78" s="297"/>
      <c r="IX78" s="297"/>
      <c r="IY78" s="297"/>
      <c r="IZ78" s="297"/>
      <c r="JA78" s="297"/>
      <c r="JB78" s="297"/>
      <c r="JC78" s="297"/>
      <c r="JD78" s="297"/>
      <c r="JE78" s="297"/>
      <c r="JF78" s="297"/>
      <c r="JG78" s="297"/>
      <c r="JH78" s="297"/>
      <c r="JI78" s="297"/>
      <c r="JJ78" s="297"/>
      <c r="JK78" s="297"/>
      <c r="JL78" s="297"/>
      <c r="JM78" s="297"/>
      <c r="JN78" s="297"/>
      <c r="JO78" s="297"/>
      <c r="JP78" s="297"/>
      <c r="JQ78" s="297"/>
      <c r="JR78" s="297"/>
      <c r="JS78" s="297"/>
      <c r="JT78" s="297"/>
      <c r="JU78" s="297"/>
      <c r="JV78" s="297"/>
      <c r="JW78" s="297"/>
      <c r="JX78" s="297"/>
      <c r="JY78" s="297"/>
      <c r="JZ78" s="297"/>
      <c r="KA78" s="297"/>
      <c r="KB78" s="297"/>
      <c r="KC78" s="297"/>
      <c r="KD78" s="297"/>
      <c r="KE78" s="297"/>
      <c r="KF78" s="297"/>
      <c r="KG78" s="297"/>
      <c r="KH78" s="297"/>
      <c r="KI78" s="297"/>
      <c r="KJ78" s="297"/>
      <c r="KK78" s="297"/>
      <c r="KL78" s="297"/>
      <c r="KM78" s="297"/>
      <c r="KN78" s="297"/>
      <c r="KO78" s="297"/>
      <c r="KP78" s="297"/>
      <c r="KQ78" s="297"/>
      <c r="KR78" s="297"/>
      <c r="KS78" s="297"/>
      <c r="KT78" s="297"/>
      <c r="KU78" s="297"/>
      <c r="KV78" s="297"/>
      <c r="KW78" s="297"/>
      <c r="KX78" s="297"/>
      <c r="KY78" s="297"/>
      <c r="KZ78" s="297"/>
      <c r="LA78" s="297"/>
      <c r="LB78" s="297"/>
      <c r="LC78" s="297"/>
      <c r="LD78" s="297"/>
      <c r="LE78" s="297"/>
      <c r="LF78" s="297"/>
      <c r="LG78" s="297"/>
      <c r="LH78" s="297"/>
      <c r="LI78" s="297"/>
      <c r="LJ78" s="297"/>
      <c r="LK78" s="297"/>
      <c r="LL78" s="297"/>
      <c r="LM78" s="297"/>
      <c r="LN78" s="297"/>
      <c r="LO78" s="297"/>
      <c r="LP78" s="297"/>
      <c r="LQ78" s="297"/>
      <c r="LR78" s="297"/>
      <c r="LS78" s="297"/>
      <c r="LT78" s="297"/>
      <c r="LU78" s="297"/>
      <c r="LV78" s="297"/>
      <c r="LW78" s="297"/>
      <c r="LX78" s="297"/>
      <c r="LY78" s="297"/>
      <c r="LZ78" s="297"/>
      <c r="MA78" s="297"/>
      <c r="MB78" s="297"/>
      <c r="MC78" s="297"/>
      <c r="MD78" s="297"/>
      <c r="ME78" s="297"/>
      <c r="MF78" s="297"/>
      <c r="MG78" s="297"/>
      <c r="MH78" s="297"/>
      <c r="MI78" s="297"/>
    </row>
    <row r="79" spans="1:347" s="299" customFormat="1" ht="38.25" customHeight="1" x14ac:dyDescent="0.25">
      <c r="A79" s="430"/>
      <c r="B79" s="430"/>
      <c r="E79" s="431"/>
      <c r="J79" s="430"/>
      <c r="CD79" s="297"/>
      <c r="CE79" s="297"/>
      <c r="CF79" s="297"/>
      <c r="CG79" s="297"/>
      <c r="CH79" s="297"/>
      <c r="CI79" s="297"/>
      <c r="CJ79" s="297"/>
      <c r="CK79" s="297"/>
      <c r="CL79" s="297"/>
      <c r="CM79" s="297"/>
      <c r="CN79" s="297"/>
      <c r="CO79" s="297"/>
      <c r="CP79" s="297"/>
      <c r="CQ79" s="297"/>
      <c r="CR79" s="297"/>
      <c r="CS79" s="297"/>
      <c r="CT79" s="297"/>
      <c r="CU79" s="297"/>
      <c r="CV79" s="297"/>
      <c r="CW79" s="297"/>
      <c r="CX79" s="297"/>
      <c r="CY79" s="297"/>
      <c r="CZ79" s="297"/>
      <c r="DA79" s="297"/>
      <c r="DB79" s="297"/>
      <c r="DC79" s="297"/>
      <c r="DD79" s="297"/>
      <c r="DE79" s="297"/>
      <c r="DF79" s="297"/>
      <c r="DG79" s="297"/>
      <c r="DH79" s="297"/>
      <c r="DI79" s="297"/>
      <c r="DJ79" s="297"/>
      <c r="DK79" s="297"/>
      <c r="DL79" s="297"/>
      <c r="DM79" s="297"/>
      <c r="DN79" s="297"/>
      <c r="DO79" s="297"/>
      <c r="DP79" s="297"/>
      <c r="DQ79" s="297"/>
      <c r="DR79" s="297"/>
      <c r="DS79" s="297"/>
      <c r="DT79" s="297"/>
      <c r="DU79" s="297"/>
      <c r="DV79" s="297"/>
      <c r="DW79" s="297"/>
      <c r="DX79" s="297"/>
      <c r="DY79" s="297"/>
      <c r="DZ79" s="297"/>
      <c r="EA79" s="297"/>
      <c r="EB79" s="297"/>
      <c r="EC79" s="297"/>
      <c r="ED79" s="297"/>
      <c r="EE79" s="297"/>
      <c r="EF79" s="297"/>
      <c r="EG79" s="297"/>
      <c r="EH79" s="297"/>
      <c r="EI79" s="297"/>
      <c r="EJ79" s="297"/>
      <c r="EK79" s="297"/>
      <c r="EL79" s="297"/>
      <c r="EM79" s="297"/>
      <c r="EN79" s="297"/>
      <c r="EO79" s="297"/>
      <c r="EP79" s="297"/>
      <c r="EQ79" s="297"/>
      <c r="ER79" s="297"/>
      <c r="ES79" s="297"/>
      <c r="ET79" s="297"/>
      <c r="EU79" s="297"/>
      <c r="EV79" s="297"/>
      <c r="EW79" s="297"/>
      <c r="EX79" s="297"/>
      <c r="EY79" s="297"/>
      <c r="EZ79" s="297"/>
      <c r="FA79" s="297"/>
      <c r="FB79" s="297"/>
      <c r="FC79" s="297"/>
      <c r="FD79" s="297"/>
      <c r="FE79" s="297"/>
      <c r="FF79" s="297"/>
      <c r="FG79" s="297"/>
      <c r="FH79" s="297"/>
      <c r="FI79" s="297"/>
      <c r="FJ79" s="297"/>
      <c r="FK79" s="297"/>
      <c r="FL79" s="297"/>
      <c r="FM79" s="297"/>
      <c r="FN79" s="297"/>
      <c r="FO79" s="297"/>
      <c r="FP79" s="297"/>
      <c r="FQ79" s="297"/>
      <c r="FR79" s="297"/>
      <c r="FS79" s="297"/>
      <c r="FT79" s="297"/>
      <c r="FU79" s="297"/>
      <c r="FV79" s="297"/>
      <c r="FW79" s="297"/>
      <c r="FX79" s="297"/>
      <c r="FY79" s="297"/>
      <c r="FZ79" s="297"/>
      <c r="GA79" s="297"/>
      <c r="GB79" s="297"/>
      <c r="GC79" s="297"/>
      <c r="GD79" s="297"/>
      <c r="GE79" s="297"/>
      <c r="GF79" s="297"/>
      <c r="GG79" s="297"/>
      <c r="GH79" s="297"/>
      <c r="GI79" s="297"/>
      <c r="GJ79" s="297"/>
      <c r="GK79" s="297"/>
      <c r="GL79" s="297"/>
      <c r="GM79" s="297"/>
      <c r="GN79" s="297"/>
      <c r="GO79" s="297"/>
      <c r="GP79" s="297"/>
      <c r="GQ79" s="297"/>
      <c r="GR79" s="297"/>
      <c r="GS79" s="297"/>
      <c r="GT79" s="297"/>
      <c r="GU79" s="297"/>
      <c r="GV79" s="297"/>
      <c r="GW79" s="297"/>
      <c r="GX79" s="297"/>
      <c r="GY79" s="297"/>
      <c r="GZ79" s="297"/>
      <c r="HA79" s="297"/>
      <c r="HB79" s="297"/>
      <c r="HC79" s="297"/>
      <c r="HD79" s="297"/>
      <c r="HE79" s="297"/>
      <c r="HF79" s="297"/>
      <c r="HG79" s="297"/>
      <c r="HH79" s="297"/>
      <c r="HI79" s="297"/>
      <c r="HJ79" s="297"/>
      <c r="HK79" s="297"/>
      <c r="HL79" s="297"/>
      <c r="HM79" s="297"/>
      <c r="HN79" s="297"/>
      <c r="HO79" s="297"/>
      <c r="HP79" s="297"/>
      <c r="HQ79" s="297"/>
      <c r="HR79" s="297"/>
      <c r="HS79" s="297"/>
      <c r="HT79" s="297"/>
      <c r="HU79" s="297"/>
      <c r="HV79" s="297"/>
      <c r="HW79" s="297"/>
      <c r="HX79" s="297"/>
      <c r="HY79" s="297"/>
      <c r="HZ79" s="297"/>
      <c r="IA79" s="297"/>
      <c r="IB79" s="297"/>
      <c r="IC79" s="297"/>
      <c r="ID79" s="297"/>
      <c r="IE79" s="297"/>
      <c r="IF79" s="297"/>
      <c r="IG79" s="297"/>
      <c r="IH79" s="297"/>
      <c r="II79" s="297"/>
      <c r="IJ79" s="297"/>
      <c r="IK79" s="297"/>
      <c r="IL79" s="297"/>
      <c r="IM79" s="297"/>
      <c r="IN79" s="297"/>
      <c r="IO79" s="297"/>
      <c r="IP79" s="297"/>
      <c r="IQ79" s="297"/>
      <c r="IR79" s="297"/>
      <c r="IS79" s="297"/>
      <c r="IT79" s="297"/>
      <c r="IU79" s="297"/>
      <c r="IV79" s="297"/>
      <c r="IW79" s="297"/>
      <c r="IX79" s="297"/>
      <c r="IY79" s="297"/>
      <c r="IZ79" s="297"/>
      <c r="JA79" s="297"/>
      <c r="JB79" s="297"/>
      <c r="JC79" s="297"/>
      <c r="JD79" s="297"/>
      <c r="JE79" s="297"/>
      <c r="JF79" s="297"/>
      <c r="JG79" s="297"/>
      <c r="JH79" s="297"/>
      <c r="JI79" s="297"/>
      <c r="JJ79" s="297"/>
      <c r="JK79" s="297"/>
      <c r="JL79" s="297"/>
      <c r="JM79" s="297"/>
      <c r="JN79" s="297"/>
      <c r="JO79" s="297"/>
      <c r="JP79" s="297"/>
      <c r="JQ79" s="297"/>
      <c r="JR79" s="297"/>
      <c r="JS79" s="297"/>
      <c r="JT79" s="297"/>
      <c r="JU79" s="297"/>
      <c r="JV79" s="297"/>
      <c r="JW79" s="297"/>
      <c r="JX79" s="297"/>
      <c r="JY79" s="297"/>
      <c r="JZ79" s="297"/>
      <c r="KA79" s="297"/>
      <c r="KB79" s="297"/>
      <c r="KC79" s="297"/>
      <c r="KD79" s="297"/>
      <c r="KE79" s="297"/>
      <c r="KF79" s="297"/>
      <c r="KG79" s="297"/>
      <c r="KH79" s="297"/>
      <c r="KI79" s="297"/>
      <c r="KJ79" s="297"/>
      <c r="KK79" s="297"/>
      <c r="KL79" s="297"/>
      <c r="KM79" s="297"/>
      <c r="KN79" s="297"/>
      <c r="KO79" s="297"/>
      <c r="KP79" s="297"/>
      <c r="KQ79" s="297"/>
      <c r="KR79" s="297"/>
      <c r="KS79" s="297"/>
      <c r="KT79" s="297"/>
      <c r="KU79" s="297"/>
      <c r="KV79" s="297"/>
      <c r="KW79" s="297"/>
      <c r="KX79" s="297"/>
      <c r="KY79" s="297"/>
      <c r="KZ79" s="297"/>
      <c r="LA79" s="297"/>
      <c r="LB79" s="297"/>
      <c r="LC79" s="297"/>
      <c r="LD79" s="297"/>
      <c r="LE79" s="297"/>
      <c r="LF79" s="297"/>
      <c r="LG79" s="297"/>
      <c r="LH79" s="297"/>
      <c r="LI79" s="297"/>
      <c r="LJ79" s="297"/>
      <c r="LK79" s="297"/>
      <c r="LL79" s="297"/>
      <c r="LM79" s="297"/>
      <c r="LN79" s="297"/>
      <c r="LO79" s="297"/>
      <c r="LP79" s="297"/>
      <c r="LQ79" s="297"/>
      <c r="LR79" s="297"/>
      <c r="LS79" s="297"/>
      <c r="LT79" s="297"/>
      <c r="LU79" s="297"/>
      <c r="LV79" s="297"/>
      <c r="LW79" s="297"/>
      <c r="LX79" s="297"/>
      <c r="LY79" s="297"/>
      <c r="LZ79" s="297"/>
      <c r="MA79" s="297"/>
      <c r="MB79" s="297"/>
      <c r="MC79" s="297"/>
      <c r="MD79" s="297"/>
      <c r="ME79" s="297"/>
      <c r="MF79" s="297"/>
      <c r="MG79" s="297"/>
      <c r="MH79" s="297"/>
      <c r="MI79" s="297"/>
    </row>
  </sheetData>
  <mergeCells count="36">
    <mergeCell ref="H2:H3"/>
    <mergeCell ref="B2:C2"/>
    <mergeCell ref="D2:D3"/>
    <mergeCell ref="E2:E3"/>
    <mergeCell ref="F2:F3"/>
    <mergeCell ref="G2:G3"/>
    <mergeCell ref="Y2:Y3"/>
    <mergeCell ref="U3:U4"/>
    <mergeCell ref="V3:V4"/>
    <mergeCell ref="I2:I3"/>
    <mergeCell ref="J2:J3"/>
    <mergeCell ref="K2:K3"/>
    <mergeCell ref="L2:L3"/>
    <mergeCell ref="M2:M3"/>
    <mergeCell ref="N2:N3"/>
    <mergeCell ref="O2:O3"/>
    <mergeCell ref="P2:P3"/>
    <mergeCell ref="R2:V2"/>
    <mergeCell ref="W2:W3"/>
    <mergeCell ref="X2:X3"/>
    <mergeCell ref="AF2:AF3"/>
    <mergeCell ref="AG2:AG3"/>
    <mergeCell ref="AH2:AH3"/>
    <mergeCell ref="AI2:AI3"/>
    <mergeCell ref="A3:A4"/>
    <mergeCell ref="B3:B4"/>
    <mergeCell ref="C3:C4"/>
    <mergeCell ref="R3:R4"/>
    <mergeCell ref="S3:S4"/>
    <mergeCell ref="T3:T4"/>
    <mergeCell ref="Z2:Z3"/>
    <mergeCell ref="AA2:AA3"/>
    <mergeCell ref="AB2:AB3"/>
    <mergeCell ref="AC2:AC3"/>
    <mergeCell ref="AD2:AD3"/>
    <mergeCell ref="AE2:AE3"/>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CCFF"/>
  </sheetPr>
  <dimension ref="A1:U34"/>
  <sheetViews>
    <sheetView zoomScale="70" zoomScaleNormal="70" workbookViewId="0">
      <selection activeCell="M9" sqref="M9:U9"/>
    </sheetView>
  </sheetViews>
  <sheetFormatPr baseColWidth="10" defaultColWidth="11.42578125" defaultRowHeight="15" x14ac:dyDescent="0.25"/>
  <cols>
    <col min="1" max="1" width="7.42578125" style="1" customWidth="1"/>
    <col min="2" max="2" width="11.42578125" style="1"/>
    <col min="3" max="3" width="12.7109375" style="1" bestFit="1" customWidth="1"/>
    <col min="4" max="11" width="11.42578125" style="1"/>
    <col min="12" max="12" width="7" style="1" customWidth="1"/>
    <col min="13" max="13" width="6.7109375" style="1" customWidth="1"/>
    <col min="14" max="19" width="11.42578125" style="1"/>
    <col min="20" max="20" width="15.42578125" style="1" customWidth="1"/>
    <col min="21" max="21" width="16.7109375" style="1" customWidth="1"/>
    <col min="22" max="16384" width="11.42578125" style="1"/>
  </cols>
  <sheetData>
    <row r="1" spans="1:21" ht="35.25" customHeight="1" x14ac:dyDescent="0.25">
      <c r="A1" s="628"/>
      <c r="B1" s="628"/>
      <c r="C1" s="628"/>
      <c r="D1" s="635" t="s">
        <v>20</v>
      </c>
      <c r="E1" s="635"/>
      <c r="F1" s="635"/>
      <c r="G1" s="635"/>
      <c r="H1" s="635"/>
      <c r="I1" s="635"/>
      <c r="J1" s="635"/>
      <c r="K1" s="635"/>
      <c r="L1" s="635"/>
      <c r="M1" s="635"/>
      <c r="N1" s="635"/>
      <c r="O1" s="635"/>
      <c r="P1" s="635"/>
      <c r="Q1" s="635"/>
      <c r="R1" s="635"/>
      <c r="S1" s="635"/>
      <c r="T1" s="629"/>
      <c r="U1" s="630"/>
    </row>
    <row r="2" spans="1:21" ht="35.25" customHeight="1" x14ac:dyDescent="0.25">
      <c r="A2" s="628"/>
      <c r="B2" s="628"/>
      <c r="C2" s="628"/>
      <c r="D2" s="635" t="s">
        <v>21</v>
      </c>
      <c r="E2" s="635"/>
      <c r="F2" s="635"/>
      <c r="G2" s="635"/>
      <c r="H2" s="635"/>
      <c r="I2" s="635"/>
      <c r="J2" s="635"/>
      <c r="K2" s="635"/>
      <c r="L2" s="635"/>
      <c r="M2" s="635"/>
      <c r="N2" s="635"/>
      <c r="O2" s="635"/>
      <c r="P2" s="635"/>
      <c r="Q2" s="635"/>
      <c r="R2" s="635"/>
      <c r="S2" s="635"/>
      <c r="T2" s="631"/>
      <c r="U2" s="632"/>
    </row>
    <row r="3" spans="1:21" ht="35.25" customHeight="1" x14ac:dyDescent="0.25">
      <c r="A3" s="628"/>
      <c r="B3" s="628"/>
      <c r="C3" s="628"/>
      <c r="D3" s="636" t="s">
        <v>22</v>
      </c>
      <c r="E3" s="637"/>
      <c r="F3" s="637"/>
      <c r="G3" s="637"/>
      <c r="H3" s="637"/>
      <c r="I3" s="637"/>
      <c r="J3" s="637"/>
      <c r="K3" s="635" t="s">
        <v>23</v>
      </c>
      <c r="L3" s="635"/>
      <c r="M3" s="635"/>
      <c r="N3" s="635"/>
      <c r="O3" s="635"/>
      <c r="P3" s="635"/>
      <c r="Q3" s="635"/>
      <c r="R3" s="635"/>
      <c r="S3" s="635"/>
      <c r="T3" s="633"/>
      <c r="U3" s="634"/>
    </row>
    <row r="5" spans="1:21" x14ac:dyDescent="0.25">
      <c r="B5"/>
    </row>
    <row r="6" spans="1:21" ht="26.25" x14ac:dyDescent="0.4">
      <c r="I6" s="13" t="s">
        <v>24</v>
      </c>
    </row>
    <row r="8" spans="1:21" x14ac:dyDescent="0.25">
      <c r="B8" s="8"/>
      <c r="C8" s="8"/>
      <c r="D8" s="8"/>
      <c r="E8" s="8"/>
      <c r="F8" s="8"/>
      <c r="G8" s="8"/>
      <c r="H8" s="8"/>
      <c r="I8" s="8"/>
      <c r="J8" s="8"/>
      <c r="K8" s="8"/>
      <c r="M8" s="11"/>
      <c r="N8" s="11"/>
      <c r="O8" s="11"/>
      <c r="P8" s="11"/>
      <c r="Q8" s="11"/>
      <c r="R8" s="11"/>
      <c r="S8" s="11"/>
      <c r="T8" s="11"/>
      <c r="U8" s="11"/>
    </row>
    <row r="9" spans="1:21" ht="64.5" customHeight="1" x14ac:dyDescent="0.25">
      <c r="B9" s="8"/>
      <c r="C9" s="90"/>
      <c r="D9" s="625" t="s">
        <v>25</v>
      </c>
      <c r="E9" s="625"/>
      <c r="F9" s="625"/>
      <c r="G9" s="625"/>
      <c r="H9" s="625"/>
      <c r="I9" s="625"/>
      <c r="J9" s="90"/>
      <c r="K9" s="91"/>
      <c r="M9" s="626" t="s">
        <v>26</v>
      </c>
      <c r="N9" s="626"/>
      <c r="O9" s="626"/>
      <c r="P9" s="626"/>
      <c r="Q9" s="626"/>
      <c r="R9" s="626"/>
      <c r="S9" s="626"/>
      <c r="T9" s="626"/>
      <c r="U9" s="626"/>
    </row>
    <row r="10" spans="1:21" x14ac:dyDescent="0.25">
      <c r="B10" s="8"/>
      <c r="C10" s="90"/>
      <c r="D10" s="90"/>
      <c r="E10" s="90"/>
      <c r="F10" s="90"/>
      <c r="G10" s="90"/>
      <c r="H10" s="90"/>
      <c r="I10" s="90"/>
      <c r="J10" s="90"/>
      <c r="K10" s="90"/>
      <c r="M10" s="11"/>
      <c r="N10" s="11"/>
      <c r="O10" s="11"/>
      <c r="P10" s="11"/>
      <c r="Q10" s="11"/>
      <c r="R10" s="11"/>
      <c r="S10" s="11"/>
      <c r="T10" s="11"/>
      <c r="U10" s="11"/>
    </row>
    <row r="11" spans="1:21" s="7" customFormat="1" ht="18" x14ac:dyDescent="0.25">
      <c r="B11" s="9"/>
      <c r="C11" s="92"/>
      <c r="D11" s="92"/>
      <c r="E11" s="92"/>
      <c r="F11" s="92"/>
      <c r="G11" s="92"/>
      <c r="H11" s="92"/>
      <c r="I11" s="92"/>
      <c r="J11" s="92"/>
      <c r="K11" s="92"/>
      <c r="M11" s="12"/>
      <c r="N11" s="624" t="s">
        <v>27</v>
      </c>
      <c r="O11" s="624"/>
      <c r="P11" s="624"/>
      <c r="Q11" s="624"/>
      <c r="R11" s="624"/>
      <c r="S11" s="624"/>
      <c r="T11" s="624"/>
      <c r="U11" s="624"/>
    </row>
    <row r="12" spans="1:21" s="7" customFormat="1" ht="30" customHeight="1" x14ac:dyDescent="0.25">
      <c r="B12" s="9"/>
      <c r="C12" s="92"/>
      <c r="D12" s="92"/>
      <c r="E12" s="92"/>
      <c r="F12" s="92"/>
      <c r="G12" s="92"/>
      <c r="H12" s="92"/>
      <c r="I12" s="92"/>
      <c r="J12" s="92"/>
      <c r="K12" s="92"/>
      <c r="M12" s="12"/>
      <c r="N12" s="624"/>
      <c r="O12" s="624"/>
      <c r="P12" s="624"/>
      <c r="Q12" s="624"/>
      <c r="R12" s="624"/>
      <c r="S12" s="624"/>
      <c r="T12" s="624"/>
      <c r="U12" s="624"/>
    </row>
    <row r="13" spans="1:21" s="7" customFormat="1" ht="20.25" x14ac:dyDescent="0.3">
      <c r="B13" s="9"/>
      <c r="C13" s="92"/>
      <c r="D13" s="92"/>
      <c r="E13" s="92"/>
      <c r="F13" s="92"/>
      <c r="G13" s="92"/>
      <c r="H13" s="92"/>
      <c r="I13" s="92"/>
      <c r="J13" s="92"/>
      <c r="K13" s="92"/>
      <c r="M13" s="12"/>
      <c r="N13" s="32"/>
      <c r="O13" s="32"/>
      <c r="P13" s="32"/>
      <c r="Q13" s="32"/>
      <c r="R13" s="32"/>
      <c r="S13" s="32"/>
      <c r="T13" s="32"/>
      <c r="U13" s="32"/>
    </row>
    <row r="14" spans="1:21" s="7" customFormat="1" ht="20.25" x14ac:dyDescent="0.3">
      <c r="B14" s="9"/>
      <c r="C14" s="92"/>
      <c r="D14" s="92"/>
      <c r="E14" s="92"/>
      <c r="F14" s="92"/>
      <c r="G14" s="92"/>
      <c r="H14" s="92"/>
      <c r="I14" s="92"/>
      <c r="J14" s="92"/>
      <c r="K14" s="92"/>
      <c r="M14" s="12"/>
      <c r="N14" s="33" t="s">
        <v>28</v>
      </c>
      <c r="O14" s="32"/>
      <c r="P14" s="32"/>
      <c r="Q14" s="32"/>
      <c r="R14" s="32"/>
      <c r="S14" s="32"/>
      <c r="T14" s="32"/>
      <c r="U14" s="32"/>
    </row>
    <row r="15" spans="1:21" s="7" customFormat="1" ht="20.25" x14ac:dyDescent="0.3">
      <c r="B15" s="9"/>
      <c r="C15" s="92"/>
      <c r="D15" s="92"/>
      <c r="E15" s="92"/>
      <c r="F15" s="92"/>
      <c r="G15" s="92"/>
      <c r="H15" s="92"/>
      <c r="I15" s="92"/>
      <c r="J15" s="92"/>
      <c r="K15" s="92"/>
      <c r="M15" s="12"/>
      <c r="N15" s="33" t="s">
        <v>29</v>
      </c>
      <c r="O15" s="32"/>
      <c r="P15" s="32"/>
      <c r="Q15" s="32"/>
      <c r="R15" s="32"/>
      <c r="S15" s="32"/>
      <c r="T15" s="32"/>
      <c r="U15" s="32"/>
    </row>
    <row r="16" spans="1:21" s="7" customFormat="1" ht="20.25" x14ac:dyDescent="0.3">
      <c r="B16" s="9"/>
      <c r="C16" s="92"/>
      <c r="D16" s="92"/>
      <c r="E16" s="92"/>
      <c r="F16" s="92"/>
      <c r="G16" s="92"/>
      <c r="H16" s="92"/>
      <c r="I16" s="92"/>
      <c r="J16" s="92"/>
      <c r="K16" s="92"/>
      <c r="M16" s="12"/>
      <c r="N16" s="33" t="s">
        <v>30</v>
      </c>
      <c r="O16" s="32"/>
      <c r="P16" s="32"/>
      <c r="Q16" s="32"/>
      <c r="R16" s="32"/>
      <c r="S16" s="32"/>
      <c r="T16" s="32"/>
      <c r="U16" s="32"/>
    </row>
    <row r="17" spans="2:21" ht="21" x14ac:dyDescent="0.35">
      <c r="B17" s="8"/>
      <c r="C17" s="90"/>
      <c r="D17" s="90"/>
      <c r="E17" s="90"/>
      <c r="F17" s="90"/>
      <c r="G17" s="90"/>
      <c r="H17" s="90"/>
      <c r="I17" s="90"/>
      <c r="J17" s="90"/>
      <c r="K17" s="90"/>
      <c r="M17" s="11"/>
      <c r="N17" s="33" t="s">
        <v>31</v>
      </c>
      <c r="O17" s="32"/>
      <c r="P17" s="32"/>
      <c r="Q17" s="32"/>
      <c r="R17" s="32"/>
      <c r="S17" s="34"/>
      <c r="T17" s="34"/>
      <c r="U17" s="34"/>
    </row>
    <row r="18" spans="2:21" ht="21" x14ac:dyDescent="0.35">
      <c r="B18" s="8"/>
      <c r="C18" s="90"/>
      <c r="D18" s="90"/>
      <c r="E18" s="90"/>
      <c r="F18" s="90"/>
      <c r="G18" s="90"/>
      <c r="H18" s="90"/>
      <c r="I18" s="90"/>
      <c r="J18" s="90"/>
      <c r="K18" s="90"/>
      <c r="M18" s="11"/>
      <c r="N18" s="33"/>
      <c r="O18" s="34"/>
      <c r="P18" s="34"/>
      <c r="Q18" s="34"/>
      <c r="R18" s="34"/>
      <c r="S18" s="34"/>
      <c r="T18" s="34"/>
      <c r="U18" s="34"/>
    </row>
    <row r="19" spans="2:21" ht="26.25" customHeight="1" x14ac:dyDescent="0.4">
      <c r="B19" s="10"/>
      <c r="C19" s="90"/>
      <c r="D19" s="90"/>
      <c r="E19" s="90"/>
      <c r="F19" s="90"/>
      <c r="G19" s="90"/>
      <c r="H19" s="90"/>
      <c r="I19" s="90"/>
      <c r="J19" s="90"/>
      <c r="K19" s="90"/>
      <c r="M19" s="11"/>
      <c r="N19" s="11"/>
      <c r="O19" s="11"/>
      <c r="P19" s="11"/>
      <c r="Q19" s="11"/>
      <c r="R19" s="11"/>
      <c r="S19" s="11"/>
      <c r="T19" s="11"/>
      <c r="U19" s="11"/>
    </row>
    <row r="20" spans="2:21" ht="15" customHeight="1" x14ac:dyDescent="0.25">
      <c r="B20" s="8"/>
      <c r="C20" s="93"/>
      <c r="D20" s="93"/>
      <c r="E20" s="93"/>
      <c r="F20" s="93"/>
      <c r="G20" s="93"/>
      <c r="H20" s="90"/>
      <c r="I20" s="90"/>
      <c r="J20" s="90"/>
      <c r="K20" s="90"/>
      <c r="M20" s="11"/>
      <c r="N20" s="11"/>
      <c r="O20" s="11"/>
      <c r="P20" s="11"/>
      <c r="Q20" s="11"/>
      <c r="R20" s="11"/>
      <c r="S20" s="11"/>
      <c r="T20" s="11"/>
      <c r="U20" s="11"/>
    </row>
    <row r="21" spans="2:21" ht="15" customHeight="1" x14ac:dyDescent="0.25">
      <c r="B21" s="8"/>
      <c r="C21" s="93"/>
      <c r="D21" s="93"/>
      <c r="E21" s="93"/>
      <c r="F21" s="93"/>
      <c r="G21" s="93"/>
      <c r="H21" s="90"/>
      <c r="I21" s="90"/>
      <c r="J21" s="90"/>
      <c r="K21" s="90"/>
      <c r="M21" s="11"/>
      <c r="N21" s="11"/>
      <c r="O21" s="11"/>
      <c r="P21" s="11"/>
      <c r="Q21" s="11"/>
      <c r="R21" s="11"/>
      <c r="S21" s="11"/>
      <c r="T21" s="11"/>
      <c r="U21" s="11"/>
    </row>
    <row r="22" spans="2:21" ht="15" customHeight="1" x14ac:dyDescent="0.25">
      <c r="B22" s="8"/>
      <c r="C22" s="94"/>
      <c r="D22" s="90"/>
      <c r="E22" s="90"/>
      <c r="F22" s="90"/>
      <c r="G22" s="90"/>
      <c r="H22" s="90"/>
      <c r="I22" s="90"/>
      <c r="J22" s="90"/>
      <c r="K22" s="90"/>
      <c r="M22" s="11"/>
      <c r="N22" s="11"/>
      <c r="O22" s="11"/>
      <c r="P22" s="11"/>
      <c r="Q22" s="11"/>
      <c r="R22" s="11"/>
      <c r="S22" s="11"/>
      <c r="T22" s="11"/>
      <c r="U22" s="11"/>
    </row>
    <row r="23" spans="2:21" x14ac:dyDescent="0.25">
      <c r="B23" s="8"/>
      <c r="C23" s="90"/>
      <c r="D23" s="90"/>
      <c r="E23" s="90"/>
      <c r="F23" s="90"/>
      <c r="G23" s="90"/>
      <c r="H23" s="90"/>
      <c r="I23" s="90"/>
      <c r="J23" s="90"/>
      <c r="K23" s="90"/>
      <c r="M23" s="11"/>
      <c r="N23" s="627" t="s">
        <v>32</v>
      </c>
      <c r="O23" s="627"/>
      <c r="P23" s="627"/>
      <c r="Q23" s="627"/>
      <c r="R23" s="627"/>
      <c r="S23" s="627"/>
      <c r="T23" s="627"/>
      <c r="U23" s="11"/>
    </row>
    <row r="24" spans="2:21" x14ac:dyDescent="0.25">
      <c r="B24" s="8"/>
      <c r="C24" s="90"/>
      <c r="D24" s="90"/>
      <c r="E24" s="90"/>
      <c r="F24" s="90"/>
      <c r="G24" s="90"/>
      <c r="H24" s="90"/>
      <c r="I24" s="90"/>
      <c r="J24" s="90"/>
      <c r="K24" s="90"/>
      <c r="M24" s="11"/>
      <c r="N24" s="627"/>
      <c r="O24" s="627"/>
      <c r="P24" s="627"/>
      <c r="Q24" s="627"/>
      <c r="R24" s="627"/>
      <c r="S24" s="627"/>
      <c r="T24" s="627"/>
      <c r="U24" s="11"/>
    </row>
    <row r="25" spans="2:21" x14ac:dyDescent="0.25">
      <c r="B25" s="8"/>
      <c r="C25" s="90"/>
      <c r="D25" s="90"/>
      <c r="E25" s="90"/>
      <c r="F25" s="90"/>
      <c r="G25" s="90"/>
      <c r="H25" s="90"/>
      <c r="I25" s="90"/>
      <c r="J25" s="90"/>
      <c r="K25" s="90"/>
      <c r="M25" s="11"/>
      <c r="N25" s="627"/>
      <c r="O25" s="627"/>
      <c r="P25" s="627"/>
      <c r="Q25" s="627"/>
      <c r="R25" s="627"/>
      <c r="S25" s="627"/>
      <c r="T25" s="627"/>
      <c r="U25" s="11"/>
    </row>
    <row r="26" spans="2:21" x14ac:dyDescent="0.25">
      <c r="B26" s="8"/>
      <c r="C26" s="90"/>
      <c r="D26" s="90"/>
      <c r="E26" s="90"/>
      <c r="F26" s="90"/>
      <c r="G26" s="90"/>
      <c r="H26" s="90"/>
      <c r="I26" s="90"/>
      <c r="J26" s="90"/>
      <c r="K26" s="90"/>
      <c r="M26" s="11"/>
      <c r="N26" s="627"/>
      <c r="O26" s="627"/>
      <c r="P26" s="627"/>
      <c r="Q26" s="627"/>
      <c r="R26" s="627"/>
      <c r="S26" s="627"/>
      <c r="T26" s="627"/>
      <c r="U26" s="11"/>
    </row>
    <row r="27" spans="2:21" x14ac:dyDescent="0.25">
      <c r="B27" s="8"/>
      <c r="C27" s="90"/>
      <c r="D27" s="90"/>
      <c r="E27" s="90"/>
      <c r="F27" s="90"/>
      <c r="G27" s="90"/>
      <c r="H27" s="90"/>
      <c r="I27" s="90"/>
      <c r="J27" s="90"/>
      <c r="K27" s="90"/>
      <c r="M27" s="11"/>
      <c r="N27" s="11"/>
      <c r="O27" s="11"/>
      <c r="P27" s="11"/>
      <c r="Q27" s="11"/>
      <c r="R27" s="11"/>
      <c r="S27" s="11"/>
      <c r="T27" s="11"/>
      <c r="U27" s="11"/>
    </row>
    <row r="28" spans="2:21" x14ac:dyDescent="0.25">
      <c r="B28" s="8"/>
      <c r="C28" s="90"/>
      <c r="D28" s="90"/>
      <c r="E28" s="90"/>
      <c r="F28" s="90"/>
      <c r="G28" s="90"/>
      <c r="H28" s="90"/>
      <c r="I28" s="90"/>
      <c r="J28" s="90"/>
      <c r="K28" s="90"/>
    </row>
    <row r="29" spans="2:21" x14ac:dyDescent="0.25">
      <c r="B29" s="8"/>
      <c r="C29" s="90"/>
      <c r="D29" s="90"/>
      <c r="E29" s="90"/>
      <c r="F29" s="90"/>
      <c r="G29" s="90"/>
      <c r="H29" s="90"/>
      <c r="I29" s="90"/>
      <c r="J29" s="90"/>
      <c r="K29" s="90"/>
    </row>
    <row r="30" spans="2:21" x14ac:dyDescent="0.25">
      <c r="B30" s="8"/>
      <c r="C30" s="90"/>
      <c r="D30" s="90"/>
      <c r="E30" s="90"/>
      <c r="F30" s="90"/>
      <c r="G30" s="90"/>
      <c r="H30" s="90"/>
      <c r="I30" s="90"/>
      <c r="J30" s="90"/>
      <c r="K30" s="90"/>
    </row>
    <row r="31" spans="2:21" x14ac:dyDescent="0.25">
      <c r="B31" s="8"/>
      <c r="C31" s="90"/>
      <c r="D31" s="90"/>
      <c r="E31" s="90"/>
      <c r="F31" s="90"/>
      <c r="G31" s="90"/>
      <c r="H31" s="90"/>
      <c r="I31" s="90"/>
      <c r="J31" s="90"/>
      <c r="K31" s="90"/>
    </row>
    <row r="32" spans="2:21" x14ac:dyDescent="0.25">
      <c r="B32" s="8"/>
      <c r="C32" s="90"/>
      <c r="D32" s="90"/>
      <c r="E32" s="90"/>
      <c r="F32" s="90"/>
      <c r="G32" s="90"/>
      <c r="H32" s="90"/>
      <c r="I32" s="90"/>
      <c r="J32" s="90"/>
      <c r="K32" s="90"/>
    </row>
    <row r="33" spans="2:11" x14ac:dyDescent="0.25">
      <c r="B33" s="8"/>
      <c r="C33" s="90"/>
      <c r="D33" s="90"/>
      <c r="E33" s="90"/>
      <c r="F33" s="90"/>
      <c r="G33" s="90"/>
      <c r="H33" s="90"/>
      <c r="I33" s="90"/>
      <c r="J33" s="90"/>
      <c r="K33" s="90"/>
    </row>
    <row r="34" spans="2:11" x14ac:dyDescent="0.25">
      <c r="B34" s="8"/>
      <c r="C34" s="90"/>
      <c r="D34" s="90"/>
      <c r="E34" s="90"/>
      <c r="F34" s="90"/>
      <c r="G34" s="90"/>
      <c r="H34" s="90"/>
      <c r="I34" s="90"/>
      <c r="J34" s="90"/>
      <c r="K34" s="90"/>
    </row>
  </sheetData>
  <sheetProtection algorithmName="SHA-512" hashValue="yLzmBnRp9UU0lJ326lgPXvbwcEmKHoQPhKt/pgYPNcR66qvdWnRAOx0OyO6xzdgzpnfFscg6MZuHwv9CG53rew==" saltValue="BO6NXNgFemrARuXe/0QMzQ==" spinCount="100000" sheet="1" objects="1" scenarios="1"/>
  <mergeCells count="10">
    <mergeCell ref="N11:U12"/>
    <mergeCell ref="D9:I9"/>
    <mergeCell ref="M9:U9"/>
    <mergeCell ref="N23:T26"/>
    <mergeCell ref="A1:C3"/>
    <mergeCell ref="T1:U3"/>
    <mergeCell ref="D1:S1"/>
    <mergeCell ref="D2:S2"/>
    <mergeCell ref="D3:J3"/>
    <mergeCell ref="K3:S3"/>
  </mergeCells>
  <hyperlinks>
    <hyperlink ref="B20:G20" location="GLOSARIO!A1" display="GLOSARIO DE TÉRMINOS" xr:uid="{00000000-0004-0000-0000-000000000000}"/>
  </hyperlinks>
  <pageMargins left="0.7" right="0.7" top="0.75" bottom="0.75" header="0.3" footer="0.3"/>
  <pageSetup scale="85" orientation="landscape" horizontalDpi="4294967293" r:id="rId1"/>
  <headerFooter>
    <oddHeader>&amp;L&amp;"Calibri"&amp;15&amp;K000000 Información Pública Clasificada&amp;1#_x000D_</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77"/>
  <sheetViews>
    <sheetView topLeftCell="E16" zoomScale="115" zoomScaleNormal="115" workbookViewId="0">
      <selection activeCell="G20" sqref="G20:G23"/>
    </sheetView>
  </sheetViews>
  <sheetFormatPr baseColWidth="10" defaultColWidth="11.42578125" defaultRowHeight="14.25" x14ac:dyDescent="0.25"/>
  <cols>
    <col min="1" max="1" width="33.7109375" style="38" customWidth="1"/>
    <col min="2" max="2" width="16.28515625" style="38" customWidth="1"/>
    <col min="3" max="3" width="48.28515625" style="38" customWidth="1"/>
    <col min="4" max="4" width="24.28515625" style="38" customWidth="1"/>
    <col min="5" max="5" width="21.7109375" style="38" customWidth="1"/>
    <col min="6" max="6" width="26.42578125" style="38" customWidth="1"/>
    <col min="7" max="7" width="31.28515625" style="38" customWidth="1"/>
    <col min="8" max="8" width="23.42578125" style="38" customWidth="1"/>
    <col min="9" max="9" width="21.7109375" style="55" customWidth="1"/>
    <col min="10" max="10" width="28.28515625" style="38" customWidth="1"/>
    <col min="11" max="11" width="21.42578125" style="38" customWidth="1"/>
    <col min="12" max="12" width="26.28515625" style="38" customWidth="1"/>
    <col min="13" max="13" width="26.42578125" style="38" customWidth="1"/>
    <col min="14" max="258" width="11.42578125" style="38"/>
    <col min="259" max="259" width="6.42578125" style="38" customWidth="1"/>
    <col min="260" max="260" width="63.42578125" style="38" customWidth="1"/>
    <col min="261" max="261" width="32.7109375" style="38" customWidth="1"/>
    <col min="262" max="263" width="21.7109375" style="38" customWidth="1"/>
    <col min="264" max="264" width="22" style="38" customWidth="1"/>
    <col min="265" max="265" width="24.7109375" style="38" customWidth="1"/>
    <col min="266" max="266" width="18.7109375" style="38" customWidth="1"/>
    <col min="267" max="267" width="12.42578125" style="38" bestFit="1" customWidth="1"/>
    <col min="268" max="268" width="20" style="38" bestFit="1" customWidth="1"/>
    <col min="269" max="514" width="11.42578125" style="38"/>
    <col min="515" max="515" width="6.42578125" style="38" customWidth="1"/>
    <col min="516" max="516" width="63.42578125" style="38" customWidth="1"/>
    <col min="517" max="517" width="32.7109375" style="38" customWidth="1"/>
    <col min="518" max="519" width="21.7109375" style="38" customWidth="1"/>
    <col min="520" max="520" width="22" style="38" customWidth="1"/>
    <col min="521" max="521" width="24.7109375" style="38" customWidth="1"/>
    <col min="522" max="522" width="18.7109375" style="38" customWidth="1"/>
    <col min="523" max="523" width="12.42578125" style="38" bestFit="1" customWidth="1"/>
    <col min="524" max="524" width="20" style="38" bestFit="1" customWidth="1"/>
    <col min="525" max="770" width="11.42578125" style="38"/>
    <col min="771" max="771" width="6.42578125" style="38" customWidth="1"/>
    <col min="772" max="772" width="63.42578125" style="38" customWidth="1"/>
    <col min="773" max="773" width="32.7109375" style="38" customWidth="1"/>
    <col min="774" max="775" width="21.7109375" style="38" customWidth="1"/>
    <col min="776" max="776" width="22" style="38" customWidth="1"/>
    <col min="777" max="777" width="24.7109375" style="38" customWidth="1"/>
    <col min="778" max="778" width="18.7109375" style="38" customWidth="1"/>
    <col min="779" max="779" width="12.42578125" style="38" bestFit="1" customWidth="1"/>
    <col min="780" max="780" width="20" style="38" bestFit="1" customWidth="1"/>
    <col min="781" max="1026" width="11.42578125" style="38"/>
    <col min="1027" max="1027" width="6.42578125" style="38" customWidth="1"/>
    <col min="1028" max="1028" width="63.42578125" style="38" customWidth="1"/>
    <col min="1029" max="1029" width="32.7109375" style="38" customWidth="1"/>
    <col min="1030" max="1031" width="21.7109375" style="38" customWidth="1"/>
    <col min="1032" max="1032" width="22" style="38" customWidth="1"/>
    <col min="1033" max="1033" width="24.7109375" style="38" customWidth="1"/>
    <col min="1034" max="1034" width="18.7109375" style="38" customWidth="1"/>
    <col min="1035" max="1035" width="12.42578125" style="38" bestFit="1" customWidth="1"/>
    <col min="1036" max="1036" width="20" style="38" bestFit="1" customWidth="1"/>
    <col min="1037" max="1282" width="11.42578125" style="38"/>
    <col min="1283" max="1283" width="6.42578125" style="38" customWidth="1"/>
    <col min="1284" max="1284" width="63.42578125" style="38" customWidth="1"/>
    <col min="1285" max="1285" width="32.7109375" style="38" customWidth="1"/>
    <col min="1286" max="1287" width="21.7109375" style="38" customWidth="1"/>
    <col min="1288" max="1288" width="22" style="38" customWidth="1"/>
    <col min="1289" max="1289" width="24.7109375" style="38" customWidth="1"/>
    <col min="1290" max="1290" width="18.7109375" style="38" customWidth="1"/>
    <col min="1291" max="1291" width="12.42578125" style="38" bestFit="1" customWidth="1"/>
    <col min="1292" max="1292" width="20" style="38" bestFit="1" customWidth="1"/>
    <col min="1293" max="1538" width="11.42578125" style="38"/>
    <col min="1539" max="1539" width="6.42578125" style="38" customWidth="1"/>
    <col min="1540" max="1540" width="63.42578125" style="38" customWidth="1"/>
    <col min="1541" max="1541" width="32.7109375" style="38" customWidth="1"/>
    <col min="1542" max="1543" width="21.7109375" style="38" customWidth="1"/>
    <col min="1544" max="1544" width="22" style="38" customWidth="1"/>
    <col min="1545" max="1545" width="24.7109375" style="38" customWidth="1"/>
    <col min="1546" max="1546" width="18.7109375" style="38" customWidth="1"/>
    <col min="1547" max="1547" width="12.42578125" style="38" bestFit="1" customWidth="1"/>
    <col min="1548" max="1548" width="20" style="38" bestFit="1" customWidth="1"/>
    <col min="1549" max="1794" width="11.42578125" style="38"/>
    <col min="1795" max="1795" width="6.42578125" style="38" customWidth="1"/>
    <col min="1796" max="1796" width="63.42578125" style="38" customWidth="1"/>
    <col min="1797" max="1797" width="32.7109375" style="38" customWidth="1"/>
    <col min="1798" max="1799" width="21.7109375" style="38" customWidth="1"/>
    <col min="1800" max="1800" width="22" style="38" customWidth="1"/>
    <col min="1801" max="1801" width="24.7109375" style="38" customWidth="1"/>
    <col min="1802" max="1802" width="18.7109375" style="38" customWidth="1"/>
    <col min="1803" max="1803" width="12.42578125" style="38" bestFit="1" customWidth="1"/>
    <col min="1804" max="1804" width="20" style="38" bestFit="1" customWidth="1"/>
    <col min="1805" max="2050" width="11.42578125" style="38"/>
    <col min="2051" max="2051" width="6.42578125" style="38" customWidth="1"/>
    <col min="2052" max="2052" width="63.42578125" style="38" customWidth="1"/>
    <col min="2053" max="2053" width="32.7109375" style="38" customWidth="1"/>
    <col min="2054" max="2055" width="21.7109375" style="38" customWidth="1"/>
    <col min="2056" max="2056" width="22" style="38" customWidth="1"/>
    <col min="2057" max="2057" width="24.7109375" style="38" customWidth="1"/>
    <col min="2058" max="2058" width="18.7109375" style="38" customWidth="1"/>
    <col min="2059" max="2059" width="12.42578125" style="38" bestFit="1" customWidth="1"/>
    <col min="2060" max="2060" width="20" style="38" bestFit="1" customWidth="1"/>
    <col min="2061" max="2306" width="11.42578125" style="38"/>
    <col min="2307" max="2307" width="6.42578125" style="38" customWidth="1"/>
    <col min="2308" max="2308" width="63.42578125" style="38" customWidth="1"/>
    <col min="2309" max="2309" width="32.7109375" style="38" customWidth="1"/>
    <col min="2310" max="2311" width="21.7109375" style="38" customWidth="1"/>
    <col min="2312" max="2312" width="22" style="38" customWidth="1"/>
    <col min="2313" max="2313" width="24.7109375" style="38" customWidth="1"/>
    <col min="2314" max="2314" width="18.7109375" style="38" customWidth="1"/>
    <col min="2315" max="2315" width="12.42578125" style="38" bestFit="1" customWidth="1"/>
    <col min="2316" max="2316" width="20" style="38" bestFit="1" customWidth="1"/>
    <col min="2317" max="2562" width="11.42578125" style="38"/>
    <col min="2563" max="2563" width="6.42578125" style="38" customWidth="1"/>
    <col min="2564" max="2564" width="63.42578125" style="38" customWidth="1"/>
    <col min="2565" max="2565" width="32.7109375" style="38" customWidth="1"/>
    <col min="2566" max="2567" width="21.7109375" style="38" customWidth="1"/>
    <col min="2568" max="2568" width="22" style="38" customWidth="1"/>
    <col min="2569" max="2569" width="24.7109375" style="38" customWidth="1"/>
    <col min="2570" max="2570" width="18.7109375" style="38" customWidth="1"/>
    <col min="2571" max="2571" width="12.42578125" style="38" bestFit="1" customWidth="1"/>
    <col min="2572" max="2572" width="20" style="38" bestFit="1" customWidth="1"/>
    <col min="2573" max="2818" width="11.42578125" style="38"/>
    <col min="2819" max="2819" width="6.42578125" style="38" customWidth="1"/>
    <col min="2820" max="2820" width="63.42578125" style="38" customWidth="1"/>
    <col min="2821" max="2821" width="32.7109375" style="38" customWidth="1"/>
    <col min="2822" max="2823" width="21.7109375" style="38" customWidth="1"/>
    <col min="2824" max="2824" width="22" style="38" customWidth="1"/>
    <col min="2825" max="2825" width="24.7109375" style="38" customWidth="1"/>
    <col min="2826" max="2826" width="18.7109375" style="38" customWidth="1"/>
    <col min="2827" max="2827" width="12.42578125" style="38" bestFit="1" customWidth="1"/>
    <col min="2828" max="2828" width="20" style="38" bestFit="1" customWidth="1"/>
    <col min="2829" max="3074" width="11.42578125" style="38"/>
    <col min="3075" max="3075" width="6.42578125" style="38" customWidth="1"/>
    <col min="3076" max="3076" width="63.42578125" style="38" customWidth="1"/>
    <col min="3077" max="3077" width="32.7109375" style="38" customWidth="1"/>
    <col min="3078" max="3079" width="21.7109375" style="38" customWidth="1"/>
    <col min="3080" max="3080" width="22" style="38" customWidth="1"/>
    <col min="3081" max="3081" width="24.7109375" style="38" customWidth="1"/>
    <col min="3082" max="3082" width="18.7109375" style="38" customWidth="1"/>
    <col min="3083" max="3083" width="12.42578125" style="38" bestFit="1" customWidth="1"/>
    <col min="3084" max="3084" width="20" style="38" bestFit="1" customWidth="1"/>
    <col min="3085" max="3330" width="11.42578125" style="38"/>
    <col min="3331" max="3331" width="6.42578125" style="38" customWidth="1"/>
    <col min="3332" max="3332" width="63.42578125" style="38" customWidth="1"/>
    <col min="3333" max="3333" width="32.7109375" style="38" customWidth="1"/>
    <col min="3334" max="3335" width="21.7109375" style="38" customWidth="1"/>
    <col min="3336" max="3336" width="22" style="38" customWidth="1"/>
    <col min="3337" max="3337" width="24.7109375" style="38" customWidth="1"/>
    <col min="3338" max="3338" width="18.7109375" style="38" customWidth="1"/>
    <col min="3339" max="3339" width="12.42578125" style="38" bestFit="1" customWidth="1"/>
    <col min="3340" max="3340" width="20" style="38" bestFit="1" customWidth="1"/>
    <col min="3341" max="3586" width="11.42578125" style="38"/>
    <col min="3587" max="3587" width="6.42578125" style="38" customWidth="1"/>
    <col min="3588" max="3588" width="63.42578125" style="38" customWidth="1"/>
    <col min="3589" max="3589" width="32.7109375" style="38" customWidth="1"/>
    <col min="3590" max="3591" width="21.7109375" style="38" customWidth="1"/>
    <col min="3592" max="3592" width="22" style="38" customWidth="1"/>
    <col min="3593" max="3593" width="24.7109375" style="38" customWidth="1"/>
    <col min="3594" max="3594" width="18.7109375" style="38" customWidth="1"/>
    <col min="3595" max="3595" width="12.42578125" style="38" bestFit="1" customWidth="1"/>
    <col min="3596" max="3596" width="20" style="38" bestFit="1" customWidth="1"/>
    <col min="3597" max="3842" width="11.42578125" style="38"/>
    <col min="3843" max="3843" width="6.42578125" style="38" customWidth="1"/>
    <col min="3844" max="3844" width="63.42578125" style="38" customWidth="1"/>
    <col min="3845" max="3845" width="32.7109375" style="38" customWidth="1"/>
    <col min="3846" max="3847" width="21.7109375" style="38" customWidth="1"/>
    <col min="3848" max="3848" width="22" style="38" customWidth="1"/>
    <col min="3849" max="3849" width="24.7109375" style="38" customWidth="1"/>
    <col min="3850" max="3850" width="18.7109375" style="38" customWidth="1"/>
    <col min="3851" max="3851" width="12.42578125" style="38" bestFit="1" customWidth="1"/>
    <col min="3852" max="3852" width="20" style="38" bestFit="1" customWidth="1"/>
    <col min="3853" max="4098" width="11.42578125" style="38"/>
    <col min="4099" max="4099" width="6.42578125" style="38" customWidth="1"/>
    <col min="4100" max="4100" width="63.42578125" style="38" customWidth="1"/>
    <col min="4101" max="4101" width="32.7109375" style="38" customWidth="1"/>
    <col min="4102" max="4103" width="21.7109375" style="38" customWidth="1"/>
    <col min="4104" max="4104" width="22" style="38" customWidth="1"/>
    <col min="4105" max="4105" width="24.7109375" style="38" customWidth="1"/>
    <col min="4106" max="4106" width="18.7109375" style="38" customWidth="1"/>
    <col min="4107" max="4107" width="12.42578125" style="38" bestFit="1" customWidth="1"/>
    <col min="4108" max="4108" width="20" style="38" bestFit="1" customWidth="1"/>
    <col min="4109" max="4354" width="11.42578125" style="38"/>
    <col min="4355" max="4355" width="6.42578125" style="38" customWidth="1"/>
    <col min="4356" max="4356" width="63.42578125" style="38" customWidth="1"/>
    <col min="4357" max="4357" width="32.7109375" style="38" customWidth="1"/>
    <col min="4358" max="4359" width="21.7109375" style="38" customWidth="1"/>
    <col min="4360" max="4360" width="22" style="38" customWidth="1"/>
    <col min="4361" max="4361" width="24.7109375" style="38" customWidth="1"/>
    <col min="4362" max="4362" width="18.7109375" style="38" customWidth="1"/>
    <col min="4363" max="4363" width="12.42578125" style="38" bestFit="1" customWidth="1"/>
    <col min="4364" max="4364" width="20" style="38" bestFit="1" customWidth="1"/>
    <col min="4365" max="4610" width="11.42578125" style="38"/>
    <col min="4611" max="4611" width="6.42578125" style="38" customWidth="1"/>
    <col min="4612" max="4612" width="63.42578125" style="38" customWidth="1"/>
    <col min="4613" max="4613" width="32.7109375" style="38" customWidth="1"/>
    <col min="4614" max="4615" width="21.7109375" style="38" customWidth="1"/>
    <col min="4616" max="4616" width="22" style="38" customWidth="1"/>
    <col min="4617" max="4617" width="24.7109375" style="38" customWidth="1"/>
    <col min="4618" max="4618" width="18.7109375" style="38" customWidth="1"/>
    <col min="4619" max="4619" width="12.42578125" style="38" bestFit="1" customWidth="1"/>
    <col min="4620" max="4620" width="20" style="38" bestFit="1" customWidth="1"/>
    <col min="4621" max="4866" width="11.42578125" style="38"/>
    <col min="4867" max="4867" width="6.42578125" style="38" customWidth="1"/>
    <col min="4868" max="4868" width="63.42578125" style="38" customWidth="1"/>
    <col min="4869" max="4869" width="32.7109375" style="38" customWidth="1"/>
    <col min="4870" max="4871" width="21.7109375" style="38" customWidth="1"/>
    <col min="4872" max="4872" width="22" style="38" customWidth="1"/>
    <col min="4873" max="4873" width="24.7109375" style="38" customWidth="1"/>
    <col min="4874" max="4874" width="18.7109375" style="38" customWidth="1"/>
    <col min="4875" max="4875" width="12.42578125" style="38" bestFit="1" customWidth="1"/>
    <col min="4876" max="4876" width="20" style="38" bestFit="1" customWidth="1"/>
    <col min="4877" max="5122" width="11.42578125" style="38"/>
    <col min="5123" max="5123" width="6.42578125" style="38" customWidth="1"/>
    <col min="5124" max="5124" width="63.42578125" style="38" customWidth="1"/>
    <col min="5125" max="5125" width="32.7109375" style="38" customWidth="1"/>
    <col min="5126" max="5127" width="21.7109375" style="38" customWidth="1"/>
    <col min="5128" max="5128" width="22" style="38" customWidth="1"/>
    <col min="5129" max="5129" width="24.7109375" style="38" customWidth="1"/>
    <col min="5130" max="5130" width="18.7109375" style="38" customWidth="1"/>
    <col min="5131" max="5131" width="12.42578125" style="38" bestFit="1" customWidth="1"/>
    <col min="5132" max="5132" width="20" style="38" bestFit="1" customWidth="1"/>
    <col min="5133" max="5378" width="11.42578125" style="38"/>
    <col min="5379" max="5379" width="6.42578125" style="38" customWidth="1"/>
    <col min="5380" max="5380" width="63.42578125" style="38" customWidth="1"/>
    <col min="5381" max="5381" width="32.7109375" style="38" customWidth="1"/>
    <col min="5382" max="5383" width="21.7109375" style="38" customWidth="1"/>
    <col min="5384" max="5384" width="22" style="38" customWidth="1"/>
    <col min="5385" max="5385" width="24.7109375" style="38" customWidth="1"/>
    <col min="5386" max="5386" width="18.7109375" style="38" customWidth="1"/>
    <col min="5387" max="5387" width="12.42578125" style="38" bestFit="1" customWidth="1"/>
    <col min="5388" max="5388" width="20" style="38" bestFit="1" customWidth="1"/>
    <col min="5389" max="5634" width="11.42578125" style="38"/>
    <col min="5635" max="5635" width="6.42578125" style="38" customWidth="1"/>
    <col min="5636" max="5636" width="63.42578125" style="38" customWidth="1"/>
    <col min="5637" max="5637" width="32.7109375" style="38" customWidth="1"/>
    <col min="5638" max="5639" width="21.7109375" style="38" customWidth="1"/>
    <col min="5640" max="5640" width="22" style="38" customWidth="1"/>
    <col min="5641" max="5641" width="24.7109375" style="38" customWidth="1"/>
    <col min="5642" max="5642" width="18.7109375" style="38" customWidth="1"/>
    <col min="5643" max="5643" width="12.42578125" style="38" bestFit="1" customWidth="1"/>
    <col min="5644" max="5644" width="20" style="38" bestFit="1" customWidth="1"/>
    <col min="5645" max="5890" width="11.42578125" style="38"/>
    <col min="5891" max="5891" width="6.42578125" style="38" customWidth="1"/>
    <col min="5892" max="5892" width="63.42578125" style="38" customWidth="1"/>
    <col min="5893" max="5893" width="32.7109375" style="38" customWidth="1"/>
    <col min="5894" max="5895" width="21.7109375" style="38" customWidth="1"/>
    <col min="5896" max="5896" width="22" style="38" customWidth="1"/>
    <col min="5897" max="5897" width="24.7109375" style="38" customWidth="1"/>
    <col min="5898" max="5898" width="18.7109375" style="38" customWidth="1"/>
    <col min="5899" max="5899" width="12.42578125" style="38" bestFit="1" customWidth="1"/>
    <col min="5900" max="5900" width="20" style="38" bestFit="1" customWidth="1"/>
    <col min="5901" max="6146" width="11.42578125" style="38"/>
    <col min="6147" max="6147" width="6.42578125" style="38" customWidth="1"/>
    <col min="6148" max="6148" width="63.42578125" style="38" customWidth="1"/>
    <col min="6149" max="6149" width="32.7109375" style="38" customWidth="1"/>
    <col min="6150" max="6151" width="21.7109375" style="38" customWidth="1"/>
    <col min="6152" max="6152" width="22" style="38" customWidth="1"/>
    <col min="6153" max="6153" width="24.7109375" style="38" customWidth="1"/>
    <col min="6154" max="6154" width="18.7109375" style="38" customWidth="1"/>
    <col min="6155" max="6155" width="12.42578125" style="38" bestFit="1" customWidth="1"/>
    <col min="6156" max="6156" width="20" style="38" bestFit="1" customWidth="1"/>
    <col min="6157" max="6402" width="11.42578125" style="38"/>
    <col min="6403" max="6403" width="6.42578125" style="38" customWidth="1"/>
    <col min="6404" max="6404" width="63.42578125" style="38" customWidth="1"/>
    <col min="6405" max="6405" width="32.7109375" style="38" customWidth="1"/>
    <col min="6406" max="6407" width="21.7109375" style="38" customWidth="1"/>
    <col min="6408" max="6408" width="22" style="38" customWidth="1"/>
    <col min="6409" max="6409" width="24.7109375" style="38" customWidth="1"/>
    <col min="6410" max="6410" width="18.7109375" style="38" customWidth="1"/>
    <col min="6411" max="6411" width="12.42578125" style="38" bestFit="1" customWidth="1"/>
    <col min="6412" max="6412" width="20" style="38" bestFit="1" customWidth="1"/>
    <col min="6413" max="6658" width="11.42578125" style="38"/>
    <col min="6659" max="6659" width="6.42578125" style="38" customWidth="1"/>
    <col min="6660" max="6660" width="63.42578125" style="38" customWidth="1"/>
    <col min="6661" max="6661" width="32.7109375" style="38" customWidth="1"/>
    <col min="6662" max="6663" width="21.7109375" style="38" customWidth="1"/>
    <col min="6664" max="6664" width="22" style="38" customWidth="1"/>
    <col min="6665" max="6665" width="24.7109375" style="38" customWidth="1"/>
    <col min="6666" max="6666" width="18.7109375" style="38" customWidth="1"/>
    <col min="6667" max="6667" width="12.42578125" style="38" bestFit="1" customWidth="1"/>
    <col min="6668" max="6668" width="20" style="38" bestFit="1" customWidth="1"/>
    <col min="6669" max="6914" width="11.42578125" style="38"/>
    <col min="6915" max="6915" width="6.42578125" style="38" customWidth="1"/>
    <col min="6916" max="6916" width="63.42578125" style="38" customWidth="1"/>
    <col min="6917" max="6917" width="32.7109375" style="38" customWidth="1"/>
    <col min="6918" max="6919" width="21.7109375" style="38" customWidth="1"/>
    <col min="6920" max="6920" width="22" style="38" customWidth="1"/>
    <col min="6921" max="6921" width="24.7109375" style="38" customWidth="1"/>
    <col min="6922" max="6922" width="18.7109375" style="38" customWidth="1"/>
    <col min="6923" max="6923" width="12.42578125" style="38" bestFit="1" customWidth="1"/>
    <col min="6924" max="6924" width="20" style="38" bestFit="1" customWidth="1"/>
    <col min="6925" max="7170" width="11.42578125" style="38"/>
    <col min="7171" max="7171" width="6.42578125" style="38" customWidth="1"/>
    <col min="7172" max="7172" width="63.42578125" style="38" customWidth="1"/>
    <col min="7173" max="7173" width="32.7109375" style="38" customWidth="1"/>
    <col min="7174" max="7175" width="21.7109375" style="38" customWidth="1"/>
    <col min="7176" max="7176" width="22" style="38" customWidth="1"/>
    <col min="7177" max="7177" width="24.7109375" style="38" customWidth="1"/>
    <col min="7178" max="7178" width="18.7109375" style="38" customWidth="1"/>
    <col min="7179" max="7179" width="12.42578125" style="38" bestFit="1" customWidth="1"/>
    <col min="7180" max="7180" width="20" style="38" bestFit="1" customWidth="1"/>
    <col min="7181" max="7426" width="11.42578125" style="38"/>
    <col min="7427" max="7427" width="6.42578125" style="38" customWidth="1"/>
    <col min="7428" max="7428" width="63.42578125" style="38" customWidth="1"/>
    <col min="7429" max="7429" width="32.7109375" style="38" customWidth="1"/>
    <col min="7430" max="7431" width="21.7109375" style="38" customWidth="1"/>
    <col min="7432" max="7432" width="22" style="38" customWidth="1"/>
    <col min="7433" max="7433" width="24.7109375" style="38" customWidth="1"/>
    <col min="7434" max="7434" width="18.7109375" style="38" customWidth="1"/>
    <col min="7435" max="7435" width="12.42578125" style="38" bestFit="1" customWidth="1"/>
    <col min="7436" max="7436" width="20" style="38" bestFit="1" customWidth="1"/>
    <col min="7437" max="7682" width="11.42578125" style="38"/>
    <col min="7683" max="7683" width="6.42578125" style="38" customWidth="1"/>
    <col min="7684" max="7684" width="63.42578125" style="38" customWidth="1"/>
    <col min="7685" max="7685" width="32.7109375" style="38" customWidth="1"/>
    <col min="7686" max="7687" width="21.7109375" style="38" customWidth="1"/>
    <col min="7688" max="7688" width="22" style="38" customWidth="1"/>
    <col min="7689" max="7689" width="24.7109375" style="38" customWidth="1"/>
    <col min="7690" max="7690" width="18.7109375" style="38" customWidth="1"/>
    <col min="7691" max="7691" width="12.42578125" style="38" bestFit="1" customWidth="1"/>
    <col min="7692" max="7692" width="20" style="38" bestFit="1" customWidth="1"/>
    <col min="7693" max="7938" width="11.42578125" style="38"/>
    <col min="7939" max="7939" width="6.42578125" style="38" customWidth="1"/>
    <col min="7940" max="7940" width="63.42578125" style="38" customWidth="1"/>
    <col min="7941" max="7941" width="32.7109375" style="38" customWidth="1"/>
    <col min="7942" max="7943" width="21.7109375" style="38" customWidth="1"/>
    <col min="7944" max="7944" width="22" style="38" customWidth="1"/>
    <col min="7945" max="7945" width="24.7109375" style="38" customWidth="1"/>
    <col min="7946" max="7946" width="18.7109375" style="38" customWidth="1"/>
    <col min="7947" max="7947" width="12.42578125" style="38" bestFit="1" customWidth="1"/>
    <col min="7948" max="7948" width="20" style="38" bestFit="1" customWidth="1"/>
    <col min="7949" max="8194" width="11.42578125" style="38"/>
    <col min="8195" max="8195" width="6.42578125" style="38" customWidth="1"/>
    <col min="8196" max="8196" width="63.42578125" style="38" customWidth="1"/>
    <col min="8197" max="8197" width="32.7109375" style="38" customWidth="1"/>
    <col min="8198" max="8199" width="21.7109375" style="38" customWidth="1"/>
    <col min="8200" max="8200" width="22" style="38" customWidth="1"/>
    <col min="8201" max="8201" width="24.7109375" style="38" customWidth="1"/>
    <col min="8202" max="8202" width="18.7109375" style="38" customWidth="1"/>
    <col min="8203" max="8203" width="12.42578125" style="38" bestFit="1" customWidth="1"/>
    <col min="8204" max="8204" width="20" style="38" bestFit="1" customWidth="1"/>
    <col min="8205" max="8450" width="11.42578125" style="38"/>
    <col min="8451" max="8451" width="6.42578125" style="38" customWidth="1"/>
    <col min="8452" max="8452" width="63.42578125" style="38" customWidth="1"/>
    <col min="8453" max="8453" width="32.7109375" style="38" customWidth="1"/>
    <col min="8454" max="8455" width="21.7109375" style="38" customWidth="1"/>
    <col min="8456" max="8456" width="22" style="38" customWidth="1"/>
    <col min="8457" max="8457" width="24.7109375" style="38" customWidth="1"/>
    <col min="8458" max="8458" width="18.7109375" style="38" customWidth="1"/>
    <col min="8459" max="8459" width="12.42578125" style="38" bestFit="1" customWidth="1"/>
    <col min="8460" max="8460" width="20" style="38" bestFit="1" customWidth="1"/>
    <col min="8461" max="8706" width="11.42578125" style="38"/>
    <col min="8707" max="8707" width="6.42578125" style="38" customWidth="1"/>
    <col min="8708" max="8708" width="63.42578125" style="38" customWidth="1"/>
    <col min="8709" max="8709" width="32.7109375" style="38" customWidth="1"/>
    <col min="8710" max="8711" width="21.7109375" style="38" customWidth="1"/>
    <col min="8712" max="8712" width="22" style="38" customWidth="1"/>
    <col min="8713" max="8713" width="24.7109375" style="38" customWidth="1"/>
    <col min="8714" max="8714" width="18.7109375" style="38" customWidth="1"/>
    <col min="8715" max="8715" width="12.42578125" style="38" bestFit="1" customWidth="1"/>
    <col min="8716" max="8716" width="20" style="38" bestFit="1" customWidth="1"/>
    <col min="8717" max="8962" width="11.42578125" style="38"/>
    <col min="8963" max="8963" width="6.42578125" style="38" customWidth="1"/>
    <col min="8964" max="8964" width="63.42578125" style="38" customWidth="1"/>
    <col min="8965" max="8965" width="32.7109375" style="38" customWidth="1"/>
    <col min="8966" max="8967" width="21.7109375" style="38" customWidth="1"/>
    <col min="8968" max="8968" width="22" style="38" customWidth="1"/>
    <col min="8969" max="8969" width="24.7109375" style="38" customWidth="1"/>
    <col min="8970" max="8970" width="18.7109375" style="38" customWidth="1"/>
    <col min="8971" max="8971" width="12.42578125" style="38" bestFit="1" customWidth="1"/>
    <col min="8972" max="8972" width="20" style="38" bestFit="1" customWidth="1"/>
    <col min="8973" max="9218" width="11.42578125" style="38"/>
    <col min="9219" max="9219" width="6.42578125" style="38" customWidth="1"/>
    <col min="9220" max="9220" width="63.42578125" style="38" customWidth="1"/>
    <col min="9221" max="9221" width="32.7109375" style="38" customWidth="1"/>
    <col min="9222" max="9223" width="21.7109375" style="38" customWidth="1"/>
    <col min="9224" max="9224" width="22" style="38" customWidth="1"/>
    <col min="9225" max="9225" width="24.7109375" style="38" customWidth="1"/>
    <col min="9226" max="9226" width="18.7109375" style="38" customWidth="1"/>
    <col min="9227" max="9227" width="12.42578125" style="38" bestFit="1" customWidth="1"/>
    <col min="9228" max="9228" width="20" style="38" bestFit="1" customWidth="1"/>
    <col min="9229" max="9474" width="11.42578125" style="38"/>
    <col min="9475" max="9475" width="6.42578125" style="38" customWidth="1"/>
    <col min="9476" max="9476" width="63.42578125" style="38" customWidth="1"/>
    <col min="9477" max="9477" width="32.7109375" style="38" customWidth="1"/>
    <col min="9478" max="9479" width="21.7109375" style="38" customWidth="1"/>
    <col min="9480" max="9480" width="22" style="38" customWidth="1"/>
    <col min="9481" max="9481" width="24.7109375" style="38" customWidth="1"/>
    <col min="9482" max="9482" width="18.7109375" style="38" customWidth="1"/>
    <col min="9483" max="9483" width="12.42578125" style="38" bestFit="1" customWidth="1"/>
    <col min="9484" max="9484" width="20" style="38" bestFit="1" customWidth="1"/>
    <col min="9485" max="9730" width="11.42578125" style="38"/>
    <col min="9731" max="9731" width="6.42578125" style="38" customWidth="1"/>
    <col min="9732" max="9732" width="63.42578125" style="38" customWidth="1"/>
    <col min="9733" max="9733" width="32.7109375" style="38" customWidth="1"/>
    <col min="9734" max="9735" width="21.7109375" style="38" customWidth="1"/>
    <col min="9736" max="9736" width="22" style="38" customWidth="1"/>
    <col min="9737" max="9737" width="24.7109375" style="38" customWidth="1"/>
    <col min="9738" max="9738" width="18.7109375" style="38" customWidth="1"/>
    <col min="9739" max="9739" width="12.42578125" style="38" bestFit="1" customWidth="1"/>
    <col min="9740" max="9740" width="20" style="38" bestFit="1" customWidth="1"/>
    <col min="9741" max="9986" width="11.42578125" style="38"/>
    <col min="9987" max="9987" width="6.42578125" style="38" customWidth="1"/>
    <col min="9988" max="9988" width="63.42578125" style="38" customWidth="1"/>
    <col min="9989" max="9989" width="32.7109375" style="38" customWidth="1"/>
    <col min="9990" max="9991" width="21.7109375" style="38" customWidth="1"/>
    <col min="9992" max="9992" width="22" style="38" customWidth="1"/>
    <col min="9993" max="9993" width="24.7109375" style="38" customWidth="1"/>
    <col min="9994" max="9994" width="18.7109375" style="38" customWidth="1"/>
    <col min="9995" max="9995" width="12.42578125" style="38" bestFit="1" customWidth="1"/>
    <col min="9996" max="9996" width="20" style="38" bestFit="1" customWidth="1"/>
    <col min="9997" max="10242" width="11.42578125" style="38"/>
    <col min="10243" max="10243" width="6.42578125" style="38" customWidth="1"/>
    <col min="10244" max="10244" width="63.42578125" style="38" customWidth="1"/>
    <col min="10245" max="10245" width="32.7109375" style="38" customWidth="1"/>
    <col min="10246" max="10247" width="21.7109375" style="38" customWidth="1"/>
    <col min="10248" max="10248" width="22" style="38" customWidth="1"/>
    <col min="10249" max="10249" width="24.7109375" style="38" customWidth="1"/>
    <col min="10250" max="10250" width="18.7109375" style="38" customWidth="1"/>
    <col min="10251" max="10251" width="12.42578125" style="38" bestFit="1" customWidth="1"/>
    <col min="10252" max="10252" width="20" style="38" bestFit="1" customWidth="1"/>
    <col min="10253" max="10498" width="11.42578125" style="38"/>
    <col min="10499" max="10499" width="6.42578125" style="38" customWidth="1"/>
    <col min="10500" max="10500" width="63.42578125" style="38" customWidth="1"/>
    <col min="10501" max="10501" width="32.7109375" style="38" customWidth="1"/>
    <col min="10502" max="10503" width="21.7109375" style="38" customWidth="1"/>
    <col min="10504" max="10504" width="22" style="38" customWidth="1"/>
    <col min="10505" max="10505" width="24.7109375" style="38" customWidth="1"/>
    <col min="10506" max="10506" width="18.7109375" style="38" customWidth="1"/>
    <col min="10507" max="10507" width="12.42578125" style="38" bestFit="1" customWidth="1"/>
    <col min="10508" max="10508" width="20" style="38" bestFit="1" customWidth="1"/>
    <col min="10509" max="10754" width="11.42578125" style="38"/>
    <col min="10755" max="10755" width="6.42578125" style="38" customWidth="1"/>
    <col min="10756" max="10756" width="63.42578125" style="38" customWidth="1"/>
    <col min="10757" max="10757" width="32.7109375" style="38" customWidth="1"/>
    <col min="10758" max="10759" width="21.7109375" style="38" customWidth="1"/>
    <col min="10760" max="10760" width="22" style="38" customWidth="1"/>
    <col min="10761" max="10761" width="24.7109375" style="38" customWidth="1"/>
    <col min="10762" max="10762" width="18.7109375" style="38" customWidth="1"/>
    <col min="10763" max="10763" width="12.42578125" style="38" bestFit="1" customWidth="1"/>
    <col min="10764" max="10764" width="20" style="38" bestFit="1" customWidth="1"/>
    <col min="10765" max="11010" width="11.42578125" style="38"/>
    <col min="11011" max="11011" width="6.42578125" style="38" customWidth="1"/>
    <col min="11012" max="11012" width="63.42578125" style="38" customWidth="1"/>
    <col min="11013" max="11013" width="32.7109375" style="38" customWidth="1"/>
    <col min="11014" max="11015" width="21.7109375" style="38" customWidth="1"/>
    <col min="11016" max="11016" width="22" style="38" customWidth="1"/>
    <col min="11017" max="11017" width="24.7109375" style="38" customWidth="1"/>
    <col min="11018" max="11018" width="18.7109375" style="38" customWidth="1"/>
    <col min="11019" max="11019" width="12.42578125" style="38" bestFit="1" customWidth="1"/>
    <col min="11020" max="11020" width="20" style="38" bestFit="1" customWidth="1"/>
    <col min="11021" max="11266" width="11.42578125" style="38"/>
    <col min="11267" max="11267" width="6.42578125" style="38" customWidth="1"/>
    <col min="11268" max="11268" width="63.42578125" style="38" customWidth="1"/>
    <col min="11269" max="11269" width="32.7109375" style="38" customWidth="1"/>
    <col min="11270" max="11271" width="21.7109375" style="38" customWidth="1"/>
    <col min="11272" max="11272" width="22" style="38" customWidth="1"/>
    <col min="11273" max="11273" width="24.7109375" style="38" customWidth="1"/>
    <col min="11274" max="11274" width="18.7109375" style="38" customWidth="1"/>
    <col min="11275" max="11275" width="12.42578125" style="38" bestFit="1" customWidth="1"/>
    <col min="11276" max="11276" width="20" style="38" bestFit="1" customWidth="1"/>
    <col min="11277" max="11522" width="11.42578125" style="38"/>
    <col min="11523" max="11523" width="6.42578125" style="38" customWidth="1"/>
    <col min="11524" max="11524" width="63.42578125" style="38" customWidth="1"/>
    <col min="11525" max="11525" width="32.7109375" style="38" customWidth="1"/>
    <col min="11526" max="11527" width="21.7109375" style="38" customWidth="1"/>
    <col min="11528" max="11528" width="22" style="38" customWidth="1"/>
    <col min="11529" max="11529" width="24.7109375" style="38" customWidth="1"/>
    <col min="11530" max="11530" width="18.7109375" style="38" customWidth="1"/>
    <col min="11531" max="11531" width="12.42578125" style="38" bestFit="1" customWidth="1"/>
    <col min="11532" max="11532" width="20" style="38" bestFit="1" customWidth="1"/>
    <col min="11533" max="11778" width="11.42578125" style="38"/>
    <col min="11779" max="11779" width="6.42578125" style="38" customWidth="1"/>
    <col min="11780" max="11780" width="63.42578125" style="38" customWidth="1"/>
    <col min="11781" max="11781" width="32.7109375" style="38" customWidth="1"/>
    <col min="11782" max="11783" width="21.7109375" style="38" customWidth="1"/>
    <col min="11784" max="11784" width="22" style="38" customWidth="1"/>
    <col min="11785" max="11785" width="24.7109375" style="38" customWidth="1"/>
    <col min="11786" max="11786" width="18.7109375" style="38" customWidth="1"/>
    <col min="11787" max="11787" width="12.42578125" style="38" bestFit="1" customWidth="1"/>
    <col min="11788" max="11788" width="20" style="38" bestFit="1" customWidth="1"/>
    <col min="11789" max="12034" width="11.42578125" style="38"/>
    <col min="12035" max="12035" width="6.42578125" style="38" customWidth="1"/>
    <col min="12036" max="12036" width="63.42578125" style="38" customWidth="1"/>
    <col min="12037" max="12037" width="32.7109375" style="38" customWidth="1"/>
    <col min="12038" max="12039" width="21.7109375" style="38" customWidth="1"/>
    <col min="12040" max="12040" width="22" style="38" customWidth="1"/>
    <col min="12041" max="12041" width="24.7109375" style="38" customWidth="1"/>
    <col min="12042" max="12042" width="18.7109375" style="38" customWidth="1"/>
    <col min="12043" max="12043" width="12.42578125" style="38" bestFit="1" customWidth="1"/>
    <col min="12044" max="12044" width="20" style="38" bestFit="1" customWidth="1"/>
    <col min="12045" max="12290" width="11.42578125" style="38"/>
    <col min="12291" max="12291" width="6.42578125" style="38" customWidth="1"/>
    <col min="12292" max="12292" width="63.42578125" style="38" customWidth="1"/>
    <col min="12293" max="12293" width="32.7109375" style="38" customWidth="1"/>
    <col min="12294" max="12295" width="21.7109375" style="38" customWidth="1"/>
    <col min="12296" max="12296" width="22" style="38" customWidth="1"/>
    <col min="12297" max="12297" width="24.7109375" style="38" customWidth="1"/>
    <col min="12298" max="12298" width="18.7109375" style="38" customWidth="1"/>
    <col min="12299" max="12299" width="12.42578125" style="38" bestFit="1" customWidth="1"/>
    <col min="12300" max="12300" width="20" style="38" bestFit="1" customWidth="1"/>
    <col min="12301" max="12546" width="11.42578125" style="38"/>
    <col min="12547" max="12547" width="6.42578125" style="38" customWidth="1"/>
    <col min="12548" max="12548" width="63.42578125" style="38" customWidth="1"/>
    <col min="12549" max="12549" width="32.7109375" style="38" customWidth="1"/>
    <col min="12550" max="12551" width="21.7109375" style="38" customWidth="1"/>
    <col min="12552" max="12552" width="22" style="38" customWidth="1"/>
    <col min="12553" max="12553" width="24.7109375" style="38" customWidth="1"/>
    <col min="12554" max="12554" width="18.7109375" style="38" customWidth="1"/>
    <col min="12555" max="12555" width="12.42578125" style="38" bestFit="1" customWidth="1"/>
    <col min="12556" max="12556" width="20" style="38" bestFit="1" customWidth="1"/>
    <col min="12557" max="12802" width="11.42578125" style="38"/>
    <col min="12803" max="12803" width="6.42578125" style="38" customWidth="1"/>
    <col min="12804" max="12804" width="63.42578125" style="38" customWidth="1"/>
    <col min="12805" max="12805" width="32.7109375" style="38" customWidth="1"/>
    <col min="12806" max="12807" width="21.7109375" style="38" customWidth="1"/>
    <col min="12808" max="12808" width="22" style="38" customWidth="1"/>
    <col min="12809" max="12809" width="24.7109375" style="38" customWidth="1"/>
    <col min="12810" max="12810" width="18.7109375" style="38" customWidth="1"/>
    <col min="12811" max="12811" width="12.42578125" style="38" bestFit="1" customWidth="1"/>
    <col min="12812" max="12812" width="20" style="38" bestFit="1" customWidth="1"/>
    <col min="12813" max="13058" width="11.42578125" style="38"/>
    <col min="13059" max="13059" width="6.42578125" style="38" customWidth="1"/>
    <col min="13060" max="13060" width="63.42578125" style="38" customWidth="1"/>
    <col min="13061" max="13061" width="32.7109375" style="38" customWidth="1"/>
    <col min="13062" max="13063" width="21.7109375" style="38" customWidth="1"/>
    <col min="13064" max="13064" width="22" style="38" customWidth="1"/>
    <col min="13065" max="13065" width="24.7109375" style="38" customWidth="1"/>
    <col min="13066" max="13066" width="18.7109375" style="38" customWidth="1"/>
    <col min="13067" max="13067" width="12.42578125" style="38" bestFit="1" customWidth="1"/>
    <col min="13068" max="13068" width="20" style="38" bestFit="1" customWidth="1"/>
    <col min="13069" max="13314" width="11.42578125" style="38"/>
    <col min="13315" max="13315" width="6.42578125" style="38" customWidth="1"/>
    <col min="13316" max="13316" width="63.42578125" style="38" customWidth="1"/>
    <col min="13317" max="13317" width="32.7109375" style="38" customWidth="1"/>
    <col min="13318" max="13319" width="21.7109375" style="38" customWidth="1"/>
    <col min="13320" max="13320" width="22" style="38" customWidth="1"/>
    <col min="13321" max="13321" width="24.7109375" style="38" customWidth="1"/>
    <col min="13322" max="13322" width="18.7109375" style="38" customWidth="1"/>
    <col min="13323" max="13323" width="12.42578125" style="38" bestFit="1" customWidth="1"/>
    <col min="13324" max="13324" width="20" style="38" bestFit="1" customWidth="1"/>
    <col min="13325" max="13570" width="11.42578125" style="38"/>
    <col min="13571" max="13571" width="6.42578125" style="38" customWidth="1"/>
    <col min="13572" max="13572" width="63.42578125" style="38" customWidth="1"/>
    <col min="13573" max="13573" width="32.7109375" style="38" customWidth="1"/>
    <col min="13574" max="13575" width="21.7109375" style="38" customWidth="1"/>
    <col min="13576" max="13576" width="22" style="38" customWidth="1"/>
    <col min="13577" max="13577" width="24.7109375" style="38" customWidth="1"/>
    <col min="13578" max="13578" width="18.7109375" style="38" customWidth="1"/>
    <col min="13579" max="13579" width="12.42578125" style="38" bestFit="1" customWidth="1"/>
    <col min="13580" max="13580" width="20" style="38" bestFit="1" customWidth="1"/>
    <col min="13581" max="13826" width="11.42578125" style="38"/>
    <col min="13827" max="13827" width="6.42578125" style="38" customWidth="1"/>
    <col min="13828" max="13828" width="63.42578125" style="38" customWidth="1"/>
    <col min="13829" max="13829" width="32.7109375" style="38" customWidth="1"/>
    <col min="13830" max="13831" width="21.7109375" style="38" customWidth="1"/>
    <col min="13832" max="13832" width="22" style="38" customWidth="1"/>
    <col min="13833" max="13833" width="24.7109375" style="38" customWidth="1"/>
    <col min="13834" max="13834" width="18.7109375" style="38" customWidth="1"/>
    <col min="13835" max="13835" width="12.42578125" style="38" bestFit="1" customWidth="1"/>
    <col min="13836" max="13836" width="20" style="38" bestFit="1" customWidth="1"/>
    <col min="13837" max="14082" width="11.42578125" style="38"/>
    <col min="14083" max="14083" width="6.42578125" style="38" customWidth="1"/>
    <col min="14084" max="14084" width="63.42578125" style="38" customWidth="1"/>
    <col min="14085" max="14085" width="32.7109375" style="38" customWidth="1"/>
    <col min="14086" max="14087" width="21.7109375" style="38" customWidth="1"/>
    <col min="14088" max="14088" width="22" style="38" customWidth="1"/>
    <col min="14089" max="14089" width="24.7109375" style="38" customWidth="1"/>
    <col min="14090" max="14090" width="18.7109375" style="38" customWidth="1"/>
    <col min="14091" max="14091" width="12.42578125" style="38" bestFit="1" customWidth="1"/>
    <col min="14092" max="14092" width="20" style="38" bestFit="1" customWidth="1"/>
    <col min="14093" max="14338" width="11.42578125" style="38"/>
    <col min="14339" max="14339" width="6.42578125" style="38" customWidth="1"/>
    <col min="14340" max="14340" width="63.42578125" style="38" customWidth="1"/>
    <col min="14341" max="14341" width="32.7109375" style="38" customWidth="1"/>
    <col min="14342" max="14343" width="21.7109375" style="38" customWidth="1"/>
    <col min="14344" max="14344" width="22" style="38" customWidth="1"/>
    <col min="14345" max="14345" width="24.7109375" style="38" customWidth="1"/>
    <col min="14346" max="14346" width="18.7109375" style="38" customWidth="1"/>
    <col min="14347" max="14347" width="12.42578125" style="38" bestFit="1" customWidth="1"/>
    <col min="14348" max="14348" width="20" style="38" bestFit="1" customWidth="1"/>
    <col min="14349" max="14594" width="11.42578125" style="38"/>
    <col min="14595" max="14595" width="6.42578125" style="38" customWidth="1"/>
    <col min="14596" max="14596" width="63.42578125" style="38" customWidth="1"/>
    <col min="14597" max="14597" width="32.7109375" style="38" customWidth="1"/>
    <col min="14598" max="14599" width="21.7109375" style="38" customWidth="1"/>
    <col min="14600" max="14600" width="22" style="38" customWidth="1"/>
    <col min="14601" max="14601" width="24.7109375" style="38" customWidth="1"/>
    <col min="14602" max="14602" width="18.7109375" style="38" customWidth="1"/>
    <col min="14603" max="14603" width="12.42578125" style="38" bestFit="1" customWidth="1"/>
    <col min="14604" max="14604" width="20" style="38" bestFit="1" customWidth="1"/>
    <col min="14605" max="14850" width="11.42578125" style="38"/>
    <col min="14851" max="14851" width="6.42578125" style="38" customWidth="1"/>
    <col min="14852" max="14852" width="63.42578125" style="38" customWidth="1"/>
    <col min="14853" max="14853" width="32.7109375" style="38" customWidth="1"/>
    <col min="14854" max="14855" width="21.7109375" style="38" customWidth="1"/>
    <col min="14856" max="14856" width="22" style="38" customWidth="1"/>
    <col min="14857" max="14857" width="24.7109375" style="38" customWidth="1"/>
    <col min="14858" max="14858" width="18.7109375" style="38" customWidth="1"/>
    <col min="14859" max="14859" width="12.42578125" style="38" bestFit="1" customWidth="1"/>
    <col min="14860" max="14860" width="20" style="38" bestFit="1" customWidth="1"/>
    <col min="14861" max="15106" width="11.42578125" style="38"/>
    <col min="15107" max="15107" width="6.42578125" style="38" customWidth="1"/>
    <col min="15108" max="15108" width="63.42578125" style="38" customWidth="1"/>
    <col min="15109" max="15109" width="32.7109375" style="38" customWidth="1"/>
    <col min="15110" max="15111" width="21.7109375" style="38" customWidth="1"/>
    <col min="15112" max="15112" width="22" style="38" customWidth="1"/>
    <col min="15113" max="15113" width="24.7109375" style="38" customWidth="1"/>
    <col min="15114" max="15114" width="18.7109375" style="38" customWidth="1"/>
    <col min="15115" max="15115" width="12.42578125" style="38" bestFit="1" customWidth="1"/>
    <col min="15116" max="15116" width="20" style="38" bestFit="1" customWidth="1"/>
    <col min="15117" max="15362" width="11.42578125" style="38"/>
    <col min="15363" max="15363" width="6.42578125" style="38" customWidth="1"/>
    <col min="15364" max="15364" width="63.42578125" style="38" customWidth="1"/>
    <col min="15365" max="15365" width="32.7109375" style="38" customWidth="1"/>
    <col min="15366" max="15367" width="21.7109375" style="38" customWidth="1"/>
    <col min="15368" max="15368" width="22" style="38" customWidth="1"/>
    <col min="15369" max="15369" width="24.7109375" style="38" customWidth="1"/>
    <col min="15370" max="15370" width="18.7109375" style="38" customWidth="1"/>
    <col min="15371" max="15371" width="12.42578125" style="38" bestFit="1" customWidth="1"/>
    <col min="15372" max="15372" width="20" style="38" bestFit="1" customWidth="1"/>
    <col min="15373" max="15618" width="11.42578125" style="38"/>
    <col min="15619" max="15619" width="6.42578125" style="38" customWidth="1"/>
    <col min="15620" max="15620" width="63.42578125" style="38" customWidth="1"/>
    <col min="15621" max="15621" width="32.7109375" style="38" customWidth="1"/>
    <col min="15622" max="15623" width="21.7109375" style="38" customWidth="1"/>
    <col min="15624" max="15624" width="22" style="38" customWidth="1"/>
    <col min="15625" max="15625" width="24.7109375" style="38" customWidth="1"/>
    <col min="15626" max="15626" width="18.7109375" style="38" customWidth="1"/>
    <col min="15627" max="15627" width="12.42578125" style="38" bestFit="1" customWidth="1"/>
    <col min="15628" max="15628" width="20" style="38" bestFit="1" customWidth="1"/>
    <col min="15629" max="15874" width="11.42578125" style="38"/>
    <col min="15875" max="15875" width="6.42578125" style="38" customWidth="1"/>
    <col min="15876" max="15876" width="63.42578125" style="38" customWidth="1"/>
    <col min="15877" max="15877" width="32.7109375" style="38" customWidth="1"/>
    <col min="15878" max="15879" width="21.7109375" style="38" customWidth="1"/>
    <col min="15880" max="15880" width="22" style="38" customWidth="1"/>
    <col min="15881" max="15881" width="24.7109375" style="38" customWidth="1"/>
    <col min="15882" max="15882" width="18.7109375" style="38" customWidth="1"/>
    <col min="15883" max="15883" width="12.42578125" style="38" bestFit="1" customWidth="1"/>
    <col min="15884" max="15884" width="20" style="38" bestFit="1" customWidth="1"/>
    <col min="15885" max="16130" width="11.42578125" style="38"/>
    <col min="16131" max="16131" width="6.42578125" style="38" customWidth="1"/>
    <col min="16132" max="16132" width="63.42578125" style="38" customWidth="1"/>
    <col min="16133" max="16133" width="32.7109375" style="38" customWidth="1"/>
    <col min="16134" max="16135" width="21.7109375" style="38" customWidth="1"/>
    <col min="16136" max="16136" width="22" style="38" customWidth="1"/>
    <col min="16137" max="16137" width="24.7109375" style="38" customWidth="1"/>
    <col min="16138" max="16138" width="18.7109375" style="38" customWidth="1"/>
    <col min="16139" max="16139" width="12.42578125" style="38" bestFit="1" customWidth="1"/>
    <col min="16140" max="16140" width="20" style="38" bestFit="1" customWidth="1"/>
    <col min="16141" max="16384" width="11.42578125" style="38"/>
  </cols>
  <sheetData>
    <row r="1" spans="1:11" s="54" customFormat="1" ht="36" customHeight="1" x14ac:dyDescent="0.25">
      <c r="A1" s="681"/>
      <c r="B1" s="673" t="s">
        <v>33</v>
      </c>
      <c r="C1" s="673"/>
      <c r="D1" s="673"/>
      <c r="E1" s="673"/>
      <c r="F1" s="674"/>
      <c r="I1" s="53"/>
    </row>
    <row r="2" spans="1:11" s="54" customFormat="1" ht="36" customHeight="1" x14ac:dyDescent="0.25">
      <c r="A2" s="682"/>
      <c r="B2" s="673" t="s">
        <v>21</v>
      </c>
      <c r="C2" s="673"/>
      <c r="D2" s="673"/>
      <c r="E2" s="673"/>
      <c r="F2" s="675"/>
      <c r="I2" s="53"/>
    </row>
    <row r="3" spans="1:11" s="54" customFormat="1" ht="36" customHeight="1" x14ac:dyDescent="0.25">
      <c r="A3" s="683"/>
      <c r="B3" s="673" t="s">
        <v>22</v>
      </c>
      <c r="C3" s="673"/>
      <c r="D3" s="684" t="s">
        <v>23</v>
      </c>
      <c r="E3" s="685"/>
      <c r="F3" s="676"/>
      <c r="I3" s="53"/>
    </row>
    <row r="4" spans="1:11" s="54" customFormat="1" ht="41.25" customHeight="1" x14ac:dyDescent="0.25">
      <c r="I4" s="53"/>
    </row>
    <row r="5" spans="1:11" s="54" customFormat="1" ht="17.25" customHeight="1" x14ac:dyDescent="0.25">
      <c r="A5" s="652" t="s">
        <v>34</v>
      </c>
      <c r="B5" s="653"/>
      <c r="C5" s="688" t="s">
        <v>35</v>
      </c>
      <c r="D5" s="689"/>
      <c r="E5" s="689"/>
      <c r="F5" s="690"/>
      <c r="G5" s="38"/>
      <c r="H5" s="38"/>
      <c r="I5" s="55"/>
      <c r="J5" s="38"/>
      <c r="K5" s="38"/>
    </row>
    <row r="6" spans="1:11" s="54" customFormat="1" ht="21.6" customHeight="1" x14ac:dyDescent="0.25">
      <c r="A6" s="652" t="s">
        <v>36</v>
      </c>
      <c r="B6" s="653"/>
      <c r="C6" s="651" t="s">
        <v>37</v>
      </c>
      <c r="D6" s="651"/>
      <c r="E6" s="651"/>
      <c r="F6" s="651"/>
      <c r="G6" s="38"/>
      <c r="H6" s="38"/>
      <c r="I6" s="55"/>
      <c r="J6" s="38"/>
      <c r="K6" s="38"/>
    </row>
    <row r="7" spans="1:11" s="54" customFormat="1" ht="14.1" customHeight="1" x14ac:dyDescent="0.25">
      <c r="A7" s="649" t="s">
        <v>38</v>
      </c>
      <c r="B7" s="650"/>
      <c r="C7" s="677" t="s">
        <v>39</v>
      </c>
      <c r="D7" s="678"/>
      <c r="E7" s="678"/>
      <c r="F7" s="679"/>
      <c r="G7" s="38"/>
      <c r="H7" s="38"/>
      <c r="I7" s="55"/>
      <c r="J7" s="38"/>
      <c r="K7" s="38"/>
    </row>
    <row r="8" spans="1:11" s="54" customFormat="1" ht="65.45" customHeight="1" x14ac:dyDescent="0.25">
      <c r="A8" s="649" t="s">
        <v>40</v>
      </c>
      <c r="B8" s="650"/>
      <c r="C8" s="651" t="s">
        <v>41</v>
      </c>
      <c r="D8" s="651"/>
      <c r="E8" s="651"/>
      <c r="F8" s="651"/>
      <c r="G8" s="38"/>
      <c r="H8" s="38"/>
      <c r="I8" s="55"/>
      <c r="J8" s="38"/>
      <c r="K8" s="38"/>
    </row>
    <row r="9" spans="1:11" s="54" customFormat="1" ht="18" customHeight="1" x14ac:dyDescent="0.25">
      <c r="A9" s="652" t="s">
        <v>42</v>
      </c>
      <c r="B9" s="653"/>
      <c r="C9" s="651">
        <v>7951</v>
      </c>
      <c r="D9" s="651"/>
      <c r="E9" s="651"/>
      <c r="F9" s="651"/>
      <c r="G9" s="38"/>
      <c r="H9" s="38"/>
      <c r="I9" s="55"/>
      <c r="J9" s="38"/>
    </row>
    <row r="10" spans="1:11" s="54" customFormat="1" ht="55.35" customHeight="1" x14ac:dyDescent="0.25">
      <c r="A10" s="649" t="s">
        <v>43</v>
      </c>
      <c r="B10" s="650"/>
      <c r="C10" s="651" t="s">
        <v>44</v>
      </c>
      <c r="D10" s="651"/>
      <c r="E10" s="651"/>
      <c r="F10" s="651"/>
      <c r="G10" s="38"/>
      <c r="H10" s="38"/>
      <c r="I10" s="55"/>
      <c r="J10" s="38"/>
      <c r="K10" s="38"/>
    </row>
    <row r="11" spans="1:11" s="54" customFormat="1" ht="30.75" customHeight="1" x14ac:dyDescent="0.25">
      <c r="A11" s="649" t="s">
        <v>45</v>
      </c>
      <c r="B11" s="650"/>
      <c r="C11" s="651" t="s">
        <v>46</v>
      </c>
      <c r="D11" s="651"/>
      <c r="E11" s="651"/>
      <c r="F11" s="651"/>
      <c r="G11" s="38"/>
      <c r="H11" s="38"/>
      <c r="I11" s="55"/>
      <c r="J11" s="38"/>
      <c r="K11" s="38"/>
    </row>
    <row r="12" spans="1:11" s="54" customFormat="1" ht="20.25" customHeight="1" x14ac:dyDescent="0.25">
      <c r="A12" s="652" t="s">
        <v>47</v>
      </c>
      <c r="B12" s="653"/>
      <c r="C12" s="651" t="s">
        <v>48</v>
      </c>
      <c r="D12" s="651"/>
      <c r="E12" s="651"/>
      <c r="F12" s="651"/>
      <c r="G12" s="38"/>
      <c r="H12" s="38"/>
      <c r="I12" s="55"/>
      <c r="J12" s="38"/>
      <c r="K12" s="38"/>
    </row>
    <row r="13" spans="1:11" s="54" customFormat="1" ht="24.75" customHeight="1" x14ac:dyDescent="0.25">
      <c r="A13" s="661" t="s">
        <v>49</v>
      </c>
      <c r="B13" s="662"/>
      <c r="C13" s="89" t="s">
        <v>50</v>
      </c>
      <c r="D13" s="680" t="s">
        <v>51</v>
      </c>
      <c r="E13" s="680"/>
      <c r="F13" s="680">
        <v>2024</v>
      </c>
      <c r="G13" s="38"/>
      <c r="H13" s="38"/>
      <c r="I13" s="55"/>
      <c r="J13" s="38"/>
      <c r="K13" s="38"/>
    </row>
    <row r="14" spans="1:11" s="54" customFormat="1" ht="26.45" customHeight="1" x14ac:dyDescent="0.25">
      <c r="A14" s="663"/>
      <c r="B14" s="664"/>
      <c r="C14" s="89" t="s">
        <v>52</v>
      </c>
      <c r="D14" s="680" t="s">
        <v>53</v>
      </c>
      <c r="E14" s="680"/>
      <c r="F14" s="680"/>
      <c r="G14" s="38"/>
      <c r="H14" s="38"/>
      <c r="I14" s="55"/>
      <c r="J14" s="38"/>
      <c r="K14" s="38"/>
    </row>
    <row r="15" spans="1:11" ht="15" x14ac:dyDescent="0.25">
      <c r="B15" s="75"/>
    </row>
    <row r="16" spans="1:11" ht="15" x14ac:dyDescent="0.25">
      <c r="B16" s="3"/>
    </row>
    <row r="17" spans="1:15" ht="15" x14ac:dyDescent="0.25">
      <c r="B17" s="3"/>
    </row>
    <row r="18" spans="1:15" ht="15" customHeight="1" x14ac:dyDescent="0.25">
      <c r="A18" s="25" t="s">
        <v>54</v>
      </c>
      <c r="C18" s="31"/>
      <c r="D18" s="26"/>
      <c r="E18" s="31"/>
      <c r="F18" s="31"/>
      <c r="G18" s="31"/>
      <c r="H18" s="665" t="s">
        <v>55</v>
      </c>
      <c r="I18" s="665"/>
      <c r="J18" s="31"/>
      <c r="K18" s="76" t="s">
        <v>56</v>
      </c>
    </row>
    <row r="19" spans="1:15" s="48" customFormat="1" ht="48" customHeight="1" x14ac:dyDescent="0.25">
      <c r="A19" s="51" t="s">
        <v>57</v>
      </c>
      <c r="B19" s="51" t="s">
        <v>58</v>
      </c>
      <c r="C19" s="51" t="s">
        <v>59</v>
      </c>
      <c r="D19" s="51" t="s">
        <v>60</v>
      </c>
      <c r="E19" s="51" t="s">
        <v>61</v>
      </c>
      <c r="F19" s="51" t="s">
        <v>62</v>
      </c>
      <c r="G19" s="51" t="s">
        <v>63</v>
      </c>
      <c r="H19" s="47" t="s">
        <v>64</v>
      </c>
      <c r="I19" s="47" t="s">
        <v>65</v>
      </c>
      <c r="J19" s="51" t="s">
        <v>66</v>
      </c>
      <c r="K19" s="51" t="s">
        <v>67</v>
      </c>
      <c r="L19" s="47" t="s">
        <v>68</v>
      </c>
      <c r="M19" s="47" t="s">
        <v>69</v>
      </c>
    </row>
    <row r="20" spans="1:15" ht="20.45" customHeight="1" x14ac:dyDescent="0.25">
      <c r="A20" s="640" t="s">
        <v>70</v>
      </c>
      <c r="B20" s="641">
        <v>1</v>
      </c>
      <c r="C20" s="655" t="s">
        <v>71</v>
      </c>
      <c r="D20" s="644" t="s">
        <v>72</v>
      </c>
      <c r="E20" s="72">
        <v>2024</v>
      </c>
      <c r="F20" s="147">
        <v>0.12</v>
      </c>
      <c r="G20" s="647">
        <f>SUM(F20:F23)</f>
        <v>1</v>
      </c>
      <c r="H20" s="454">
        <v>4.5600000000000002E-2</v>
      </c>
      <c r="I20" s="657">
        <f>SUM(H20:H23)</f>
        <v>4.5600000000000002E-2</v>
      </c>
      <c r="J20" s="158">
        <v>335231120</v>
      </c>
      <c r="K20" s="654">
        <f>+J20+J21+J22+J23</f>
        <v>3140429127</v>
      </c>
      <c r="L20" s="251">
        <v>308495551</v>
      </c>
      <c r="M20" s="638">
        <f>+L20+L21+L22+L23</f>
        <v>308495551</v>
      </c>
      <c r="O20" s="157"/>
    </row>
    <row r="21" spans="1:15" ht="20.45" customHeight="1" x14ac:dyDescent="0.25">
      <c r="A21" s="640"/>
      <c r="B21" s="642"/>
      <c r="C21" s="655"/>
      <c r="D21" s="645"/>
      <c r="E21" s="72">
        <v>2025</v>
      </c>
      <c r="F21" s="148">
        <v>0.27</v>
      </c>
      <c r="G21" s="648"/>
      <c r="H21" s="251"/>
      <c r="I21" s="658"/>
      <c r="J21" s="30">
        <v>836228056</v>
      </c>
      <c r="K21" s="654"/>
      <c r="L21" s="30"/>
      <c r="M21" s="639"/>
      <c r="O21" s="157"/>
    </row>
    <row r="22" spans="1:15" ht="20.45" customHeight="1" x14ac:dyDescent="0.25">
      <c r="A22" s="640"/>
      <c r="B22" s="642"/>
      <c r="C22" s="655"/>
      <c r="D22" s="645"/>
      <c r="E22" s="72">
        <v>2026</v>
      </c>
      <c r="F22" s="148">
        <v>0.33</v>
      </c>
      <c r="G22" s="648"/>
      <c r="H22" s="252"/>
      <c r="I22" s="658"/>
      <c r="J22" s="30">
        <v>930659215</v>
      </c>
      <c r="K22" s="654"/>
      <c r="L22" s="30"/>
      <c r="M22" s="639"/>
      <c r="O22" s="157"/>
    </row>
    <row r="23" spans="1:15" ht="20.45" customHeight="1" x14ac:dyDescent="0.25">
      <c r="A23" s="640"/>
      <c r="B23" s="643"/>
      <c r="C23" s="655"/>
      <c r="D23" s="646"/>
      <c r="E23" s="72">
        <v>2027</v>
      </c>
      <c r="F23" s="148">
        <v>0.28000000000000003</v>
      </c>
      <c r="G23" s="648"/>
      <c r="H23" s="251"/>
      <c r="I23" s="658"/>
      <c r="J23" s="30">
        <v>1038310736</v>
      </c>
      <c r="K23" s="654"/>
      <c r="L23" s="30"/>
      <c r="M23" s="639"/>
      <c r="O23" s="157"/>
    </row>
    <row r="24" spans="1:15" ht="22.35" customHeight="1" x14ac:dyDescent="0.25">
      <c r="A24" s="640" t="s">
        <v>73</v>
      </c>
      <c r="B24" s="641">
        <v>2</v>
      </c>
      <c r="C24" s="656" t="s">
        <v>74</v>
      </c>
      <c r="D24" s="644" t="s">
        <v>72</v>
      </c>
      <c r="E24" s="72">
        <v>2024</v>
      </c>
      <c r="F24" s="147">
        <v>0.12</v>
      </c>
      <c r="G24" s="647">
        <f>SUM(F24:F27)</f>
        <v>1</v>
      </c>
      <c r="H24" s="454">
        <v>5.1700000000000003E-2</v>
      </c>
      <c r="I24" s="659">
        <f>SUM(H24:H27)</f>
        <v>5.1700000000000003E-2</v>
      </c>
      <c r="J24" s="158">
        <v>208849493</v>
      </c>
      <c r="K24" s="670">
        <f>+J24+J25+J26+J27</f>
        <v>2420388974</v>
      </c>
      <c r="L24" s="159">
        <v>150220189</v>
      </c>
      <c r="M24" s="671">
        <f>+L24+L25+L26+L27</f>
        <v>150220189</v>
      </c>
      <c r="O24" s="157"/>
    </row>
    <row r="25" spans="1:15" ht="24" customHeight="1" x14ac:dyDescent="0.25">
      <c r="A25" s="640"/>
      <c r="B25" s="642"/>
      <c r="C25" s="656"/>
      <c r="D25" s="645"/>
      <c r="E25" s="72">
        <v>2025</v>
      </c>
      <c r="F25" s="148">
        <v>0.27</v>
      </c>
      <c r="G25" s="648"/>
      <c r="H25" s="251"/>
      <c r="I25" s="660"/>
      <c r="J25" s="30">
        <v>663632834</v>
      </c>
      <c r="K25" s="670"/>
      <c r="L25" s="159"/>
      <c r="M25" s="672"/>
    </row>
    <row r="26" spans="1:15" ht="32.450000000000003" customHeight="1" x14ac:dyDescent="0.25">
      <c r="A26" s="640"/>
      <c r="B26" s="642"/>
      <c r="C26" s="656"/>
      <c r="D26" s="645"/>
      <c r="E26" s="72">
        <v>2026</v>
      </c>
      <c r="F26" s="148">
        <v>0.33</v>
      </c>
      <c r="G26" s="648"/>
      <c r="H26" s="252"/>
      <c r="I26" s="660"/>
      <c r="J26" s="30">
        <v>733900662</v>
      </c>
      <c r="K26" s="670"/>
      <c r="L26" s="246"/>
      <c r="M26" s="672"/>
    </row>
    <row r="27" spans="1:15" ht="21" customHeight="1" x14ac:dyDescent="0.25">
      <c r="A27" s="640"/>
      <c r="B27" s="643"/>
      <c r="C27" s="656"/>
      <c r="D27" s="646"/>
      <c r="E27" s="72">
        <v>2027</v>
      </c>
      <c r="F27" s="148">
        <v>0.28000000000000003</v>
      </c>
      <c r="G27" s="648"/>
      <c r="H27" s="251"/>
      <c r="I27" s="660"/>
      <c r="J27" s="30">
        <v>814005985</v>
      </c>
      <c r="K27" s="670"/>
      <c r="L27" s="159"/>
      <c r="M27" s="672"/>
    </row>
    <row r="28" spans="1:15" ht="14.25" customHeight="1" x14ac:dyDescent="0.25">
      <c r="A28" s="640" t="s">
        <v>75</v>
      </c>
      <c r="B28" s="641">
        <v>3</v>
      </c>
      <c r="C28" s="655" t="s">
        <v>76</v>
      </c>
      <c r="D28" s="644" t="s">
        <v>72</v>
      </c>
      <c r="E28" s="72">
        <v>2024</v>
      </c>
      <c r="F28" s="147">
        <v>0.12</v>
      </c>
      <c r="G28" s="647">
        <f>SUM(F28:F31)</f>
        <v>1</v>
      </c>
      <c r="H28" s="455">
        <v>0</v>
      </c>
      <c r="I28" s="657">
        <f>SUM(H28:H31)</f>
        <v>0</v>
      </c>
      <c r="J28" s="158">
        <v>641894410</v>
      </c>
      <c r="K28" s="654">
        <f>+J28+J29+J30+J31</f>
        <v>8129667032</v>
      </c>
      <c r="L28" s="251">
        <v>204623544</v>
      </c>
      <c r="M28" s="638">
        <f>+L28+L29+L30+L31</f>
        <v>204623544</v>
      </c>
    </row>
    <row r="29" spans="1:15" ht="14.25" customHeight="1" x14ac:dyDescent="0.25">
      <c r="A29" s="640"/>
      <c r="B29" s="642"/>
      <c r="C29" s="655"/>
      <c r="D29" s="645"/>
      <c r="E29" s="72">
        <v>2025</v>
      </c>
      <c r="F29" s="148">
        <v>0.27</v>
      </c>
      <c r="G29" s="648"/>
      <c r="H29" s="251"/>
      <c r="I29" s="658"/>
      <c r="J29" s="30">
        <f>459846064+1643719780</f>
        <v>2103565844</v>
      </c>
      <c r="K29" s="654"/>
      <c r="L29" s="251"/>
      <c r="M29" s="639"/>
    </row>
    <row r="30" spans="1:15" ht="14.25" customHeight="1" x14ac:dyDescent="0.25">
      <c r="A30" s="640"/>
      <c r="B30" s="642"/>
      <c r="C30" s="655"/>
      <c r="D30" s="645"/>
      <c r="E30" s="72">
        <v>2026</v>
      </c>
      <c r="F30" s="148">
        <v>0.33</v>
      </c>
      <c r="G30" s="648"/>
      <c r="H30" s="252"/>
      <c r="I30" s="658"/>
      <c r="J30" s="30">
        <f>685944293+1851199780</f>
        <v>2537144073</v>
      </c>
      <c r="K30" s="654"/>
      <c r="L30" s="252"/>
      <c r="M30" s="639"/>
    </row>
    <row r="31" spans="1:15" ht="14.25" customHeight="1" x14ac:dyDescent="0.25">
      <c r="A31" s="640"/>
      <c r="B31" s="643"/>
      <c r="C31" s="655"/>
      <c r="D31" s="646"/>
      <c r="E31" s="72">
        <v>2027</v>
      </c>
      <c r="F31" s="148">
        <v>0.28000000000000003</v>
      </c>
      <c r="G31" s="648"/>
      <c r="H31" s="251"/>
      <c r="I31" s="658"/>
      <c r="J31" s="30">
        <f>759335725+2087726980</f>
        <v>2847062705</v>
      </c>
      <c r="K31" s="654"/>
      <c r="L31" s="251"/>
      <c r="M31" s="639"/>
    </row>
    <row r="32" spans="1:15" ht="15" customHeight="1" x14ac:dyDescent="0.25">
      <c r="A32" s="640" t="s">
        <v>77</v>
      </c>
      <c r="B32" s="641">
        <v>4</v>
      </c>
      <c r="C32" s="667" t="s">
        <v>78</v>
      </c>
      <c r="D32" s="644" t="s">
        <v>79</v>
      </c>
      <c r="E32" s="72">
        <v>2024</v>
      </c>
      <c r="F32" s="150">
        <v>0.12</v>
      </c>
      <c r="G32" s="668">
        <f>SUM(F32:F35)</f>
        <v>1</v>
      </c>
      <c r="H32" s="455">
        <v>0</v>
      </c>
      <c r="I32" s="657">
        <f>SUM(H32:H35)</f>
        <v>0</v>
      </c>
      <c r="J32" s="158">
        <v>200000000</v>
      </c>
      <c r="K32" s="654">
        <f>+J32+J33+J34+J35</f>
        <v>5727351957</v>
      </c>
      <c r="L32" s="251">
        <v>0</v>
      </c>
      <c r="M32" s="638">
        <f>+L32+L33+L34+L35</f>
        <v>0</v>
      </c>
    </row>
    <row r="33" spans="1:13" ht="15.75" customHeight="1" x14ac:dyDescent="0.25">
      <c r="A33" s="640"/>
      <c r="B33" s="642"/>
      <c r="C33" s="667"/>
      <c r="D33" s="645"/>
      <c r="E33" s="72">
        <v>2025</v>
      </c>
      <c r="F33" s="151">
        <v>0.27</v>
      </c>
      <c r="G33" s="669"/>
      <c r="H33" s="251"/>
      <c r="I33" s="658"/>
      <c r="J33" s="30">
        <v>1379399922</v>
      </c>
      <c r="K33" s="654"/>
      <c r="L33" s="251"/>
      <c r="M33" s="639"/>
    </row>
    <row r="34" spans="1:13" ht="14.25" customHeight="1" x14ac:dyDescent="0.25">
      <c r="A34" s="640"/>
      <c r="B34" s="642"/>
      <c r="C34" s="667"/>
      <c r="D34" s="645"/>
      <c r="E34" s="72">
        <v>2026</v>
      </c>
      <c r="F34" s="151">
        <v>0.33</v>
      </c>
      <c r="G34" s="669"/>
      <c r="H34" s="251"/>
      <c r="I34" s="658"/>
      <c r="J34" s="30">
        <v>1489875142</v>
      </c>
      <c r="K34" s="654"/>
      <c r="L34" s="251"/>
      <c r="M34" s="639"/>
    </row>
    <row r="35" spans="1:13" ht="14.25" customHeight="1" x14ac:dyDescent="0.25">
      <c r="A35" s="640"/>
      <c r="B35" s="643"/>
      <c r="C35" s="667"/>
      <c r="D35" s="646"/>
      <c r="E35" s="72">
        <v>2027</v>
      </c>
      <c r="F35" s="151">
        <v>0.28000000000000003</v>
      </c>
      <c r="G35" s="669"/>
      <c r="H35" s="251"/>
      <c r="I35" s="658"/>
      <c r="J35" s="30">
        <v>2658076893</v>
      </c>
      <c r="K35" s="654"/>
      <c r="L35" s="251"/>
      <c r="M35" s="639"/>
    </row>
    <row r="36" spans="1:13" ht="14.25" customHeight="1" x14ac:dyDescent="0.25">
      <c r="A36" s="640" t="s">
        <v>80</v>
      </c>
      <c r="B36" s="641">
        <v>5</v>
      </c>
      <c r="C36" s="655" t="s">
        <v>81</v>
      </c>
      <c r="D36" s="644" t="s">
        <v>72</v>
      </c>
      <c r="E36" s="72">
        <v>2024</v>
      </c>
      <c r="F36" s="147">
        <v>0.12</v>
      </c>
      <c r="G36" s="647">
        <f>SUM(F36:F39)</f>
        <v>1</v>
      </c>
      <c r="H36" s="456">
        <v>0.06</v>
      </c>
      <c r="I36" s="657">
        <f>SUM(H36:H39)</f>
        <v>0.06</v>
      </c>
      <c r="J36" s="158">
        <v>747904961</v>
      </c>
      <c r="K36" s="686">
        <f>+J36+J37+J38+J39</f>
        <v>6497330103</v>
      </c>
      <c r="L36" s="251">
        <v>623925887</v>
      </c>
      <c r="M36" s="638">
        <f>+L36+L37+L38+L39</f>
        <v>623925887</v>
      </c>
    </row>
    <row r="37" spans="1:13" ht="14.25" customHeight="1" x14ac:dyDescent="0.25">
      <c r="A37" s="640"/>
      <c r="B37" s="642"/>
      <c r="C37" s="655"/>
      <c r="D37" s="645"/>
      <c r="E37" s="72">
        <v>2025</v>
      </c>
      <c r="F37" s="148">
        <v>0.27</v>
      </c>
      <c r="G37" s="648"/>
      <c r="H37" s="251"/>
      <c r="I37" s="658"/>
      <c r="J37" s="30">
        <v>1692207570</v>
      </c>
      <c r="K37" s="687"/>
      <c r="L37" s="251"/>
      <c r="M37" s="639"/>
    </row>
    <row r="38" spans="1:13" ht="14.25" customHeight="1" x14ac:dyDescent="0.25">
      <c r="A38" s="640"/>
      <c r="B38" s="642"/>
      <c r="C38" s="655"/>
      <c r="D38" s="645"/>
      <c r="E38" s="72">
        <v>2026</v>
      </c>
      <c r="F38" s="148">
        <v>0.33</v>
      </c>
      <c r="G38" s="648"/>
      <c r="H38" s="253"/>
      <c r="I38" s="658"/>
      <c r="J38" s="30">
        <v>1906475860</v>
      </c>
      <c r="K38" s="687"/>
      <c r="L38" s="253"/>
      <c r="M38" s="639"/>
    </row>
    <row r="39" spans="1:13" ht="14.25" customHeight="1" x14ac:dyDescent="0.25">
      <c r="A39" s="640"/>
      <c r="B39" s="643"/>
      <c r="C39" s="655"/>
      <c r="D39" s="646"/>
      <c r="E39" s="72">
        <v>2027</v>
      </c>
      <c r="F39" s="148">
        <v>0.28000000000000003</v>
      </c>
      <c r="G39" s="648"/>
      <c r="H39" s="251"/>
      <c r="I39" s="658"/>
      <c r="J39" s="30">
        <v>2150741712</v>
      </c>
      <c r="K39" s="687"/>
      <c r="L39" s="251"/>
      <c r="M39" s="639"/>
    </row>
    <row r="40" spans="1:13" ht="14.25" customHeight="1" x14ac:dyDescent="0.25">
      <c r="A40" s="640" t="s">
        <v>82</v>
      </c>
      <c r="B40" s="641">
        <v>6</v>
      </c>
      <c r="C40" s="666" t="s">
        <v>83</v>
      </c>
      <c r="D40" s="644" t="s">
        <v>72</v>
      </c>
      <c r="E40" s="72">
        <v>2024</v>
      </c>
      <c r="F40" s="147">
        <v>0.12</v>
      </c>
      <c r="G40" s="647">
        <f>SUM(F40:F43)</f>
        <v>1</v>
      </c>
      <c r="H40" s="454">
        <v>2.64E-2</v>
      </c>
      <c r="I40" s="657">
        <f>SUM(H40:H43)</f>
        <v>2.64E-2</v>
      </c>
      <c r="J40" s="158">
        <v>784266286</v>
      </c>
      <c r="K40" s="654">
        <f>+J40+J41+J42+J43</f>
        <v>12262391672</v>
      </c>
      <c r="L40" s="251">
        <v>696105892</v>
      </c>
      <c r="M40" s="638">
        <f>+L40+L41+L42+L43</f>
        <v>696105892</v>
      </c>
    </row>
    <row r="41" spans="1:13" ht="14.25" customHeight="1" x14ac:dyDescent="0.25">
      <c r="A41" s="640"/>
      <c r="B41" s="642"/>
      <c r="C41" s="666"/>
      <c r="D41" s="645"/>
      <c r="E41" s="72">
        <v>2025</v>
      </c>
      <c r="F41" s="148">
        <v>0.27</v>
      </c>
      <c r="G41" s="648"/>
      <c r="H41" s="251"/>
      <c r="I41" s="658"/>
      <c r="J41" s="30">
        <v>2372620928</v>
      </c>
      <c r="K41" s="654"/>
      <c r="L41" s="251"/>
      <c r="M41" s="639"/>
    </row>
    <row r="42" spans="1:13" ht="14.25" customHeight="1" x14ac:dyDescent="0.25">
      <c r="A42" s="640"/>
      <c r="B42" s="642"/>
      <c r="C42" s="666"/>
      <c r="D42" s="645"/>
      <c r="E42" s="72">
        <v>2026</v>
      </c>
      <c r="F42" s="148">
        <v>0.33</v>
      </c>
      <c r="G42" s="648"/>
      <c r="H42" s="251"/>
      <c r="I42" s="658"/>
      <c r="J42" s="30">
        <v>4265488424</v>
      </c>
      <c r="K42" s="654"/>
      <c r="L42" s="251"/>
      <c r="M42" s="639"/>
    </row>
    <row r="43" spans="1:13" ht="14.25" customHeight="1" x14ac:dyDescent="0.25">
      <c r="A43" s="640"/>
      <c r="B43" s="643"/>
      <c r="C43" s="666"/>
      <c r="D43" s="646"/>
      <c r="E43" s="72">
        <v>2027</v>
      </c>
      <c r="F43" s="148">
        <v>0.28000000000000003</v>
      </c>
      <c r="G43" s="648"/>
      <c r="H43" s="251"/>
      <c r="I43" s="658"/>
      <c r="J43" s="30">
        <v>4840016034</v>
      </c>
      <c r="K43" s="654"/>
      <c r="L43" s="251"/>
      <c r="M43" s="639"/>
    </row>
    <row r="44" spans="1:13" ht="14.25" customHeight="1" x14ac:dyDescent="0.25">
      <c r="A44" s="640" t="s">
        <v>84</v>
      </c>
      <c r="B44" s="641">
        <v>7</v>
      </c>
      <c r="C44" s="656" t="s">
        <v>85</v>
      </c>
      <c r="D44" s="644" t="s">
        <v>72</v>
      </c>
      <c r="E44" s="72">
        <v>2024</v>
      </c>
      <c r="F44" s="147">
        <v>0.12</v>
      </c>
      <c r="G44" s="647">
        <f>SUM(F44:F47)</f>
        <v>1</v>
      </c>
      <c r="H44" s="454">
        <v>6.1199999999999997E-2</v>
      </c>
      <c r="I44" s="657">
        <f>SUM(H44:H47)</f>
        <v>6.1199999999999997E-2</v>
      </c>
      <c r="J44" s="158">
        <v>340930150</v>
      </c>
      <c r="K44" s="654">
        <f>+J44+J45+J46+J47</f>
        <v>3328281133</v>
      </c>
      <c r="L44" s="251">
        <v>278857560</v>
      </c>
      <c r="M44" s="638">
        <f>+L44+L45+L46+L47</f>
        <v>278857560</v>
      </c>
    </row>
    <row r="45" spans="1:13" ht="14.25" customHeight="1" x14ac:dyDescent="0.25">
      <c r="A45" s="640"/>
      <c r="B45" s="642"/>
      <c r="C45" s="656"/>
      <c r="D45" s="645"/>
      <c r="E45" s="72">
        <v>2025</v>
      </c>
      <c r="F45" s="148">
        <v>0.27</v>
      </c>
      <c r="G45" s="648"/>
      <c r="H45" s="251"/>
      <c r="I45" s="658"/>
      <c r="J45" s="30">
        <v>803643520</v>
      </c>
      <c r="K45" s="654"/>
      <c r="L45" s="251"/>
      <c r="M45" s="639"/>
    </row>
    <row r="46" spans="1:13" ht="14.25" customHeight="1" x14ac:dyDescent="0.25">
      <c r="A46" s="640"/>
      <c r="B46" s="642"/>
      <c r="C46" s="656"/>
      <c r="D46" s="645"/>
      <c r="E46" s="72">
        <v>2026</v>
      </c>
      <c r="F46" s="148">
        <v>0.33</v>
      </c>
      <c r="G46" s="648"/>
      <c r="H46" s="251"/>
      <c r="I46" s="658"/>
      <c r="J46" s="30">
        <v>1031003847</v>
      </c>
      <c r="K46" s="654"/>
      <c r="L46" s="251"/>
      <c r="M46" s="639"/>
    </row>
    <row r="47" spans="1:13" ht="14.25" customHeight="1" x14ac:dyDescent="0.25">
      <c r="A47" s="640"/>
      <c r="B47" s="643"/>
      <c r="C47" s="656"/>
      <c r="D47" s="646"/>
      <c r="E47" s="72">
        <v>2027</v>
      </c>
      <c r="F47" s="148">
        <v>0.28000000000000003</v>
      </c>
      <c r="G47" s="648"/>
      <c r="H47" s="251"/>
      <c r="I47" s="658"/>
      <c r="J47" s="30">
        <v>1152703616</v>
      </c>
      <c r="K47" s="654"/>
      <c r="L47" s="251"/>
      <c r="M47" s="639"/>
    </row>
    <row r="48" spans="1:13" ht="14.25" customHeight="1" x14ac:dyDescent="0.25">
      <c r="A48" s="640" t="s">
        <v>86</v>
      </c>
      <c r="B48" s="641">
        <v>8</v>
      </c>
      <c r="C48" s="656" t="s">
        <v>87</v>
      </c>
      <c r="D48" s="644" t="s">
        <v>72</v>
      </c>
      <c r="E48" s="72">
        <v>2024</v>
      </c>
      <c r="F48" s="147">
        <v>0.12</v>
      </c>
      <c r="G48" s="647">
        <f>SUM(F48:F51)</f>
        <v>1</v>
      </c>
      <c r="H48" s="456">
        <v>0.06</v>
      </c>
      <c r="I48" s="691">
        <f>SUM(H48:H51)</f>
        <v>0.06</v>
      </c>
      <c r="J48" s="158">
        <v>63172180</v>
      </c>
      <c r="K48" s="654">
        <f>+J48+J49+J50+J51</f>
        <v>14212940318</v>
      </c>
      <c r="L48" s="251">
        <v>36400000</v>
      </c>
      <c r="M48" s="638">
        <f>+L48+L49+L50+L51</f>
        <v>36400000</v>
      </c>
    </row>
    <row r="49" spans="1:13" ht="14.25" customHeight="1" x14ac:dyDescent="0.25">
      <c r="A49" s="640"/>
      <c r="B49" s="642"/>
      <c r="C49" s="656"/>
      <c r="D49" s="645"/>
      <c r="E49" s="72">
        <v>2025</v>
      </c>
      <c r="F49" s="148">
        <v>0.27</v>
      </c>
      <c r="G49" s="648"/>
      <c r="H49" s="251"/>
      <c r="I49" s="692"/>
      <c r="J49" s="30">
        <v>4020848620</v>
      </c>
      <c r="K49" s="654"/>
      <c r="L49" s="251"/>
      <c r="M49" s="639"/>
    </row>
    <row r="50" spans="1:13" ht="14.25" customHeight="1" x14ac:dyDescent="0.25">
      <c r="A50" s="640"/>
      <c r="B50" s="642"/>
      <c r="C50" s="656"/>
      <c r="D50" s="645"/>
      <c r="E50" s="72">
        <v>2026</v>
      </c>
      <c r="F50" s="148">
        <v>0.33</v>
      </c>
      <c r="G50" s="648"/>
      <c r="H50" s="251"/>
      <c r="I50" s="692"/>
      <c r="J50" s="30">
        <v>4901373997</v>
      </c>
      <c r="K50" s="654"/>
      <c r="L50" s="251"/>
      <c r="M50" s="639"/>
    </row>
    <row r="51" spans="1:13" ht="14.25" customHeight="1" x14ac:dyDescent="0.25">
      <c r="A51" s="640"/>
      <c r="B51" s="643"/>
      <c r="C51" s="656"/>
      <c r="D51" s="646"/>
      <c r="E51" s="72">
        <v>2027</v>
      </c>
      <c r="F51" s="148">
        <v>0.28000000000000003</v>
      </c>
      <c r="G51" s="648"/>
      <c r="H51" s="251"/>
      <c r="I51" s="692"/>
      <c r="J51" s="30">
        <v>5227545521</v>
      </c>
      <c r="K51" s="654"/>
      <c r="L51" s="251"/>
      <c r="M51" s="639"/>
    </row>
    <row r="52" spans="1:13" ht="14.25" customHeight="1" x14ac:dyDescent="0.25">
      <c r="A52" s="640" t="s">
        <v>88</v>
      </c>
      <c r="B52" s="641">
        <v>9</v>
      </c>
      <c r="C52" s="656" t="s">
        <v>89</v>
      </c>
      <c r="D52" s="644" t="s">
        <v>72</v>
      </c>
      <c r="E52" s="72">
        <v>2024</v>
      </c>
      <c r="F52" s="147">
        <v>0.12</v>
      </c>
      <c r="G52" s="647">
        <f>SUM(F52:F55)</f>
        <v>1</v>
      </c>
      <c r="H52" s="455">
        <v>0</v>
      </c>
      <c r="I52" s="657">
        <f>SUM(H52:H55)</f>
        <v>0</v>
      </c>
      <c r="J52" s="158">
        <v>215000000</v>
      </c>
      <c r="K52" s="654">
        <f>+J52+J53+J54+J55</f>
        <v>4197396223</v>
      </c>
      <c r="L52" s="251">
        <v>0</v>
      </c>
      <c r="M52" s="638">
        <f>+L52+L53+L54+L55</f>
        <v>0</v>
      </c>
    </row>
    <row r="53" spans="1:13" ht="14.25" customHeight="1" x14ac:dyDescent="0.25">
      <c r="A53" s="640"/>
      <c r="B53" s="642"/>
      <c r="C53" s="656"/>
      <c r="D53" s="645"/>
      <c r="E53" s="72">
        <v>2025</v>
      </c>
      <c r="F53" s="148">
        <v>0.27</v>
      </c>
      <c r="G53" s="648"/>
      <c r="H53" s="251"/>
      <c r="I53" s="658"/>
      <c r="J53" s="30">
        <v>1584685617</v>
      </c>
      <c r="K53" s="654"/>
      <c r="L53" s="251"/>
      <c r="M53" s="639"/>
    </row>
    <row r="54" spans="1:13" ht="14.25" customHeight="1" x14ac:dyDescent="0.25">
      <c r="A54" s="640"/>
      <c r="B54" s="642"/>
      <c r="C54" s="656"/>
      <c r="D54" s="645"/>
      <c r="E54" s="72">
        <v>2026</v>
      </c>
      <c r="F54" s="148">
        <v>0.33</v>
      </c>
      <c r="G54" s="648"/>
      <c r="H54" s="252"/>
      <c r="I54" s="658"/>
      <c r="J54" s="30">
        <v>1161012224</v>
      </c>
      <c r="K54" s="654"/>
      <c r="L54" s="252"/>
      <c r="M54" s="639"/>
    </row>
    <row r="55" spans="1:13" ht="14.25" customHeight="1" x14ac:dyDescent="0.25">
      <c r="A55" s="640"/>
      <c r="B55" s="643"/>
      <c r="C55" s="656"/>
      <c r="D55" s="646"/>
      <c r="E55" s="72">
        <v>2027</v>
      </c>
      <c r="F55" s="148">
        <v>0.28000000000000003</v>
      </c>
      <c r="G55" s="648"/>
      <c r="H55" s="251"/>
      <c r="I55" s="658"/>
      <c r="J55" s="30">
        <v>1236698382</v>
      </c>
      <c r="K55" s="654"/>
      <c r="L55" s="251"/>
      <c r="M55" s="639"/>
    </row>
    <row r="56" spans="1:13" ht="14.25" customHeight="1" x14ac:dyDescent="0.25">
      <c r="A56" s="640" t="s">
        <v>88</v>
      </c>
      <c r="B56" s="693">
        <v>11</v>
      </c>
      <c r="C56" s="656" t="s">
        <v>90</v>
      </c>
      <c r="D56" s="694" t="s">
        <v>79</v>
      </c>
      <c r="E56" s="72">
        <v>2024</v>
      </c>
      <c r="F56" s="150">
        <v>0.12</v>
      </c>
      <c r="G56" s="647">
        <f>SUM(F56:F59)</f>
        <v>1</v>
      </c>
      <c r="H56" s="455">
        <f>L56/K56</f>
        <v>2.9635042370669065E-3</v>
      </c>
      <c r="I56" s="657">
        <f>SUM(H56:H59)</f>
        <v>2.9635042370669065E-3</v>
      </c>
      <c r="J56" s="158">
        <v>2046942800</v>
      </c>
      <c r="K56" s="654">
        <f>+J56+J57+J58+J59</f>
        <v>13200251078</v>
      </c>
      <c r="L56" s="251">
        <v>39119000</v>
      </c>
      <c r="M56" s="638">
        <f>+L56+L57+L58+L59</f>
        <v>39119000</v>
      </c>
    </row>
    <row r="57" spans="1:13" ht="14.25" customHeight="1" x14ac:dyDescent="0.25">
      <c r="A57" s="640"/>
      <c r="B57" s="693"/>
      <c r="C57" s="656"/>
      <c r="D57" s="694"/>
      <c r="E57" s="72">
        <v>2025</v>
      </c>
      <c r="F57" s="151">
        <v>0.27</v>
      </c>
      <c r="G57" s="648"/>
      <c r="H57" s="251"/>
      <c r="I57" s="658"/>
      <c r="J57" s="30">
        <v>4891063537</v>
      </c>
      <c r="K57" s="654"/>
      <c r="L57" s="251"/>
      <c r="M57" s="639"/>
    </row>
    <row r="58" spans="1:13" ht="14.25" customHeight="1" x14ac:dyDescent="0.25">
      <c r="A58" s="640"/>
      <c r="B58" s="693"/>
      <c r="C58" s="656"/>
      <c r="D58" s="694"/>
      <c r="E58" s="72">
        <v>2026</v>
      </c>
      <c r="F58" s="151">
        <v>0.33</v>
      </c>
      <c r="G58" s="648"/>
      <c r="H58" s="252"/>
      <c r="I58" s="658"/>
      <c r="J58" s="30">
        <v>3138231471</v>
      </c>
      <c r="K58" s="654"/>
      <c r="L58" s="252"/>
      <c r="M58" s="639"/>
    </row>
    <row r="59" spans="1:13" ht="14.25" customHeight="1" x14ac:dyDescent="0.25">
      <c r="A59" s="640"/>
      <c r="B59" s="693"/>
      <c r="C59" s="656"/>
      <c r="D59" s="694"/>
      <c r="E59" s="72">
        <v>2027</v>
      </c>
      <c r="F59" s="151">
        <v>0.28000000000000003</v>
      </c>
      <c r="G59" s="648"/>
      <c r="H59" s="251"/>
      <c r="I59" s="658"/>
      <c r="J59" s="30">
        <v>3124013270</v>
      </c>
      <c r="K59" s="654"/>
      <c r="L59" s="251"/>
      <c r="M59" s="639"/>
    </row>
    <row r="60" spans="1:13" ht="51.75" customHeight="1" x14ac:dyDescent="0.25">
      <c r="A60" s="27" t="s">
        <v>91</v>
      </c>
      <c r="B60" s="27"/>
      <c r="D60" s="27"/>
      <c r="E60" s="28"/>
      <c r="F60" s="149"/>
      <c r="G60" s="149"/>
      <c r="H60" s="266"/>
      <c r="I60" s="56"/>
      <c r="J60" s="41" t="s">
        <v>92</v>
      </c>
      <c r="K60" s="29">
        <f>SUM(K20:K59)</f>
        <v>73116427617</v>
      </c>
      <c r="L60" s="41" t="s">
        <v>93</v>
      </c>
      <c r="M60" s="29">
        <f>SUM(M20:M59)</f>
        <v>2337747623</v>
      </c>
    </row>
    <row r="61" spans="1:13" s="73" customFormat="1" ht="27" customHeight="1" x14ac:dyDescent="0.25">
      <c r="I61" s="57"/>
    </row>
    <row r="62" spans="1:13" x14ac:dyDescent="0.25">
      <c r="E62" s="74"/>
      <c r="F62" s="74"/>
      <c r="J62" s="74"/>
    </row>
    <row r="63" spans="1:13" ht="31.5" x14ac:dyDescent="0.25">
      <c r="E63" s="74"/>
      <c r="F63" s="74"/>
      <c r="G63" s="74"/>
      <c r="H63" s="74"/>
      <c r="I63" s="58"/>
      <c r="J63" s="41" t="s">
        <v>94</v>
      </c>
      <c r="K63" s="41" t="s">
        <v>95</v>
      </c>
      <c r="L63" s="41" t="s">
        <v>96</v>
      </c>
    </row>
    <row r="64" spans="1:13" x14ac:dyDescent="0.25">
      <c r="E64" s="74"/>
      <c r="F64" s="74"/>
      <c r="J64" s="72">
        <v>2024</v>
      </c>
      <c r="K64" s="95">
        <f>+SUMIF($E$20:$E$59,J64,$J$20:$J$59)</f>
        <v>5584191400</v>
      </c>
      <c r="L64" s="95">
        <f>+SUMIF($E$20:$E$59,J64,$L$20:$L$59)</f>
        <v>2337747623</v>
      </c>
    </row>
    <row r="65" spans="6:13" x14ac:dyDescent="0.25">
      <c r="J65" s="72">
        <v>2025</v>
      </c>
      <c r="K65" s="95">
        <f>+SUMIF($E$20:$E$59,J65,$J$20:$J$59)</f>
        <v>20347896448</v>
      </c>
      <c r="L65" s="95">
        <f>+SUMIF($E$20:$E$59,J65,$L$20:$L$59)</f>
        <v>0</v>
      </c>
    </row>
    <row r="66" spans="6:13" x14ac:dyDescent="0.25">
      <c r="J66" s="72">
        <v>2026</v>
      </c>
      <c r="K66" s="95">
        <f>+SUMIF($E$20:$E$59,J66,$J$20:$J$59)</f>
        <v>22095164915</v>
      </c>
      <c r="L66" s="95">
        <f>+SUMIF($E$20:$E$59,J66,$L$20:$L$59)</f>
        <v>0</v>
      </c>
      <c r="M66" s="78"/>
    </row>
    <row r="67" spans="6:13" x14ac:dyDescent="0.25">
      <c r="J67" s="72">
        <v>2027</v>
      </c>
      <c r="K67" s="95">
        <f>+SUMIF($E$20:$E$59,J67,$J$20:$J$59)</f>
        <v>25089174854</v>
      </c>
      <c r="L67" s="95">
        <f>+SUMIF($E$20:$E$59,J67,$L$20:$L$59)</f>
        <v>0</v>
      </c>
      <c r="M67" s="78"/>
    </row>
    <row r="68" spans="6:13" hidden="1" x14ac:dyDescent="0.25">
      <c r="J68" s="72"/>
      <c r="K68" s="77">
        <f>+SUMIF($E$20:$E$43,J68,$J$20:$J$43)</f>
        <v>0</v>
      </c>
      <c r="L68" s="77">
        <f>+SUMIF($E$20:$E$43,J68,$L$20:$L$43)</f>
        <v>0</v>
      </c>
      <c r="M68" s="79"/>
    </row>
    <row r="69" spans="6:13" ht="31.5" x14ac:dyDescent="0.25">
      <c r="J69" s="41" t="s">
        <v>97</v>
      </c>
      <c r="K69" s="29">
        <f>SUM(K64:K68)</f>
        <v>73116427617</v>
      </c>
      <c r="L69" s="29">
        <f>SUM(L64:L68)</f>
        <v>2337747623</v>
      </c>
    </row>
    <row r="70" spans="6:13" x14ac:dyDescent="0.25">
      <c r="F70" s="80"/>
      <c r="K70" s="81"/>
      <c r="L70" s="81"/>
    </row>
    <row r="71" spans="6:13" x14ac:dyDescent="0.25">
      <c r="J71" s="82"/>
      <c r="K71" s="81"/>
      <c r="L71" s="81"/>
    </row>
    <row r="72" spans="6:13" x14ac:dyDescent="0.25">
      <c r="J72" s="82"/>
      <c r="K72" s="81"/>
      <c r="L72" s="81"/>
    </row>
    <row r="73" spans="6:13" x14ac:dyDescent="0.25">
      <c r="J73" s="82"/>
      <c r="K73" s="81"/>
      <c r="L73" s="81"/>
    </row>
    <row r="74" spans="6:13" x14ac:dyDescent="0.25">
      <c r="J74" s="82"/>
      <c r="K74" s="81"/>
      <c r="L74" s="81"/>
    </row>
    <row r="75" spans="6:13" x14ac:dyDescent="0.25">
      <c r="J75" s="82"/>
      <c r="K75" s="81"/>
      <c r="L75" s="81"/>
    </row>
    <row r="76" spans="6:13" x14ac:dyDescent="0.25">
      <c r="J76" s="82"/>
      <c r="K76" s="81"/>
      <c r="L76" s="81"/>
    </row>
    <row r="77" spans="6:13" x14ac:dyDescent="0.25">
      <c r="K77" s="81"/>
      <c r="L77" s="81"/>
    </row>
  </sheetData>
  <sheetProtection algorithmName="SHA-512" hashValue="+NqdLDnLfQgXOcovgC4w/phosXFvY1wib0BAE/DaW4KK71kuvWDWxNJl89zMzZDxMdGMfOy1FkyCNiMbqadIXg==" saltValue="HGO+e8jnHihbk6kYmgUAgA==" spinCount="100000" sheet="1" objects="1" scenarios="1"/>
  <mergeCells count="107">
    <mergeCell ref="I56:I59"/>
    <mergeCell ref="K56:K59"/>
    <mergeCell ref="M56:M59"/>
    <mergeCell ref="A56:A59"/>
    <mergeCell ref="B56:B59"/>
    <mergeCell ref="C56:C59"/>
    <mergeCell ref="D56:D59"/>
    <mergeCell ref="G56:G59"/>
    <mergeCell ref="I52:I55"/>
    <mergeCell ref="K52:K55"/>
    <mergeCell ref="M52:M55"/>
    <mergeCell ref="A52:A55"/>
    <mergeCell ref="B52:B55"/>
    <mergeCell ref="C52:C55"/>
    <mergeCell ref="D52:D55"/>
    <mergeCell ref="G52:G55"/>
    <mergeCell ref="I32:I35"/>
    <mergeCell ref="B1:E1"/>
    <mergeCell ref="I44:I47"/>
    <mergeCell ref="K44:K47"/>
    <mergeCell ref="M44:M47"/>
    <mergeCell ref="A48:A51"/>
    <mergeCell ref="B48:B51"/>
    <mergeCell ref="C48:C51"/>
    <mergeCell ref="D48:D51"/>
    <mergeCell ref="G48:G51"/>
    <mergeCell ref="I48:I51"/>
    <mergeCell ref="K48:K51"/>
    <mergeCell ref="M48:M51"/>
    <mergeCell ref="A44:A47"/>
    <mergeCell ref="B44:B47"/>
    <mergeCell ref="C44:C47"/>
    <mergeCell ref="D44:D47"/>
    <mergeCell ref="G44:G47"/>
    <mergeCell ref="M36:M39"/>
    <mergeCell ref="A36:A39"/>
    <mergeCell ref="B36:B39"/>
    <mergeCell ref="D36:D39"/>
    <mergeCell ref="G36:G39"/>
    <mergeCell ref="C36:C39"/>
    <mergeCell ref="B2:E2"/>
    <mergeCell ref="F1:F3"/>
    <mergeCell ref="A10:B10"/>
    <mergeCell ref="C10:F10"/>
    <mergeCell ref="A12:B12"/>
    <mergeCell ref="C12:F12"/>
    <mergeCell ref="A11:B11"/>
    <mergeCell ref="C11:F11"/>
    <mergeCell ref="K40:K43"/>
    <mergeCell ref="C7:F7"/>
    <mergeCell ref="C6:F6"/>
    <mergeCell ref="D13:E13"/>
    <mergeCell ref="D14:E14"/>
    <mergeCell ref="F13:F14"/>
    <mergeCell ref="A7:B7"/>
    <mergeCell ref="I28:I31"/>
    <mergeCell ref="K28:K31"/>
    <mergeCell ref="A1:A3"/>
    <mergeCell ref="B3:C3"/>
    <mergeCell ref="D3:E3"/>
    <mergeCell ref="K36:K39"/>
    <mergeCell ref="A5:B5"/>
    <mergeCell ref="C5:F5"/>
    <mergeCell ref="A6:B6"/>
    <mergeCell ref="M40:M43"/>
    <mergeCell ref="A40:A43"/>
    <mergeCell ref="B40:B43"/>
    <mergeCell ref="C40:C43"/>
    <mergeCell ref="D40:D43"/>
    <mergeCell ref="G40:G43"/>
    <mergeCell ref="I40:I43"/>
    <mergeCell ref="M20:M23"/>
    <mergeCell ref="A32:A35"/>
    <mergeCell ref="B32:B35"/>
    <mergeCell ref="C32:C35"/>
    <mergeCell ref="D32:D35"/>
    <mergeCell ref="G32:G35"/>
    <mergeCell ref="K32:K35"/>
    <mergeCell ref="M32:M35"/>
    <mergeCell ref="A20:A23"/>
    <mergeCell ref="B20:B23"/>
    <mergeCell ref="I36:I39"/>
    <mergeCell ref="K24:K27"/>
    <mergeCell ref="M24:M27"/>
    <mergeCell ref="A28:A31"/>
    <mergeCell ref="B28:B31"/>
    <mergeCell ref="D28:D31"/>
    <mergeCell ref="G28:G31"/>
    <mergeCell ref="M28:M31"/>
    <mergeCell ref="A24:A27"/>
    <mergeCell ref="B24:B27"/>
    <mergeCell ref="D24:D27"/>
    <mergeCell ref="G24:G27"/>
    <mergeCell ref="A8:B8"/>
    <mergeCell ref="C8:F8"/>
    <mergeCell ref="A9:B9"/>
    <mergeCell ref="C9:F9"/>
    <mergeCell ref="K20:K23"/>
    <mergeCell ref="C28:C31"/>
    <mergeCell ref="C24:C27"/>
    <mergeCell ref="C20:C23"/>
    <mergeCell ref="D20:D23"/>
    <mergeCell ref="G20:G23"/>
    <mergeCell ref="I20:I23"/>
    <mergeCell ref="I24:I27"/>
    <mergeCell ref="A13:B14"/>
    <mergeCell ref="H18:I18"/>
  </mergeCells>
  <dataValidations disablePrompts="1" xWindow="856" yWindow="487" count="13">
    <dataValidation allowBlank="1" showInputMessage="1" showErrorMessage="1" prompt="OBJETIVO ESPECIFICO DEL PROYECTO DE INVERSIÓN: es el objetivo específico que se tiene asociado a las metas del proyecto de inversión. " sqref="A19" xr:uid="{00000000-0002-0000-0100-000000000000}"/>
    <dataValidation allowBlank="1" showInputMessage="1" showErrorMessage="1" prompt="No.  META: Corresponde número de la meta establecida en la ficha EBI." sqref="B19" xr:uid="{00000000-0002-0000-0100-000001000000}"/>
    <dataValidation allowBlank="1" showInputMessage="1" showErrorMessage="1" prompt="DESCRIPCIÓN DE LA META: Transcriba, literalmente, la meta según como se encuentra en Ficha EBI. " sqref="C19" xr:uid="{00000000-0002-0000-0100-000002000000}"/>
    <dataValidation allowBlank="1" showInputMessage="1" showErrorMessage="1" prompt="TIPO DE META: Este debe corresponder a lo programado en el plan de acción de cuatrenio y de vigencia. " sqref="D19" xr:uid="{00000000-0002-0000-0100-000003000000}"/>
    <dataValidation allowBlank="1" showInputMessage="1" showErrorMessage="1" prompt="VIGENCIA: años que comprenden el plan de desarrollo actual. " sqref="E19" xr:uid="{00000000-0002-0000-0100-000004000000}"/>
    <dataValidation allowBlank="1" showInputMessage="1" showErrorMessage="1" prompt="Transcriba, literalmente, la magnitud según como se encuentra en Ficha EBI. En caso de ajuste debe remitirse la solicitud oficial a la Oficina Asesora de Planeación - OAP  para su viabilidad." sqref="F19" xr:uid="{00000000-0002-0000-0100-000005000000}"/>
    <dataValidation allowBlank="1" showInputMessage="1" showErrorMessage="1" prompt="Sumatoria por meta de las magnitudes de las vigencias, debe coincidir con la meta establecida en ficha EBI." sqref="G19" xr:uid="{00000000-0002-0000-0100-000006000000}"/>
    <dataValidation allowBlank="1" showInputMessage="1" showErrorMessage="1" prompt="Es el ajustado según las modificaciones presupuestales que hayan tenido lugar durante el tiempo de reporte. Todo ajuste presupuestal debe estar avalado por la OAP. " sqref="J19" xr:uid="{00000000-0002-0000-0100-000007000000}"/>
    <dataValidation allowBlank="1" showInputMessage="1" showErrorMessage="1" prompt="Sumatoria por meta de los recursos de las vigencias, esta debe coincidir con la ficha EBI. " sqref="K19" xr:uid="{00000000-0002-0000-0100-000008000000}"/>
    <dataValidation allowBlank="1" showInputMessage="1" showErrorMessage="1" prompt="MAGNITUD EJECUTADA AL CORTE DEL INFORME: Ingrese la magnitud alcanzada al periodo del reporte de acuerdo con el reporte del sistema de información o del instrumento de reporte." sqref="H19" xr:uid="{00000000-0002-0000-0100-000009000000}"/>
    <dataValidation allowBlank="1" showInputMessage="1" showErrorMessage="1" prompt="MAGNITUD TOTAL EJECUTADA AL CORTE DEL INFORME: Sumatoria de las vigencias con las magnitudes ejecutadas al periodo del reporte." sqref="I19" xr:uid="{00000000-0002-0000-0100-00000A000000}"/>
    <dataValidation allowBlank="1" showInputMessage="1" showErrorMessage="1" prompt="PRESUPUESTO EJECUTADO AL CORTE DEL INFORME: Ingrese el presupuesto ejecutado al periodo del reporte. Debe coincidir con herramienta financiera." sqref="L19" xr:uid="{00000000-0002-0000-0100-00000B000000}"/>
    <dataValidation allowBlank="1" showInputMessage="1" showErrorMessage="1" prompt="PRESUPUESTO TOTAL EJECUTADO AL CORTE DEL INFORME: Sumatoria de las vigencias con los presupuestos ejecutados al periodo del reporte." sqref="M19" xr:uid="{00000000-0002-0000-0100-00000C000000}"/>
  </dataValidations>
  <pageMargins left="0.70866141732283472" right="0.70866141732283472" top="0.74803149606299213" bottom="0.74803149606299213" header="0.31496062992125984" footer="0.31496062992125984"/>
  <pageSetup orientation="landscape" r:id="rId1"/>
  <headerFooter>
    <oddHeader>&amp;L&amp;"Calibri"&amp;15&amp;K000000 Información Pública Clasificada&amp;1#_x000D_</oddHeader>
  </headerFooter>
  <ignoredErrors>
    <ignoredError sqref="G20" formulaRange="1"/>
  </ignoredErrors>
  <drawing r:id="rId2"/>
  <extLst>
    <ext xmlns:x14="http://schemas.microsoft.com/office/spreadsheetml/2009/9/main" uri="{CCE6A557-97BC-4b89-ADB6-D9C93CAAB3DF}">
      <x14:dataValidations xmlns:xm="http://schemas.microsoft.com/office/excel/2006/main" disablePrompts="1" xWindow="856" yWindow="487" count="1">
        <x14:dataValidation type="list" allowBlank="1" showInputMessage="1" showErrorMessage="1" xr:uid="{00000000-0002-0000-0100-00000D000000}">
          <x14:formula1>
            <xm:f>'C://Users/ogarzona/Documents/OSCAR 2017/INFORMES/[1096 Formato SPI 2017 Def Marzo 2017 OG.xlsx]Listas desplegables'!#REF!</xm:f>
          </x14:formula1>
          <xm:sqref>J13 G6:K7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X56"/>
  <sheetViews>
    <sheetView topLeftCell="D13" zoomScale="75" zoomScaleNormal="100" zoomScaleSheetLayoutView="85" workbookViewId="0">
      <selection activeCell="F16" sqref="F16:F17"/>
    </sheetView>
  </sheetViews>
  <sheetFormatPr baseColWidth="10" defaultColWidth="11.42578125" defaultRowHeight="14.25" x14ac:dyDescent="0.2"/>
  <cols>
    <col min="1" max="1" width="15.28515625" style="18" customWidth="1"/>
    <col min="2" max="2" width="52.28515625" style="19" customWidth="1"/>
    <col min="3" max="3" width="26.7109375" style="19" customWidth="1"/>
    <col min="4" max="4" width="34.42578125" style="19" customWidth="1"/>
    <col min="5" max="5" width="19.7109375" style="19" customWidth="1"/>
    <col min="6" max="6" width="24.28515625" style="15" customWidth="1"/>
    <col min="7" max="7" width="12.42578125" style="15" bestFit="1" customWidth="1"/>
    <col min="8" max="8" width="15.7109375" style="15" bestFit="1" customWidth="1"/>
    <col min="9" max="9" width="17.42578125" style="19" bestFit="1" customWidth="1"/>
    <col min="10" max="11" width="17.42578125" style="19" customWidth="1"/>
    <col min="12" max="12" width="17.42578125" style="19" bestFit="1" customWidth="1"/>
    <col min="13" max="13" width="10" style="19" bestFit="1" customWidth="1"/>
    <col min="14" max="14" width="109.28515625" style="15" customWidth="1"/>
    <col min="15" max="15" width="50.7109375" style="15" customWidth="1"/>
    <col min="16" max="16" width="74.42578125" style="15" customWidth="1"/>
    <col min="17" max="17" width="106.85546875" style="15" customWidth="1"/>
    <col min="18" max="19" width="94.28515625" style="15" customWidth="1"/>
    <col min="20" max="20" width="99.7109375" style="15" customWidth="1"/>
    <col min="21" max="252" width="11.42578125" style="15"/>
    <col min="253" max="253" width="7.28515625" style="15" customWidth="1"/>
    <col min="254" max="254" width="66" style="15" customWidth="1"/>
    <col min="255" max="255" width="31.7109375" style="15" customWidth="1"/>
    <col min="256" max="256" width="25.42578125" style="15" customWidth="1"/>
    <col min="257" max="508" width="11.42578125" style="15"/>
    <col min="509" max="509" width="7.28515625" style="15" customWidth="1"/>
    <col min="510" max="510" width="66" style="15" customWidth="1"/>
    <col min="511" max="511" width="31.7109375" style="15" customWidth="1"/>
    <col min="512" max="512" width="25.42578125" style="15" customWidth="1"/>
    <col min="513" max="764" width="11.42578125" style="15"/>
    <col min="765" max="765" width="7.28515625" style="15" customWidth="1"/>
    <col min="766" max="766" width="66" style="15" customWidth="1"/>
    <col min="767" max="767" width="31.7109375" style="15" customWidth="1"/>
    <col min="768" max="768" width="25.42578125" style="15" customWidth="1"/>
    <col min="769" max="1020" width="11.42578125" style="15"/>
    <col min="1021" max="1021" width="7.28515625" style="15" customWidth="1"/>
    <col min="1022" max="1022" width="66" style="15" customWidth="1"/>
    <col min="1023" max="1023" width="31.7109375" style="15" customWidth="1"/>
    <col min="1024" max="1024" width="25.42578125" style="15" customWidth="1"/>
    <col min="1025" max="1276" width="11.42578125" style="15"/>
    <col min="1277" max="1277" width="7.28515625" style="15" customWidth="1"/>
    <col min="1278" max="1278" width="66" style="15" customWidth="1"/>
    <col min="1279" max="1279" width="31.7109375" style="15" customWidth="1"/>
    <col min="1280" max="1280" width="25.42578125" style="15" customWidth="1"/>
    <col min="1281" max="1532" width="11.42578125" style="15"/>
    <col min="1533" max="1533" width="7.28515625" style="15" customWidth="1"/>
    <col min="1534" max="1534" width="66" style="15" customWidth="1"/>
    <col min="1535" max="1535" width="31.7109375" style="15" customWidth="1"/>
    <col min="1536" max="1536" width="25.42578125" style="15" customWidth="1"/>
    <col min="1537" max="1788" width="11.42578125" style="15"/>
    <col min="1789" max="1789" width="7.28515625" style="15" customWidth="1"/>
    <col min="1790" max="1790" width="66" style="15" customWidth="1"/>
    <col min="1791" max="1791" width="31.7109375" style="15" customWidth="1"/>
    <col min="1792" max="1792" width="25.42578125" style="15" customWidth="1"/>
    <col min="1793" max="2044" width="11.42578125" style="15"/>
    <col min="2045" max="2045" width="7.28515625" style="15" customWidth="1"/>
    <col min="2046" max="2046" width="66" style="15" customWidth="1"/>
    <col min="2047" max="2047" width="31.7109375" style="15" customWidth="1"/>
    <col min="2048" max="2048" width="25.42578125" style="15" customWidth="1"/>
    <col min="2049" max="2300" width="11.42578125" style="15"/>
    <col min="2301" max="2301" width="7.28515625" style="15" customWidth="1"/>
    <col min="2302" max="2302" width="66" style="15" customWidth="1"/>
    <col min="2303" max="2303" width="31.7109375" style="15" customWidth="1"/>
    <col min="2304" max="2304" width="25.42578125" style="15" customWidth="1"/>
    <col min="2305" max="2556" width="11.42578125" style="15"/>
    <col min="2557" max="2557" width="7.28515625" style="15" customWidth="1"/>
    <col min="2558" max="2558" width="66" style="15" customWidth="1"/>
    <col min="2559" max="2559" width="31.7109375" style="15" customWidth="1"/>
    <col min="2560" max="2560" width="25.42578125" style="15" customWidth="1"/>
    <col min="2561" max="2812" width="11.42578125" style="15"/>
    <col min="2813" max="2813" width="7.28515625" style="15" customWidth="1"/>
    <col min="2814" max="2814" width="66" style="15" customWidth="1"/>
    <col min="2815" max="2815" width="31.7109375" style="15" customWidth="1"/>
    <col min="2816" max="2816" width="25.42578125" style="15" customWidth="1"/>
    <col min="2817" max="3068" width="11.42578125" style="15"/>
    <col min="3069" max="3069" width="7.28515625" style="15" customWidth="1"/>
    <col min="3070" max="3070" width="66" style="15" customWidth="1"/>
    <col min="3071" max="3071" width="31.7109375" style="15" customWidth="1"/>
    <col min="3072" max="3072" width="25.42578125" style="15" customWidth="1"/>
    <col min="3073" max="3324" width="11.42578125" style="15"/>
    <col min="3325" max="3325" width="7.28515625" style="15" customWidth="1"/>
    <col min="3326" max="3326" width="66" style="15" customWidth="1"/>
    <col min="3327" max="3327" width="31.7109375" style="15" customWidth="1"/>
    <col min="3328" max="3328" width="25.42578125" style="15" customWidth="1"/>
    <col min="3329" max="3580" width="11.42578125" style="15"/>
    <col min="3581" max="3581" width="7.28515625" style="15" customWidth="1"/>
    <col min="3582" max="3582" width="66" style="15" customWidth="1"/>
    <col min="3583" max="3583" width="31.7109375" style="15" customWidth="1"/>
    <col min="3584" max="3584" width="25.42578125" style="15" customWidth="1"/>
    <col min="3585" max="3836" width="11.42578125" style="15"/>
    <col min="3837" max="3837" width="7.28515625" style="15" customWidth="1"/>
    <col min="3838" max="3838" width="66" style="15" customWidth="1"/>
    <col min="3839" max="3839" width="31.7109375" style="15" customWidth="1"/>
    <col min="3840" max="3840" width="25.42578125" style="15" customWidth="1"/>
    <col min="3841" max="4092" width="11.42578125" style="15"/>
    <col min="4093" max="4093" width="7.28515625" style="15" customWidth="1"/>
    <col min="4094" max="4094" width="66" style="15" customWidth="1"/>
    <col min="4095" max="4095" width="31.7109375" style="15" customWidth="1"/>
    <col min="4096" max="4096" width="25.42578125" style="15" customWidth="1"/>
    <col min="4097" max="4348" width="11.42578125" style="15"/>
    <col min="4349" max="4349" width="7.28515625" style="15" customWidth="1"/>
    <col min="4350" max="4350" width="66" style="15" customWidth="1"/>
    <col min="4351" max="4351" width="31.7109375" style="15" customWidth="1"/>
    <col min="4352" max="4352" width="25.42578125" style="15" customWidth="1"/>
    <col min="4353" max="4604" width="11.42578125" style="15"/>
    <col min="4605" max="4605" width="7.28515625" style="15" customWidth="1"/>
    <col min="4606" max="4606" width="66" style="15" customWidth="1"/>
    <col min="4607" max="4607" width="31.7109375" style="15" customWidth="1"/>
    <col min="4608" max="4608" width="25.42578125" style="15" customWidth="1"/>
    <col min="4609" max="4860" width="11.42578125" style="15"/>
    <col min="4861" max="4861" width="7.28515625" style="15" customWidth="1"/>
    <col min="4862" max="4862" width="66" style="15" customWidth="1"/>
    <col min="4863" max="4863" width="31.7109375" style="15" customWidth="1"/>
    <col min="4864" max="4864" width="25.42578125" style="15" customWidth="1"/>
    <col min="4865" max="5116" width="11.42578125" style="15"/>
    <col min="5117" max="5117" width="7.28515625" style="15" customWidth="1"/>
    <col min="5118" max="5118" width="66" style="15" customWidth="1"/>
    <col min="5119" max="5119" width="31.7109375" style="15" customWidth="1"/>
    <col min="5120" max="5120" width="25.42578125" style="15" customWidth="1"/>
    <col min="5121" max="5372" width="11.42578125" style="15"/>
    <col min="5373" max="5373" width="7.28515625" style="15" customWidth="1"/>
    <col min="5374" max="5374" width="66" style="15" customWidth="1"/>
    <col min="5375" max="5375" width="31.7109375" style="15" customWidth="1"/>
    <col min="5376" max="5376" width="25.42578125" style="15" customWidth="1"/>
    <col min="5377" max="5628" width="11.42578125" style="15"/>
    <col min="5629" max="5629" width="7.28515625" style="15" customWidth="1"/>
    <col min="5630" max="5630" width="66" style="15" customWidth="1"/>
    <col min="5631" max="5631" width="31.7109375" style="15" customWidth="1"/>
    <col min="5632" max="5632" width="25.42578125" style="15" customWidth="1"/>
    <col min="5633" max="5884" width="11.42578125" style="15"/>
    <col min="5885" max="5885" width="7.28515625" style="15" customWidth="1"/>
    <col min="5886" max="5886" width="66" style="15" customWidth="1"/>
    <col min="5887" max="5887" width="31.7109375" style="15" customWidth="1"/>
    <col min="5888" max="5888" width="25.42578125" style="15" customWidth="1"/>
    <col min="5889" max="6140" width="11.42578125" style="15"/>
    <col min="6141" max="6141" width="7.28515625" style="15" customWidth="1"/>
    <col min="6142" max="6142" width="66" style="15" customWidth="1"/>
    <col min="6143" max="6143" width="31.7109375" style="15" customWidth="1"/>
    <col min="6144" max="6144" width="25.42578125" style="15" customWidth="1"/>
    <col min="6145" max="6396" width="11.42578125" style="15"/>
    <col min="6397" max="6397" width="7.28515625" style="15" customWidth="1"/>
    <col min="6398" max="6398" width="66" style="15" customWidth="1"/>
    <col min="6399" max="6399" width="31.7109375" style="15" customWidth="1"/>
    <col min="6400" max="6400" width="25.42578125" style="15" customWidth="1"/>
    <col min="6401" max="6652" width="11.42578125" style="15"/>
    <col min="6653" max="6653" width="7.28515625" style="15" customWidth="1"/>
    <col min="6654" max="6654" width="66" style="15" customWidth="1"/>
    <col min="6655" max="6655" width="31.7109375" style="15" customWidth="1"/>
    <col min="6656" max="6656" width="25.42578125" style="15" customWidth="1"/>
    <col min="6657" max="6908" width="11.42578125" style="15"/>
    <col min="6909" max="6909" width="7.28515625" style="15" customWidth="1"/>
    <col min="6910" max="6910" width="66" style="15" customWidth="1"/>
    <col min="6911" max="6911" width="31.7109375" style="15" customWidth="1"/>
    <col min="6912" max="6912" width="25.42578125" style="15" customWidth="1"/>
    <col min="6913" max="7164" width="11.42578125" style="15"/>
    <col min="7165" max="7165" width="7.28515625" style="15" customWidth="1"/>
    <col min="7166" max="7166" width="66" style="15" customWidth="1"/>
    <col min="7167" max="7167" width="31.7109375" style="15" customWidth="1"/>
    <col min="7168" max="7168" width="25.42578125" style="15" customWidth="1"/>
    <col min="7169" max="7420" width="11.42578125" style="15"/>
    <col min="7421" max="7421" width="7.28515625" style="15" customWidth="1"/>
    <col min="7422" max="7422" width="66" style="15" customWidth="1"/>
    <col min="7423" max="7423" width="31.7109375" style="15" customWidth="1"/>
    <col min="7424" max="7424" width="25.42578125" style="15" customWidth="1"/>
    <col min="7425" max="7676" width="11.42578125" style="15"/>
    <col min="7677" max="7677" width="7.28515625" style="15" customWidth="1"/>
    <col min="7678" max="7678" width="66" style="15" customWidth="1"/>
    <col min="7679" max="7679" width="31.7109375" style="15" customWidth="1"/>
    <col min="7680" max="7680" width="25.42578125" style="15" customWidth="1"/>
    <col min="7681" max="7932" width="11.42578125" style="15"/>
    <col min="7933" max="7933" width="7.28515625" style="15" customWidth="1"/>
    <col min="7934" max="7934" width="66" style="15" customWidth="1"/>
    <col min="7935" max="7935" width="31.7109375" style="15" customWidth="1"/>
    <col min="7936" max="7936" width="25.42578125" style="15" customWidth="1"/>
    <col min="7937" max="8188" width="11.42578125" style="15"/>
    <col min="8189" max="8189" width="7.28515625" style="15" customWidth="1"/>
    <col min="8190" max="8190" width="66" style="15" customWidth="1"/>
    <col min="8191" max="8191" width="31.7109375" style="15" customWidth="1"/>
    <col min="8192" max="8192" width="25.42578125" style="15" customWidth="1"/>
    <col min="8193" max="8444" width="11.42578125" style="15"/>
    <col min="8445" max="8445" width="7.28515625" style="15" customWidth="1"/>
    <col min="8446" max="8446" width="66" style="15" customWidth="1"/>
    <col min="8447" max="8447" width="31.7109375" style="15" customWidth="1"/>
    <col min="8448" max="8448" width="25.42578125" style="15" customWidth="1"/>
    <col min="8449" max="8700" width="11.42578125" style="15"/>
    <col min="8701" max="8701" width="7.28515625" style="15" customWidth="1"/>
    <col min="8702" max="8702" width="66" style="15" customWidth="1"/>
    <col min="8703" max="8703" width="31.7109375" style="15" customWidth="1"/>
    <col min="8704" max="8704" width="25.42578125" style="15" customWidth="1"/>
    <col min="8705" max="8956" width="11.42578125" style="15"/>
    <col min="8957" max="8957" width="7.28515625" style="15" customWidth="1"/>
    <col min="8958" max="8958" width="66" style="15" customWidth="1"/>
    <col min="8959" max="8959" width="31.7109375" style="15" customWidth="1"/>
    <col min="8960" max="8960" width="25.42578125" style="15" customWidth="1"/>
    <col min="8961" max="9212" width="11.42578125" style="15"/>
    <col min="9213" max="9213" width="7.28515625" style="15" customWidth="1"/>
    <col min="9214" max="9214" width="66" style="15" customWidth="1"/>
    <col min="9215" max="9215" width="31.7109375" style="15" customWidth="1"/>
    <col min="9216" max="9216" width="25.42578125" style="15" customWidth="1"/>
    <col min="9217" max="9468" width="11.42578125" style="15"/>
    <col min="9469" max="9469" width="7.28515625" style="15" customWidth="1"/>
    <col min="9470" max="9470" width="66" style="15" customWidth="1"/>
    <col min="9471" max="9471" width="31.7109375" style="15" customWidth="1"/>
    <col min="9472" max="9472" width="25.42578125" style="15" customWidth="1"/>
    <col min="9473" max="9724" width="11.42578125" style="15"/>
    <col min="9725" max="9725" width="7.28515625" style="15" customWidth="1"/>
    <col min="9726" max="9726" width="66" style="15" customWidth="1"/>
    <col min="9727" max="9727" width="31.7109375" style="15" customWidth="1"/>
    <col min="9728" max="9728" width="25.42578125" style="15" customWidth="1"/>
    <col min="9729" max="9980" width="11.42578125" style="15"/>
    <col min="9981" max="9981" width="7.28515625" style="15" customWidth="1"/>
    <col min="9982" max="9982" width="66" style="15" customWidth="1"/>
    <col min="9983" max="9983" width="31.7109375" style="15" customWidth="1"/>
    <col min="9984" max="9984" width="25.42578125" style="15" customWidth="1"/>
    <col min="9985" max="10236" width="11.42578125" style="15"/>
    <col min="10237" max="10237" width="7.28515625" style="15" customWidth="1"/>
    <col min="10238" max="10238" width="66" style="15" customWidth="1"/>
    <col min="10239" max="10239" width="31.7109375" style="15" customWidth="1"/>
    <col min="10240" max="10240" width="25.42578125" style="15" customWidth="1"/>
    <col min="10241" max="10492" width="11.42578125" style="15"/>
    <col min="10493" max="10493" width="7.28515625" style="15" customWidth="1"/>
    <col min="10494" max="10494" width="66" style="15" customWidth="1"/>
    <col min="10495" max="10495" width="31.7109375" style="15" customWidth="1"/>
    <col min="10496" max="10496" width="25.42578125" style="15" customWidth="1"/>
    <col min="10497" max="10748" width="11.42578125" style="15"/>
    <col min="10749" max="10749" width="7.28515625" style="15" customWidth="1"/>
    <col min="10750" max="10750" width="66" style="15" customWidth="1"/>
    <col min="10751" max="10751" width="31.7109375" style="15" customWidth="1"/>
    <col min="10752" max="10752" width="25.42578125" style="15" customWidth="1"/>
    <col min="10753" max="11004" width="11.42578125" style="15"/>
    <col min="11005" max="11005" width="7.28515625" style="15" customWidth="1"/>
    <col min="11006" max="11006" width="66" style="15" customWidth="1"/>
    <col min="11007" max="11007" width="31.7109375" style="15" customWidth="1"/>
    <col min="11008" max="11008" width="25.42578125" style="15" customWidth="1"/>
    <col min="11009" max="11260" width="11.42578125" style="15"/>
    <col min="11261" max="11261" width="7.28515625" style="15" customWidth="1"/>
    <col min="11262" max="11262" width="66" style="15" customWidth="1"/>
    <col min="11263" max="11263" width="31.7109375" style="15" customWidth="1"/>
    <col min="11264" max="11264" width="25.42578125" style="15" customWidth="1"/>
    <col min="11265" max="11516" width="11.42578125" style="15"/>
    <col min="11517" max="11517" width="7.28515625" style="15" customWidth="1"/>
    <col min="11518" max="11518" width="66" style="15" customWidth="1"/>
    <col min="11519" max="11519" width="31.7109375" style="15" customWidth="1"/>
    <col min="11520" max="11520" width="25.42578125" style="15" customWidth="1"/>
    <col min="11521" max="11772" width="11.42578125" style="15"/>
    <col min="11773" max="11773" width="7.28515625" style="15" customWidth="1"/>
    <col min="11774" max="11774" width="66" style="15" customWidth="1"/>
    <col min="11775" max="11775" width="31.7109375" style="15" customWidth="1"/>
    <col min="11776" max="11776" width="25.42578125" style="15" customWidth="1"/>
    <col min="11777" max="12028" width="11.42578125" style="15"/>
    <col min="12029" max="12029" width="7.28515625" style="15" customWidth="1"/>
    <col min="12030" max="12030" width="66" style="15" customWidth="1"/>
    <col min="12031" max="12031" width="31.7109375" style="15" customWidth="1"/>
    <col min="12032" max="12032" width="25.42578125" style="15" customWidth="1"/>
    <col min="12033" max="12284" width="11.42578125" style="15"/>
    <col min="12285" max="12285" width="7.28515625" style="15" customWidth="1"/>
    <col min="12286" max="12286" width="66" style="15" customWidth="1"/>
    <col min="12287" max="12287" width="31.7109375" style="15" customWidth="1"/>
    <col min="12288" max="12288" width="25.42578125" style="15" customWidth="1"/>
    <col min="12289" max="12540" width="11.42578125" style="15"/>
    <col min="12541" max="12541" width="7.28515625" style="15" customWidth="1"/>
    <col min="12542" max="12542" width="66" style="15" customWidth="1"/>
    <col min="12543" max="12543" width="31.7109375" style="15" customWidth="1"/>
    <col min="12544" max="12544" width="25.42578125" style="15" customWidth="1"/>
    <col min="12545" max="12796" width="11.42578125" style="15"/>
    <col min="12797" max="12797" width="7.28515625" style="15" customWidth="1"/>
    <col min="12798" max="12798" width="66" style="15" customWidth="1"/>
    <col min="12799" max="12799" width="31.7109375" style="15" customWidth="1"/>
    <col min="12800" max="12800" width="25.42578125" style="15" customWidth="1"/>
    <col min="12801" max="13052" width="11.42578125" style="15"/>
    <col min="13053" max="13053" width="7.28515625" style="15" customWidth="1"/>
    <col min="13054" max="13054" width="66" style="15" customWidth="1"/>
    <col min="13055" max="13055" width="31.7109375" style="15" customWidth="1"/>
    <col min="13056" max="13056" width="25.42578125" style="15" customWidth="1"/>
    <col min="13057" max="13308" width="11.42578125" style="15"/>
    <col min="13309" max="13309" width="7.28515625" style="15" customWidth="1"/>
    <col min="13310" max="13310" width="66" style="15" customWidth="1"/>
    <col min="13311" max="13311" width="31.7109375" style="15" customWidth="1"/>
    <col min="13312" max="13312" width="25.42578125" style="15" customWidth="1"/>
    <col min="13313" max="13564" width="11.42578125" style="15"/>
    <col min="13565" max="13565" width="7.28515625" style="15" customWidth="1"/>
    <col min="13566" max="13566" width="66" style="15" customWidth="1"/>
    <col min="13567" max="13567" width="31.7109375" style="15" customWidth="1"/>
    <col min="13568" max="13568" width="25.42578125" style="15" customWidth="1"/>
    <col min="13569" max="13820" width="11.42578125" style="15"/>
    <col min="13821" max="13821" width="7.28515625" style="15" customWidth="1"/>
    <col min="13822" max="13822" width="66" style="15" customWidth="1"/>
    <col min="13823" max="13823" width="31.7109375" style="15" customWidth="1"/>
    <col min="13824" max="13824" width="25.42578125" style="15" customWidth="1"/>
    <col min="13825" max="14076" width="11.42578125" style="15"/>
    <col min="14077" max="14077" width="7.28515625" style="15" customWidth="1"/>
    <col min="14078" max="14078" width="66" style="15" customWidth="1"/>
    <col min="14079" max="14079" width="31.7109375" style="15" customWidth="1"/>
    <col min="14080" max="14080" width="25.42578125" style="15" customWidth="1"/>
    <col min="14081" max="14332" width="11.42578125" style="15"/>
    <col min="14333" max="14333" width="7.28515625" style="15" customWidth="1"/>
    <col min="14334" max="14334" width="66" style="15" customWidth="1"/>
    <col min="14335" max="14335" width="31.7109375" style="15" customWidth="1"/>
    <col min="14336" max="14336" width="25.42578125" style="15" customWidth="1"/>
    <col min="14337" max="14588" width="11.42578125" style="15"/>
    <col min="14589" max="14589" width="7.28515625" style="15" customWidth="1"/>
    <col min="14590" max="14590" width="66" style="15" customWidth="1"/>
    <col min="14591" max="14591" width="31.7109375" style="15" customWidth="1"/>
    <col min="14592" max="14592" width="25.42578125" style="15" customWidth="1"/>
    <col min="14593" max="14844" width="11.42578125" style="15"/>
    <col min="14845" max="14845" width="7.28515625" style="15" customWidth="1"/>
    <col min="14846" max="14846" width="66" style="15" customWidth="1"/>
    <col min="14847" max="14847" width="31.7109375" style="15" customWidth="1"/>
    <col min="14848" max="14848" width="25.42578125" style="15" customWidth="1"/>
    <col min="14849" max="15100" width="11.42578125" style="15"/>
    <col min="15101" max="15101" width="7.28515625" style="15" customWidth="1"/>
    <col min="15102" max="15102" width="66" style="15" customWidth="1"/>
    <col min="15103" max="15103" width="31.7109375" style="15" customWidth="1"/>
    <col min="15104" max="15104" width="25.42578125" style="15" customWidth="1"/>
    <col min="15105" max="15356" width="11.42578125" style="15"/>
    <col min="15357" max="15357" width="7.28515625" style="15" customWidth="1"/>
    <col min="15358" max="15358" width="66" style="15" customWidth="1"/>
    <col min="15359" max="15359" width="31.7109375" style="15" customWidth="1"/>
    <col min="15360" max="15360" width="25.42578125" style="15" customWidth="1"/>
    <col min="15361" max="15612" width="11.42578125" style="15"/>
    <col min="15613" max="15613" width="7.28515625" style="15" customWidth="1"/>
    <col min="15614" max="15614" width="66" style="15" customWidth="1"/>
    <col min="15615" max="15615" width="31.7109375" style="15" customWidth="1"/>
    <col min="15616" max="15616" width="25.42578125" style="15" customWidth="1"/>
    <col min="15617" max="15868" width="11.42578125" style="15"/>
    <col min="15869" max="15869" width="7.28515625" style="15" customWidth="1"/>
    <col min="15870" max="15870" width="66" style="15" customWidth="1"/>
    <col min="15871" max="15871" width="31.7109375" style="15" customWidth="1"/>
    <col min="15872" max="15872" width="25.42578125" style="15" customWidth="1"/>
    <col min="15873" max="16124" width="11.42578125" style="15"/>
    <col min="16125" max="16125" width="7.28515625" style="15" customWidth="1"/>
    <col min="16126" max="16126" width="66" style="15" customWidth="1"/>
    <col min="16127" max="16127" width="31.7109375" style="15" customWidth="1"/>
    <col min="16128" max="16128" width="25.42578125" style="15" customWidth="1"/>
    <col min="16129" max="16384" width="11.42578125" style="15"/>
  </cols>
  <sheetData>
    <row r="1" spans="1:50" s="54" customFormat="1" ht="36" customHeight="1" x14ac:dyDescent="0.25">
      <c r="A1" s="681"/>
      <c r="B1" s="673" t="s">
        <v>33</v>
      </c>
      <c r="C1" s="673"/>
      <c r="D1" s="673"/>
      <c r="E1" s="673"/>
      <c r="F1" s="674"/>
      <c r="I1" s="53"/>
      <c r="J1" s="53"/>
      <c r="K1" s="53"/>
    </row>
    <row r="2" spans="1:50" s="54" customFormat="1" ht="36" customHeight="1" x14ac:dyDescent="0.25">
      <c r="A2" s="682"/>
      <c r="B2" s="673" t="s">
        <v>21</v>
      </c>
      <c r="C2" s="673"/>
      <c r="D2" s="673"/>
      <c r="E2" s="673"/>
      <c r="F2" s="675"/>
      <c r="I2" s="53"/>
      <c r="J2" s="53"/>
      <c r="K2" s="53"/>
    </row>
    <row r="3" spans="1:50" s="54" customFormat="1" ht="36" customHeight="1" x14ac:dyDescent="0.25">
      <c r="A3" s="683"/>
      <c r="B3" s="673" t="s">
        <v>22</v>
      </c>
      <c r="C3" s="673"/>
      <c r="D3" s="684" t="s">
        <v>23</v>
      </c>
      <c r="E3" s="685"/>
      <c r="F3" s="676"/>
      <c r="I3" s="53"/>
      <c r="J3" s="53"/>
      <c r="K3" s="53"/>
    </row>
    <row r="6" spans="1:50" s="2" customFormat="1" ht="3.75" customHeight="1" x14ac:dyDescent="0.2">
      <c r="A6" s="4"/>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row>
    <row r="7" spans="1:50" s="2" customFormat="1" x14ac:dyDescent="0.2">
      <c r="A7" s="4"/>
      <c r="B7" s="4"/>
      <c r="C7" s="4"/>
      <c r="D7" s="4"/>
      <c r="E7" s="4"/>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row>
    <row r="8" spans="1:50" s="54" customFormat="1" ht="17.25" customHeight="1" x14ac:dyDescent="0.25">
      <c r="A8" s="652" t="s">
        <v>34</v>
      </c>
      <c r="B8" s="653"/>
      <c r="C8" s="688" t="s">
        <v>35</v>
      </c>
      <c r="D8" s="689"/>
      <c r="E8" s="689"/>
      <c r="F8" s="690"/>
      <c r="G8" s="38"/>
      <c r="H8" s="38"/>
      <c r="I8" s="55"/>
      <c r="J8" s="55"/>
      <c r="K8" s="55"/>
      <c r="L8" s="38"/>
      <c r="M8" s="38"/>
    </row>
    <row r="9" spans="1:50" s="54" customFormat="1" ht="18" customHeight="1" x14ac:dyDescent="0.25">
      <c r="A9" s="652" t="s">
        <v>36</v>
      </c>
      <c r="B9" s="653"/>
      <c r="C9" s="651" t="s">
        <v>37</v>
      </c>
      <c r="D9" s="651"/>
      <c r="E9" s="651"/>
      <c r="F9" s="651"/>
      <c r="G9" s="38"/>
      <c r="H9" s="38"/>
      <c r="I9" s="55"/>
      <c r="J9" s="55"/>
      <c r="K9" s="55"/>
      <c r="L9" s="38"/>
      <c r="M9" s="38"/>
    </row>
    <row r="10" spans="1:50" s="54" customFormat="1" ht="30.6" customHeight="1" x14ac:dyDescent="0.25">
      <c r="A10" s="649" t="s">
        <v>38</v>
      </c>
      <c r="B10" s="650"/>
      <c r="C10" s="677" t="s">
        <v>39</v>
      </c>
      <c r="D10" s="678"/>
      <c r="E10" s="678"/>
      <c r="F10" s="679"/>
      <c r="G10" s="38"/>
      <c r="H10" s="38"/>
      <c r="I10" s="55"/>
      <c r="J10" s="55"/>
      <c r="K10" s="55"/>
      <c r="L10" s="38"/>
      <c r="M10" s="38"/>
    </row>
    <row r="11" spans="1:50" s="54" customFormat="1" ht="92.1" customHeight="1" x14ac:dyDescent="0.25">
      <c r="A11" s="649" t="s">
        <v>40</v>
      </c>
      <c r="B11" s="650"/>
      <c r="C11" s="651" t="s">
        <v>41</v>
      </c>
      <c r="D11" s="651"/>
      <c r="E11" s="651"/>
      <c r="F11" s="651"/>
      <c r="G11" s="38"/>
      <c r="H11" s="38"/>
      <c r="I11" s="55"/>
      <c r="J11" s="55"/>
      <c r="K11" s="55"/>
      <c r="L11" s="38"/>
      <c r="M11" s="38"/>
    </row>
    <row r="12" spans="1:50" s="54" customFormat="1" ht="18" customHeight="1" x14ac:dyDescent="0.25">
      <c r="A12" s="652" t="s">
        <v>42</v>
      </c>
      <c r="B12" s="653"/>
      <c r="C12" s="651">
        <v>7951</v>
      </c>
      <c r="D12" s="651"/>
      <c r="E12" s="651"/>
      <c r="F12" s="651"/>
      <c r="G12" s="38"/>
      <c r="H12" s="38"/>
      <c r="I12" s="55"/>
      <c r="J12" s="55"/>
      <c r="K12" s="55"/>
      <c r="L12" s="38"/>
    </row>
    <row r="13" spans="1:50" s="54" customFormat="1" ht="57" customHeight="1" x14ac:dyDescent="0.25">
      <c r="A13" s="649" t="s">
        <v>43</v>
      </c>
      <c r="B13" s="650"/>
      <c r="C13" s="651" t="s">
        <v>44</v>
      </c>
      <c r="D13" s="651"/>
      <c r="E13" s="651"/>
      <c r="F13" s="651"/>
      <c r="G13" s="38"/>
      <c r="H13" s="38"/>
      <c r="I13" s="55"/>
      <c r="J13" s="55"/>
      <c r="K13" s="55"/>
      <c r="L13" s="38"/>
      <c r="M13" s="38"/>
    </row>
    <row r="14" spans="1:50" s="54" customFormat="1" ht="20.25" customHeight="1" x14ac:dyDescent="0.25">
      <c r="A14" s="649" t="s">
        <v>45</v>
      </c>
      <c r="B14" s="650"/>
      <c r="C14" s="651" t="s">
        <v>46</v>
      </c>
      <c r="D14" s="651"/>
      <c r="E14" s="651"/>
      <c r="F14" s="651"/>
      <c r="G14" s="38"/>
      <c r="H14" s="38"/>
      <c r="I14" s="55"/>
      <c r="J14" s="55"/>
      <c r="K14" s="55"/>
      <c r="L14" s="38"/>
      <c r="M14" s="38"/>
    </row>
    <row r="15" spans="1:50" s="54" customFormat="1" ht="20.25" customHeight="1" x14ac:dyDescent="0.25">
      <c r="A15" s="652" t="s">
        <v>47</v>
      </c>
      <c r="B15" s="653"/>
      <c r="C15" s="651" t="s">
        <v>48</v>
      </c>
      <c r="D15" s="651"/>
      <c r="E15" s="651"/>
      <c r="F15" s="651"/>
      <c r="G15" s="38"/>
      <c r="H15" s="38"/>
      <c r="I15" s="55"/>
      <c r="J15" s="55"/>
      <c r="K15" s="55"/>
      <c r="L15" s="38"/>
      <c r="M15" s="38"/>
    </row>
    <row r="16" spans="1:50" s="54" customFormat="1" ht="24.75" customHeight="1" x14ac:dyDescent="0.25">
      <c r="A16" s="661" t="s">
        <v>49</v>
      </c>
      <c r="B16" s="662"/>
      <c r="C16" s="89" t="s">
        <v>50</v>
      </c>
      <c r="D16" s="680" t="s">
        <v>98</v>
      </c>
      <c r="E16" s="680"/>
      <c r="F16" s="680">
        <v>2024</v>
      </c>
      <c r="G16" s="38"/>
      <c r="H16" s="38"/>
      <c r="I16" s="55"/>
      <c r="J16" s="55"/>
      <c r="K16" s="55"/>
      <c r="L16" s="38"/>
      <c r="M16" s="38"/>
    </row>
    <row r="17" spans="1:17" s="54" customFormat="1" ht="14.25" customHeight="1" x14ac:dyDescent="0.25">
      <c r="A17" s="663"/>
      <c r="B17" s="664"/>
      <c r="C17" s="89" t="s">
        <v>52</v>
      </c>
      <c r="D17" s="680" t="s">
        <v>53</v>
      </c>
      <c r="E17" s="680"/>
      <c r="F17" s="680"/>
      <c r="G17" s="38"/>
      <c r="H17" s="38"/>
      <c r="I17" s="55"/>
      <c r="J17" s="55"/>
      <c r="K17" s="55"/>
      <c r="L17" s="38"/>
      <c r="M17" s="38"/>
    </row>
    <row r="18" spans="1:17" ht="15" x14ac:dyDescent="0.2">
      <c r="B18" s="3"/>
      <c r="C18" s="15"/>
      <c r="I18" s="15"/>
      <c r="J18" s="15"/>
      <c r="K18" s="15"/>
    </row>
    <row r="19" spans="1:17" ht="21" customHeight="1" x14ac:dyDescent="0.25">
      <c r="A19" s="661" t="s">
        <v>99</v>
      </c>
      <c r="B19" s="662"/>
      <c r="C19" s="20"/>
      <c r="D19" s="21"/>
      <c r="E19" s="21"/>
      <c r="F19" s="20"/>
      <c r="H19" s="22" t="s">
        <v>56</v>
      </c>
      <c r="I19" s="20"/>
      <c r="J19" s="20"/>
      <c r="K19" s="20"/>
      <c r="L19" s="21"/>
      <c r="M19" s="21"/>
    </row>
    <row r="20" spans="1:17" s="23" customFormat="1" ht="21" customHeight="1" x14ac:dyDescent="0.25">
      <c r="A20" s="59"/>
      <c r="B20" s="59"/>
      <c r="C20" s="703" t="s">
        <v>100</v>
      </c>
      <c r="D20" s="704"/>
      <c r="E20" s="705"/>
      <c r="F20" s="702" t="s">
        <v>101</v>
      </c>
      <c r="G20" s="702"/>
      <c r="H20" s="702"/>
      <c r="I20" s="703" t="s">
        <v>102</v>
      </c>
      <c r="J20" s="704"/>
      <c r="K20" s="704"/>
      <c r="L20" s="704"/>
      <c r="M20" s="705"/>
      <c r="N20" s="700"/>
      <c r="O20" s="700"/>
      <c r="P20" s="700"/>
      <c r="Q20" s="701"/>
    </row>
    <row r="21" spans="1:17" s="24" customFormat="1" ht="149.25" customHeight="1" x14ac:dyDescent="0.25">
      <c r="A21" s="59" t="s">
        <v>103</v>
      </c>
      <c r="B21" s="86" t="s">
        <v>59</v>
      </c>
      <c r="C21" s="46" t="s">
        <v>104</v>
      </c>
      <c r="D21" s="46" t="s">
        <v>105</v>
      </c>
      <c r="E21" s="46" t="s">
        <v>106</v>
      </c>
      <c r="F21" s="98" t="s">
        <v>107</v>
      </c>
      <c r="G21" s="98" t="s">
        <v>108</v>
      </c>
      <c r="H21" s="42" t="s">
        <v>106</v>
      </c>
      <c r="I21" s="46" t="s">
        <v>104</v>
      </c>
      <c r="J21" s="46" t="s">
        <v>109</v>
      </c>
      <c r="K21" s="46" t="s">
        <v>110</v>
      </c>
      <c r="L21" s="46" t="s">
        <v>105</v>
      </c>
      <c r="M21" s="46" t="s">
        <v>106</v>
      </c>
      <c r="N21" s="154" t="s">
        <v>111</v>
      </c>
      <c r="O21" s="154" t="s">
        <v>112</v>
      </c>
      <c r="P21" s="154" t="s">
        <v>113</v>
      </c>
      <c r="Q21" s="453" t="s">
        <v>114</v>
      </c>
    </row>
    <row r="22" spans="1:17" s="40" customFormat="1" ht="60" customHeight="1" x14ac:dyDescent="0.25">
      <c r="A22" s="457">
        <v>1</v>
      </c>
      <c r="B22" s="458" t="s">
        <v>71</v>
      </c>
      <c r="C22" s="67">
        <f>'1.PROGRAMACION CUATRIENIO'!J20</f>
        <v>335231120</v>
      </c>
      <c r="D22" s="467">
        <f>'1.PROGRAMACION CUATRIENIO'!L20</f>
        <v>308495551</v>
      </c>
      <c r="E22" s="37">
        <f>D22/C22</f>
        <v>0.92024735352732168</v>
      </c>
      <c r="F22" s="152">
        <f>+'1.PROGRAMACION CUATRIENIO'!F20</f>
        <v>0.12</v>
      </c>
      <c r="G22" s="291">
        <v>7.9500000000000001E-2</v>
      </c>
      <c r="H22" s="37">
        <f>G22/F22</f>
        <v>0.66250000000000009</v>
      </c>
      <c r="I22" s="68"/>
      <c r="J22" s="68"/>
      <c r="K22" s="68">
        <f>I22-J22</f>
        <v>0</v>
      </c>
      <c r="L22" s="68"/>
      <c r="M22" s="37" t="e">
        <f>L22/K22</f>
        <v>#DIV/0!</v>
      </c>
      <c r="N22" s="247"/>
      <c r="O22" s="295"/>
      <c r="P22" s="295"/>
      <c r="Q22" s="248"/>
    </row>
    <row r="23" spans="1:17" s="38" customFormat="1" ht="118.5" customHeight="1" x14ac:dyDescent="0.25">
      <c r="A23" s="459">
        <v>2</v>
      </c>
      <c r="B23" s="460" t="s">
        <v>115</v>
      </c>
      <c r="C23" s="67">
        <f>'1.PROGRAMACION CUATRIENIO'!J24</f>
        <v>208849493</v>
      </c>
      <c r="D23" s="467">
        <f>'1.PROGRAMACION CUATRIENIO'!L24</f>
        <v>150220189</v>
      </c>
      <c r="E23" s="37">
        <f t="shared" ref="E23:E27" si="0">D23/C23</f>
        <v>0.71927485598444807</v>
      </c>
      <c r="F23" s="152">
        <f>+'1.PROGRAMACION CUATRIENIO'!F24</f>
        <v>0.12</v>
      </c>
      <c r="G23" s="291">
        <f>+'1.PROGRAMACION CUATRIENIO'!H24</f>
        <v>5.1700000000000003E-2</v>
      </c>
      <c r="H23" s="37">
        <f t="shared" ref="H23:H30" si="1">G23/F23</f>
        <v>0.43083333333333335</v>
      </c>
      <c r="I23" s="68"/>
      <c r="J23" s="68"/>
      <c r="K23" s="68">
        <f t="shared" ref="K23:K27" si="2">I23-J23</f>
        <v>0</v>
      </c>
      <c r="L23" s="68"/>
      <c r="M23" s="37" t="e">
        <f t="shared" ref="M23:M27" si="3">L23/K23</f>
        <v>#DIV/0!</v>
      </c>
      <c r="N23" s="554" t="s">
        <v>903</v>
      </c>
      <c r="O23" s="295"/>
      <c r="P23" s="556"/>
      <c r="Q23" s="557"/>
    </row>
    <row r="24" spans="1:17" s="38" customFormat="1" ht="135" customHeight="1" x14ac:dyDescent="0.25">
      <c r="A24" s="461">
        <v>3</v>
      </c>
      <c r="B24" s="460" t="s">
        <v>76</v>
      </c>
      <c r="C24" s="67">
        <f>'1.PROGRAMACION CUATRIENIO'!J28</f>
        <v>641894410</v>
      </c>
      <c r="D24" s="67">
        <f>'1.PROGRAMACION CUATRIENIO'!L28</f>
        <v>204623544</v>
      </c>
      <c r="E24" s="37">
        <f t="shared" si="0"/>
        <v>0.31878069167170348</v>
      </c>
      <c r="F24" s="152">
        <f>+'1.PROGRAMACION CUATRIENIO'!F28</f>
        <v>0.12</v>
      </c>
      <c r="G24" s="156">
        <f>+'1.PROGRAMACION CUATRIENIO'!H28</f>
        <v>0</v>
      </c>
      <c r="H24" s="37">
        <f t="shared" si="1"/>
        <v>0</v>
      </c>
      <c r="I24" s="68"/>
      <c r="J24" s="68"/>
      <c r="K24" s="68">
        <f t="shared" si="2"/>
        <v>0</v>
      </c>
      <c r="L24" s="68"/>
      <c r="M24" s="37" t="e">
        <f t="shared" si="3"/>
        <v>#DIV/0!</v>
      </c>
      <c r="N24" s="247" t="s">
        <v>901</v>
      </c>
      <c r="O24" s="247"/>
      <c r="P24" s="247"/>
      <c r="Q24" s="247"/>
    </row>
    <row r="25" spans="1:17" s="38" customFormat="1" ht="127.5" customHeight="1" x14ac:dyDescent="0.25">
      <c r="A25" s="461">
        <v>4</v>
      </c>
      <c r="B25" s="460" t="s">
        <v>78</v>
      </c>
      <c r="C25" s="67">
        <v>200000000</v>
      </c>
      <c r="D25" s="67">
        <f>'1.PROGRAMACION CUATRIENIO'!L32</f>
        <v>0</v>
      </c>
      <c r="E25" s="37">
        <f t="shared" si="0"/>
        <v>0</v>
      </c>
      <c r="F25" s="135">
        <v>0</v>
      </c>
      <c r="G25" s="156">
        <f>+'1.PROGRAMACION CUATRIENIO'!H32</f>
        <v>0</v>
      </c>
      <c r="H25" s="37" t="e">
        <f t="shared" si="1"/>
        <v>#DIV/0!</v>
      </c>
      <c r="I25" s="68"/>
      <c r="J25" s="68"/>
      <c r="K25" s="68">
        <f t="shared" si="2"/>
        <v>0</v>
      </c>
      <c r="L25" s="68"/>
      <c r="M25" s="37" t="e">
        <f t="shared" si="3"/>
        <v>#DIV/0!</v>
      </c>
      <c r="N25" s="608" t="s">
        <v>116</v>
      </c>
      <c r="O25" s="247" t="s">
        <v>117</v>
      </c>
      <c r="P25" s="553" t="s">
        <v>118</v>
      </c>
      <c r="Q25" s="554" t="s">
        <v>119</v>
      </c>
    </row>
    <row r="26" spans="1:17" s="38" customFormat="1" ht="246" customHeight="1" x14ac:dyDescent="0.25">
      <c r="A26" s="459">
        <v>5</v>
      </c>
      <c r="B26" s="460" t="s">
        <v>120</v>
      </c>
      <c r="C26" s="67">
        <f>'1.PROGRAMACION CUATRIENIO'!J36</f>
        <v>747904961</v>
      </c>
      <c r="D26" s="467">
        <f>'1.PROGRAMACION CUATRIENIO'!L36</f>
        <v>623925887</v>
      </c>
      <c r="E26" s="37">
        <f t="shared" si="0"/>
        <v>0.83423151273895613</v>
      </c>
      <c r="F26" s="152">
        <f>+'1.PROGRAMACION CUATRIENIO'!F36</f>
        <v>0.12</v>
      </c>
      <c r="G26" s="292">
        <f>+'1.PROGRAMACION CUATRIENIO'!H36</f>
        <v>0.06</v>
      </c>
      <c r="H26" s="37">
        <f t="shared" si="1"/>
        <v>0.5</v>
      </c>
      <c r="I26" s="68"/>
      <c r="J26" s="68"/>
      <c r="K26" s="68">
        <f t="shared" si="2"/>
        <v>0</v>
      </c>
      <c r="L26" s="68"/>
      <c r="M26" s="37" t="e">
        <f>L26/K26</f>
        <v>#DIV/0!</v>
      </c>
      <c r="N26" s="609" t="s">
        <v>121</v>
      </c>
      <c r="O26" s="248" t="s">
        <v>122</v>
      </c>
      <c r="P26" s="248" t="s">
        <v>122</v>
      </c>
      <c r="Q26" s="254" t="s">
        <v>123</v>
      </c>
    </row>
    <row r="27" spans="1:17" s="38" customFormat="1" ht="106.5" customHeight="1" x14ac:dyDescent="0.25">
      <c r="A27" s="461">
        <v>6</v>
      </c>
      <c r="B27" s="460" t="s">
        <v>83</v>
      </c>
      <c r="C27" s="67">
        <f>'1.PROGRAMACION CUATRIENIO'!J40</f>
        <v>784266286</v>
      </c>
      <c r="D27" s="67">
        <f>'1.PROGRAMACION CUATRIENIO'!L40</f>
        <v>696105892</v>
      </c>
      <c r="E27" s="37">
        <f t="shared" si="0"/>
        <v>0.88758869841307952</v>
      </c>
      <c r="F27" s="152">
        <f>+'1.PROGRAMACION CUATRIENIO'!F40</f>
        <v>0.12</v>
      </c>
      <c r="G27" s="160">
        <f>+'1.PROGRAMACION CUATRIENIO'!H40</f>
        <v>2.64E-2</v>
      </c>
      <c r="H27" s="37">
        <f t="shared" si="1"/>
        <v>0.22</v>
      </c>
      <c r="I27" s="68"/>
      <c r="J27" s="68"/>
      <c r="K27" s="68">
        <f t="shared" si="2"/>
        <v>0</v>
      </c>
      <c r="L27" s="68"/>
      <c r="M27" s="37" t="e">
        <f t="shared" si="3"/>
        <v>#DIV/0!</v>
      </c>
      <c r="N27" s="254" t="s">
        <v>124</v>
      </c>
      <c r="O27" s="254"/>
      <c r="P27" s="248"/>
      <c r="Q27" s="254" t="s">
        <v>125</v>
      </c>
    </row>
    <row r="28" spans="1:17" s="38" customFormat="1" ht="291" customHeight="1" x14ac:dyDescent="0.25">
      <c r="A28" s="461">
        <v>7</v>
      </c>
      <c r="B28" s="460" t="s">
        <v>85</v>
      </c>
      <c r="C28" s="67">
        <f>'1.PROGRAMACION CUATRIENIO'!J44</f>
        <v>340930150</v>
      </c>
      <c r="D28" s="67">
        <f>'1.PROGRAMACION CUATRIENIO'!L44</f>
        <v>278857560</v>
      </c>
      <c r="E28" s="37">
        <f t="shared" ref="E28" si="4">D28/C28</f>
        <v>0.8179316496355632</v>
      </c>
      <c r="F28" s="152">
        <f>+'1.PROGRAMACION CUATRIENIO'!F44</f>
        <v>0.12</v>
      </c>
      <c r="G28" s="293">
        <f>+'1.PROGRAMACION CUATRIENIO'!H44</f>
        <v>6.1199999999999997E-2</v>
      </c>
      <c r="H28" s="37">
        <f t="shared" si="1"/>
        <v>0.51</v>
      </c>
      <c r="I28" s="68"/>
      <c r="J28" s="68"/>
      <c r="K28" s="68">
        <f t="shared" ref="K28" si="5">I28-J28</f>
        <v>0</v>
      </c>
      <c r="L28" s="68"/>
      <c r="M28" s="37" t="e">
        <f t="shared" ref="M28" si="6">L28/K28</f>
        <v>#DIV/0!</v>
      </c>
      <c r="N28" s="463" t="s">
        <v>904</v>
      </c>
      <c r="O28" s="464"/>
      <c r="P28" s="465"/>
      <c r="Q28" s="466"/>
    </row>
    <row r="29" spans="1:17" s="38" customFormat="1" ht="110.25" customHeight="1" x14ac:dyDescent="0.25">
      <c r="A29" s="461">
        <v>8</v>
      </c>
      <c r="B29" s="460" t="s">
        <v>126</v>
      </c>
      <c r="C29" s="67">
        <f>'1.PROGRAMACION CUATRIENIO'!J48</f>
        <v>63172180</v>
      </c>
      <c r="D29" s="67">
        <f>'1.PROGRAMACION CUATRIENIO'!L48</f>
        <v>36400000</v>
      </c>
      <c r="E29" s="37">
        <f t="shared" ref="E29" si="7">D29/C29</f>
        <v>0.57620300581680095</v>
      </c>
      <c r="F29" s="152">
        <f>+'1.PROGRAMACION CUATRIENIO'!F48</f>
        <v>0.12</v>
      </c>
      <c r="G29" s="152">
        <f>+'1.PROGRAMACION CUATRIENIO'!H48</f>
        <v>0.06</v>
      </c>
      <c r="H29" s="37">
        <f>G29/F29</f>
        <v>0.5</v>
      </c>
      <c r="I29" s="68"/>
      <c r="J29" s="68"/>
      <c r="K29" s="68">
        <f t="shared" ref="K29" si="8">I29-J29</f>
        <v>0</v>
      </c>
      <c r="L29" s="68"/>
      <c r="M29" s="37" t="e">
        <f t="shared" ref="M29" si="9">L29/K29</f>
        <v>#DIV/0!</v>
      </c>
      <c r="N29" s="247" t="s">
        <v>905</v>
      </c>
      <c r="O29" s="247"/>
      <c r="P29" s="248"/>
      <c r="Q29" s="247"/>
    </row>
    <row r="30" spans="1:17" s="38" customFormat="1" ht="90" customHeight="1" x14ac:dyDescent="0.25">
      <c r="A30" s="461">
        <v>9</v>
      </c>
      <c r="B30" s="460" t="s">
        <v>89</v>
      </c>
      <c r="C30" s="67">
        <f>'1.PROGRAMACION CUATRIENIO'!J52</f>
        <v>215000000</v>
      </c>
      <c r="D30" s="67">
        <v>0</v>
      </c>
      <c r="E30" s="37">
        <f t="shared" ref="E30:E31" si="10">D30/C30</f>
        <v>0</v>
      </c>
      <c r="F30" s="152">
        <f>+'1.PROGRAMACION CUATRIENIO'!F52</f>
        <v>0.12</v>
      </c>
      <c r="G30" s="152">
        <f>+'1.PROGRAMACION CUATRIENIO'!H52</f>
        <v>0</v>
      </c>
      <c r="H30" s="37">
        <f t="shared" si="1"/>
        <v>0</v>
      </c>
      <c r="I30" s="68"/>
      <c r="J30" s="68"/>
      <c r="K30" s="68"/>
      <c r="L30" s="68"/>
      <c r="M30" s="136"/>
      <c r="N30" s="247"/>
      <c r="O30" s="247"/>
      <c r="P30" s="248"/>
      <c r="Q30" s="247"/>
    </row>
    <row r="31" spans="1:17" s="38" customFormat="1" ht="147.75" customHeight="1" x14ac:dyDescent="0.25">
      <c r="A31" s="35">
        <v>11</v>
      </c>
      <c r="B31" s="462" t="s">
        <v>90</v>
      </c>
      <c r="C31" s="67">
        <v>2046942800</v>
      </c>
      <c r="D31" s="67">
        <f>'1.PROGRAMACION CUATRIENIO'!L56</f>
        <v>39119000</v>
      </c>
      <c r="E31" s="37">
        <f t="shared" si="10"/>
        <v>1.9110939494743087E-2</v>
      </c>
      <c r="F31" s="135">
        <v>0.12</v>
      </c>
      <c r="G31" s="152">
        <f>+'1.PROGRAMACION CUATRIENIO'!H56</f>
        <v>2.9635042370669065E-3</v>
      </c>
      <c r="H31" s="37">
        <f>G31/F31</f>
        <v>2.4695868642224221E-2</v>
      </c>
      <c r="I31" s="68"/>
      <c r="J31" s="68"/>
      <c r="K31" s="68"/>
      <c r="L31" s="68"/>
      <c r="M31" s="136"/>
      <c r="N31" s="254" t="s">
        <v>902</v>
      </c>
      <c r="O31" s="247"/>
      <c r="P31" s="295"/>
      <c r="Q31" s="247"/>
    </row>
    <row r="32" spans="1:17" ht="41.25" customHeight="1" x14ac:dyDescent="0.2">
      <c r="A32" s="698" t="s">
        <v>127</v>
      </c>
      <c r="B32" s="699"/>
      <c r="C32" s="66">
        <f>SUM(C22:C31)</f>
        <v>5584191400</v>
      </c>
      <c r="D32" s="66">
        <f>SUM(D22:D31)</f>
        <v>2337747623</v>
      </c>
      <c r="E32" s="96">
        <f>+D32/C32</f>
        <v>0.41863672921383033</v>
      </c>
      <c r="F32" s="695">
        <v>0</v>
      </c>
      <c r="G32" s="696"/>
      <c r="H32" s="697"/>
      <c r="I32" s="96" t="e">
        <f>+H32/G32</f>
        <v>#DIV/0!</v>
      </c>
      <c r="J32" s="66">
        <f>SUM(J22:J31)</f>
        <v>0</v>
      </c>
      <c r="K32" s="66">
        <f>SUM(K22:K31)</f>
        <v>0</v>
      </c>
      <c r="L32" s="66">
        <f>SUM(L22:L31)</f>
        <v>0</v>
      </c>
      <c r="M32" s="96" t="e">
        <f>+L32/K32</f>
        <v>#DIV/0!</v>
      </c>
      <c r="N32" s="44"/>
      <c r="O32" s="43"/>
      <c r="P32" s="43"/>
      <c r="Q32" s="45"/>
    </row>
    <row r="33" spans="3:13" ht="14.25" customHeight="1" x14ac:dyDescent="0.2">
      <c r="C33" s="39" t="e">
        <f>SUM(#REF!)</f>
        <v>#REF!</v>
      </c>
      <c r="D33" s="39">
        <f>+D31/C31</f>
        <v>1.9110939494743087E-2</v>
      </c>
      <c r="I33" s="39" t="e">
        <f>SUM(#REF!)</f>
        <v>#REF!</v>
      </c>
      <c r="J33" s="39"/>
      <c r="K33" s="39"/>
      <c r="L33" s="39"/>
    </row>
    <row r="34" spans="3:13" ht="14.25" customHeight="1" x14ac:dyDescent="0.2">
      <c r="C34" s="19">
        <v>0.12</v>
      </c>
      <c r="D34" s="447">
        <f>+D31/C31</f>
        <v>1.9110939494743087E-2</v>
      </c>
      <c r="E34" s="447">
        <f>(0.02*100)/C34</f>
        <v>16.666666666666668</v>
      </c>
    </row>
    <row r="35" spans="3:13" x14ac:dyDescent="0.2">
      <c r="E35" s="448"/>
      <c r="I35" s="62"/>
      <c r="J35" s="62"/>
      <c r="K35" s="62"/>
      <c r="L35" s="64"/>
    </row>
    <row r="36" spans="3:13" x14ac:dyDescent="0.2">
      <c r="D36" s="15"/>
      <c r="E36" s="15"/>
      <c r="F36" s="19"/>
      <c r="G36" s="65"/>
      <c r="H36" s="19"/>
      <c r="I36" s="15"/>
      <c r="J36" s="15"/>
      <c r="K36" s="15"/>
      <c r="L36" s="15"/>
      <c r="M36" s="15"/>
    </row>
    <row r="37" spans="3:13" ht="15" x14ac:dyDescent="0.2">
      <c r="C37" s="15"/>
      <c r="D37" s="15"/>
      <c r="E37" s="15"/>
      <c r="F37" s="83"/>
      <c r="G37" s="84"/>
      <c r="H37" s="19"/>
      <c r="I37" s="15"/>
      <c r="J37" s="15"/>
      <c r="K37" s="15"/>
      <c r="L37" s="15"/>
      <c r="M37" s="15"/>
    </row>
    <row r="38" spans="3:13" ht="15" x14ac:dyDescent="0.2">
      <c r="C38" s="15"/>
      <c r="D38" s="15"/>
      <c r="E38" s="15"/>
      <c r="F38" s="83"/>
      <c r="G38" s="84"/>
      <c r="H38" s="19"/>
      <c r="I38" s="15"/>
      <c r="J38" s="15"/>
      <c r="K38" s="15"/>
      <c r="L38" s="15"/>
      <c r="M38" s="15"/>
    </row>
    <row r="39" spans="3:13" ht="15" x14ac:dyDescent="0.2">
      <c r="C39" s="15"/>
      <c r="D39" s="15"/>
      <c r="E39" s="15"/>
      <c r="F39" s="83"/>
      <c r="G39" s="84"/>
      <c r="H39" s="19"/>
      <c r="I39" s="15"/>
      <c r="J39" s="15"/>
      <c r="K39" s="15"/>
      <c r="L39" s="15"/>
      <c r="M39" s="15"/>
    </row>
    <row r="40" spans="3:13" ht="15" x14ac:dyDescent="0.2">
      <c r="C40" s="15"/>
      <c r="D40" s="15"/>
      <c r="E40" s="15"/>
      <c r="F40" s="83"/>
      <c r="G40" s="84"/>
      <c r="H40" s="19"/>
      <c r="I40" s="15"/>
      <c r="J40" s="15"/>
      <c r="K40" s="15"/>
      <c r="L40" s="15"/>
      <c r="M40" s="15"/>
    </row>
    <row r="41" spans="3:13" ht="15" x14ac:dyDescent="0.2">
      <c r="C41" s="15"/>
      <c r="D41" s="15"/>
      <c r="E41" s="15"/>
      <c r="F41" s="83"/>
      <c r="G41" s="84"/>
      <c r="H41" s="19"/>
      <c r="I41" s="15"/>
      <c r="J41" s="15"/>
      <c r="K41" s="15"/>
      <c r="L41" s="15"/>
      <c r="M41" s="15"/>
    </row>
    <row r="42" spans="3:13" ht="15" x14ac:dyDescent="0.2">
      <c r="C42" s="15"/>
      <c r="D42" s="15"/>
      <c r="E42" s="15"/>
      <c r="F42" s="83"/>
      <c r="G42" s="84"/>
      <c r="H42" s="19"/>
      <c r="I42" s="15"/>
      <c r="J42" s="15"/>
      <c r="K42" s="15"/>
      <c r="L42" s="15"/>
      <c r="M42" s="15"/>
    </row>
    <row r="43" spans="3:13" ht="15" x14ac:dyDescent="0.2">
      <c r="C43" s="15"/>
      <c r="D43" s="15"/>
      <c r="E43" s="15"/>
      <c r="F43" s="83"/>
      <c r="G43" s="84"/>
      <c r="H43" s="19"/>
      <c r="I43" s="15"/>
      <c r="J43" s="15"/>
      <c r="K43" s="15"/>
      <c r="L43" s="15"/>
      <c r="M43" s="15"/>
    </row>
    <row r="45" spans="3:13" x14ac:dyDescent="0.2">
      <c r="I45" s="85"/>
      <c r="J45" s="85"/>
      <c r="K45" s="85"/>
      <c r="L45" s="85"/>
    </row>
    <row r="46" spans="3:13" x14ac:dyDescent="0.2">
      <c r="I46" s="85"/>
      <c r="J46" s="85"/>
      <c r="K46" s="85"/>
      <c r="L46" s="85"/>
    </row>
    <row r="47" spans="3:13" x14ac:dyDescent="0.2">
      <c r="I47" s="85"/>
      <c r="J47" s="85"/>
      <c r="K47" s="85"/>
      <c r="L47" s="85"/>
    </row>
    <row r="48" spans="3:13" x14ac:dyDescent="0.2">
      <c r="I48" s="85"/>
      <c r="J48" s="85"/>
      <c r="K48" s="85"/>
      <c r="L48" s="85"/>
    </row>
    <row r="49" spans="9:12" x14ac:dyDescent="0.2">
      <c r="I49" s="85"/>
      <c r="J49" s="85"/>
      <c r="K49" s="85"/>
      <c r="L49" s="85"/>
    </row>
    <row r="50" spans="9:12" x14ac:dyDescent="0.2">
      <c r="I50" s="85"/>
      <c r="J50" s="85"/>
      <c r="K50" s="85"/>
      <c r="L50" s="85"/>
    </row>
    <row r="51" spans="9:12" x14ac:dyDescent="0.2">
      <c r="I51" s="85"/>
      <c r="J51" s="85"/>
      <c r="K51" s="85"/>
      <c r="L51" s="85"/>
    </row>
    <row r="52" spans="9:12" x14ac:dyDescent="0.2">
      <c r="I52" s="85"/>
      <c r="J52" s="85"/>
      <c r="K52" s="85"/>
    </row>
    <row r="53" spans="9:12" x14ac:dyDescent="0.2">
      <c r="I53" s="85"/>
      <c r="J53" s="85"/>
      <c r="K53" s="85"/>
    </row>
    <row r="54" spans="9:12" x14ac:dyDescent="0.2">
      <c r="I54" s="85"/>
      <c r="J54" s="85"/>
      <c r="K54" s="85"/>
    </row>
    <row r="55" spans="9:12" x14ac:dyDescent="0.2">
      <c r="I55" s="85"/>
      <c r="J55" s="85"/>
      <c r="K55" s="85"/>
    </row>
    <row r="56" spans="9:12" x14ac:dyDescent="0.2">
      <c r="I56" s="85"/>
      <c r="J56" s="85"/>
      <c r="K56" s="85"/>
    </row>
  </sheetData>
  <sheetProtection algorithmName="SHA-512" hashValue="hbKbucc7qzXBXJf4IUDqYBkbpjHBmoc12MZx9IHHv1V06n6axILbx8ncCYItHQg9KnxjXTbgN62cf1trJUX8kw==" saltValue="FVjmXqcARyJF1mxXY9RRtw==" spinCount="100000" sheet="1" objects="1" scenarios="1"/>
  <protectedRanges>
    <protectedRange sqref="N22:Q31" name="Rango1"/>
  </protectedRanges>
  <mergeCells count="33">
    <mergeCell ref="A1:A3"/>
    <mergeCell ref="B1:E1"/>
    <mergeCell ref="F1:F3"/>
    <mergeCell ref="B2:E2"/>
    <mergeCell ref="B3:C3"/>
    <mergeCell ref="D3:E3"/>
    <mergeCell ref="A11:B11"/>
    <mergeCell ref="C11:F11"/>
    <mergeCell ref="A12:B12"/>
    <mergeCell ref="C12:F12"/>
    <mergeCell ref="A13:B13"/>
    <mergeCell ref="C13:F13"/>
    <mergeCell ref="A8:B8"/>
    <mergeCell ref="C8:F8"/>
    <mergeCell ref="A9:B9"/>
    <mergeCell ref="C9:F9"/>
    <mergeCell ref="A10:B10"/>
    <mergeCell ref="C10:F10"/>
    <mergeCell ref="C14:F14"/>
    <mergeCell ref="D16:E16"/>
    <mergeCell ref="A15:B15"/>
    <mergeCell ref="A16:B17"/>
    <mergeCell ref="C15:F15"/>
    <mergeCell ref="F16:F17"/>
    <mergeCell ref="D17:E17"/>
    <mergeCell ref="A14:B14"/>
    <mergeCell ref="F32:H32"/>
    <mergeCell ref="A32:B32"/>
    <mergeCell ref="N20:Q20"/>
    <mergeCell ref="F20:H20"/>
    <mergeCell ref="A19:B19"/>
    <mergeCell ref="C20:E20"/>
    <mergeCell ref="I20:M20"/>
  </mergeCells>
  <phoneticPr fontId="80" type="noConversion"/>
  <dataValidations xWindow="57" yWindow="631" count="13">
    <dataValidation allowBlank="1" showInputMessage="1" showErrorMessage="1" prompt="No.  META: Corresponde número de la meta establecida en la ficha EBI." sqref="A20:A21" xr:uid="{00000000-0002-0000-0200-000000000000}"/>
    <dataValidation allowBlank="1" showInputMessage="1" showErrorMessage="1" prompt="DESCRIPCIÓN DE LA META: Transcriba, literalmente, la meta según como se encuentra en Ficha EBI. " sqref="B20:B21" xr:uid="{00000000-0002-0000-0200-000001000000}"/>
    <dataValidation allowBlank="1" showInputMessage="1" showErrorMessage="1" prompt="Ingrese el valor programado, tener en cuenta las modificaciones presupuestales durante el tiempo de reporte.Debe coincidir con la Herramienta Financiera y con BOGDATA." sqref="C21 I21:K21" xr:uid="{00000000-0002-0000-0200-000002000000}"/>
    <dataValidation allowBlank="1" showInputMessage="1" showErrorMessage="1" prompt="Son los recursos ejecutados o que cuentan con Registro  Presupuestal. Debe coincidir con las Herramientas Financieras y BOGDATA." sqref="L21 D21" xr:uid="{00000000-0002-0000-0200-000003000000}"/>
    <dataValidation allowBlank="1" showInputMessage="1" showErrorMessage="1" prompt="Las celdas de los porcentajes se encuentran formuladas automáticamente, su formula es: (Ejecutado/Programado)*100" sqref="E21 H21 M21" xr:uid="{00000000-0002-0000-0200-000004000000}"/>
    <dataValidation allowBlank="1" showInputMessage="1" showErrorMessage="1" prompt="EJECUTADO: Ingrese el avance de la magnitud al corte de la presentación del reporte._x000a_" sqref="G21" xr:uid="{00000000-0002-0000-0200-000005000000}"/>
    <dataValidation allowBlank="1" showErrorMessage="1" prompt="Mencionar los aspectos más relevantes frente a las acciones de cumplimiento de la meta. Ejem: si la meta es atender integralmente, qué se ha hecho para este fin (esta información debe estar relacionada con el avance cuantitativo de actividades y tareas)." sqref="N21" xr:uid="{00000000-0002-0000-0200-000006000000}"/>
    <dataValidation allowBlank="1" showInputMessage="1" showErrorMessage="1" prompt="RETRASOS PARA CUMPLIMIENTO META: Mencionar aspectos de la gestión o de la implementación que hayan retrasado el cumplimiento de la meta. " sqref="O21" xr:uid="{00000000-0002-0000-0200-000007000000}"/>
    <dataValidation allowBlank="1" showInputMessage="1" showErrorMessage="1" prompt="SOLUCIONES A LOS RETRASOS: Mencionar las acciones adelantadas para atenuar el impacto del retraso." sqref="P21" xr:uid="{00000000-0002-0000-0200-000008000000}"/>
    <dataValidation allowBlank="1" showInputMessage="1" showErrorMessage="1" prompt="BENEFICIO PARA LA CIUDAD: Teniendo en cuenta los logros de Ciudad y de Gestión, mencionar los beneficios que traen estas acciones y cuál es la apuesta de transformación. " sqref="Q21" xr:uid="{00000000-0002-0000-0200-000009000000}"/>
    <dataValidation allowBlank="1" showInputMessage="1" showErrorMessage="1" prompt="Ingrese numéricamente la programación a la fecha de reporte. Si se requiere ajuste de la meta se debe solicitar el aval a la OAP de manera oficial." sqref="F21" xr:uid="{00000000-0002-0000-0200-00000A000000}"/>
    <dataValidation allowBlank="1" showInputMessage="1" showErrorMessage="1" prompt="REPORTE CUALITATIVO: de forma sintética se debe colocar la información de avance cualitativo de las diferentes metas." sqref="N20:Q20" xr:uid="{00000000-0002-0000-0200-00000B000000}"/>
    <dataValidation type="list" allowBlank="1" showInputMessage="1" showErrorMessage="1" sqref="G6:H6 L16 G9:M9 N6" xr:uid="{00000000-0002-0000-0200-00000C000000}"/>
  </dataValidations>
  <pageMargins left="0.70866141732283472" right="0.70866141732283472" top="0.74803149606299213" bottom="0.74803149606299213" header="0.31496062992125984" footer="0.31496062992125984"/>
  <pageSetup scale="91" orientation="landscape" r:id="rId1"/>
  <headerFooter scaleWithDoc="0" alignWithMargins="0">
    <oddHeader>&amp;L&amp;"Calibri"&amp;15&amp;K000000 Información Pública Clasificada&amp;1#_x000D_</oddHeader>
  </headerFooter>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V155"/>
  <sheetViews>
    <sheetView tabSelected="1" topLeftCell="A53" zoomScale="50" zoomScaleNormal="50" workbookViewId="0">
      <selection activeCell="J62" sqref="J62"/>
    </sheetView>
  </sheetViews>
  <sheetFormatPr baseColWidth="10" defaultColWidth="11.42578125" defaultRowHeight="14.25" x14ac:dyDescent="0.25"/>
  <cols>
    <col min="1" max="1" width="84" style="102" customWidth="1"/>
    <col min="2" max="2" width="40.140625" style="102" customWidth="1"/>
    <col min="3" max="3" width="24.85546875" style="102" customWidth="1"/>
    <col min="4" max="4" width="31.42578125" style="102" customWidth="1"/>
    <col min="5" max="5" width="28" style="102" customWidth="1"/>
    <col min="6" max="6" width="29.42578125" style="102" bestFit="1" customWidth="1"/>
    <col min="7" max="7" width="19.28515625" style="102" customWidth="1"/>
    <col min="8" max="8" width="24.42578125" style="102" customWidth="1"/>
    <col min="9" max="9" width="24" style="102" customWidth="1"/>
    <col min="10" max="10" width="20.42578125" style="102" customWidth="1"/>
    <col min="11" max="11" width="28.28515625" style="102" customWidth="1"/>
    <col min="12" max="12" width="25.7109375" style="102" customWidth="1"/>
    <col min="13" max="13" width="30.28515625" style="102" customWidth="1"/>
    <col min="14" max="15" width="20.28515625" style="102" customWidth="1"/>
    <col min="16" max="16" width="20.42578125" style="102" bestFit="1" customWidth="1"/>
    <col min="17" max="17" width="20" style="102" customWidth="1"/>
    <col min="18" max="18" width="22.42578125" style="102" customWidth="1"/>
    <col min="19" max="19" width="24.42578125" style="102" customWidth="1"/>
    <col min="20" max="16384" width="11.42578125" style="102"/>
  </cols>
  <sheetData>
    <row r="1" spans="1:22" ht="41.25" customHeight="1" x14ac:dyDescent="0.25">
      <c r="A1" s="736"/>
      <c r="B1" s="739" t="s">
        <v>33</v>
      </c>
      <c r="C1" s="740"/>
      <c r="D1" s="740"/>
      <c r="E1" s="740"/>
      <c r="F1" s="740"/>
      <c r="G1" s="741"/>
      <c r="H1" s="736"/>
    </row>
    <row r="2" spans="1:22" ht="41.25" customHeight="1" x14ac:dyDescent="0.25">
      <c r="A2" s="737"/>
      <c r="B2" s="739" t="s">
        <v>21</v>
      </c>
      <c r="C2" s="740"/>
      <c r="D2" s="740"/>
      <c r="E2" s="740"/>
      <c r="F2" s="740"/>
      <c r="G2" s="741"/>
      <c r="H2" s="737"/>
    </row>
    <row r="3" spans="1:22" ht="41.25" customHeight="1" x14ac:dyDescent="0.25">
      <c r="A3" s="738"/>
      <c r="B3" s="739" t="s">
        <v>22</v>
      </c>
      <c r="C3" s="740"/>
      <c r="D3" s="741"/>
      <c r="E3" s="739" t="s">
        <v>23</v>
      </c>
      <c r="F3" s="740"/>
      <c r="G3" s="741"/>
      <c r="H3" s="738"/>
    </row>
    <row r="4" spans="1:22" ht="15" x14ac:dyDescent="0.25">
      <c r="A4" s="103"/>
      <c r="B4" s="103"/>
    </row>
    <row r="5" spans="1:22" ht="15" x14ac:dyDescent="0.25">
      <c r="A5" s="103"/>
      <c r="B5" s="103"/>
    </row>
    <row r="7" spans="1:22" ht="24" customHeight="1" x14ac:dyDescent="0.25"/>
    <row r="8" spans="1:22" ht="17.25" customHeight="1" x14ac:dyDescent="0.25">
      <c r="A8" s="717" t="s">
        <v>34</v>
      </c>
      <c r="B8" s="718"/>
      <c r="C8" s="688" t="s">
        <v>35</v>
      </c>
      <c r="D8" s="689"/>
      <c r="E8" s="689"/>
      <c r="F8" s="690"/>
      <c r="G8" s="104"/>
      <c r="H8" s="104"/>
      <c r="I8" s="104"/>
      <c r="J8" s="104"/>
      <c r="K8" s="104"/>
      <c r="L8" s="104"/>
      <c r="M8" s="104"/>
      <c r="N8" s="104"/>
      <c r="O8" s="104"/>
      <c r="P8" s="104"/>
      <c r="Q8" s="104"/>
      <c r="R8" s="105"/>
      <c r="S8" s="105"/>
      <c r="T8" s="105"/>
      <c r="U8" s="104"/>
      <c r="V8" s="104"/>
    </row>
    <row r="9" spans="1:22" ht="18" customHeight="1" x14ac:dyDescent="0.25">
      <c r="A9" s="717" t="s">
        <v>36</v>
      </c>
      <c r="B9" s="718"/>
      <c r="C9" s="651" t="s">
        <v>37</v>
      </c>
      <c r="D9" s="651"/>
      <c r="E9" s="651"/>
      <c r="F9" s="651"/>
      <c r="G9" s="104"/>
      <c r="H9" s="104"/>
      <c r="I9" s="104"/>
      <c r="J9" s="104"/>
      <c r="K9" s="104"/>
      <c r="L9" s="104"/>
      <c r="M9" s="104"/>
      <c r="N9" s="104"/>
      <c r="O9" s="104"/>
      <c r="P9" s="104"/>
      <c r="Q9" s="104"/>
      <c r="R9" s="105"/>
      <c r="S9" s="105"/>
      <c r="T9" s="105"/>
      <c r="U9" s="104"/>
      <c r="V9" s="104"/>
    </row>
    <row r="10" spans="1:22" ht="14.1" customHeight="1" x14ac:dyDescent="0.25">
      <c r="A10" s="719" t="s">
        <v>38</v>
      </c>
      <c r="B10" s="720"/>
      <c r="C10" s="677" t="s">
        <v>39</v>
      </c>
      <c r="D10" s="678"/>
      <c r="E10" s="678"/>
      <c r="F10" s="679"/>
      <c r="G10" s="104"/>
      <c r="H10" s="104"/>
      <c r="I10" s="104"/>
      <c r="J10" s="104"/>
      <c r="K10" s="104"/>
      <c r="L10" s="104"/>
      <c r="M10" s="104"/>
      <c r="N10" s="104"/>
      <c r="O10" s="104"/>
      <c r="P10" s="104"/>
      <c r="Q10" s="104"/>
      <c r="R10" s="105"/>
      <c r="S10" s="105"/>
      <c r="T10" s="105"/>
      <c r="U10" s="104"/>
      <c r="V10" s="104"/>
    </row>
    <row r="11" spans="1:22" ht="56.25" customHeight="1" x14ac:dyDescent="0.25">
      <c r="A11" s="719" t="s">
        <v>40</v>
      </c>
      <c r="B11" s="720"/>
      <c r="C11" s="651" t="s">
        <v>41</v>
      </c>
      <c r="D11" s="651"/>
      <c r="E11" s="651"/>
      <c r="F11" s="651"/>
      <c r="G11" s="104"/>
      <c r="H11" s="104"/>
      <c r="I11" s="104"/>
      <c r="J11" s="104"/>
      <c r="K11" s="104"/>
      <c r="L11" s="104"/>
      <c r="M11" s="104"/>
      <c r="N11" s="104"/>
      <c r="O11" s="104"/>
      <c r="P11" s="104"/>
      <c r="Q11" s="104"/>
      <c r="R11" s="105"/>
      <c r="S11" s="105"/>
      <c r="T11" s="105"/>
      <c r="U11" s="104"/>
      <c r="V11" s="104"/>
    </row>
    <row r="12" spans="1:22" ht="30" customHeight="1" x14ac:dyDescent="0.25">
      <c r="A12" s="717" t="s">
        <v>42</v>
      </c>
      <c r="B12" s="718"/>
      <c r="C12" s="651">
        <v>7951</v>
      </c>
      <c r="D12" s="651"/>
      <c r="E12" s="651"/>
      <c r="F12" s="651"/>
      <c r="G12" s="104"/>
      <c r="H12" s="143"/>
      <c r="I12" s="143"/>
      <c r="J12" s="143"/>
      <c r="K12" s="143"/>
      <c r="L12" s="143"/>
      <c r="M12" s="104"/>
      <c r="N12" s="104"/>
      <c r="O12" s="104"/>
      <c r="P12" s="104"/>
      <c r="Q12" s="104"/>
      <c r="R12" s="105"/>
      <c r="S12" s="105"/>
      <c r="T12" s="105"/>
      <c r="U12" s="104"/>
    </row>
    <row r="13" spans="1:22" ht="53.1" customHeight="1" x14ac:dyDescent="0.25">
      <c r="A13" s="719" t="s">
        <v>43</v>
      </c>
      <c r="B13" s="720"/>
      <c r="C13" s="651" t="s">
        <v>44</v>
      </c>
      <c r="D13" s="651"/>
      <c r="E13" s="651"/>
      <c r="F13" s="651"/>
      <c r="G13" s="104"/>
      <c r="H13" s="143"/>
      <c r="I13" s="144"/>
      <c r="J13" s="143"/>
      <c r="K13" s="143"/>
      <c r="L13" s="143"/>
      <c r="M13" s="104"/>
      <c r="N13" s="104"/>
      <c r="O13" s="104"/>
      <c r="P13" s="104"/>
      <c r="Q13" s="104"/>
      <c r="R13" s="105"/>
      <c r="S13" s="105"/>
      <c r="T13" s="105"/>
      <c r="U13" s="104"/>
      <c r="V13" s="104"/>
    </row>
    <row r="14" spans="1:22" ht="44.25" customHeight="1" x14ac:dyDescent="0.25">
      <c r="A14" s="719" t="s">
        <v>45</v>
      </c>
      <c r="B14" s="720"/>
      <c r="C14" s="651" t="s">
        <v>46</v>
      </c>
      <c r="D14" s="651"/>
      <c r="E14" s="651"/>
      <c r="F14" s="651"/>
      <c r="G14" s="104"/>
      <c r="H14" s="143"/>
      <c r="I14" s="144"/>
      <c r="J14" s="143"/>
      <c r="K14" s="143"/>
      <c r="L14" s="143"/>
      <c r="M14" s="104"/>
      <c r="N14" s="104"/>
      <c r="O14" s="104"/>
      <c r="P14" s="104"/>
      <c r="Q14" s="104"/>
      <c r="R14" s="105"/>
      <c r="S14" s="105"/>
      <c r="T14" s="105"/>
      <c r="U14" s="104"/>
      <c r="V14" s="104"/>
    </row>
    <row r="15" spans="1:22" ht="33" customHeight="1" x14ac:dyDescent="0.25">
      <c r="A15" s="717" t="s">
        <v>47</v>
      </c>
      <c r="B15" s="718"/>
      <c r="C15" s="651" t="s">
        <v>48</v>
      </c>
      <c r="D15" s="651"/>
      <c r="E15" s="651"/>
      <c r="F15" s="651"/>
      <c r="G15" s="104"/>
      <c r="H15" s="143"/>
      <c r="I15" s="145"/>
      <c r="J15" s="143"/>
      <c r="K15" s="143"/>
      <c r="L15" s="143"/>
      <c r="M15" s="104"/>
      <c r="N15" s="104"/>
      <c r="O15" s="104"/>
      <c r="P15" s="104"/>
      <c r="Q15" s="104"/>
      <c r="R15" s="105"/>
      <c r="S15" s="105"/>
      <c r="T15" s="105"/>
      <c r="U15" s="104"/>
      <c r="V15" s="104"/>
    </row>
    <row r="16" spans="1:22" ht="24.75" customHeight="1" x14ac:dyDescent="0.25">
      <c r="A16" s="754" t="s">
        <v>49</v>
      </c>
      <c r="B16" s="755"/>
      <c r="C16" s="106" t="s">
        <v>50</v>
      </c>
      <c r="D16" s="721" t="s">
        <v>98</v>
      </c>
      <c r="E16" s="722"/>
      <c r="F16" s="758" t="s">
        <v>14</v>
      </c>
      <c r="G16" s="104"/>
      <c r="H16" s="144"/>
      <c r="I16" s="144"/>
      <c r="J16" s="145"/>
      <c r="K16" s="144">
        <f>I16-J16</f>
        <v>0</v>
      </c>
      <c r="L16" s="143"/>
      <c r="M16" s="104"/>
      <c r="N16" s="104"/>
      <c r="O16" s="104"/>
      <c r="P16" s="104"/>
      <c r="Q16" s="104"/>
      <c r="R16" s="105"/>
      <c r="S16" s="105"/>
      <c r="T16" s="105"/>
      <c r="U16" s="104"/>
      <c r="V16" s="104"/>
    </row>
    <row r="17" spans="1:22" x14ac:dyDescent="0.25">
      <c r="A17" s="756"/>
      <c r="B17" s="757"/>
      <c r="C17" s="106" t="s">
        <v>52</v>
      </c>
      <c r="D17" s="721" t="s">
        <v>53</v>
      </c>
      <c r="E17" s="722"/>
      <c r="F17" s="759"/>
      <c r="G17" s="104"/>
      <c r="H17" s="143"/>
      <c r="I17" s="143"/>
      <c r="J17" s="143"/>
      <c r="K17" s="143"/>
      <c r="L17" s="143"/>
      <c r="M17" s="104"/>
      <c r="N17" s="104"/>
      <c r="O17" s="104"/>
      <c r="P17" s="104"/>
      <c r="Q17" s="104"/>
      <c r="R17" s="105"/>
      <c r="S17" s="105"/>
      <c r="T17" s="105"/>
      <c r="U17" s="104"/>
      <c r="V17" s="104"/>
    </row>
    <row r="18" spans="1:22" ht="15.75" x14ac:dyDescent="0.25">
      <c r="A18" s="107"/>
      <c r="B18" s="107"/>
      <c r="C18" s="108"/>
      <c r="E18" s="109"/>
      <c r="H18" s="143"/>
      <c r="I18" s="143"/>
      <c r="J18" s="143"/>
      <c r="K18" s="143"/>
      <c r="L18" s="143"/>
    </row>
    <row r="19" spans="1:22" ht="15.75" x14ac:dyDescent="0.25">
      <c r="A19" s="107"/>
      <c r="B19" s="107"/>
      <c r="C19" s="110" t="e">
        <f>+C23-D23-E23-#REF!-F23</f>
        <v>#REF!</v>
      </c>
      <c r="E19" s="111"/>
      <c r="H19" s="143"/>
      <c r="I19" s="143"/>
      <c r="J19" s="143"/>
      <c r="K19" s="143"/>
      <c r="L19" s="143"/>
    </row>
    <row r="20" spans="1:22" s="114" customFormat="1" ht="15.75" x14ac:dyDescent="0.25">
      <c r="A20" s="112" t="s">
        <v>128</v>
      </c>
      <c r="B20" s="112"/>
      <c r="C20" s="112"/>
      <c r="D20" s="102"/>
      <c r="E20" s="112"/>
      <c r="F20" s="112"/>
      <c r="G20" s="113"/>
      <c r="H20" s="112"/>
    </row>
    <row r="21" spans="1:22" s="114" customFormat="1" ht="35.25" customHeight="1" x14ac:dyDescent="0.25">
      <c r="A21" s="716" t="s">
        <v>129</v>
      </c>
      <c r="B21" s="716"/>
      <c r="C21" s="716"/>
      <c r="D21" s="716"/>
      <c r="E21" s="716"/>
      <c r="F21" s="716"/>
      <c r="G21" s="716"/>
      <c r="H21" s="716"/>
    </row>
    <row r="22" spans="1:22" s="114" customFormat="1" ht="43.5" customHeight="1" x14ac:dyDescent="0.25">
      <c r="A22" s="115" t="s">
        <v>130</v>
      </c>
      <c r="B22" s="115" t="s">
        <v>131</v>
      </c>
      <c r="C22" s="115" t="s">
        <v>132</v>
      </c>
      <c r="D22" s="115" t="s">
        <v>133</v>
      </c>
      <c r="E22" s="115" t="s">
        <v>134</v>
      </c>
      <c r="F22" s="115" t="s">
        <v>135</v>
      </c>
      <c r="G22" s="746" t="s">
        <v>136</v>
      </c>
      <c r="H22" s="747"/>
    </row>
    <row r="23" spans="1:22" s="114" customFormat="1" ht="29.25" customHeight="1" x14ac:dyDescent="0.25">
      <c r="A23" s="153" t="s">
        <v>137</v>
      </c>
      <c r="B23" s="69">
        <v>446119486</v>
      </c>
      <c r="C23" s="69">
        <f>'2. RESUMEN EJECUTIVO'!C32</f>
        <v>5584191400</v>
      </c>
      <c r="D23" s="69">
        <f>'2. RESUMEN EJECUTIVO'!D32</f>
        <v>2337747623</v>
      </c>
      <c r="E23" s="100">
        <f>+C43</f>
        <v>2446388491</v>
      </c>
      <c r="F23" s="101">
        <f>+D138</f>
        <v>800055286</v>
      </c>
      <c r="G23" s="748">
        <f>+C152</f>
        <v>765342172</v>
      </c>
      <c r="H23" s="749"/>
      <c r="I23" s="116">
        <f>+D23-G23</f>
        <v>1572405451</v>
      </c>
    </row>
    <row r="24" spans="1:22" s="114" customFormat="1" ht="21.75" customHeight="1" x14ac:dyDescent="0.25">
      <c r="A24" s="750" t="s">
        <v>138</v>
      </c>
      <c r="B24" s="750"/>
      <c r="C24" s="117"/>
      <c r="D24" s="117">
        <f>+D23/C23</f>
        <v>0.41863672921383033</v>
      </c>
      <c r="E24" s="117">
        <f>E23/C23</f>
        <v>0.43809180519851093</v>
      </c>
      <c r="F24" s="117">
        <f>+F23/C23</f>
        <v>0.14327146558765877</v>
      </c>
      <c r="G24" s="751">
        <f>+G23/C23</f>
        <v>0.13705514678454611</v>
      </c>
      <c r="H24" s="752"/>
      <c r="I24" s="118"/>
    </row>
    <row r="25" spans="1:22" s="114" customFormat="1" ht="34.5" customHeight="1" x14ac:dyDescent="0.25">
      <c r="A25" s="716" t="s">
        <v>139</v>
      </c>
      <c r="B25" s="716"/>
      <c r="C25" s="716"/>
      <c r="D25" s="716"/>
      <c r="E25" s="716"/>
      <c r="F25" s="716"/>
      <c r="G25" s="716"/>
      <c r="H25" s="716"/>
      <c r="I25" s="119"/>
    </row>
    <row r="26" spans="1:22" s="114" customFormat="1" ht="49.5" customHeight="1" x14ac:dyDescent="0.25">
      <c r="A26" s="115" t="s">
        <v>140</v>
      </c>
      <c r="B26" s="115" t="s">
        <v>141</v>
      </c>
      <c r="C26" s="115" t="s">
        <v>142</v>
      </c>
      <c r="D26" s="115" t="s">
        <v>143</v>
      </c>
      <c r="E26" s="746" t="s">
        <v>144</v>
      </c>
      <c r="F26" s="753"/>
      <c r="G26" s="753"/>
      <c r="H26" s="747"/>
    </row>
    <row r="27" spans="1:22" ht="63" x14ac:dyDescent="0.25">
      <c r="A27" s="571" t="s">
        <v>145</v>
      </c>
      <c r="B27" s="569">
        <v>1422</v>
      </c>
      <c r="C27" s="573">
        <v>18300000</v>
      </c>
      <c r="D27" s="575" t="s">
        <v>146</v>
      </c>
      <c r="E27" s="712" t="s">
        <v>147</v>
      </c>
      <c r="F27" s="713"/>
      <c r="G27" s="713"/>
      <c r="H27" s="714"/>
    </row>
    <row r="28" spans="1:22" ht="78.75" x14ac:dyDescent="0.25">
      <c r="A28" s="572" t="s">
        <v>148</v>
      </c>
      <c r="B28" s="570">
        <v>1347</v>
      </c>
      <c r="C28" s="574">
        <v>9584675</v>
      </c>
      <c r="D28" s="575" t="s">
        <v>149</v>
      </c>
      <c r="E28" s="712" t="s">
        <v>147</v>
      </c>
      <c r="F28" s="713"/>
      <c r="G28" s="713"/>
      <c r="H28" s="714"/>
    </row>
    <row r="29" spans="1:22" ht="47.25" x14ac:dyDescent="0.25">
      <c r="A29" s="572" t="s">
        <v>150</v>
      </c>
      <c r="B29" s="570">
        <v>1419</v>
      </c>
      <c r="C29" s="574">
        <v>2012377</v>
      </c>
      <c r="D29" s="575" t="s">
        <v>146</v>
      </c>
      <c r="E29" s="709" t="s">
        <v>151</v>
      </c>
      <c r="F29" s="710"/>
      <c r="G29" s="710"/>
      <c r="H29" s="711"/>
    </row>
    <row r="30" spans="1:22" ht="19.5" customHeight="1" x14ac:dyDescent="0.25">
      <c r="A30" s="572" t="s">
        <v>152</v>
      </c>
      <c r="B30" s="570">
        <v>1457</v>
      </c>
      <c r="C30" s="574">
        <v>4758050</v>
      </c>
      <c r="D30" s="575">
        <v>45483</v>
      </c>
      <c r="E30" s="709" t="s">
        <v>153</v>
      </c>
      <c r="F30" s="710"/>
      <c r="G30" s="710"/>
      <c r="H30" s="711"/>
    </row>
    <row r="31" spans="1:22" ht="63" x14ac:dyDescent="0.25">
      <c r="A31" s="572" t="s">
        <v>154</v>
      </c>
      <c r="B31" s="570">
        <v>1458</v>
      </c>
      <c r="C31" s="574">
        <v>18961515</v>
      </c>
      <c r="D31" s="575">
        <v>45483</v>
      </c>
      <c r="E31" s="712" t="s">
        <v>155</v>
      </c>
      <c r="F31" s="713"/>
      <c r="G31" s="713"/>
      <c r="H31" s="714"/>
    </row>
    <row r="32" spans="1:22" ht="47.25" x14ac:dyDescent="0.25">
      <c r="A32" s="572" t="s">
        <v>156</v>
      </c>
      <c r="B32" s="570">
        <v>1459</v>
      </c>
      <c r="C32" s="574">
        <v>5500770</v>
      </c>
      <c r="D32" s="575">
        <v>45483</v>
      </c>
      <c r="E32" s="709" t="s">
        <v>157</v>
      </c>
      <c r="F32" s="710"/>
      <c r="G32" s="710"/>
      <c r="H32" s="711"/>
    </row>
    <row r="33" spans="1:8" ht="76.5" customHeight="1" x14ac:dyDescent="0.25">
      <c r="A33" s="572" t="s">
        <v>158</v>
      </c>
      <c r="B33" s="570">
        <v>1524</v>
      </c>
      <c r="C33" s="574">
        <v>3667180</v>
      </c>
      <c r="D33" s="575" t="s">
        <v>159</v>
      </c>
      <c r="E33" s="709" t="s">
        <v>160</v>
      </c>
      <c r="F33" s="710"/>
      <c r="G33" s="710"/>
      <c r="H33" s="711"/>
    </row>
    <row r="34" spans="1:8" ht="90" customHeight="1" x14ac:dyDescent="0.25">
      <c r="A34" s="572" t="s">
        <v>161</v>
      </c>
      <c r="B34" s="570">
        <v>1525</v>
      </c>
      <c r="C34" s="574">
        <v>30000000</v>
      </c>
      <c r="D34" s="575" t="s">
        <v>159</v>
      </c>
      <c r="E34" s="712" t="s">
        <v>147</v>
      </c>
      <c r="F34" s="713"/>
      <c r="G34" s="713"/>
      <c r="H34" s="714"/>
    </row>
    <row r="35" spans="1:8" ht="78" customHeight="1" x14ac:dyDescent="0.25">
      <c r="A35" s="572" t="s">
        <v>162</v>
      </c>
      <c r="B35" s="570">
        <v>1239</v>
      </c>
      <c r="C35" s="574">
        <v>5372166</v>
      </c>
      <c r="D35" s="575" t="s">
        <v>163</v>
      </c>
      <c r="E35" s="709" t="s">
        <v>164</v>
      </c>
      <c r="F35" s="710"/>
      <c r="G35" s="710"/>
      <c r="H35" s="711"/>
    </row>
    <row r="36" spans="1:8" ht="47.25" x14ac:dyDescent="0.25">
      <c r="A36" s="572" t="s">
        <v>165</v>
      </c>
      <c r="B36" s="570">
        <v>1287</v>
      </c>
      <c r="C36" s="574">
        <v>2322547</v>
      </c>
      <c r="D36" s="575" t="s">
        <v>166</v>
      </c>
      <c r="E36" s="709" t="s">
        <v>167</v>
      </c>
      <c r="F36" s="710"/>
      <c r="G36" s="710"/>
      <c r="H36" s="711"/>
    </row>
    <row r="37" spans="1:8" ht="63" x14ac:dyDescent="0.25">
      <c r="A37" s="572" t="s">
        <v>168</v>
      </c>
      <c r="B37" s="570">
        <v>1241</v>
      </c>
      <c r="C37" s="574">
        <v>10800000</v>
      </c>
      <c r="D37" s="575" t="s">
        <v>163</v>
      </c>
      <c r="E37" s="709" t="s">
        <v>169</v>
      </c>
      <c r="F37" s="710"/>
      <c r="G37" s="710"/>
      <c r="H37" s="711"/>
    </row>
    <row r="38" spans="1:8" ht="110.25" x14ac:dyDescent="0.25">
      <c r="A38" s="572" t="s">
        <v>170</v>
      </c>
      <c r="B38" s="570">
        <v>1537</v>
      </c>
      <c r="C38" s="574">
        <v>92337031</v>
      </c>
      <c r="D38" s="575" t="s">
        <v>171</v>
      </c>
      <c r="E38" s="712" t="s">
        <v>147</v>
      </c>
      <c r="F38" s="713"/>
      <c r="G38" s="713"/>
      <c r="H38" s="714"/>
    </row>
    <row r="39" spans="1:8" ht="74.25" customHeight="1" x14ac:dyDescent="0.25">
      <c r="A39" s="572" t="s">
        <v>172</v>
      </c>
      <c r="B39" s="570">
        <v>1539</v>
      </c>
      <c r="C39" s="574">
        <v>1000000</v>
      </c>
      <c r="D39" s="575" t="s">
        <v>171</v>
      </c>
      <c r="E39" s="709" t="s">
        <v>173</v>
      </c>
      <c r="F39" s="710"/>
      <c r="G39" s="710"/>
      <c r="H39" s="711"/>
    </row>
    <row r="40" spans="1:8" ht="28.5" customHeight="1" x14ac:dyDescent="0.25">
      <c r="A40" s="572" t="s">
        <v>174</v>
      </c>
      <c r="B40" s="570">
        <v>1542</v>
      </c>
      <c r="C40" s="574">
        <v>2000000000</v>
      </c>
      <c r="D40" s="575" t="s">
        <v>175</v>
      </c>
      <c r="E40" s="712" t="s">
        <v>176</v>
      </c>
      <c r="F40" s="713"/>
      <c r="G40" s="713"/>
      <c r="H40" s="714"/>
    </row>
    <row r="41" spans="1:8" ht="97.5" customHeight="1" x14ac:dyDescent="0.25">
      <c r="A41" s="572" t="s">
        <v>177</v>
      </c>
      <c r="B41" s="570">
        <v>1546</v>
      </c>
      <c r="C41" s="574">
        <v>215000000</v>
      </c>
      <c r="D41" s="575" t="s">
        <v>178</v>
      </c>
      <c r="E41" s="712" t="s">
        <v>147</v>
      </c>
      <c r="F41" s="713"/>
      <c r="G41" s="713"/>
      <c r="H41" s="714"/>
    </row>
    <row r="42" spans="1:8" ht="63" x14ac:dyDescent="0.25">
      <c r="A42" s="572" t="s">
        <v>179</v>
      </c>
      <c r="B42" s="570">
        <v>1547</v>
      </c>
      <c r="C42" s="574">
        <v>26772180</v>
      </c>
      <c r="D42" s="120" t="s">
        <v>178</v>
      </c>
      <c r="E42" s="712" t="s">
        <v>147</v>
      </c>
      <c r="F42" s="713"/>
      <c r="G42" s="713"/>
      <c r="H42" s="714"/>
    </row>
    <row r="43" spans="1:8" ht="15.75" x14ac:dyDescent="0.25">
      <c r="A43" s="122" t="s">
        <v>13</v>
      </c>
      <c r="B43" s="123"/>
      <c r="C43" s="123">
        <f>SUM(C27:C42)</f>
        <v>2446388491</v>
      </c>
      <c r="D43" s="99"/>
      <c r="E43" s="712"/>
      <c r="F43" s="713"/>
      <c r="G43" s="713"/>
      <c r="H43" s="714"/>
    </row>
    <row r="44" spans="1:8" ht="15.75" x14ac:dyDescent="0.25">
      <c r="A44" s="716" t="s">
        <v>180</v>
      </c>
      <c r="B44" s="716"/>
      <c r="C44" s="716"/>
      <c r="D44" s="716"/>
      <c r="E44" s="716"/>
      <c r="F44" s="716"/>
      <c r="G44" s="716"/>
      <c r="H44" s="716"/>
    </row>
    <row r="45" spans="1:8" ht="71.25" customHeight="1" x14ac:dyDescent="0.25">
      <c r="A45" s="124" t="s">
        <v>181</v>
      </c>
      <c r="B45" s="124" t="s">
        <v>182</v>
      </c>
      <c r="C45" s="124" t="s">
        <v>183</v>
      </c>
      <c r="D45" s="124" t="s">
        <v>184</v>
      </c>
      <c r="E45" s="735" t="s">
        <v>185</v>
      </c>
      <c r="F45" s="735"/>
      <c r="G45" s="735"/>
      <c r="H45" s="735"/>
    </row>
    <row r="46" spans="1:8" ht="47.25" x14ac:dyDescent="0.25">
      <c r="A46" s="124" t="s">
        <v>186</v>
      </c>
      <c r="B46" s="124" t="s">
        <v>187</v>
      </c>
      <c r="C46" s="124" t="s">
        <v>188</v>
      </c>
      <c r="D46" s="137">
        <v>57793</v>
      </c>
      <c r="E46" s="706" t="s">
        <v>189</v>
      </c>
      <c r="F46" s="707"/>
      <c r="G46" s="707"/>
      <c r="H46" s="708"/>
    </row>
    <row r="47" spans="1:8" ht="47.25" x14ac:dyDescent="0.25">
      <c r="A47" s="124" t="s">
        <v>186</v>
      </c>
      <c r="B47" s="124" t="s">
        <v>190</v>
      </c>
      <c r="C47" s="124" t="s">
        <v>188</v>
      </c>
      <c r="D47" s="137">
        <v>7589220</v>
      </c>
      <c r="E47" s="706" t="s">
        <v>189</v>
      </c>
      <c r="F47" s="707"/>
      <c r="G47" s="707"/>
      <c r="H47" s="708"/>
    </row>
    <row r="48" spans="1:8" ht="31.5" x14ac:dyDescent="0.25">
      <c r="A48" s="124" t="s">
        <v>191</v>
      </c>
      <c r="B48" s="124" t="s">
        <v>192</v>
      </c>
      <c r="C48" s="124" t="s">
        <v>188</v>
      </c>
      <c r="D48" s="137">
        <v>3739483</v>
      </c>
      <c r="E48" s="706" t="s">
        <v>193</v>
      </c>
      <c r="F48" s="707"/>
      <c r="G48" s="707"/>
      <c r="H48" s="708"/>
    </row>
    <row r="49" spans="1:8" ht="31.5" x14ac:dyDescent="0.25">
      <c r="A49" s="124" t="s">
        <v>191</v>
      </c>
      <c r="B49" s="124" t="s">
        <v>194</v>
      </c>
      <c r="C49" s="124" t="s">
        <v>188</v>
      </c>
      <c r="D49" s="137">
        <v>15094940</v>
      </c>
      <c r="E49" s="706" t="s">
        <v>195</v>
      </c>
      <c r="F49" s="707"/>
      <c r="G49" s="707"/>
      <c r="H49" s="708"/>
    </row>
    <row r="50" spans="1:8" ht="31.5" x14ac:dyDescent="0.25">
      <c r="A50" s="124" t="s">
        <v>191</v>
      </c>
      <c r="B50" s="124" t="s">
        <v>196</v>
      </c>
      <c r="C50" s="124" t="s">
        <v>188</v>
      </c>
      <c r="D50" s="137">
        <v>6320505</v>
      </c>
      <c r="E50" s="706" t="s">
        <v>197</v>
      </c>
      <c r="F50" s="707"/>
      <c r="G50" s="707"/>
      <c r="H50" s="708"/>
    </row>
    <row r="51" spans="1:8" ht="31.5" x14ac:dyDescent="0.25">
      <c r="A51" s="124" t="s">
        <v>191</v>
      </c>
      <c r="B51" s="124" t="s">
        <v>198</v>
      </c>
      <c r="C51" s="124" t="s">
        <v>188</v>
      </c>
      <c r="D51" s="137">
        <v>3667180</v>
      </c>
      <c r="E51" s="706" t="s">
        <v>199</v>
      </c>
      <c r="F51" s="707"/>
      <c r="G51" s="707"/>
      <c r="H51" s="708"/>
    </row>
    <row r="52" spans="1:8" ht="31.5" x14ac:dyDescent="0.25">
      <c r="A52" s="124" t="s">
        <v>191</v>
      </c>
      <c r="B52" s="124" t="s">
        <v>200</v>
      </c>
      <c r="C52" s="124" t="s">
        <v>201</v>
      </c>
      <c r="D52" s="137">
        <v>2349690</v>
      </c>
      <c r="E52" s="706" t="s">
        <v>202</v>
      </c>
      <c r="F52" s="707"/>
      <c r="G52" s="707"/>
      <c r="H52" s="708"/>
    </row>
    <row r="53" spans="1:8" ht="31.5" x14ac:dyDescent="0.25">
      <c r="A53" s="124" t="s">
        <v>191</v>
      </c>
      <c r="B53" s="124" t="s">
        <v>203</v>
      </c>
      <c r="C53" s="124" t="s">
        <v>201</v>
      </c>
      <c r="D53" s="137">
        <v>3937260</v>
      </c>
      <c r="E53" s="706" t="s">
        <v>204</v>
      </c>
      <c r="F53" s="707"/>
      <c r="G53" s="707"/>
      <c r="H53" s="708"/>
    </row>
    <row r="54" spans="1:8" ht="31.5" x14ac:dyDescent="0.25">
      <c r="A54" s="124" t="s">
        <v>191</v>
      </c>
      <c r="B54" s="124" t="s">
        <v>205</v>
      </c>
      <c r="C54" s="124" t="s">
        <v>188</v>
      </c>
      <c r="D54" s="137">
        <v>3667180</v>
      </c>
      <c r="E54" s="706" t="s">
        <v>206</v>
      </c>
      <c r="F54" s="707"/>
      <c r="G54" s="707"/>
      <c r="H54" s="708"/>
    </row>
    <row r="55" spans="1:8" ht="31.5" x14ac:dyDescent="0.25">
      <c r="A55" s="124" t="s">
        <v>207</v>
      </c>
      <c r="B55" s="124" t="s">
        <v>208</v>
      </c>
      <c r="C55" s="124" t="s">
        <v>188</v>
      </c>
      <c r="D55" s="137">
        <v>4132435</v>
      </c>
      <c r="E55" s="706" t="s">
        <v>209</v>
      </c>
      <c r="F55" s="707"/>
      <c r="G55" s="707"/>
      <c r="H55" s="708"/>
    </row>
    <row r="56" spans="1:8" ht="31.5" x14ac:dyDescent="0.25">
      <c r="A56" s="124" t="s">
        <v>207</v>
      </c>
      <c r="B56" s="124" t="s">
        <v>210</v>
      </c>
      <c r="C56" s="124" t="s">
        <v>188</v>
      </c>
      <c r="D56" s="137">
        <v>5800000</v>
      </c>
      <c r="E56" s="706" t="s">
        <v>211</v>
      </c>
      <c r="F56" s="707"/>
      <c r="G56" s="707"/>
      <c r="H56" s="708"/>
    </row>
    <row r="57" spans="1:8" ht="31.5" x14ac:dyDescent="0.25">
      <c r="A57" s="124" t="s">
        <v>207</v>
      </c>
      <c r="B57" s="124" t="s">
        <v>212</v>
      </c>
      <c r="C57" s="124" t="s">
        <v>188</v>
      </c>
      <c r="D57" s="137">
        <v>3667180</v>
      </c>
      <c r="E57" s="706" t="s">
        <v>213</v>
      </c>
      <c r="F57" s="707"/>
      <c r="G57" s="707"/>
      <c r="H57" s="708"/>
    </row>
    <row r="58" spans="1:8" ht="31.5" x14ac:dyDescent="0.25">
      <c r="A58" s="124" t="s">
        <v>207</v>
      </c>
      <c r="B58" s="124" t="s">
        <v>214</v>
      </c>
      <c r="C58" s="124" t="s">
        <v>188</v>
      </c>
      <c r="D58" s="137">
        <v>633716</v>
      </c>
      <c r="E58" s="706" t="s">
        <v>215</v>
      </c>
      <c r="F58" s="707"/>
      <c r="G58" s="707"/>
      <c r="H58" s="708"/>
    </row>
    <row r="59" spans="1:8" ht="31.5" x14ac:dyDescent="0.25">
      <c r="A59" s="124" t="s">
        <v>207</v>
      </c>
      <c r="B59" s="124" t="s">
        <v>216</v>
      </c>
      <c r="C59" s="124" t="s">
        <v>188</v>
      </c>
      <c r="D59" s="137">
        <v>4132435</v>
      </c>
      <c r="E59" s="706" t="s">
        <v>217</v>
      </c>
      <c r="F59" s="707"/>
      <c r="G59" s="707"/>
      <c r="H59" s="708"/>
    </row>
    <row r="60" spans="1:8" ht="31.5" x14ac:dyDescent="0.25">
      <c r="A60" s="124" t="s">
        <v>207</v>
      </c>
      <c r="B60" s="124" t="s">
        <v>218</v>
      </c>
      <c r="C60" s="124" t="s">
        <v>188</v>
      </c>
      <c r="D60" s="137">
        <v>5382610</v>
      </c>
      <c r="E60" s="706" t="s">
        <v>219</v>
      </c>
      <c r="F60" s="707"/>
      <c r="G60" s="707"/>
      <c r="H60" s="708"/>
    </row>
    <row r="61" spans="1:8" ht="31.5" x14ac:dyDescent="0.25">
      <c r="A61" s="124" t="s">
        <v>207</v>
      </c>
      <c r="B61" s="124" t="s">
        <v>220</v>
      </c>
      <c r="C61" s="124" t="s">
        <v>188</v>
      </c>
      <c r="D61" s="137">
        <v>100000000</v>
      </c>
      <c r="E61" s="706" t="s">
        <v>221</v>
      </c>
      <c r="F61" s="707"/>
      <c r="G61" s="707"/>
      <c r="H61" s="708"/>
    </row>
    <row r="62" spans="1:8" ht="164.25" customHeight="1" x14ac:dyDescent="0.25">
      <c r="A62" s="155" t="s">
        <v>222</v>
      </c>
      <c r="B62" s="124" t="s">
        <v>223</v>
      </c>
      <c r="C62" s="124" t="s">
        <v>98</v>
      </c>
      <c r="D62" s="137">
        <v>200000000</v>
      </c>
      <c r="E62" s="715" t="s">
        <v>224</v>
      </c>
      <c r="F62" s="707"/>
      <c r="G62" s="707"/>
      <c r="H62" s="708"/>
    </row>
    <row r="63" spans="1:8" ht="31.5" x14ac:dyDescent="0.25">
      <c r="A63" s="124" t="s">
        <v>225</v>
      </c>
      <c r="B63" s="124" t="s">
        <v>226</v>
      </c>
      <c r="C63" s="124" t="s">
        <v>188</v>
      </c>
      <c r="D63" s="137">
        <v>2438105</v>
      </c>
      <c r="E63" s="706" t="s">
        <v>227</v>
      </c>
      <c r="F63" s="707"/>
      <c r="G63" s="707"/>
      <c r="H63" s="708"/>
    </row>
    <row r="64" spans="1:8" ht="31.5" x14ac:dyDescent="0.25">
      <c r="A64" s="124" t="s">
        <v>225</v>
      </c>
      <c r="B64" s="124" t="s">
        <v>228</v>
      </c>
      <c r="C64" s="124" t="s">
        <v>188</v>
      </c>
      <c r="D64" s="137">
        <v>2624840</v>
      </c>
      <c r="E64" s="706" t="s">
        <v>229</v>
      </c>
      <c r="F64" s="707"/>
      <c r="G64" s="707"/>
      <c r="H64" s="708"/>
    </row>
    <row r="65" spans="1:8" ht="31.5" x14ac:dyDescent="0.25">
      <c r="A65" s="124" t="s">
        <v>225</v>
      </c>
      <c r="B65" s="124" t="s">
        <v>230</v>
      </c>
      <c r="C65" s="124" t="s">
        <v>188</v>
      </c>
      <c r="D65" s="137">
        <v>2624840</v>
      </c>
      <c r="E65" s="706" t="s">
        <v>231</v>
      </c>
      <c r="F65" s="707"/>
      <c r="G65" s="707"/>
      <c r="H65" s="708"/>
    </row>
    <row r="66" spans="1:8" ht="31.5" x14ac:dyDescent="0.25">
      <c r="A66" s="124" t="s">
        <v>225</v>
      </c>
      <c r="B66" s="124" t="s">
        <v>232</v>
      </c>
      <c r="C66" s="124" t="s">
        <v>188</v>
      </c>
      <c r="D66" s="137">
        <v>5382610</v>
      </c>
      <c r="E66" s="706" t="s">
        <v>233</v>
      </c>
      <c r="F66" s="707"/>
      <c r="G66" s="707"/>
      <c r="H66" s="708"/>
    </row>
    <row r="67" spans="1:8" ht="31.5" x14ac:dyDescent="0.25">
      <c r="A67" s="124" t="s">
        <v>225</v>
      </c>
      <c r="B67" s="124" t="s">
        <v>234</v>
      </c>
      <c r="C67" s="124" t="s">
        <v>188</v>
      </c>
      <c r="D67" s="137">
        <v>5382610</v>
      </c>
      <c r="E67" s="706" t="s">
        <v>235</v>
      </c>
      <c r="F67" s="707"/>
      <c r="G67" s="707"/>
      <c r="H67" s="708"/>
    </row>
    <row r="68" spans="1:8" ht="31.5" x14ac:dyDescent="0.25">
      <c r="A68" s="124" t="s">
        <v>225</v>
      </c>
      <c r="B68" s="124" t="s">
        <v>236</v>
      </c>
      <c r="C68" s="124" t="s">
        <v>188</v>
      </c>
      <c r="D68" s="137">
        <v>2438105</v>
      </c>
      <c r="E68" s="706" t="s">
        <v>237</v>
      </c>
      <c r="F68" s="707"/>
      <c r="G68" s="707"/>
      <c r="H68" s="708"/>
    </row>
    <row r="69" spans="1:8" ht="31.5" x14ac:dyDescent="0.25">
      <c r="A69" s="124" t="s">
        <v>225</v>
      </c>
      <c r="B69" s="124" t="s">
        <v>238</v>
      </c>
      <c r="C69" s="124" t="s">
        <v>188</v>
      </c>
      <c r="D69" s="137">
        <v>6320505</v>
      </c>
      <c r="E69" s="706" t="s">
        <v>239</v>
      </c>
      <c r="F69" s="707"/>
      <c r="G69" s="707"/>
      <c r="H69" s="708"/>
    </row>
    <row r="70" spans="1:8" ht="31.5" x14ac:dyDescent="0.25">
      <c r="A70" s="124" t="s">
        <v>225</v>
      </c>
      <c r="B70" s="124" t="s">
        <v>240</v>
      </c>
      <c r="C70" s="124" t="s">
        <v>188</v>
      </c>
      <c r="D70" s="137">
        <v>5382610</v>
      </c>
      <c r="E70" s="706" t="s">
        <v>241</v>
      </c>
      <c r="F70" s="707"/>
      <c r="G70" s="707"/>
      <c r="H70" s="708"/>
    </row>
    <row r="71" spans="1:8" ht="31.5" x14ac:dyDescent="0.25">
      <c r="A71" s="124" t="s">
        <v>225</v>
      </c>
      <c r="B71" s="124" t="s">
        <v>242</v>
      </c>
      <c r="C71" s="124" t="s">
        <v>188</v>
      </c>
      <c r="D71" s="137">
        <v>3667180</v>
      </c>
      <c r="E71" s="706" t="s">
        <v>243</v>
      </c>
      <c r="F71" s="707"/>
      <c r="G71" s="707"/>
      <c r="H71" s="708"/>
    </row>
    <row r="72" spans="1:8" ht="31.5" x14ac:dyDescent="0.25">
      <c r="A72" s="124" t="s">
        <v>225</v>
      </c>
      <c r="B72" s="124" t="s">
        <v>244</v>
      </c>
      <c r="C72" s="124" t="s">
        <v>188</v>
      </c>
      <c r="D72" s="137">
        <v>3667180</v>
      </c>
      <c r="E72" s="706" t="s">
        <v>245</v>
      </c>
      <c r="F72" s="707"/>
      <c r="G72" s="707"/>
      <c r="H72" s="708"/>
    </row>
    <row r="73" spans="1:8" ht="31.5" x14ac:dyDescent="0.25">
      <c r="A73" s="124" t="s">
        <v>225</v>
      </c>
      <c r="B73" s="124" t="s">
        <v>246</v>
      </c>
      <c r="C73" s="124" t="s">
        <v>188</v>
      </c>
      <c r="D73" s="137">
        <v>8496970</v>
      </c>
      <c r="E73" s="706" t="s">
        <v>247</v>
      </c>
      <c r="F73" s="707"/>
      <c r="G73" s="707"/>
      <c r="H73" s="708"/>
    </row>
    <row r="74" spans="1:8" ht="31.5" x14ac:dyDescent="0.25">
      <c r="A74" s="124" t="s">
        <v>225</v>
      </c>
      <c r="B74" s="124" t="s">
        <v>248</v>
      </c>
      <c r="C74" s="124" t="s">
        <v>188</v>
      </c>
      <c r="D74" s="137">
        <v>5500000</v>
      </c>
      <c r="E74" s="706" t="s">
        <v>249</v>
      </c>
      <c r="F74" s="707"/>
      <c r="G74" s="707"/>
      <c r="H74" s="708"/>
    </row>
    <row r="75" spans="1:8" ht="31.5" x14ac:dyDescent="0.25">
      <c r="A75" s="124" t="s">
        <v>225</v>
      </c>
      <c r="B75" s="124" t="s">
        <v>250</v>
      </c>
      <c r="C75" s="124" t="s">
        <v>188</v>
      </c>
      <c r="D75" s="137">
        <v>2624840</v>
      </c>
      <c r="E75" s="706" t="s">
        <v>251</v>
      </c>
      <c r="F75" s="707"/>
      <c r="G75" s="707"/>
      <c r="H75" s="708"/>
    </row>
    <row r="76" spans="1:8" ht="31.5" x14ac:dyDescent="0.25">
      <c r="A76" s="124" t="s">
        <v>225</v>
      </c>
      <c r="B76" s="124" t="s">
        <v>252</v>
      </c>
      <c r="C76" s="124" t="s">
        <v>188</v>
      </c>
      <c r="D76" s="137">
        <v>6100000</v>
      </c>
      <c r="E76" s="706" t="s">
        <v>253</v>
      </c>
      <c r="F76" s="707"/>
      <c r="G76" s="707"/>
      <c r="H76" s="708"/>
    </row>
    <row r="77" spans="1:8" ht="58.5" customHeight="1" x14ac:dyDescent="0.25">
      <c r="A77" s="124" t="s">
        <v>225</v>
      </c>
      <c r="B77" s="124" t="s">
        <v>254</v>
      </c>
      <c r="C77" s="124" t="s">
        <v>188</v>
      </c>
      <c r="D77" s="137">
        <v>6633840</v>
      </c>
      <c r="E77" s="706" t="s">
        <v>255</v>
      </c>
      <c r="F77" s="707"/>
      <c r="G77" s="707"/>
      <c r="H77" s="708"/>
    </row>
    <row r="78" spans="1:8" ht="50.25" customHeight="1" x14ac:dyDescent="0.25">
      <c r="A78" s="124" t="s">
        <v>225</v>
      </c>
      <c r="B78" s="124" t="s">
        <v>256</v>
      </c>
      <c r="C78" s="124" t="s">
        <v>188</v>
      </c>
      <c r="D78" s="137">
        <v>4132435</v>
      </c>
      <c r="E78" s="706" t="s">
        <v>257</v>
      </c>
      <c r="F78" s="707"/>
      <c r="G78" s="707"/>
      <c r="H78" s="708"/>
    </row>
    <row r="79" spans="1:8" ht="71.25" customHeight="1" x14ac:dyDescent="0.25">
      <c r="A79" s="124" t="s">
        <v>225</v>
      </c>
      <c r="B79" s="124" t="s">
        <v>258</v>
      </c>
      <c r="C79" s="124" t="s">
        <v>188</v>
      </c>
      <c r="D79" s="137">
        <v>2817640</v>
      </c>
      <c r="E79" s="706" t="s">
        <v>259</v>
      </c>
      <c r="F79" s="707"/>
      <c r="G79" s="707"/>
      <c r="H79" s="708"/>
    </row>
    <row r="80" spans="1:8" ht="110.25" customHeight="1" x14ac:dyDescent="0.25">
      <c r="A80" s="124" t="s">
        <v>225</v>
      </c>
      <c r="B80" s="124" t="s">
        <v>260</v>
      </c>
      <c r="C80" s="124" t="s">
        <v>188</v>
      </c>
      <c r="D80" s="137">
        <v>7823880</v>
      </c>
      <c r="E80" s="715" t="s">
        <v>261</v>
      </c>
      <c r="F80" s="707"/>
      <c r="G80" s="707"/>
      <c r="H80" s="708"/>
    </row>
    <row r="81" spans="1:8" ht="71.25" customHeight="1" x14ac:dyDescent="0.25">
      <c r="A81" s="124" t="s">
        <v>225</v>
      </c>
      <c r="B81" s="124" t="s">
        <v>262</v>
      </c>
      <c r="C81" s="124" t="s">
        <v>188</v>
      </c>
      <c r="D81" s="137">
        <v>7823880</v>
      </c>
      <c r="E81" s="706" t="s">
        <v>263</v>
      </c>
      <c r="F81" s="707"/>
      <c r="G81" s="707"/>
      <c r="H81" s="708"/>
    </row>
    <row r="82" spans="1:8" ht="71.25" customHeight="1" x14ac:dyDescent="0.25">
      <c r="A82" s="124" t="s">
        <v>225</v>
      </c>
      <c r="B82" s="124" t="s">
        <v>264</v>
      </c>
      <c r="C82" s="124" t="s">
        <v>188</v>
      </c>
      <c r="D82" s="137">
        <v>1916935</v>
      </c>
      <c r="E82" s="706" t="s">
        <v>237</v>
      </c>
      <c r="F82" s="707"/>
      <c r="G82" s="707"/>
      <c r="H82" s="708"/>
    </row>
    <row r="83" spans="1:8" ht="71.25" customHeight="1" x14ac:dyDescent="0.25">
      <c r="A83" s="124" t="s">
        <v>225</v>
      </c>
      <c r="B83" s="124" t="s">
        <v>265</v>
      </c>
      <c r="C83" s="124" t="s">
        <v>188</v>
      </c>
      <c r="D83" s="137">
        <v>6633840</v>
      </c>
      <c r="E83" s="706" t="s">
        <v>266</v>
      </c>
      <c r="F83" s="707"/>
      <c r="G83" s="707"/>
      <c r="H83" s="708"/>
    </row>
    <row r="84" spans="1:8" ht="31.5" x14ac:dyDescent="0.25">
      <c r="A84" s="124" t="s">
        <v>225</v>
      </c>
      <c r="B84" s="124" t="s">
        <v>267</v>
      </c>
      <c r="C84" s="124" t="s">
        <v>188</v>
      </c>
      <c r="D84" s="137">
        <v>5382610</v>
      </c>
      <c r="E84" s="706" t="s">
        <v>268</v>
      </c>
      <c r="F84" s="707"/>
      <c r="G84" s="707"/>
      <c r="H84" s="708"/>
    </row>
    <row r="85" spans="1:8" ht="43.5" customHeight="1" x14ac:dyDescent="0.25">
      <c r="A85" s="124" t="s">
        <v>225</v>
      </c>
      <c r="B85" s="124" t="s">
        <v>269</v>
      </c>
      <c r="C85" s="124" t="s">
        <v>188</v>
      </c>
      <c r="D85" s="137">
        <v>2438105</v>
      </c>
      <c r="E85" s="706" t="s">
        <v>227</v>
      </c>
      <c r="F85" s="707"/>
      <c r="G85" s="707"/>
      <c r="H85" s="708"/>
    </row>
    <row r="86" spans="1:8" ht="31.5" x14ac:dyDescent="0.25">
      <c r="A86" s="124" t="s">
        <v>270</v>
      </c>
      <c r="B86" s="124" t="s">
        <v>271</v>
      </c>
      <c r="C86" s="124" t="s">
        <v>188</v>
      </c>
      <c r="D86" s="137">
        <v>1916935</v>
      </c>
      <c r="E86" s="706" t="s">
        <v>272</v>
      </c>
      <c r="F86" s="707"/>
      <c r="G86" s="707"/>
      <c r="H86" s="708"/>
    </row>
    <row r="87" spans="1:8" ht="31.5" x14ac:dyDescent="0.25">
      <c r="A87" s="124" t="s">
        <v>270</v>
      </c>
      <c r="B87" s="124" t="s">
        <v>273</v>
      </c>
      <c r="C87" s="124" t="s">
        <v>188</v>
      </c>
      <c r="D87" s="137">
        <v>57451905</v>
      </c>
      <c r="E87" s="706" t="s">
        <v>274</v>
      </c>
      <c r="F87" s="707"/>
      <c r="G87" s="707"/>
      <c r="H87" s="708"/>
    </row>
    <row r="88" spans="1:8" ht="31.5" x14ac:dyDescent="0.25">
      <c r="A88" s="124" t="s">
        <v>270</v>
      </c>
      <c r="B88" s="124" t="s">
        <v>275</v>
      </c>
      <c r="C88" s="124" t="s">
        <v>188</v>
      </c>
      <c r="D88" s="137">
        <v>2300000</v>
      </c>
      <c r="E88" s="706" t="s">
        <v>276</v>
      </c>
      <c r="F88" s="707"/>
      <c r="G88" s="707"/>
      <c r="H88" s="708"/>
    </row>
    <row r="89" spans="1:8" ht="31.5" x14ac:dyDescent="0.25">
      <c r="A89" s="124" t="s">
        <v>270</v>
      </c>
      <c r="B89" s="124" t="s">
        <v>277</v>
      </c>
      <c r="C89" s="124" t="s">
        <v>188</v>
      </c>
      <c r="D89" s="137">
        <v>1916935</v>
      </c>
      <c r="E89" s="706" t="s">
        <v>278</v>
      </c>
      <c r="F89" s="707"/>
      <c r="G89" s="707"/>
      <c r="H89" s="708"/>
    </row>
    <row r="90" spans="1:8" ht="31.5" x14ac:dyDescent="0.25">
      <c r="A90" s="124" t="s">
        <v>270</v>
      </c>
      <c r="B90" s="124" t="s">
        <v>279</v>
      </c>
      <c r="C90" s="124" t="s">
        <v>188</v>
      </c>
      <c r="D90" s="137">
        <v>1916935</v>
      </c>
      <c r="E90" s="706" t="s">
        <v>278</v>
      </c>
      <c r="F90" s="707"/>
      <c r="G90" s="707"/>
      <c r="H90" s="708"/>
    </row>
    <row r="91" spans="1:8" ht="31.5" x14ac:dyDescent="0.25">
      <c r="A91" s="124" t="s">
        <v>270</v>
      </c>
      <c r="B91" s="124" t="s">
        <v>280</v>
      </c>
      <c r="C91" s="124" t="s">
        <v>188</v>
      </c>
      <c r="D91" s="137">
        <v>3800000</v>
      </c>
      <c r="E91" s="706" t="s">
        <v>281</v>
      </c>
      <c r="F91" s="707"/>
      <c r="G91" s="707"/>
      <c r="H91" s="708"/>
    </row>
    <row r="92" spans="1:8" ht="31.5" x14ac:dyDescent="0.25">
      <c r="A92" s="124" t="s">
        <v>270</v>
      </c>
      <c r="B92" s="124" t="s">
        <v>282</v>
      </c>
      <c r="C92" s="124" t="s">
        <v>188</v>
      </c>
      <c r="D92" s="137">
        <v>1916935</v>
      </c>
      <c r="E92" s="706" t="s">
        <v>283</v>
      </c>
      <c r="F92" s="707"/>
      <c r="G92" s="707"/>
      <c r="H92" s="708"/>
    </row>
    <row r="93" spans="1:8" ht="31.5" x14ac:dyDescent="0.25">
      <c r="A93" s="124" t="s">
        <v>270</v>
      </c>
      <c r="B93" s="124" t="s">
        <v>284</v>
      </c>
      <c r="C93" s="124" t="s">
        <v>188</v>
      </c>
      <c r="D93" s="137">
        <v>1916935</v>
      </c>
      <c r="E93" s="706" t="s">
        <v>285</v>
      </c>
      <c r="F93" s="707"/>
      <c r="G93" s="707"/>
      <c r="H93" s="708"/>
    </row>
    <row r="94" spans="1:8" ht="31.5" x14ac:dyDescent="0.25">
      <c r="A94" s="124" t="s">
        <v>270</v>
      </c>
      <c r="B94" s="124" t="s">
        <v>286</v>
      </c>
      <c r="C94" s="124" t="s">
        <v>188</v>
      </c>
      <c r="D94" s="137">
        <v>5416935</v>
      </c>
      <c r="E94" s="706" t="s">
        <v>287</v>
      </c>
      <c r="F94" s="707"/>
      <c r="G94" s="707"/>
      <c r="H94" s="708"/>
    </row>
    <row r="95" spans="1:8" ht="31.5" x14ac:dyDescent="0.25">
      <c r="A95" s="124" t="s">
        <v>270</v>
      </c>
      <c r="B95" s="124" t="s">
        <v>288</v>
      </c>
      <c r="C95" s="124" t="s">
        <v>188</v>
      </c>
      <c r="D95" s="137">
        <v>1916935</v>
      </c>
      <c r="E95" s="706" t="s">
        <v>289</v>
      </c>
      <c r="F95" s="707"/>
      <c r="G95" s="707"/>
      <c r="H95" s="708"/>
    </row>
    <row r="96" spans="1:8" ht="31.5" x14ac:dyDescent="0.25">
      <c r="A96" s="124" t="s">
        <v>270</v>
      </c>
      <c r="B96" s="124" t="s">
        <v>290</v>
      </c>
      <c r="C96" s="124" t="s">
        <v>188</v>
      </c>
      <c r="D96" s="137">
        <v>7000000</v>
      </c>
      <c r="E96" s="706" t="s">
        <v>291</v>
      </c>
      <c r="F96" s="707"/>
      <c r="G96" s="707"/>
      <c r="H96" s="708"/>
    </row>
    <row r="97" spans="1:8" ht="31.5" x14ac:dyDescent="0.25">
      <c r="A97" s="124" t="s">
        <v>270</v>
      </c>
      <c r="B97" s="124" t="s">
        <v>292</v>
      </c>
      <c r="C97" s="124" t="s">
        <v>188</v>
      </c>
      <c r="D97" s="137">
        <v>4758050</v>
      </c>
      <c r="E97" s="706" t="s">
        <v>293</v>
      </c>
      <c r="F97" s="707"/>
      <c r="G97" s="707"/>
      <c r="H97" s="708"/>
    </row>
    <row r="98" spans="1:8" ht="31.5" x14ac:dyDescent="0.25">
      <c r="A98" s="124" t="s">
        <v>270</v>
      </c>
      <c r="B98" s="124" t="s">
        <v>294</v>
      </c>
      <c r="C98" s="124" t="s">
        <v>188</v>
      </c>
      <c r="D98" s="137">
        <v>3286325</v>
      </c>
      <c r="E98" s="706" t="s">
        <v>295</v>
      </c>
      <c r="F98" s="707"/>
      <c r="G98" s="707"/>
      <c r="H98" s="708"/>
    </row>
    <row r="99" spans="1:8" ht="31.5" x14ac:dyDescent="0.25">
      <c r="A99" s="124" t="s">
        <v>270</v>
      </c>
      <c r="B99" s="124" t="s">
        <v>296</v>
      </c>
      <c r="C99" s="124" t="s">
        <v>188</v>
      </c>
      <c r="D99" s="137">
        <v>1916935</v>
      </c>
      <c r="E99" s="706" t="s">
        <v>297</v>
      </c>
      <c r="F99" s="707"/>
      <c r="G99" s="707"/>
      <c r="H99" s="708"/>
    </row>
    <row r="100" spans="1:8" ht="31.5" x14ac:dyDescent="0.25">
      <c r="A100" s="124" t="s">
        <v>270</v>
      </c>
      <c r="B100" s="124" t="s">
        <v>298</v>
      </c>
      <c r="C100" s="124" t="s">
        <v>188</v>
      </c>
      <c r="D100" s="137">
        <v>1916935</v>
      </c>
      <c r="E100" s="706" t="s">
        <v>299</v>
      </c>
      <c r="F100" s="707"/>
      <c r="G100" s="707"/>
      <c r="H100" s="708"/>
    </row>
    <row r="101" spans="1:8" ht="31.5" x14ac:dyDescent="0.25">
      <c r="A101" s="124" t="s">
        <v>270</v>
      </c>
      <c r="B101" s="124" t="s">
        <v>300</v>
      </c>
      <c r="C101" s="124" t="s">
        <v>201</v>
      </c>
      <c r="D101" s="137">
        <v>5382610</v>
      </c>
      <c r="E101" s="706" t="s">
        <v>301</v>
      </c>
      <c r="F101" s="707"/>
      <c r="G101" s="707"/>
      <c r="H101" s="708"/>
    </row>
    <row r="102" spans="1:8" ht="31.5" x14ac:dyDescent="0.25">
      <c r="A102" s="124" t="s">
        <v>270</v>
      </c>
      <c r="B102" s="124" t="s">
        <v>302</v>
      </c>
      <c r="C102" s="124" t="s">
        <v>201</v>
      </c>
      <c r="D102" s="137">
        <v>3667180</v>
      </c>
      <c r="E102" s="706" t="s">
        <v>303</v>
      </c>
      <c r="F102" s="707"/>
      <c r="G102" s="707"/>
      <c r="H102" s="708"/>
    </row>
    <row r="103" spans="1:8" ht="31.5" x14ac:dyDescent="0.25">
      <c r="A103" s="124" t="s">
        <v>270</v>
      </c>
      <c r="B103" s="124" t="s">
        <v>304</v>
      </c>
      <c r="C103" s="124" t="s">
        <v>188</v>
      </c>
      <c r="D103" s="137">
        <v>3667180</v>
      </c>
      <c r="E103" s="706" t="s">
        <v>305</v>
      </c>
      <c r="F103" s="707"/>
      <c r="G103" s="707"/>
      <c r="H103" s="708"/>
    </row>
    <row r="104" spans="1:8" ht="31.5" x14ac:dyDescent="0.25">
      <c r="A104" s="124" t="s">
        <v>270</v>
      </c>
      <c r="B104" s="124" t="s">
        <v>306</v>
      </c>
      <c r="C104" s="124" t="s">
        <v>188</v>
      </c>
      <c r="D104" s="137">
        <v>3667180</v>
      </c>
      <c r="E104" s="706" t="s">
        <v>307</v>
      </c>
      <c r="F104" s="707"/>
      <c r="G104" s="707"/>
      <c r="H104" s="708"/>
    </row>
    <row r="105" spans="1:8" ht="31.5" x14ac:dyDescent="0.25">
      <c r="A105" s="124" t="s">
        <v>270</v>
      </c>
      <c r="B105" s="124" t="s">
        <v>308</v>
      </c>
      <c r="C105" s="124" t="s">
        <v>188</v>
      </c>
      <c r="D105" s="137">
        <v>7571841</v>
      </c>
      <c r="E105" s="706" t="s">
        <v>309</v>
      </c>
      <c r="F105" s="707"/>
      <c r="G105" s="707"/>
      <c r="H105" s="708"/>
    </row>
    <row r="106" spans="1:8" ht="31.5" x14ac:dyDescent="0.25">
      <c r="A106" s="124" t="s">
        <v>270</v>
      </c>
      <c r="B106" s="124" t="s">
        <v>310</v>
      </c>
      <c r="C106" s="124" t="s">
        <v>188</v>
      </c>
      <c r="D106" s="137">
        <v>2624840</v>
      </c>
      <c r="E106" s="706" t="s">
        <v>311</v>
      </c>
      <c r="F106" s="707"/>
      <c r="G106" s="707"/>
      <c r="H106" s="708"/>
    </row>
    <row r="107" spans="1:8" ht="31.5" x14ac:dyDescent="0.25">
      <c r="A107" s="124" t="s">
        <v>270</v>
      </c>
      <c r="B107" s="124" t="s">
        <v>312</v>
      </c>
      <c r="C107" s="124" t="s">
        <v>188</v>
      </c>
      <c r="D107" s="137">
        <v>1916935</v>
      </c>
      <c r="E107" s="706" t="s">
        <v>272</v>
      </c>
      <c r="F107" s="707"/>
      <c r="G107" s="707"/>
      <c r="H107" s="708"/>
    </row>
    <row r="108" spans="1:8" ht="31.5" x14ac:dyDescent="0.25">
      <c r="A108" s="124" t="s">
        <v>270</v>
      </c>
      <c r="B108" s="124" t="s">
        <v>313</v>
      </c>
      <c r="C108" s="124" t="s">
        <v>188</v>
      </c>
      <c r="D108" s="137">
        <v>1916935</v>
      </c>
      <c r="E108" s="706" t="s">
        <v>272</v>
      </c>
      <c r="F108" s="707"/>
      <c r="G108" s="707"/>
      <c r="H108" s="708"/>
    </row>
    <row r="109" spans="1:8" ht="31.5" x14ac:dyDescent="0.25">
      <c r="A109" s="124" t="s">
        <v>270</v>
      </c>
      <c r="B109" s="124" t="s">
        <v>314</v>
      </c>
      <c r="C109" s="124" t="s">
        <v>188</v>
      </c>
      <c r="D109" s="137">
        <v>6633840</v>
      </c>
      <c r="E109" s="706" t="s">
        <v>315</v>
      </c>
      <c r="F109" s="707"/>
      <c r="G109" s="707"/>
      <c r="H109" s="708"/>
    </row>
    <row r="110" spans="1:8" ht="31.5" x14ac:dyDescent="0.25">
      <c r="A110" s="124" t="s">
        <v>270</v>
      </c>
      <c r="B110" s="124" t="s">
        <v>316</v>
      </c>
      <c r="C110" s="124" t="s">
        <v>188</v>
      </c>
      <c r="D110" s="137">
        <v>4000000</v>
      </c>
      <c r="E110" s="706" t="s">
        <v>317</v>
      </c>
      <c r="F110" s="707"/>
      <c r="G110" s="707"/>
      <c r="H110" s="708"/>
    </row>
    <row r="111" spans="1:8" ht="31.5" x14ac:dyDescent="0.25">
      <c r="A111" s="124" t="s">
        <v>270</v>
      </c>
      <c r="B111" s="124" t="s">
        <v>318</v>
      </c>
      <c r="C111" s="124" t="s">
        <v>188</v>
      </c>
      <c r="D111" s="137">
        <v>2624840</v>
      </c>
      <c r="E111" s="706" t="s">
        <v>319</v>
      </c>
      <c r="F111" s="707"/>
      <c r="G111" s="707"/>
      <c r="H111" s="708"/>
    </row>
    <row r="112" spans="1:8" ht="31.5" x14ac:dyDescent="0.25">
      <c r="A112" s="124" t="s">
        <v>270</v>
      </c>
      <c r="B112" s="124" t="s">
        <v>320</v>
      </c>
      <c r="C112" s="124" t="s">
        <v>188</v>
      </c>
      <c r="D112" s="137">
        <v>2624840</v>
      </c>
      <c r="E112" s="706" t="s">
        <v>319</v>
      </c>
      <c r="F112" s="707"/>
      <c r="G112" s="707"/>
      <c r="H112" s="708"/>
    </row>
    <row r="113" spans="1:8" ht="31.5" x14ac:dyDescent="0.25">
      <c r="A113" s="124" t="s">
        <v>270</v>
      </c>
      <c r="B113" s="124" t="s">
        <v>321</v>
      </c>
      <c r="C113" s="124" t="s">
        <v>188</v>
      </c>
      <c r="D113" s="137">
        <v>1916935</v>
      </c>
      <c r="E113" s="706" t="s">
        <v>272</v>
      </c>
      <c r="F113" s="707"/>
      <c r="G113" s="707"/>
      <c r="H113" s="708"/>
    </row>
    <row r="114" spans="1:8" ht="31.5" x14ac:dyDescent="0.25">
      <c r="A114" s="124" t="s">
        <v>270</v>
      </c>
      <c r="B114" s="124" t="s">
        <v>322</v>
      </c>
      <c r="C114" s="124" t="s">
        <v>188</v>
      </c>
      <c r="D114" s="137">
        <v>1916935</v>
      </c>
      <c r="E114" s="706" t="s">
        <v>272</v>
      </c>
      <c r="F114" s="707"/>
      <c r="G114" s="707"/>
      <c r="H114" s="708"/>
    </row>
    <row r="115" spans="1:8" ht="31.5" x14ac:dyDescent="0.25">
      <c r="A115" s="124" t="s">
        <v>270</v>
      </c>
      <c r="B115" s="124" t="s">
        <v>323</v>
      </c>
      <c r="C115" s="124" t="s">
        <v>188</v>
      </c>
      <c r="D115" s="137">
        <v>9000000</v>
      </c>
      <c r="E115" s="706" t="s">
        <v>324</v>
      </c>
      <c r="F115" s="707"/>
      <c r="G115" s="707"/>
      <c r="H115" s="708"/>
    </row>
    <row r="116" spans="1:8" ht="31.5" x14ac:dyDescent="0.25">
      <c r="A116" s="124" t="s">
        <v>270</v>
      </c>
      <c r="B116" s="124" t="s">
        <v>325</v>
      </c>
      <c r="C116" s="124" t="s">
        <v>188</v>
      </c>
      <c r="D116" s="137">
        <v>10791595</v>
      </c>
      <c r="E116" s="706" t="s">
        <v>326</v>
      </c>
      <c r="F116" s="707"/>
      <c r="G116" s="707"/>
      <c r="H116" s="708"/>
    </row>
    <row r="117" spans="1:8" ht="31.5" x14ac:dyDescent="0.25">
      <c r="A117" s="124" t="s">
        <v>270</v>
      </c>
      <c r="B117" s="124" t="s">
        <v>327</v>
      </c>
      <c r="C117" s="124" t="s">
        <v>188</v>
      </c>
      <c r="D117" s="137">
        <v>6000000</v>
      </c>
      <c r="E117" s="706" t="s">
        <v>328</v>
      </c>
      <c r="F117" s="707"/>
      <c r="G117" s="707"/>
      <c r="H117" s="708"/>
    </row>
    <row r="118" spans="1:8" ht="31.5" x14ac:dyDescent="0.25">
      <c r="A118" s="124" t="s">
        <v>270</v>
      </c>
      <c r="B118" s="124" t="s">
        <v>329</v>
      </c>
      <c r="C118" s="124" t="s">
        <v>188</v>
      </c>
      <c r="D118" s="137">
        <v>7600000</v>
      </c>
      <c r="E118" s="706" t="s">
        <v>330</v>
      </c>
      <c r="F118" s="707"/>
      <c r="G118" s="707"/>
      <c r="H118" s="708"/>
    </row>
    <row r="119" spans="1:8" ht="31.5" x14ac:dyDescent="0.25">
      <c r="A119" s="124" t="s">
        <v>270</v>
      </c>
      <c r="B119" s="124" t="s">
        <v>331</v>
      </c>
      <c r="C119" s="124" t="s">
        <v>188</v>
      </c>
      <c r="D119" s="137">
        <v>4758050</v>
      </c>
      <c r="E119" s="706" t="s">
        <v>332</v>
      </c>
      <c r="F119" s="707"/>
      <c r="G119" s="707"/>
      <c r="H119" s="708"/>
    </row>
    <row r="120" spans="1:8" ht="31.5" x14ac:dyDescent="0.25">
      <c r="A120" s="124" t="s">
        <v>270</v>
      </c>
      <c r="B120" s="124" t="s">
        <v>333</v>
      </c>
      <c r="C120" s="124" t="s">
        <v>188</v>
      </c>
      <c r="D120" s="137">
        <v>7600000</v>
      </c>
      <c r="E120" s="706" t="s">
        <v>334</v>
      </c>
      <c r="F120" s="707"/>
      <c r="G120" s="707"/>
      <c r="H120" s="708"/>
    </row>
    <row r="121" spans="1:8" ht="47.25" x14ac:dyDescent="0.25">
      <c r="A121" s="124" t="s">
        <v>335</v>
      </c>
      <c r="B121" s="124" t="s">
        <v>336</v>
      </c>
      <c r="C121" s="124" t="s">
        <v>188</v>
      </c>
      <c r="D121" s="137">
        <v>7823880</v>
      </c>
      <c r="E121" s="706" t="s">
        <v>337</v>
      </c>
      <c r="F121" s="707"/>
      <c r="G121" s="707"/>
      <c r="H121" s="708"/>
    </row>
    <row r="122" spans="1:8" ht="47.25" x14ac:dyDescent="0.25">
      <c r="A122" s="124" t="s">
        <v>335</v>
      </c>
      <c r="B122" s="124" t="s">
        <v>338</v>
      </c>
      <c r="C122" s="124" t="s">
        <v>188</v>
      </c>
      <c r="D122" s="137">
        <v>4000000</v>
      </c>
      <c r="E122" s="706" t="s">
        <v>339</v>
      </c>
      <c r="F122" s="707"/>
      <c r="G122" s="707"/>
      <c r="H122" s="708"/>
    </row>
    <row r="123" spans="1:8" ht="47.25" x14ac:dyDescent="0.25">
      <c r="A123" s="124" t="s">
        <v>335</v>
      </c>
      <c r="B123" s="124" t="s">
        <v>340</v>
      </c>
      <c r="C123" s="124" t="s">
        <v>188</v>
      </c>
      <c r="D123" s="137">
        <v>4758050</v>
      </c>
      <c r="E123" s="706" t="s">
        <v>341</v>
      </c>
      <c r="F123" s="707"/>
      <c r="G123" s="707"/>
      <c r="H123" s="708"/>
    </row>
    <row r="124" spans="1:8" ht="47.25" x14ac:dyDescent="0.25">
      <c r="A124" s="124" t="s">
        <v>335</v>
      </c>
      <c r="B124" s="124" t="s">
        <v>342</v>
      </c>
      <c r="C124" s="124" t="s">
        <v>188</v>
      </c>
      <c r="D124" s="137">
        <v>9000000</v>
      </c>
      <c r="E124" s="706" t="s">
        <v>343</v>
      </c>
      <c r="F124" s="707"/>
      <c r="G124" s="707"/>
      <c r="H124" s="708"/>
    </row>
    <row r="125" spans="1:8" ht="47.25" x14ac:dyDescent="0.25">
      <c r="A125" s="124" t="s">
        <v>335</v>
      </c>
      <c r="B125" s="124" t="s">
        <v>344</v>
      </c>
      <c r="C125" s="124" t="s">
        <v>188</v>
      </c>
      <c r="D125" s="137">
        <v>5382610</v>
      </c>
      <c r="E125" s="706" t="s">
        <v>345</v>
      </c>
      <c r="F125" s="707"/>
      <c r="G125" s="707"/>
      <c r="H125" s="708"/>
    </row>
    <row r="126" spans="1:8" ht="47.25" x14ac:dyDescent="0.25">
      <c r="A126" s="124" t="s">
        <v>335</v>
      </c>
      <c r="B126" s="124" t="s">
        <v>346</v>
      </c>
      <c r="C126" s="124" t="s">
        <v>188</v>
      </c>
      <c r="D126" s="137">
        <v>3800000</v>
      </c>
      <c r="E126" s="706" t="s">
        <v>347</v>
      </c>
      <c r="F126" s="707"/>
      <c r="G126" s="707"/>
      <c r="H126" s="708"/>
    </row>
    <row r="127" spans="1:8" ht="47.25" x14ac:dyDescent="0.25">
      <c r="A127" s="124" t="s">
        <v>335</v>
      </c>
      <c r="B127" s="124" t="s">
        <v>348</v>
      </c>
      <c r="C127" s="124" t="s">
        <v>188</v>
      </c>
      <c r="D127" s="137">
        <v>4758050</v>
      </c>
      <c r="E127" s="706" t="s">
        <v>349</v>
      </c>
      <c r="F127" s="707"/>
      <c r="G127" s="707"/>
      <c r="H127" s="708"/>
    </row>
    <row r="128" spans="1:8" ht="47.25" x14ac:dyDescent="0.25">
      <c r="A128" s="124" t="s">
        <v>335</v>
      </c>
      <c r="B128" s="124" t="s">
        <v>350</v>
      </c>
      <c r="C128" s="124" t="s">
        <v>188</v>
      </c>
      <c r="D128" s="137">
        <v>9500000</v>
      </c>
      <c r="E128" s="706" t="s">
        <v>351</v>
      </c>
      <c r="F128" s="707"/>
      <c r="G128" s="707"/>
      <c r="H128" s="708"/>
    </row>
    <row r="129" spans="1:8" ht="47.25" x14ac:dyDescent="0.25">
      <c r="A129" s="124" t="s">
        <v>352</v>
      </c>
      <c r="B129" s="124" t="s">
        <v>353</v>
      </c>
      <c r="C129" s="124" t="s">
        <v>188</v>
      </c>
      <c r="D129" s="137">
        <v>7823800</v>
      </c>
      <c r="E129" s="706" t="s">
        <v>354</v>
      </c>
      <c r="F129" s="707"/>
      <c r="G129" s="707"/>
      <c r="H129" s="708"/>
    </row>
    <row r="130" spans="1:8" ht="47.25" x14ac:dyDescent="0.25">
      <c r="A130" s="124" t="s">
        <v>186</v>
      </c>
      <c r="B130" s="124" t="s">
        <v>355</v>
      </c>
      <c r="C130" s="124" t="s">
        <v>188</v>
      </c>
      <c r="D130" s="137">
        <v>5892590</v>
      </c>
      <c r="E130" s="706" t="s">
        <v>356</v>
      </c>
      <c r="F130" s="707"/>
      <c r="G130" s="707"/>
      <c r="H130" s="708"/>
    </row>
    <row r="131" spans="1:8" ht="31.5" x14ac:dyDescent="0.25">
      <c r="A131" s="124" t="s">
        <v>207</v>
      </c>
      <c r="B131" s="124" t="s">
        <v>355</v>
      </c>
      <c r="C131" s="124" t="s">
        <v>188</v>
      </c>
      <c r="D131" s="137">
        <v>63660688</v>
      </c>
      <c r="E131" s="706" t="s">
        <v>356</v>
      </c>
      <c r="F131" s="707"/>
      <c r="G131" s="707"/>
      <c r="H131" s="708"/>
    </row>
    <row r="132" spans="1:8" ht="15.75" x14ac:dyDescent="0.25">
      <c r="A132" s="124"/>
      <c r="B132" s="124"/>
      <c r="C132" s="124"/>
      <c r="D132" s="137"/>
      <c r="E132" s="706"/>
      <c r="F132" s="707"/>
      <c r="G132" s="707"/>
      <c r="H132" s="708"/>
    </row>
    <row r="133" spans="1:8" ht="15.75" x14ac:dyDescent="0.25">
      <c r="A133" s="124"/>
      <c r="B133" s="124"/>
      <c r="C133" s="124"/>
      <c r="D133" s="137"/>
      <c r="E133" s="706"/>
      <c r="F133" s="707"/>
      <c r="G133" s="707"/>
      <c r="H133" s="708"/>
    </row>
    <row r="134" spans="1:8" ht="15.75" x14ac:dyDescent="0.25">
      <c r="A134" s="124"/>
      <c r="B134" s="124"/>
      <c r="C134" s="124"/>
      <c r="D134" s="137"/>
      <c r="E134" s="706"/>
      <c r="F134" s="707"/>
      <c r="G134" s="707"/>
      <c r="H134" s="708"/>
    </row>
    <row r="135" spans="1:8" ht="15.75" x14ac:dyDescent="0.25">
      <c r="A135" s="124"/>
      <c r="B135" s="124"/>
      <c r="C135" s="124"/>
      <c r="D135" s="137"/>
      <c r="E135" s="706"/>
      <c r="F135" s="707"/>
      <c r="G135" s="707"/>
      <c r="H135" s="708"/>
    </row>
    <row r="136" spans="1:8" ht="15.75" x14ac:dyDescent="0.25">
      <c r="A136" s="124"/>
      <c r="B136" s="124"/>
      <c r="C136" s="124"/>
      <c r="D136" s="137"/>
      <c r="E136" s="706"/>
      <c r="F136" s="707"/>
      <c r="G136" s="707"/>
      <c r="H136" s="708"/>
    </row>
    <row r="137" spans="1:8" ht="30.75" customHeight="1" x14ac:dyDescent="0.25">
      <c r="A137" s="124"/>
      <c r="B137" s="124"/>
      <c r="C137" s="124"/>
      <c r="D137" s="137"/>
      <c r="E137" s="706"/>
      <c r="F137" s="707"/>
      <c r="G137" s="707"/>
      <c r="H137" s="708"/>
    </row>
    <row r="138" spans="1:8" ht="15.75" x14ac:dyDescent="0.25">
      <c r="A138" s="115" t="s">
        <v>13</v>
      </c>
      <c r="B138" s="125"/>
      <c r="C138" s="125"/>
      <c r="D138" s="126">
        <f>SUM(D46:D137)</f>
        <v>800055286</v>
      </c>
      <c r="E138" s="742"/>
      <c r="F138" s="743"/>
      <c r="G138" s="743"/>
      <c r="H138" s="744"/>
    </row>
    <row r="139" spans="1:8" ht="15.75" x14ac:dyDescent="0.25">
      <c r="A139" s="124" t="s">
        <v>357</v>
      </c>
      <c r="B139" s="745">
        <f>SUM(C43,D138)</f>
        <v>3246443777</v>
      </c>
      <c r="C139" s="745"/>
      <c r="D139" s="745"/>
      <c r="E139" s="745"/>
      <c r="F139" s="745"/>
      <c r="G139" s="745"/>
      <c r="H139" s="745"/>
    </row>
    <row r="140" spans="1:8" ht="15.75" x14ac:dyDescent="0.25">
      <c r="A140" s="716" t="s">
        <v>358</v>
      </c>
      <c r="B140" s="716"/>
      <c r="C140" s="716"/>
      <c r="D140" s="716"/>
      <c r="E140" s="716"/>
      <c r="F140" s="716"/>
      <c r="G140" s="716"/>
      <c r="H140" s="716"/>
    </row>
    <row r="141" spans="1:8" ht="69.75" customHeight="1" x14ac:dyDescent="0.25">
      <c r="A141" s="115" t="s">
        <v>181</v>
      </c>
      <c r="B141" s="115" t="s">
        <v>359</v>
      </c>
      <c r="C141" s="115" t="s">
        <v>360</v>
      </c>
      <c r="D141" s="115" t="s">
        <v>361</v>
      </c>
      <c r="E141" s="729" t="s">
        <v>362</v>
      </c>
      <c r="F141" s="730"/>
      <c r="G141" s="731"/>
      <c r="H141" s="127" t="s">
        <v>363</v>
      </c>
    </row>
    <row r="142" spans="1:8" ht="15.75" x14ac:dyDescent="0.25">
      <c r="A142" s="128">
        <v>1</v>
      </c>
      <c r="B142" s="70">
        <f>'2. RESUMEN EJECUTIVO'!D22</f>
        <v>308495551</v>
      </c>
      <c r="C142" s="70">
        <v>78640627</v>
      </c>
      <c r="D142" s="71">
        <f>C142/B142</f>
        <v>0.2549165676622675</v>
      </c>
      <c r="E142" s="723" t="s">
        <v>364</v>
      </c>
      <c r="F142" s="724"/>
      <c r="G142" s="725"/>
      <c r="H142" s="129">
        <f>B142-C142</f>
        <v>229854924</v>
      </c>
    </row>
    <row r="143" spans="1:8" ht="15.75" x14ac:dyDescent="0.25">
      <c r="A143" s="128">
        <v>2</v>
      </c>
      <c r="B143" s="70">
        <f>'2. RESUMEN EJECUTIVO'!D23</f>
        <v>150220189</v>
      </c>
      <c r="C143" s="70">
        <v>30719104</v>
      </c>
      <c r="D143" s="71">
        <f t="shared" ref="D143:D151" si="0">C143/B143</f>
        <v>0.204493844698864</v>
      </c>
      <c r="E143" s="723" t="s">
        <v>364</v>
      </c>
      <c r="F143" s="724"/>
      <c r="G143" s="725"/>
      <c r="H143" s="129">
        <f t="shared" ref="H143:H151" si="1">B143-C143</f>
        <v>119501085</v>
      </c>
    </row>
    <row r="144" spans="1:8" ht="15.75" x14ac:dyDescent="0.25">
      <c r="A144" s="128">
        <v>3</v>
      </c>
      <c r="B144" s="70">
        <f>'2. RESUMEN EJECUTIVO'!D24</f>
        <v>204623544</v>
      </c>
      <c r="C144" s="70">
        <v>56805937</v>
      </c>
      <c r="D144" s="71">
        <f t="shared" si="0"/>
        <v>0.27761193013058166</v>
      </c>
      <c r="E144" s="723" t="s">
        <v>365</v>
      </c>
      <c r="F144" s="724"/>
      <c r="G144" s="725"/>
      <c r="H144" s="129">
        <f t="shared" si="1"/>
        <v>147817607</v>
      </c>
    </row>
    <row r="145" spans="1:8" ht="15.75" x14ac:dyDescent="0.25">
      <c r="A145" s="128">
        <v>4</v>
      </c>
      <c r="B145" s="70">
        <f>'2. RESUMEN EJECUTIVO'!D25</f>
        <v>0</v>
      </c>
      <c r="C145" s="70">
        <v>0</v>
      </c>
      <c r="D145" s="71">
        <v>0</v>
      </c>
      <c r="E145" s="723"/>
      <c r="F145" s="724"/>
      <c r="G145" s="725"/>
      <c r="H145" s="129">
        <f t="shared" si="1"/>
        <v>0</v>
      </c>
    </row>
    <row r="146" spans="1:8" ht="15.75" x14ac:dyDescent="0.25">
      <c r="A146" s="128">
        <v>5</v>
      </c>
      <c r="B146" s="70">
        <f>'2. RESUMEN EJECUTIVO'!D26</f>
        <v>623925887</v>
      </c>
      <c r="C146" s="70">
        <v>210978793</v>
      </c>
      <c r="D146" s="71">
        <f t="shared" si="0"/>
        <v>0.338147202089084</v>
      </c>
      <c r="E146" s="723" t="s">
        <v>364</v>
      </c>
      <c r="F146" s="724"/>
      <c r="G146" s="725"/>
      <c r="H146" s="129">
        <f t="shared" si="1"/>
        <v>412947094</v>
      </c>
    </row>
    <row r="147" spans="1:8" ht="15.75" x14ac:dyDescent="0.25">
      <c r="A147" s="128">
        <v>6</v>
      </c>
      <c r="B147" s="70">
        <f>'2. RESUMEN EJECUTIVO'!D27</f>
        <v>696105892</v>
      </c>
      <c r="C147" s="70">
        <v>251515655</v>
      </c>
      <c r="D147" s="71">
        <f t="shared" si="0"/>
        <v>0.36131809526473596</v>
      </c>
      <c r="E147" s="723" t="s">
        <v>364</v>
      </c>
      <c r="F147" s="724"/>
      <c r="G147" s="725"/>
      <c r="H147" s="129">
        <f t="shared" si="1"/>
        <v>444590237</v>
      </c>
    </row>
    <row r="148" spans="1:8" ht="15.75" x14ac:dyDescent="0.25">
      <c r="A148" s="128">
        <v>7</v>
      </c>
      <c r="B148" s="70">
        <f>'2. RESUMEN EJECUTIVO'!D28</f>
        <v>278857560</v>
      </c>
      <c r="C148" s="70">
        <v>121295249</v>
      </c>
      <c r="D148" s="71">
        <f t="shared" ref="D148" si="2">C148/B148</f>
        <v>0.43497206602539301</v>
      </c>
      <c r="E148" s="723" t="s">
        <v>364</v>
      </c>
      <c r="F148" s="724"/>
      <c r="G148" s="725"/>
      <c r="H148" s="129">
        <f t="shared" ref="H148" si="3">B148-C148</f>
        <v>157562311</v>
      </c>
    </row>
    <row r="149" spans="1:8" ht="15.75" x14ac:dyDescent="0.25">
      <c r="A149" s="128">
        <v>8</v>
      </c>
      <c r="B149" s="70">
        <f>'2. RESUMEN EJECUTIVO'!D29</f>
        <v>36400000</v>
      </c>
      <c r="C149" s="70">
        <v>0</v>
      </c>
      <c r="D149" s="71">
        <v>0</v>
      </c>
      <c r="E149" s="723" t="s">
        <v>366</v>
      </c>
      <c r="F149" s="724"/>
      <c r="G149" s="725"/>
      <c r="H149" s="129">
        <f t="shared" si="1"/>
        <v>36400000</v>
      </c>
    </row>
    <row r="150" spans="1:8" ht="15.75" x14ac:dyDescent="0.25">
      <c r="A150" s="128">
        <v>9</v>
      </c>
      <c r="B150" s="70">
        <f>'2. RESUMEN EJECUTIVO'!D30</f>
        <v>0</v>
      </c>
      <c r="C150" s="70">
        <v>0</v>
      </c>
      <c r="D150" s="71">
        <v>0</v>
      </c>
      <c r="E150" s="732"/>
      <c r="F150" s="733"/>
      <c r="G150" s="734"/>
      <c r="H150" s="129">
        <f t="shared" si="1"/>
        <v>0</v>
      </c>
    </row>
    <row r="151" spans="1:8" ht="15.75" x14ac:dyDescent="0.25">
      <c r="A151" s="128">
        <v>11</v>
      </c>
      <c r="B151" s="70">
        <f>'2. RESUMEN EJECUTIVO'!D31</f>
        <v>39119000</v>
      </c>
      <c r="C151" s="70">
        <v>15386807</v>
      </c>
      <c r="D151" s="71">
        <f t="shared" si="0"/>
        <v>0.39333334185434188</v>
      </c>
      <c r="E151" s="723" t="s">
        <v>364</v>
      </c>
      <c r="F151" s="724"/>
      <c r="G151" s="725"/>
      <c r="H151" s="129">
        <f t="shared" si="1"/>
        <v>23732193</v>
      </c>
    </row>
    <row r="152" spans="1:8" ht="15.75" x14ac:dyDescent="0.25">
      <c r="A152" s="122" t="s">
        <v>367</v>
      </c>
      <c r="B152" s="123">
        <f>SUM(B142:B151)</f>
        <v>2337747623</v>
      </c>
      <c r="C152" s="123">
        <f>SUM(C142:C151)</f>
        <v>765342172</v>
      </c>
      <c r="D152" s="130">
        <f>+C152/B152</f>
        <v>0.32738442955525143</v>
      </c>
      <c r="E152" s="726"/>
      <c r="F152" s="727"/>
      <c r="G152" s="728"/>
      <c r="H152" s="123">
        <f>SUM(H142:H151)</f>
        <v>1572405451</v>
      </c>
    </row>
    <row r="153" spans="1:8" ht="15.75" x14ac:dyDescent="0.25">
      <c r="A153" s="131" t="s">
        <v>368</v>
      </c>
      <c r="C153" s="121"/>
      <c r="G153" s="132"/>
    </row>
    <row r="154" spans="1:8" x14ac:dyDescent="0.25">
      <c r="D154" s="132"/>
    </row>
    <row r="155" spans="1:8" x14ac:dyDescent="0.25">
      <c r="C155" s="121"/>
      <c r="E155" s="121"/>
    </row>
  </sheetData>
  <sheetProtection algorithmName="SHA-512" hashValue="miG6pTNpDc8KV1bo966r8rJq6cWE0oRjNVq/49RRluRGOLXVqsWb31OumDRHalLAK8Zx5us/3woeflbdiw5pwQ==" saltValue="NN1eOeGMWGGLx/jtvVU7mQ==" spinCount="100000" sheet="1" objects="1" scenarios="1"/>
  <mergeCells count="159">
    <mergeCell ref="H1:H3"/>
    <mergeCell ref="A1:A3"/>
    <mergeCell ref="B1:G1"/>
    <mergeCell ref="B2:G2"/>
    <mergeCell ref="B3:D3"/>
    <mergeCell ref="E3:G3"/>
    <mergeCell ref="A140:H140"/>
    <mergeCell ref="E138:H138"/>
    <mergeCell ref="B139:H139"/>
    <mergeCell ref="G22:H22"/>
    <mergeCell ref="G23:H23"/>
    <mergeCell ref="A24:B24"/>
    <mergeCell ref="G24:H24"/>
    <mergeCell ref="A25:H25"/>
    <mergeCell ref="E26:H26"/>
    <mergeCell ref="E27:H27"/>
    <mergeCell ref="E28:H28"/>
    <mergeCell ref="E29:H29"/>
    <mergeCell ref="A14:B14"/>
    <mergeCell ref="D16:E16"/>
    <mergeCell ref="A15:B15"/>
    <mergeCell ref="A16:B17"/>
    <mergeCell ref="F16:F17"/>
    <mergeCell ref="E30:H30"/>
    <mergeCell ref="E31:H31"/>
    <mergeCell ref="E32:H32"/>
    <mergeCell ref="E33:H33"/>
    <mergeCell ref="E34:H34"/>
    <mergeCell ref="E42:H42"/>
    <mergeCell ref="E80:H80"/>
    <mergeCell ref="E54:H54"/>
    <mergeCell ref="E75:H75"/>
    <mergeCell ref="E55:H55"/>
    <mergeCell ref="E56:H56"/>
    <mergeCell ref="E57:H57"/>
    <mergeCell ref="E58:H58"/>
    <mergeCell ref="E59:H59"/>
    <mergeCell ref="E60:H60"/>
    <mergeCell ref="E65:H65"/>
    <mergeCell ref="E66:H66"/>
    <mergeCell ref="E35:H35"/>
    <mergeCell ref="E36:H36"/>
    <mergeCell ref="E37:H37"/>
    <mergeCell ref="E38:H38"/>
    <mergeCell ref="A44:H44"/>
    <mergeCell ref="E45:H45"/>
    <mergeCell ref="E43:H43"/>
    <mergeCell ref="E46:H46"/>
    <mergeCell ref="E151:G151"/>
    <mergeCell ref="E152:G152"/>
    <mergeCell ref="E141:G141"/>
    <mergeCell ref="E142:G142"/>
    <mergeCell ref="E143:G143"/>
    <mergeCell ref="E144:G144"/>
    <mergeCell ref="E145:G145"/>
    <mergeCell ref="E147:G147"/>
    <mergeCell ref="E146:G146"/>
    <mergeCell ref="E149:G149"/>
    <mergeCell ref="E148:G148"/>
    <mergeCell ref="E150:G150"/>
    <mergeCell ref="C15:F15"/>
    <mergeCell ref="C14:F14"/>
    <mergeCell ref="A21:H21"/>
    <mergeCell ref="A8:B8"/>
    <mergeCell ref="A9:B9"/>
    <mergeCell ref="A10:B10"/>
    <mergeCell ref="C10:F10"/>
    <mergeCell ref="C9:F9"/>
    <mergeCell ref="C8:F8"/>
    <mergeCell ref="A11:B11"/>
    <mergeCell ref="A12:B12"/>
    <mergeCell ref="A13:B13"/>
    <mergeCell ref="C11:F11"/>
    <mergeCell ref="C12:F12"/>
    <mergeCell ref="C13:F13"/>
    <mergeCell ref="D17:E17"/>
    <mergeCell ref="E47:H47"/>
    <mergeCell ref="E50:H50"/>
    <mergeCell ref="E51:H51"/>
    <mergeCell ref="E79:H79"/>
    <mergeCell ref="E39:H39"/>
    <mergeCell ref="E40:H40"/>
    <mergeCell ref="E41:H41"/>
    <mergeCell ref="E68:H68"/>
    <mergeCell ref="E69:H69"/>
    <mergeCell ref="E48:H48"/>
    <mergeCell ref="E49:H49"/>
    <mergeCell ref="E70:H70"/>
    <mergeCell ref="E71:H71"/>
    <mergeCell ref="E72:H72"/>
    <mergeCell ref="E52:H52"/>
    <mergeCell ref="E53:H53"/>
    <mergeCell ref="E67:H67"/>
    <mergeCell ref="E61:H61"/>
    <mergeCell ref="E62:H62"/>
    <mergeCell ref="E63:H63"/>
    <mergeCell ref="E64:H64"/>
    <mergeCell ref="E77:H77"/>
    <mergeCell ref="E78:H78"/>
    <mergeCell ref="E137:H137"/>
    <mergeCell ref="E73:H73"/>
    <mergeCell ref="E74:H74"/>
    <mergeCell ref="E121:H121"/>
    <mergeCell ref="E129:H129"/>
    <mergeCell ref="E130:H130"/>
    <mergeCell ref="E131:H131"/>
    <mergeCell ref="E132:H132"/>
    <mergeCell ref="E133:H133"/>
    <mergeCell ref="E81:H81"/>
    <mergeCell ref="E82:H82"/>
    <mergeCell ref="E83:H83"/>
    <mergeCell ref="E76:H76"/>
    <mergeCell ref="E84:H84"/>
    <mergeCell ref="E85:H85"/>
    <mergeCell ref="E95:H95"/>
    <mergeCell ref="E96:H96"/>
    <mergeCell ref="E97:H97"/>
    <mergeCell ref="E98:H98"/>
    <mergeCell ref="E99:H99"/>
    <mergeCell ref="E100:H100"/>
    <mergeCell ref="E134:H134"/>
    <mergeCell ref="E135:H135"/>
    <mergeCell ref="E136:H136"/>
    <mergeCell ref="E101:H101"/>
    <mergeCell ref="E102:H102"/>
    <mergeCell ref="E122:H122"/>
    <mergeCell ref="E123:H123"/>
    <mergeCell ref="E86:H86"/>
    <mergeCell ref="E87:H87"/>
    <mergeCell ref="E88:H88"/>
    <mergeCell ref="E89:H89"/>
    <mergeCell ref="E90:H90"/>
    <mergeCell ref="E91:H91"/>
    <mergeCell ref="E92:H92"/>
    <mergeCell ref="E93:H93"/>
    <mergeCell ref="E94:H94"/>
    <mergeCell ref="E124:H124"/>
    <mergeCell ref="E125:H125"/>
    <mergeCell ref="E126:H126"/>
    <mergeCell ref="E127:H127"/>
    <mergeCell ref="E128:H128"/>
    <mergeCell ref="E103:H103"/>
    <mergeCell ref="E104:H104"/>
    <mergeCell ref="E105:H105"/>
    <mergeCell ref="E116:H116"/>
    <mergeCell ref="E117:H117"/>
    <mergeCell ref="E118:H118"/>
    <mergeCell ref="E119:H119"/>
    <mergeCell ref="E120:H120"/>
    <mergeCell ref="E111:H111"/>
    <mergeCell ref="E112:H112"/>
    <mergeCell ref="E113:H113"/>
    <mergeCell ref="E114:H114"/>
    <mergeCell ref="E115:H115"/>
    <mergeCell ref="E106:H106"/>
    <mergeCell ref="E107:H107"/>
    <mergeCell ref="E108:H108"/>
    <mergeCell ref="E109:H109"/>
    <mergeCell ref="E110:H110"/>
  </mergeCells>
  <dataValidations xWindow="149" yWindow="216" count="29">
    <dataValidation allowBlank="1" showInputMessage="1" showErrorMessage="1" prompt="OBSERVACIONES DEL SALDO POR GIRAR: Describa en qué contratos se encuentra el saldo por girar y la proyección del mismo, para el caso de recurso humano relacionar por meta total contratos y total valor." sqref="E141:G141" xr:uid="{00000000-0002-0000-0300-000000000000}"/>
    <dataValidation allowBlank="1" showInputMessage="1" showErrorMessage="1" prompt="PROYECCIÓN RESERVAS A CONSTITUIR: Relacione los recursos que serán constituido como reservas presupuestales." sqref="H141" xr:uid="{00000000-0002-0000-0300-000001000000}"/>
    <dataValidation allowBlank="1" showInputMessage="1" showErrorMessage="1" prompt="ESTADO Y OBSERVACIONES: Describa por qué no se han utilizado los recursos, en qué serán destinados y para cuándo se proyecta iniciar el proceso precontractual y contractual, mencionar la modalidad de contratación." sqref="E45:H45 E46:E138" xr:uid="{00000000-0002-0000-0300-000002000000}"/>
    <dataValidation allowBlank="1" showInputMessage="1" showErrorMessage="1" prompt="CONCEPTO DE GASTO: Relacione el concepto de gasto asociado a la meta. Debe coincidir con herramienta financiera." sqref="B47 B54:B76 B84:B137" xr:uid="{00000000-0002-0000-0300-000004000000}"/>
    <dataValidation allowBlank="1" showInputMessage="1" showErrorMessage="1" prompt="VALOR: Relacione por fuente el recurso disponible o que no cuenta con CDP asociado. Debe coincidir con herramienta financiera." sqref="D132:D137" xr:uid="{00000000-0002-0000-0300-000005000000}"/>
    <dataValidation allowBlank="1" showInputMessage="1" showErrorMessage="1" prompt="Modificaciones: Relacione la modificacion realizada al presupuesto total al proyecto de inversión para la vigencia del reporte. Debe coincidir con BOGDATA. " sqref="B22" xr:uid="{00000000-0002-0000-0300-000006000000}"/>
    <dataValidation allowBlank="1" showInputMessage="1" showErrorMessage="1" prompt="Apropiación vigente: Relacione el total del presupuesto actual sumando las adiciones o restando las diminuciones. Debe coincidir con BOGDATA." sqref="C22" xr:uid="{00000000-0002-0000-0300-000007000000}"/>
    <dataValidation allowBlank="1" showInputMessage="1" showErrorMessage="1" prompt="Presupuesto comprometido: Relacione el total del presupuesto que cuenta con contrato firmado. Debe coincidir con PREDIS y herramienta financiera." sqref="C24" xr:uid="{00000000-0002-0000-0300-000008000000}"/>
    <dataValidation allowBlank="1" showInputMessage="1" showErrorMessage="1" prompt="CDPs sin CRP: Relacione el total del presupuesto que cuenta con CDP pero sin registro presupuestal (CRP). Debe coincidir con BOGDATA." sqref="E22" xr:uid="{00000000-0002-0000-0300-000009000000}"/>
    <dataValidation allowBlank="1" showInputMessage="1" showErrorMessage="1" prompt="Presupuesto Disponible : Relacione el total del presupuesto que no cuenta con expedición de disponibilidad presupuestal (CDP). Debe coincidir con BOGDATA " sqref="F22" xr:uid="{00000000-0002-0000-0300-00000A000000}"/>
    <dataValidation allowBlank="1" showInputMessage="1" showErrorMessage="1" prompt="Giros de vigencia: Relacione el total del presupuesto girado. Debe coincidir con BOGDATA " sqref="G22:H22" xr:uid="{00000000-0002-0000-0300-00000B000000}"/>
    <dataValidation allowBlank="1" showInputMessage="1" showErrorMessage="1" prompt="MES EXPEDICIÓN CDP: Relacione el mes de expedición del CDP por el Equipo Financiero." sqref="D26" xr:uid="{00000000-0002-0000-0300-00000C000000}"/>
    <dataValidation allowBlank="1" showInputMessage="1" showErrorMessage="1" prompt="VALOR COMPROMETIDO: Relacione por meta el presupuesto que cuenta con contrato firmado. Debe coincidir con herramienta financiera." sqref="B141" xr:uid="{00000000-0002-0000-0300-00000D000000}"/>
    <dataValidation allowBlank="1" showInputMessage="1" showErrorMessage="1" prompt="VALOR GIRADO: Relacione por meta los giros realizados en el periodo. Debe coincidir con herramienta financiera.  " sqref="C141" xr:uid="{00000000-0002-0000-0300-00000E000000}"/>
    <dataValidation allowBlank="1" showInputMessage="1" showErrorMessage="1" prompt="%DE GIROS: Ya se encuentra formulado, es la división entre “Valor girado” y “Valor comprometido”." sqref="D141" xr:uid="{00000000-0002-0000-0300-00000F000000}"/>
    <dataValidation allowBlank="1" showInputMessage="1" showErrorMessage="1" prompt="CDPs sin CRP: Relacione el total del presupuesto que cuenta con registro presupuestal (CRP). Debe coincidir con BOGDATA." sqref="D24" xr:uid="{00000000-0002-0000-0300-000010000000}"/>
    <dataValidation allowBlank="1" showInputMessage="1" showErrorMessage="1" prompt="Presupuesto Disponible : Relacione el total del presupuesto que no cuenta con expedición de disponibilidad presupuestal (CDP). Debe coincidir con BOGDATA. " sqref="E24:F24" xr:uid="{00000000-0002-0000-0300-000011000000}"/>
    <dataValidation allowBlank="1" showInputMessage="1" showErrorMessage="1" prompt="Giros de vigencia: Relacione el total del presupuesto girado. Debe coincidir con BOGDATA. " sqref="G24:H24" xr:uid="{00000000-0002-0000-0300-000012000000}"/>
    <dataValidation allowBlank="1" showInputMessage="1" showErrorMessage="1" prompt="CODIGO Y OBJETO A CONTRATAR: Colocar el codigo PAA y el OBJETO a contratar_x000a_" sqref="A26" xr:uid="{00000000-0002-0000-0300-000013000000}"/>
    <dataValidation allowBlank="1" showInputMessage="1" showErrorMessage="1" prompt="No CDP: Relacione el numero del CDP expedido por el equipo Financiero." sqref="B26" xr:uid="{00000000-0002-0000-0300-000014000000}"/>
    <dataValidation allowBlank="1" showInputMessage="1" showErrorMessage="1" prompt="TOTAL VALOR CDP: Relacione el valor total del CDP expedido por_x000a_el equipo Financiero." sqref="C26" xr:uid="{00000000-0002-0000-0300-000015000000}"/>
    <dataValidation allowBlank="1" showInputMessage="1" showErrorMessage="1" prompt="CODIGO: Relacione la linea PAA del proceso pendiente de CDP no relacionar la que se encuentra &quot;CON PROCESO&quot; ya que el valor debe coincidir con el presupuesto disponible." sqref="B77:B83 B45:B46 B48:B53" xr:uid="{00000000-0002-0000-0300-000016000000}"/>
    <dataValidation allowBlank="1" showInputMessage="1" showErrorMessage="1" prompt="FUENTE: Relacione la fuente de financiación asociada al concepto de gasto y meta. Debe coincidir con herramienta financiera. " sqref="C62 C101:C102 C132:C137" xr:uid="{00000000-0002-0000-0300-000017000000}"/>
    <dataValidation allowBlank="1" showInputMessage="1" showErrorMessage="1" prompt="Fecha estimada de inicio de proceso: Relacionar la fecha estimada de inicio del proceso de la linea PAA._x000a_" sqref="C45:C61 C63:C100 C103:C131" xr:uid="{00000000-0002-0000-0300-000018000000}"/>
    <dataValidation allowBlank="1" showInputMessage="1" showErrorMessage="1" prompt="Apropiación inicial: Relacione el presupuesto asignado para la vigencia del reporte. Debe coincidir con BOGDATA." sqref="A22" xr:uid="{00000000-0002-0000-0300-00001A000000}"/>
    <dataValidation allowBlank="1" showInputMessage="1" showErrorMessage="1" prompt="Presupuesto comprometido: Relacione el total del presupuesto que cuenta con contrato firmado. Debe coincidir con BOGDATA." sqref="D22" xr:uid="{00000000-0002-0000-0300-00001B000000}"/>
    <dataValidation allowBlank="1" showInputMessage="1" showErrorMessage="1" prompt="ESTADO Y OBSERVACIONES: Relacione el estado actual del proceso, mencionar para cuándo se tiene proyectada su adjudicación." sqref="D27:D42 E26:E43" xr:uid="{00000000-0002-0000-0300-00001E000000}"/>
    <dataValidation allowBlank="1" showInputMessage="1" showErrorMessage="1" prompt="VALOR: Relacione por fuente el recurso disponible o que no cuenta con CDP asociado. Debe coincidir con el presupuesto disponible." sqref="D45:D129" xr:uid="{00000000-0002-0000-0300-000019000000}"/>
    <dataValidation allowBlank="1" showInputMessage="1" showErrorMessage="1" prompt="NÚMERO Y DESCRIPCIÓN DE LA META: Relacione el número y descripción de la meta relacionados con los recursos disponibles. Debe coincidir con herramienta financiera." sqref="A45:A137" xr:uid="{00000000-0002-0000-0300-000003000000}"/>
  </dataValidations>
  <pageMargins left="0.7" right="0.7" top="0.75" bottom="0.75" header="0.3" footer="0.3"/>
  <pageSetup paperSize="9" orientation="portrait" r:id="rId1"/>
  <headerFooter>
    <oddHeader>&amp;L&amp;"Calibri"&amp;15&amp;K000000 Información Pública Clasificada&amp;1#_x000D_</oddHeader>
  </headerFooter>
  <drawing r:id="rId2"/>
  <legacyDrawing r:id="rId3"/>
  <oleObjects>
    <mc:AlternateContent xmlns:mc="http://schemas.openxmlformats.org/markup-compatibility/2006">
      <mc:Choice Requires="x14">
        <oleObject progId="PBrush" shapeId="3" r:id="rId4">
          <objectPr defaultSize="0" autoPict="0" r:id="rId5">
            <anchor moveWithCells="1" sizeWithCells="1">
              <from>
                <xdr:col>7</xdr:col>
                <xdr:colOff>142875</xdr:colOff>
                <xdr:row>1</xdr:row>
                <xdr:rowOff>28575</xdr:rowOff>
              </from>
              <to>
                <xdr:col>7</xdr:col>
                <xdr:colOff>1400175</xdr:colOff>
                <xdr:row>1</xdr:row>
                <xdr:rowOff>409575</xdr:rowOff>
              </to>
            </anchor>
          </objectPr>
        </oleObject>
      </mc:Choice>
      <mc:Fallback>
        <oleObject progId="PBrush" shapeId="6145" r:id="rId4"/>
      </mc:Fallback>
    </mc:AlternateContent>
  </oleObjects>
  <extLst>
    <ext xmlns:x14="http://schemas.microsoft.com/office/spreadsheetml/2009/9/main" uri="{CCE6A557-97BC-4b89-ADB6-D9C93CAAB3DF}">
      <x14:dataValidations xmlns:xm="http://schemas.microsoft.com/office/excel/2006/main" xWindow="149" yWindow="216" count="1">
        <x14:dataValidation type="list" allowBlank="1" showInputMessage="1" showErrorMessage="1" xr:uid="{00000000-0002-0000-0300-00001F000000}">
          <x14:formula1>
            <xm:f>'C://Users/ogarzona/Documents/OSCAR 2017/INFORMES/[1096 Formato SPI 2017 Def Marzo 2017 OG.xlsx]Listas desplegables'!#REF!</xm:f>
          </x14:formula1>
          <xm:sqref>G6:K6 U16 G9:V9 D16 F16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B5A179-EAFE-4877-A889-FF3D52BD7FAE}">
  <dimension ref="A1:HM96"/>
  <sheetViews>
    <sheetView topLeftCell="A9" zoomScale="40" zoomScaleNormal="40" workbookViewId="0">
      <selection activeCell="A22" sqref="A22:B30"/>
    </sheetView>
  </sheetViews>
  <sheetFormatPr baseColWidth="10" defaultColWidth="9.140625" defaultRowHeight="15.75" x14ac:dyDescent="0.25"/>
  <cols>
    <col min="1" max="1" width="30.42578125" customWidth="1"/>
    <col min="2" max="2" width="38" customWidth="1"/>
    <col min="3" max="3" width="34.42578125" customWidth="1"/>
    <col min="4" max="4" width="18" customWidth="1"/>
    <col min="5" max="5" width="61" customWidth="1"/>
    <col min="6" max="6" width="26" customWidth="1"/>
    <col min="7" max="10" width="18" customWidth="1"/>
    <col min="11" max="11" width="63.28515625" customWidth="1"/>
    <col min="12" max="12" width="65.42578125" customWidth="1"/>
    <col min="13" max="18" width="18" customWidth="1"/>
    <col min="19" max="19" width="72.7109375" customWidth="1"/>
    <col min="20" max="20" width="22.140625" bestFit="1" customWidth="1"/>
    <col min="21" max="68" width="18" hidden="1" customWidth="1"/>
    <col min="69" max="81" width="18" customWidth="1"/>
    <col min="82" max="82" width="19.7109375" customWidth="1"/>
    <col min="83" max="83" width="18.42578125" customWidth="1"/>
    <col min="84" max="84" width="15.42578125" customWidth="1"/>
    <col min="85" max="92" width="18" customWidth="1"/>
    <col min="93" max="93" width="15.7109375" customWidth="1"/>
    <col min="94" max="94" width="17.85546875" customWidth="1"/>
    <col min="95" max="98" width="18" customWidth="1"/>
    <col min="99" max="99" width="97" customWidth="1"/>
    <col min="100" max="100" width="63.28515625" customWidth="1"/>
    <col min="101" max="106" width="18" customWidth="1"/>
    <col min="107" max="107" width="70.28515625" customWidth="1"/>
    <col min="108" max="108" width="56.42578125" customWidth="1"/>
    <col min="109" max="116" width="18" customWidth="1"/>
    <col min="117" max="120" width="9.140625" customWidth="1"/>
    <col min="121" max="121" width="13" customWidth="1"/>
    <col min="122" max="123" width="9.140625" customWidth="1"/>
    <col min="124" max="124" width="14.7109375" customWidth="1"/>
    <col min="125" max="129" width="9.140625" customWidth="1"/>
    <col min="130" max="130" width="12.85546875" customWidth="1"/>
    <col min="131" max="132" width="9.140625" customWidth="1"/>
    <col min="133" max="133" width="12.42578125" customWidth="1"/>
    <col min="134" max="137" width="9.140625" customWidth="1"/>
    <col min="138" max="138" width="9.28515625" customWidth="1"/>
    <col min="139" max="139" width="12.42578125" customWidth="1"/>
    <col min="140" max="141" width="9.28515625" customWidth="1"/>
    <col min="142" max="142" width="12.140625" customWidth="1"/>
    <col min="143" max="145" width="9.28515625" customWidth="1"/>
    <col min="146" max="154" width="9.140625" customWidth="1"/>
    <col min="155" max="155" width="14" customWidth="1"/>
    <col min="156" max="156" width="9.140625" style="288" customWidth="1"/>
  </cols>
  <sheetData>
    <row r="1" spans="1:221" ht="15" x14ac:dyDescent="0.25">
      <c r="A1" s="1055"/>
      <c r="B1" s="1043" t="s">
        <v>33</v>
      </c>
      <c r="C1" s="1044"/>
      <c r="D1" s="1044"/>
      <c r="E1" s="1044"/>
      <c r="F1" s="1044"/>
      <c r="G1" s="1044"/>
      <c r="H1" s="1044"/>
      <c r="I1" s="1044"/>
      <c r="J1" s="1044"/>
      <c r="K1" s="1044"/>
      <c r="L1" s="1044"/>
      <c r="M1" s="1044"/>
      <c r="N1" s="1044"/>
      <c r="O1" s="1044"/>
      <c r="P1" s="1044"/>
      <c r="Q1" s="1044"/>
      <c r="R1" s="1044"/>
      <c r="S1" s="1044"/>
      <c r="T1" s="1044"/>
      <c r="U1" s="1044"/>
      <c r="V1" s="1044"/>
      <c r="W1" s="1044"/>
      <c r="X1" s="1044"/>
      <c r="Y1" s="1044"/>
      <c r="Z1" s="1045"/>
      <c r="AA1" s="165"/>
      <c r="AB1" s="1037"/>
      <c r="AC1" s="1038"/>
      <c r="AD1" s="166"/>
      <c r="AE1" s="166"/>
      <c r="AF1" s="166"/>
      <c r="AG1" s="166"/>
      <c r="AH1" s="166"/>
      <c r="AI1" s="166"/>
      <c r="AJ1" s="166"/>
      <c r="AK1" s="166"/>
      <c r="AL1" s="166"/>
      <c r="AM1" s="166"/>
      <c r="AN1" s="166"/>
      <c r="AO1" s="166"/>
      <c r="AP1" s="166"/>
      <c r="AQ1" s="166"/>
      <c r="AR1" s="166"/>
      <c r="AS1" s="166"/>
      <c r="AT1" s="167"/>
      <c r="AU1" s="166"/>
      <c r="AV1" s="166"/>
      <c r="AW1" s="166"/>
      <c r="AX1" s="166"/>
      <c r="AY1" s="166"/>
      <c r="AZ1" s="166"/>
      <c r="BA1" s="166"/>
      <c r="BB1" s="166"/>
      <c r="BC1" s="166"/>
      <c r="BD1" s="166"/>
      <c r="BE1" s="166"/>
      <c r="BF1" s="166"/>
      <c r="BG1" s="166"/>
      <c r="BH1" s="166"/>
      <c r="BI1" s="166"/>
      <c r="BJ1" s="166"/>
      <c r="BK1" s="166"/>
      <c r="BL1" s="166"/>
      <c r="BM1" s="166"/>
      <c r="BN1" s="166"/>
      <c r="BO1" s="166"/>
      <c r="BP1" s="166"/>
      <c r="BQ1" s="168"/>
      <c r="BR1" s="168"/>
      <c r="BS1" s="168"/>
      <c r="BT1" s="168"/>
      <c r="BU1" s="168"/>
      <c r="BV1" s="168"/>
      <c r="BW1" s="168"/>
      <c r="BX1" s="168"/>
      <c r="BY1" s="168"/>
      <c r="BZ1" s="168"/>
      <c r="CA1" s="168"/>
      <c r="CB1" s="168"/>
      <c r="CC1" s="168"/>
      <c r="CD1" s="168"/>
      <c r="CE1" s="168"/>
      <c r="CF1" s="168"/>
      <c r="CG1" s="168"/>
      <c r="CH1" s="168"/>
      <c r="CI1" s="168"/>
      <c r="CJ1" s="168"/>
      <c r="CK1" s="168"/>
      <c r="CL1" s="168"/>
      <c r="CM1" s="168"/>
      <c r="CN1" s="168"/>
      <c r="CO1" s="168"/>
      <c r="CP1" s="168"/>
      <c r="CQ1" s="168"/>
      <c r="CR1" s="168"/>
      <c r="CS1" s="168"/>
      <c r="CT1" s="168"/>
      <c r="CU1" s="168"/>
      <c r="CV1" s="168"/>
      <c r="CW1" s="168"/>
      <c r="CX1" s="168"/>
      <c r="CY1" s="168"/>
      <c r="CZ1" s="168"/>
      <c r="DA1" s="168"/>
      <c r="DB1" s="168"/>
      <c r="DC1" s="168"/>
      <c r="DD1" s="168"/>
      <c r="DE1" s="168"/>
      <c r="DF1" s="166"/>
      <c r="DG1" s="166"/>
      <c r="DH1" s="166"/>
      <c r="DI1" s="166"/>
      <c r="DJ1" s="166"/>
      <c r="DK1" s="166"/>
      <c r="DL1" s="166"/>
      <c r="DM1" s="166"/>
      <c r="DN1" s="166"/>
      <c r="DO1" s="166"/>
      <c r="DP1" s="166"/>
      <c r="DQ1" s="166"/>
      <c r="DR1" s="166"/>
      <c r="DS1" s="166"/>
      <c r="DT1" s="166"/>
      <c r="DU1" s="166"/>
      <c r="DV1" s="166"/>
      <c r="DW1" s="166"/>
      <c r="DX1" s="169"/>
      <c r="DY1" s="169"/>
      <c r="DZ1" s="169"/>
      <c r="EA1" s="169"/>
      <c r="EB1" s="169"/>
      <c r="EC1" s="169"/>
      <c r="ED1" s="169"/>
      <c r="EE1" s="169"/>
      <c r="EF1" s="169"/>
      <c r="EG1" s="169"/>
      <c r="EH1" s="169"/>
      <c r="EI1" s="169"/>
      <c r="EJ1" s="169"/>
      <c r="EK1" s="169"/>
      <c r="EL1" s="169"/>
      <c r="EM1" s="169"/>
      <c r="EN1" s="169"/>
      <c r="EO1" s="169"/>
      <c r="EP1" s="169"/>
      <c r="EQ1" s="169"/>
      <c r="ER1" s="169"/>
      <c r="ES1" s="169"/>
      <c r="ET1" s="169"/>
      <c r="EU1" s="169"/>
      <c r="EV1" s="169"/>
      <c r="EW1" s="169"/>
      <c r="EX1" s="169"/>
      <c r="EY1" s="170"/>
      <c r="EZ1" s="283"/>
      <c r="FA1" s="170"/>
      <c r="FB1" s="170"/>
      <c r="FC1" s="170"/>
      <c r="FD1" s="170"/>
      <c r="FE1" s="170"/>
      <c r="FF1" s="170"/>
      <c r="FG1" s="170"/>
      <c r="FH1" s="170"/>
      <c r="FI1" s="170"/>
      <c r="FJ1" s="170"/>
      <c r="FK1" s="170"/>
      <c r="FL1" s="170"/>
      <c r="FM1" s="170"/>
      <c r="FN1" s="170"/>
      <c r="FO1" s="170"/>
      <c r="FP1" s="170"/>
      <c r="FQ1" s="170"/>
      <c r="FR1" s="170"/>
      <c r="FS1" s="170"/>
      <c r="FT1" s="170"/>
      <c r="FU1" s="170"/>
      <c r="FV1" s="170"/>
      <c r="FW1" s="170"/>
      <c r="FX1" s="170"/>
      <c r="FY1" s="170"/>
      <c r="FZ1" s="170"/>
      <c r="GA1" s="170"/>
      <c r="GB1" s="170"/>
      <c r="GC1" s="170"/>
      <c r="GD1" s="170"/>
      <c r="GE1" s="170"/>
      <c r="GF1" s="170"/>
      <c r="GG1" s="170"/>
      <c r="GH1" s="170"/>
      <c r="GI1" s="170"/>
      <c r="GJ1" s="170"/>
      <c r="GK1" s="170"/>
      <c r="GL1" s="170"/>
      <c r="GM1" s="170"/>
      <c r="GN1" s="170"/>
      <c r="GO1" s="170"/>
      <c r="GP1" s="170"/>
      <c r="GQ1" s="170"/>
      <c r="GR1" s="170"/>
      <c r="GS1" s="170"/>
      <c r="GT1" s="170"/>
      <c r="GU1" s="170"/>
      <c r="GV1" s="170"/>
      <c r="GW1" s="170"/>
      <c r="GX1" s="170"/>
      <c r="GY1" s="170"/>
      <c r="GZ1" s="170"/>
      <c r="HA1" s="170"/>
      <c r="HB1" s="170"/>
      <c r="HC1" s="170"/>
      <c r="HD1" s="170"/>
      <c r="HE1" s="170"/>
      <c r="HF1" s="170"/>
      <c r="HG1" s="170"/>
      <c r="HH1" s="170"/>
      <c r="HI1" s="170"/>
      <c r="HJ1" s="170"/>
      <c r="HK1" s="170"/>
      <c r="HL1" s="170"/>
      <c r="HM1" s="170"/>
    </row>
    <row r="2" spans="1:221" ht="15" x14ac:dyDescent="0.25">
      <c r="A2" s="1056"/>
      <c r="B2" s="1043" t="s">
        <v>21</v>
      </c>
      <c r="C2" s="1044"/>
      <c r="D2" s="1044"/>
      <c r="E2" s="1044"/>
      <c r="F2" s="1044"/>
      <c r="G2" s="1044"/>
      <c r="H2" s="1044"/>
      <c r="I2" s="1044"/>
      <c r="J2" s="1044"/>
      <c r="K2" s="1044"/>
      <c r="L2" s="1044"/>
      <c r="M2" s="1044"/>
      <c r="N2" s="1044"/>
      <c r="O2" s="1044"/>
      <c r="P2" s="1044"/>
      <c r="Q2" s="1044"/>
      <c r="R2" s="1044"/>
      <c r="S2" s="1044"/>
      <c r="T2" s="1044"/>
      <c r="U2" s="1044"/>
      <c r="V2" s="1044"/>
      <c r="W2" s="1044"/>
      <c r="X2" s="1044"/>
      <c r="Y2" s="1044"/>
      <c r="Z2" s="1045"/>
      <c r="AA2" s="171"/>
      <c r="AB2" s="1039"/>
      <c r="AC2" s="1040"/>
      <c r="AD2" s="166"/>
      <c r="AE2" s="166"/>
      <c r="AF2" s="166"/>
      <c r="AG2" s="166"/>
      <c r="AH2" s="166"/>
      <c r="AI2" s="166"/>
      <c r="AJ2" s="166"/>
      <c r="AK2" s="166"/>
      <c r="AL2" s="166"/>
      <c r="AM2" s="166"/>
      <c r="AN2" s="166"/>
      <c r="AO2" s="166"/>
      <c r="AP2" s="166"/>
      <c r="AQ2" s="166"/>
      <c r="AR2" s="166"/>
      <c r="AS2" s="166"/>
      <c r="AT2" s="167"/>
      <c r="AU2" s="166"/>
      <c r="AV2" s="166"/>
      <c r="AW2" s="166"/>
      <c r="AX2" s="166"/>
      <c r="AY2" s="166"/>
      <c r="AZ2" s="166"/>
      <c r="BA2" s="166"/>
      <c r="BB2" s="166"/>
      <c r="BC2" s="166"/>
      <c r="BD2" s="166"/>
      <c r="BE2" s="166"/>
      <c r="BF2" s="166"/>
      <c r="BG2" s="166"/>
      <c r="BH2" s="166"/>
      <c r="BI2" s="166"/>
      <c r="BJ2" s="166"/>
      <c r="BK2" s="166"/>
      <c r="BL2" s="166"/>
      <c r="BM2" s="166"/>
      <c r="BN2" s="166"/>
      <c r="BO2" s="166"/>
      <c r="BP2" s="166"/>
      <c r="BQ2" s="168"/>
      <c r="BR2" s="168"/>
      <c r="BS2" s="168"/>
      <c r="BT2" s="168"/>
      <c r="BU2" s="168"/>
      <c r="BV2" s="168"/>
      <c r="BW2" s="168"/>
      <c r="BX2" s="168"/>
      <c r="BY2" s="168"/>
      <c r="BZ2" s="168"/>
      <c r="CA2" s="168"/>
      <c r="CB2" s="168"/>
      <c r="CC2" s="168"/>
      <c r="CD2" s="168"/>
      <c r="CE2" s="168"/>
      <c r="CF2" s="168"/>
      <c r="CG2" s="168"/>
      <c r="CH2" s="168"/>
      <c r="CI2" s="168"/>
      <c r="CJ2" s="168"/>
      <c r="CK2" s="168"/>
      <c r="CL2" s="168"/>
      <c r="CM2" s="168"/>
      <c r="CN2" s="168"/>
      <c r="CO2" s="168"/>
      <c r="CP2" s="168"/>
      <c r="CQ2" s="168"/>
      <c r="CR2" s="168"/>
      <c r="CS2" s="168"/>
      <c r="CT2" s="168"/>
      <c r="CU2" s="168"/>
      <c r="CV2" s="168"/>
      <c r="CW2" s="168"/>
      <c r="CX2" s="168"/>
      <c r="CY2" s="168"/>
      <c r="CZ2" s="168"/>
      <c r="DA2" s="168"/>
      <c r="DB2" s="168"/>
      <c r="DC2" s="168"/>
      <c r="DD2" s="168"/>
      <c r="DE2" s="168"/>
      <c r="DF2" s="166"/>
      <c r="DG2" s="166"/>
      <c r="DH2" s="166"/>
      <c r="DI2" s="166"/>
      <c r="DJ2" s="166"/>
      <c r="DK2" s="166"/>
      <c r="DL2" s="166"/>
      <c r="DM2" s="166"/>
      <c r="DN2" s="166"/>
      <c r="DO2" s="166"/>
      <c r="DP2" s="166"/>
      <c r="DQ2" s="166"/>
      <c r="DR2" s="166"/>
      <c r="DS2" s="166"/>
      <c r="DT2" s="166"/>
      <c r="DU2" s="166"/>
      <c r="DV2" s="166"/>
      <c r="DW2" s="166"/>
      <c r="DX2" s="169"/>
      <c r="DY2" s="169"/>
      <c r="DZ2" s="169"/>
      <c r="EA2" s="169"/>
      <c r="EB2" s="169"/>
      <c r="EC2" s="169"/>
      <c r="ED2" s="169"/>
      <c r="EE2" s="169"/>
      <c r="EF2" s="169"/>
      <c r="EG2" s="169"/>
      <c r="EH2" s="169"/>
      <c r="EI2" s="169"/>
      <c r="EJ2" s="169"/>
      <c r="EK2" s="169"/>
      <c r="EL2" s="169"/>
      <c r="EM2" s="169"/>
      <c r="EN2" s="169"/>
      <c r="EO2" s="169"/>
      <c r="EP2" s="169"/>
      <c r="EQ2" s="169"/>
      <c r="ER2" s="169"/>
      <c r="ES2" s="169"/>
      <c r="ET2" s="169"/>
      <c r="EU2" s="169"/>
      <c r="EV2" s="169"/>
      <c r="EW2" s="169"/>
      <c r="EX2" s="169"/>
      <c r="EY2" s="170"/>
      <c r="EZ2" s="283"/>
      <c r="FA2" s="170"/>
      <c r="FB2" s="170"/>
      <c r="FC2" s="170"/>
      <c r="FD2" s="170"/>
      <c r="FE2" s="170"/>
      <c r="FF2" s="170"/>
      <c r="FG2" s="170"/>
      <c r="FH2" s="170"/>
      <c r="FI2" s="170"/>
      <c r="FJ2" s="170"/>
      <c r="FK2" s="170"/>
      <c r="FL2" s="170"/>
      <c r="FM2" s="170"/>
      <c r="FN2" s="170"/>
      <c r="FO2" s="170"/>
      <c r="FP2" s="170"/>
      <c r="FQ2" s="170"/>
      <c r="FR2" s="170"/>
      <c r="FS2" s="170"/>
      <c r="FT2" s="170"/>
      <c r="FU2" s="170"/>
      <c r="FV2" s="170"/>
      <c r="FW2" s="170"/>
      <c r="FX2" s="170"/>
      <c r="FY2" s="170"/>
      <c r="FZ2" s="170"/>
      <c r="GA2" s="170"/>
      <c r="GB2" s="170"/>
      <c r="GC2" s="170"/>
      <c r="GD2" s="170"/>
      <c r="GE2" s="170"/>
      <c r="GF2" s="170"/>
      <c r="GG2" s="170"/>
      <c r="GH2" s="170"/>
      <c r="GI2" s="170"/>
      <c r="GJ2" s="170"/>
      <c r="GK2" s="170"/>
      <c r="GL2" s="170"/>
      <c r="GM2" s="170"/>
      <c r="GN2" s="170"/>
      <c r="GO2" s="170"/>
      <c r="GP2" s="170"/>
      <c r="GQ2" s="170"/>
      <c r="GR2" s="170"/>
      <c r="GS2" s="170"/>
      <c r="GT2" s="170"/>
      <c r="GU2" s="170"/>
      <c r="GV2" s="170"/>
      <c r="GW2" s="170"/>
      <c r="GX2" s="170"/>
      <c r="GY2" s="170"/>
      <c r="GZ2" s="170"/>
      <c r="HA2" s="170"/>
      <c r="HB2" s="170"/>
      <c r="HC2" s="170"/>
      <c r="HD2" s="170"/>
      <c r="HE2" s="170"/>
      <c r="HF2" s="170"/>
      <c r="HG2" s="170"/>
      <c r="HH2" s="170"/>
      <c r="HI2" s="170"/>
      <c r="HJ2" s="170"/>
      <c r="HK2" s="170"/>
      <c r="HL2" s="170"/>
      <c r="HM2" s="170"/>
    </row>
    <row r="3" spans="1:221" ht="15" x14ac:dyDescent="0.25">
      <c r="A3" s="1057"/>
      <c r="B3" s="1043" t="s">
        <v>22</v>
      </c>
      <c r="C3" s="1044"/>
      <c r="D3" s="1044"/>
      <c r="E3" s="1044"/>
      <c r="F3" s="1044"/>
      <c r="G3" s="1044"/>
      <c r="H3" s="1044"/>
      <c r="I3" s="1044"/>
      <c r="J3" s="1044"/>
      <c r="K3" s="1045"/>
      <c r="L3" s="1046" t="s">
        <v>23</v>
      </c>
      <c r="M3" s="1047"/>
      <c r="N3" s="1047"/>
      <c r="O3" s="1047"/>
      <c r="P3" s="1047"/>
      <c r="Q3" s="1047"/>
      <c r="R3" s="1047"/>
      <c r="S3" s="1047"/>
      <c r="T3" s="1047"/>
      <c r="U3" s="1047"/>
      <c r="V3" s="1047"/>
      <c r="W3" s="1047"/>
      <c r="X3" s="1047"/>
      <c r="Y3" s="1047"/>
      <c r="Z3" s="1048"/>
      <c r="AA3" s="172"/>
      <c r="AB3" s="1041"/>
      <c r="AC3" s="1042"/>
      <c r="AD3" s="166"/>
      <c r="AE3" s="166"/>
      <c r="AF3" s="166"/>
      <c r="AG3" s="166"/>
      <c r="AH3" s="166"/>
      <c r="AI3" s="166"/>
      <c r="AJ3" s="166"/>
      <c r="AK3" s="166"/>
      <c r="AL3" s="166"/>
      <c r="AM3" s="166"/>
      <c r="AN3" s="166"/>
      <c r="AO3" s="166"/>
      <c r="AP3" s="166"/>
      <c r="AQ3" s="166"/>
      <c r="AR3" s="166"/>
      <c r="AS3" s="166"/>
      <c r="AT3" s="167"/>
      <c r="AU3" s="166"/>
      <c r="AV3" s="166"/>
      <c r="AW3" s="166"/>
      <c r="AX3" s="166"/>
      <c r="AY3" s="166"/>
      <c r="AZ3" s="166"/>
      <c r="BA3" s="166"/>
      <c r="BB3" s="166"/>
      <c r="BC3" s="166"/>
      <c r="BD3" s="166"/>
      <c r="BE3" s="166"/>
      <c r="BF3" s="166"/>
      <c r="BG3" s="166"/>
      <c r="BH3" s="166"/>
      <c r="BI3" s="166"/>
      <c r="BJ3" s="166"/>
      <c r="BK3" s="166"/>
      <c r="BL3" s="166"/>
      <c r="BM3" s="166"/>
      <c r="BN3" s="166"/>
      <c r="BO3" s="166"/>
      <c r="BP3" s="166"/>
      <c r="BQ3" s="168"/>
      <c r="BR3" s="168"/>
      <c r="BS3" s="168"/>
      <c r="BT3" s="168"/>
      <c r="BU3" s="168"/>
      <c r="BV3" s="168"/>
      <c r="BW3" s="168"/>
      <c r="BX3" s="168"/>
      <c r="BY3" s="168"/>
      <c r="BZ3" s="168"/>
      <c r="CA3" s="168"/>
      <c r="CB3" s="168"/>
      <c r="CC3" s="168"/>
      <c r="CD3" s="168"/>
      <c r="CE3" s="168"/>
      <c r="CF3" s="168"/>
      <c r="CG3" s="168"/>
      <c r="CH3" s="168"/>
      <c r="CI3" s="168"/>
      <c r="CJ3" s="168"/>
      <c r="CK3" s="168"/>
      <c r="CL3" s="168"/>
      <c r="CM3" s="168"/>
      <c r="CN3" s="168"/>
      <c r="CO3" s="168"/>
      <c r="CP3" s="168"/>
      <c r="CQ3" s="168"/>
      <c r="CR3" s="168"/>
      <c r="CS3" s="168"/>
      <c r="CT3" s="168"/>
      <c r="CU3" s="168"/>
      <c r="CV3" s="168"/>
      <c r="CW3" s="168"/>
      <c r="CX3" s="168"/>
      <c r="CY3" s="168"/>
      <c r="CZ3" s="168"/>
      <c r="DA3" s="168"/>
      <c r="DB3" s="168"/>
      <c r="DC3" s="168"/>
      <c r="DD3" s="168"/>
      <c r="DE3" s="168"/>
      <c r="DF3" s="166"/>
      <c r="DG3" s="166"/>
      <c r="DH3" s="166"/>
      <c r="DI3" s="166"/>
      <c r="DJ3" s="166"/>
      <c r="DK3" s="166"/>
      <c r="DL3" s="166"/>
      <c r="DM3" s="166"/>
      <c r="DN3" s="166"/>
      <c r="DO3" s="166"/>
      <c r="DP3" s="166"/>
      <c r="DQ3" s="166"/>
      <c r="DR3" s="166"/>
      <c r="DS3" s="166"/>
      <c r="DT3" s="166"/>
      <c r="DU3" s="166"/>
      <c r="DV3" s="166"/>
      <c r="DW3" s="166"/>
      <c r="DX3" s="169"/>
      <c r="DY3" s="169"/>
      <c r="DZ3" s="169"/>
      <c r="EA3" s="169"/>
      <c r="EB3" s="169"/>
      <c r="EC3" s="169"/>
      <c r="ED3" s="169"/>
      <c r="EE3" s="169"/>
      <c r="EF3" s="169"/>
      <c r="EG3" s="169"/>
      <c r="EH3" s="169"/>
      <c r="EI3" s="169"/>
      <c r="EJ3" s="169"/>
      <c r="EK3" s="169"/>
      <c r="EL3" s="169"/>
      <c r="EM3" s="169"/>
      <c r="EN3" s="169"/>
      <c r="EO3" s="169"/>
      <c r="EP3" s="169"/>
      <c r="EQ3" s="169"/>
      <c r="ER3" s="169"/>
      <c r="ES3" s="169"/>
      <c r="ET3" s="169"/>
      <c r="EU3" s="169"/>
      <c r="EV3" s="169"/>
      <c r="EW3" s="169"/>
      <c r="EX3" s="169"/>
      <c r="EY3" s="170"/>
      <c r="EZ3" s="283"/>
      <c r="FA3" s="170"/>
      <c r="FB3" s="170"/>
      <c r="FC3" s="170"/>
      <c r="FD3" s="170"/>
      <c r="FE3" s="170"/>
      <c r="FF3" s="170"/>
      <c r="FG3" s="170"/>
      <c r="FH3" s="170"/>
      <c r="FI3" s="170"/>
      <c r="FJ3" s="170"/>
      <c r="FK3" s="170"/>
      <c r="FL3" s="170"/>
      <c r="FM3" s="170"/>
      <c r="FN3" s="170"/>
      <c r="FO3" s="170"/>
      <c r="FP3" s="170"/>
      <c r="FQ3" s="170"/>
      <c r="FR3" s="170"/>
      <c r="FS3" s="170"/>
      <c r="FT3" s="170"/>
      <c r="FU3" s="170"/>
      <c r="FV3" s="170"/>
      <c r="FW3" s="170"/>
      <c r="FX3" s="170"/>
      <c r="FY3" s="170"/>
      <c r="FZ3" s="170"/>
      <c r="GA3" s="170"/>
      <c r="GB3" s="170"/>
      <c r="GC3" s="170"/>
      <c r="GD3" s="170"/>
      <c r="GE3" s="170"/>
      <c r="GF3" s="170"/>
      <c r="GG3" s="170"/>
      <c r="GH3" s="170"/>
      <c r="GI3" s="170"/>
      <c r="GJ3" s="170"/>
      <c r="GK3" s="170"/>
      <c r="GL3" s="170"/>
      <c r="GM3" s="170"/>
      <c r="GN3" s="170"/>
      <c r="GO3" s="170"/>
      <c r="GP3" s="170"/>
      <c r="GQ3" s="170"/>
      <c r="GR3" s="170"/>
      <c r="GS3" s="170"/>
      <c r="GT3" s="170"/>
      <c r="GU3" s="170"/>
      <c r="GV3" s="170"/>
      <c r="GW3" s="170"/>
      <c r="GX3" s="170"/>
      <c r="GY3" s="170"/>
      <c r="GZ3" s="170"/>
      <c r="HA3" s="170"/>
      <c r="HB3" s="170"/>
      <c r="HC3" s="170"/>
      <c r="HD3" s="170"/>
      <c r="HE3" s="170"/>
      <c r="HF3" s="170"/>
      <c r="HG3" s="170"/>
      <c r="HH3" s="170"/>
      <c r="HI3" s="170"/>
      <c r="HJ3" s="170"/>
      <c r="HK3" s="170"/>
      <c r="HL3" s="170"/>
      <c r="HM3" s="170"/>
    </row>
    <row r="4" spans="1:221" x14ac:dyDescent="0.25">
      <c r="A4" s="173"/>
      <c r="B4" s="173"/>
      <c r="C4" s="173"/>
      <c r="D4" s="173"/>
      <c r="E4" s="173"/>
      <c r="F4" s="174"/>
      <c r="G4" s="174"/>
      <c r="H4" s="173"/>
      <c r="I4" s="175"/>
      <c r="J4" s="175"/>
      <c r="K4" s="175"/>
      <c r="L4" s="175"/>
      <c r="M4" s="176"/>
      <c r="N4" s="177"/>
      <c r="O4" s="177"/>
      <c r="P4" s="178"/>
      <c r="Q4" s="179"/>
      <c r="R4" s="175"/>
      <c r="S4" s="175"/>
      <c r="T4" s="175"/>
      <c r="U4" s="175"/>
      <c r="V4" s="175"/>
      <c r="W4" s="175"/>
      <c r="X4" s="175"/>
      <c r="Y4" s="175"/>
      <c r="Z4" s="175"/>
      <c r="AA4" s="175"/>
      <c r="AB4" s="175"/>
      <c r="AC4" s="175"/>
      <c r="AD4" s="175"/>
      <c r="AE4" s="175"/>
      <c r="AF4" s="175"/>
      <c r="AG4" s="175"/>
      <c r="AH4" s="175"/>
      <c r="AI4" s="175"/>
      <c r="AJ4" s="175"/>
      <c r="AK4" s="175"/>
      <c r="AL4" s="175"/>
      <c r="AM4" s="175"/>
      <c r="AN4" s="175"/>
      <c r="AO4" s="175"/>
      <c r="AP4" s="175"/>
      <c r="AQ4" s="175"/>
      <c r="AR4" s="175"/>
      <c r="AS4" s="175"/>
      <c r="AT4" s="175"/>
      <c r="AU4" s="175"/>
      <c r="AV4" s="175"/>
      <c r="AW4" s="175"/>
      <c r="AX4" s="175"/>
      <c r="AY4" s="175"/>
      <c r="AZ4" s="175"/>
      <c r="BA4" s="175"/>
      <c r="BB4" s="175"/>
      <c r="BC4" s="175"/>
      <c r="BD4" s="175"/>
      <c r="BE4" s="175"/>
      <c r="BF4" s="175"/>
      <c r="BG4" s="175"/>
      <c r="BH4" s="175"/>
      <c r="BI4" s="175"/>
      <c r="BJ4" s="175"/>
      <c r="BK4" s="175"/>
      <c r="BL4" s="175"/>
      <c r="BM4" s="175"/>
      <c r="BN4" s="175"/>
      <c r="BO4" s="175"/>
      <c r="BP4" s="175"/>
      <c r="BQ4" s="180"/>
      <c r="BR4" s="180"/>
      <c r="BS4" s="180"/>
      <c r="BT4" s="180"/>
      <c r="BU4" s="180"/>
      <c r="BV4" s="180"/>
      <c r="BW4" s="180"/>
      <c r="BX4" s="180"/>
      <c r="BY4" s="180"/>
      <c r="BZ4" s="180"/>
      <c r="CA4" s="180"/>
      <c r="CB4" s="180"/>
      <c r="CC4" s="180"/>
      <c r="CD4" s="180"/>
      <c r="CE4" s="180"/>
      <c r="CF4" s="180"/>
      <c r="CG4" s="180"/>
      <c r="CH4" s="180"/>
      <c r="CI4" s="180"/>
      <c r="CJ4" s="180"/>
      <c r="CK4" s="180"/>
      <c r="CL4" s="180"/>
      <c r="CM4" s="180"/>
      <c r="CN4" s="180"/>
      <c r="CO4" s="180"/>
      <c r="CP4" s="180"/>
      <c r="CQ4" s="180"/>
      <c r="CR4" s="180"/>
      <c r="CS4" s="180"/>
      <c r="CT4" s="180"/>
      <c r="CU4" s="180"/>
      <c r="CV4" s="181"/>
      <c r="CW4" s="180"/>
      <c r="CX4" s="180"/>
      <c r="CY4" s="180"/>
      <c r="CZ4" s="180"/>
      <c r="DA4" s="180"/>
      <c r="DB4" s="180"/>
      <c r="DC4" s="180"/>
      <c r="DD4" s="180"/>
      <c r="DE4" s="180"/>
      <c r="DF4" s="175"/>
      <c r="DG4" s="175"/>
      <c r="DH4" s="175"/>
      <c r="DI4" s="175"/>
      <c r="DJ4" s="175"/>
      <c r="DK4" s="175"/>
      <c r="DL4" s="175"/>
      <c r="DM4" s="175"/>
      <c r="DN4" s="175"/>
      <c r="DO4" s="175"/>
      <c r="DP4" s="175"/>
      <c r="DQ4" s="175"/>
      <c r="DR4" s="175"/>
      <c r="DS4" s="175"/>
      <c r="DT4" s="175"/>
      <c r="DU4" s="175"/>
      <c r="DV4" s="175"/>
      <c r="DW4" s="175"/>
      <c r="DX4" s="175"/>
      <c r="DY4" s="175"/>
      <c r="DZ4" s="175"/>
      <c r="EA4" s="175"/>
      <c r="EB4" s="175"/>
      <c r="EC4" s="175"/>
      <c r="ED4" s="175"/>
      <c r="EE4" s="175"/>
      <c r="EF4" s="175"/>
      <c r="EG4" s="175"/>
      <c r="EH4" s="175"/>
      <c r="EI4" s="175"/>
      <c r="EJ4" s="175"/>
      <c r="EK4" s="175"/>
      <c r="EL4" s="175"/>
      <c r="EM4" s="175"/>
      <c r="EN4" s="175"/>
      <c r="EO4" s="175"/>
      <c r="EP4" s="175"/>
      <c r="EQ4" s="175"/>
      <c r="ER4" s="175"/>
      <c r="ES4" s="175"/>
      <c r="ET4" s="175"/>
      <c r="EU4" s="175"/>
      <c r="EV4" s="175"/>
      <c r="EW4" s="175"/>
      <c r="EX4" s="175"/>
      <c r="EY4" s="175"/>
      <c r="EZ4" s="284"/>
      <c r="FA4" s="177"/>
      <c r="FB4" s="177"/>
      <c r="FC4" s="177"/>
      <c r="FD4" s="177"/>
      <c r="FE4" s="177"/>
      <c r="FF4" s="177"/>
      <c r="FG4" s="177"/>
      <c r="FH4" s="177"/>
      <c r="FI4" s="177"/>
      <c r="FJ4" s="177"/>
      <c r="FK4" s="177"/>
      <c r="FL4" s="177"/>
      <c r="FM4" s="177"/>
      <c r="FN4" s="177"/>
      <c r="FO4" s="177"/>
      <c r="FP4" s="177"/>
      <c r="FQ4" s="177"/>
      <c r="FR4" s="177"/>
      <c r="FS4" s="177"/>
      <c r="FT4" s="177"/>
      <c r="FU4" s="177"/>
      <c r="FV4" s="177"/>
      <c r="FW4" s="177"/>
      <c r="FX4" s="177"/>
      <c r="FY4" s="177"/>
      <c r="FZ4" s="177"/>
      <c r="GA4" s="177"/>
      <c r="GB4" s="177"/>
      <c r="GC4" s="177"/>
      <c r="GD4" s="177"/>
      <c r="GE4" s="177"/>
      <c r="GF4" s="177"/>
      <c r="GG4" s="177"/>
      <c r="GH4" s="177"/>
      <c r="GI4" s="177"/>
      <c r="GJ4" s="177"/>
      <c r="GK4" s="177"/>
      <c r="GL4" s="177"/>
      <c r="GM4" s="177"/>
      <c r="GN4" s="177"/>
      <c r="GO4" s="177"/>
      <c r="GP4" s="177"/>
      <c r="GQ4" s="177"/>
      <c r="GR4" s="177"/>
      <c r="GS4" s="177"/>
      <c r="GT4" s="177"/>
      <c r="GU4" s="177"/>
      <c r="GV4" s="177"/>
      <c r="GW4" s="177"/>
      <c r="GX4" s="177"/>
      <c r="GY4" s="177"/>
      <c r="GZ4" s="177"/>
      <c r="HA4" s="177"/>
      <c r="HB4" s="177"/>
      <c r="HC4" s="177"/>
      <c r="HD4" s="177"/>
      <c r="HE4" s="177"/>
      <c r="HF4" s="177"/>
      <c r="HG4" s="177"/>
      <c r="HH4" s="177"/>
      <c r="HI4" s="177"/>
      <c r="HJ4" s="177"/>
      <c r="HK4" s="177"/>
      <c r="HL4" s="177"/>
      <c r="HM4" s="177"/>
    </row>
    <row r="5" spans="1:221" x14ac:dyDescent="0.25">
      <c r="A5" s="173"/>
      <c r="B5" s="173"/>
      <c r="C5" s="173"/>
      <c r="D5" s="173"/>
      <c r="E5" s="173"/>
      <c r="F5" s="174"/>
      <c r="G5" s="174"/>
      <c r="H5" s="173"/>
      <c r="I5" s="175"/>
      <c r="J5" s="175"/>
      <c r="K5" s="175"/>
      <c r="L5" s="175"/>
      <c r="M5" s="176"/>
      <c r="N5" s="177"/>
      <c r="O5" s="177"/>
      <c r="P5" s="178"/>
      <c r="Q5" s="179"/>
      <c r="R5" s="175"/>
      <c r="S5" s="175"/>
      <c r="T5" s="175"/>
      <c r="U5" s="175"/>
      <c r="V5" s="175"/>
      <c r="W5" s="175"/>
      <c r="X5" s="175"/>
      <c r="Y5" s="175"/>
      <c r="Z5" s="175"/>
      <c r="AA5" s="175"/>
      <c r="AB5" s="175"/>
      <c r="AC5" s="175"/>
      <c r="AD5" s="175"/>
      <c r="AE5" s="175"/>
      <c r="AF5" s="175"/>
      <c r="AG5" s="175"/>
      <c r="AH5" s="175"/>
      <c r="AI5" s="175"/>
      <c r="AJ5" s="175"/>
      <c r="AK5" s="175"/>
      <c r="AL5" s="175"/>
      <c r="AM5" s="175"/>
      <c r="AN5" s="175"/>
      <c r="AO5" s="175"/>
      <c r="AP5" s="175"/>
      <c r="AQ5" s="175"/>
      <c r="AR5" s="175"/>
      <c r="AS5" s="175"/>
      <c r="AT5" s="175"/>
      <c r="AU5" s="175"/>
      <c r="AV5" s="175"/>
      <c r="AW5" s="175"/>
      <c r="AX5" s="175"/>
      <c r="AY5" s="175"/>
      <c r="AZ5" s="175"/>
      <c r="BA5" s="175"/>
      <c r="BB5" s="175"/>
      <c r="BC5" s="175"/>
      <c r="BD5" s="175"/>
      <c r="BE5" s="175"/>
      <c r="BF5" s="175"/>
      <c r="BG5" s="175"/>
      <c r="BH5" s="175"/>
      <c r="BI5" s="175"/>
      <c r="BJ5" s="175"/>
      <c r="BK5" s="175"/>
      <c r="BL5" s="175"/>
      <c r="BM5" s="175"/>
      <c r="BN5" s="175"/>
      <c r="BO5" s="175"/>
      <c r="BP5" s="175"/>
      <c r="BQ5" s="180"/>
      <c r="BR5" s="180"/>
      <c r="BS5" s="180"/>
      <c r="BT5" s="180"/>
      <c r="BU5" s="180"/>
      <c r="BV5" s="180"/>
      <c r="BW5" s="180"/>
      <c r="BX5" s="180"/>
      <c r="BY5" s="180"/>
      <c r="BZ5" s="180"/>
      <c r="CA5" s="180"/>
      <c r="CB5" s="180"/>
      <c r="CC5" s="180"/>
      <c r="CD5" s="180"/>
      <c r="CE5" s="180"/>
      <c r="CF5" s="180"/>
      <c r="CG5" s="180"/>
      <c r="CH5" s="180"/>
      <c r="CI5" s="180"/>
      <c r="CJ5" s="180"/>
      <c r="CK5" s="180"/>
      <c r="CL5" s="180"/>
      <c r="CM5" s="180"/>
      <c r="CN5" s="180"/>
      <c r="CO5" s="180"/>
      <c r="CP5" s="180"/>
      <c r="CQ5" s="180"/>
      <c r="CR5" s="180"/>
      <c r="CS5" s="180"/>
      <c r="CT5" s="180"/>
      <c r="CU5" s="180"/>
      <c r="CV5" s="181"/>
      <c r="CW5" s="180"/>
      <c r="CX5" s="180"/>
      <c r="CY5" s="180"/>
      <c r="CZ5" s="180"/>
      <c r="DA5" s="180"/>
      <c r="DB5" s="180"/>
      <c r="DC5" s="180"/>
      <c r="DD5" s="180"/>
      <c r="DE5" s="180"/>
      <c r="DF5" s="175"/>
      <c r="DG5" s="175"/>
      <c r="DH5" s="175"/>
      <c r="DI5" s="175"/>
      <c r="DJ5" s="175"/>
      <c r="DK5" s="175"/>
      <c r="DL5" s="175"/>
      <c r="DM5" s="175"/>
      <c r="DN5" s="175"/>
      <c r="DO5" s="175"/>
      <c r="DP5" s="175"/>
      <c r="DQ5" s="175"/>
      <c r="DR5" s="175"/>
      <c r="DS5" s="175"/>
      <c r="DT5" s="175"/>
      <c r="DU5" s="175"/>
      <c r="DV5" s="175"/>
      <c r="DW5" s="175"/>
      <c r="DX5" s="175"/>
      <c r="DY5" s="175"/>
      <c r="DZ5" s="175"/>
      <c r="EA5" s="175"/>
      <c r="EB5" s="175"/>
      <c r="EC5" s="175"/>
      <c r="ED5" s="175"/>
      <c r="EE5" s="175"/>
      <c r="EF5" s="175"/>
      <c r="EG5" s="175"/>
      <c r="EH5" s="175"/>
      <c r="EI5" s="175"/>
      <c r="EJ5" s="175"/>
      <c r="EK5" s="175"/>
      <c r="EL5" s="175"/>
      <c r="EM5" s="175"/>
      <c r="EN5" s="175"/>
      <c r="EO5" s="175"/>
      <c r="EP5" s="175"/>
      <c r="EQ5" s="175"/>
      <c r="ER5" s="175"/>
      <c r="ES5" s="175"/>
      <c r="ET5" s="175"/>
      <c r="EU5" s="175"/>
      <c r="EV5" s="175"/>
      <c r="EW5" s="175"/>
      <c r="EX5" s="175"/>
      <c r="EY5" s="175"/>
      <c r="EZ5" s="284"/>
      <c r="FA5" s="177"/>
      <c r="FB5" s="177"/>
      <c r="FC5" s="177"/>
      <c r="FD5" s="177"/>
      <c r="FE5" s="177"/>
      <c r="FF5" s="177"/>
      <c r="FG5" s="177"/>
      <c r="FH5" s="177"/>
      <c r="FI5" s="177"/>
      <c r="FJ5" s="177"/>
      <c r="FK5" s="177"/>
      <c r="FL5" s="177"/>
      <c r="FM5" s="177"/>
      <c r="FN5" s="177"/>
      <c r="FO5" s="177"/>
      <c r="FP5" s="177"/>
      <c r="FQ5" s="177"/>
      <c r="FR5" s="177"/>
      <c r="FS5" s="177"/>
      <c r="FT5" s="177"/>
      <c r="FU5" s="177"/>
      <c r="FV5" s="177"/>
      <c r="FW5" s="177"/>
      <c r="FX5" s="177"/>
      <c r="FY5" s="177"/>
      <c r="FZ5" s="177"/>
      <c r="GA5" s="177"/>
      <c r="GB5" s="177"/>
      <c r="GC5" s="177"/>
      <c r="GD5" s="177"/>
      <c r="GE5" s="177"/>
      <c r="GF5" s="177"/>
      <c r="GG5" s="177"/>
      <c r="GH5" s="177"/>
      <c r="GI5" s="177"/>
      <c r="GJ5" s="177"/>
      <c r="GK5" s="177"/>
      <c r="GL5" s="177"/>
      <c r="GM5" s="177"/>
      <c r="GN5" s="177"/>
      <c r="GO5" s="177"/>
      <c r="GP5" s="177"/>
      <c r="GQ5" s="177"/>
      <c r="GR5" s="177"/>
      <c r="GS5" s="177"/>
      <c r="GT5" s="177"/>
      <c r="GU5" s="177"/>
      <c r="GV5" s="177"/>
      <c r="GW5" s="177"/>
      <c r="GX5" s="177"/>
      <c r="GY5" s="177"/>
      <c r="GZ5" s="177"/>
      <c r="HA5" s="177"/>
      <c r="HB5" s="177"/>
      <c r="HC5" s="177"/>
      <c r="HD5" s="177"/>
      <c r="HE5" s="177"/>
      <c r="HF5" s="177"/>
      <c r="HG5" s="177"/>
      <c r="HH5" s="177"/>
      <c r="HI5" s="177"/>
      <c r="HJ5" s="177"/>
      <c r="HK5" s="177"/>
      <c r="HL5" s="177"/>
      <c r="HM5" s="177"/>
    </row>
    <row r="6" spans="1:221" ht="35.25" customHeight="1" x14ac:dyDescent="0.25">
      <c r="A6" s="717" t="s">
        <v>34</v>
      </c>
      <c r="B6" s="718"/>
      <c r="C6" s="688" t="s">
        <v>35</v>
      </c>
      <c r="D6" s="689"/>
      <c r="E6" s="689"/>
      <c r="F6" s="689"/>
      <c r="G6" s="689"/>
      <c r="H6" s="690"/>
      <c r="I6" s="182"/>
      <c r="J6" s="182"/>
      <c r="K6" s="182"/>
      <c r="L6" s="182"/>
      <c r="M6" s="183"/>
      <c r="N6" s="184"/>
      <c r="O6" s="184"/>
      <c r="P6" s="185"/>
      <c r="Q6" s="182"/>
      <c r="R6" s="182"/>
      <c r="S6" s="182"/>
      <c r="T6" s="186"/>
      <c r="U6" s="186"/>
      <c r="V6" s="186"/>
      <c r="W6" s="182"/>
      <c r="X6" s="182"/>
      <c r="Y6" s="187"/>
      <c r="Z6" s="187"/>
      <c r="AA6" s="187"/>
      <c r="AB6" s="187"/>
      <c r="AC6" s="187"/>
      <c r="AD6" s="187"/>
      <c r="AE6" s="187"/>
      <c r="AF6" s="187"/>
      <c r="AG6" s="187"/>
      <c r="AH6" s="187"/>
      <c r="AI6" s="187"/>
      <c r="AJ6" s="187"/>
      <c r="AK6" s="187"/>
      <c r="AL6" s="187"/>
      <c r="AM6" s="187"/>
      <c r="AN6" s="187"/>
      <c r="AO6" s="187"/>
      <c r="AP6" s="187"/>
      <c r="AQ6" s="187"/>
      <c r="AR6" s="187"/>
      <c r="AS6" s="187"/>
      <c r="AT6" s="187"/>
      <c r="AU6" s="187"/>
      <c r="AV6" s="187"/>
      <c r="AW6" s="187"/>
      <c r="AX6" s="187"/>
      <c r="AY6" s="187"/>
      <c r="AZ6" s="187"/>
      <c r="BA6" s="187"/>
      <c r="BB6" s="187"/>
      <c r="BC6" s="187"/>
      <c r="BD6" s="187"/>
      <c r="BE6" s="187"/>
      <c r="BF6" s="187"/>
      <c r="BG6" s="187"/>
      <c r="BH6" s="187"/>
      <c r="BI6" s="187"/>
      <c r="BJ6" s="187"/>
      <c r="BK6" s="187"/>
      <c r="BL6" s="187"/>
      <c r="BM6" s="187"/>
      <c r="BN6" s="187"/>
      <c r="BO6" s="187"/>
      <c r="BP6" s="187"/>
      <c r="BQ6" s="188"/>
      <c r="BR6" s="188"/>
      <c r="BS6" s="188"/>
      <c r="BT6" s="188"/>
      <c r="BU6" s="188"/>
      <c r="BV6" s="188"/>
      <c r="BW6" s="188"/>
      <c r="BX6" s="188"/>
      <c r="BY6" s="188"/>
      <c r="BZ6" s="188"/>
      <c r="CA6" s="188"/>
      <c r="CB6" s="188"/>
      <c r="CC6" s="188"/>
      <c r="CD6" s="188"/>
      <c r="CE6" s="188"/>
      <c r="CF6" s="188"/>
      <c r="CG6" s="188"/>
      <c r="CH6" s="188"/>
      <c r="CI6" s="188"/>
      <c r="CJ6" s="188"/>
      <c r="CK6" s="188"/>
      <c r="CL6" s="188"/>
      <c r="CM6" s="188"/>
      <c r="CN6" s="188"/>
      <c r="CO6" s="188"/>
      <c r="CP6" s="188"/>
      <c r="CQ6" s="188"/>
      <c r="CR6" s="188"/>
      <c r="CS6" s="188"/>
      <c r="CT6" s="188"/>
      <c r="CU6" s="188"/>
      <c r="CV6" s="188"/>
      <c r="CW6" s="188"/>
      <c r="CX6" s="188"/>
      <c r="CY6" s="188"/>
      <c r="CZ6" s="188"/>
      <c r="DA6" s="188"/>
      <c r="DB6" s="188"/>
      <c r="DC6" s="188"/>
      <c r="DD6" s="188"/>
      <c r="DE6" s="188"/>
      <c r="DF6" s="187"/>
      <c r="DG6" s="187"/>
      <c r="DH6" s="187"/>
      <c r="DI6" s="187"/>
      <c r="DJ6" s="187"/>
      <c r="DK6" s="187"/>
      <c r="DL6" s="187"/>
      <c r="DM6" s="187"/>
      <c r="DN6" s="187"/>
      <c r="DO6" s="187"/>
      <c r="DP6" s="187"/>
      <c r="DQ6" s="187"/>
      <c r="DR6" s="187"/>
      <c r="DS6" s="187"/>
      <c r="DT6" s="187"/>
      <c r="DU6" s="187"/>
      <c r="DV6" s="187"/>
      <c r="DW6" s="187"/>
      <c r="DX6" s="187"/>
      <c r="DY6" s="187"/>
      <c r="DZ6" s="187"/>
      <c r="EA6" s="187"/>
      <c r="EB6" s="187"/>
      <c r="EC6" s="187"/>
      <c r="ED6" s="187"/>
      <c r="EE6" s="187"/>
      <c r="EF6" s="187"/>
      <c r="EG6" s="187"/>
      <c r="EH6" s="187"/>
      <c r="EI6" s="187"/>
      <c r="EJ6" s="187"/>
      <c r="EK6" s="187"/>
      <c r="EL6" s="187"/>
      <c r="EM6" s="187"/>
      <c r="EN6" s="187"/>
      <c r="EO6" s="187"/>
      <c r="EP6" s="187"/>
      <c r="EQ6" s="187"/>
      <c r="ER6" s="187"/>
      <c r="ES6" s="187"/>
      <c r="ET6" s="187"/>
      <c r="EU6" s="187"/>
      <c r="EV6" s="187"/>
      <c r="EW6" s="187"/>
      <c r="EX6" s="187"/>
      <c r="EY6" s="187"/>
      <c r="EZ6" s="285"/>
      <c r="FA6" s="189"/>
      <c r="FB6" s="189"/>
      <c r="FC6" s="189"/>
      <c r="FD6" s="189"/>
      <c r="FE6" s="189"/>
      <c r="FF6" s="189"/>
      <c r="FG6" s="189"/>
      <c r="FH6" s="189"/>
      <c r="FI6" s="189"/>
      <c r="FJ6" s="189"/>
      <c r="FK6" s="189"/>
      <c r="FL6" s="189"/>
      <c r="FM6" s="189"/>
      <c r="FN6" s="189"/>
      <c r="FO6" s="189"/>
      <c r="FP6" s="189"/>
      <c r="FQ6" s="189"/>
      <c r="FR6" s="189"/>
      <c r="FS6" s="189"/>
      <c r="FT6" s="189"/>
      <c r="FU6" s="189"/>
      <c r="FV6" s="189"/>
      <c r="FW6" s="189"/>
      <c r="FX6" s="189"/>
      <c r="FY6" s="189"/>
      <c r="FZ6" s="189"/>
      <c r="GA6" s="189"/>
      <c r="GB6" s="189"/>
      <c r="GC6" s="189"/>
      <c r="GD6" s="189"/>
      <c r="GE6" s="189"/>
      <c r="GF6" s="189"/>
      <c r="GG6" s="189"/>
      <c r="GH6" s="189"/>
      <c r="GI6" s="189"/>
      <c r="GJ6" s="189"/>
      <c r="GK6" s="189"/>
      <c r="GL6" s="189"/>
      <c r="GM6" s="189"/>
      <c r="GN6" s="189"/>
      <c r="GO6" s="189"/>
      <c r="GP6" s="189"/>
      <c r="GQ6" s="189"/>
      <c r="GR6" s="189"/>
      <c r="GS6" s="189"/>
      <c r="GT6" s="189"/>
      <c r="GU6" s="189"/>
      <c r="GV6" s="189"/>
      <c r="GW6" s="189"/>
      <c r="GX6" s="189"/>
      <c r="GY6" s="189"/>
      <c r="GZ6" s="189"/>
      <c r="HA6" s="189"/>
      <c r="HB6" s="189"/>
      <c r="HC6" s="189"/>
      <c r="HD6" s="189"/>
      <c r="HE6" s="189"/>
      <c r="HF6" s="189"/>
      <c r="HG6" s="189"/>
      <c r="HH6" s="189"/>
      <c r="HI6" s="189"/>
      <c r="HJ6" s="189"/>
      <c r="HK6" s="189"/>
      <c r="HL6" s="189"/>
      <c r="HM6" s="189"/>
    </row>
    <row r="7" spans="1:221" ht="35.25" customHeight="1" x14ac:dyDescent="0.25">
      <c r="A7" s="717" t="s">
        <v>36</v>
      </c>
      <c r="B7" s="718"/>
      <c r="C7" s="677" t="s">
        <v>37</v>
      </c>
      <c r="D7" s="678"/>
      <c r="E7" s="678"/>
      <c r="F7" s="678"/>
      <c r="G7" s="678"/>
      <c r="H7" s="679"/>
      <c r="I7" s="182"/>
      <c r="J7" s="182"/>
      <c r="K7" s="182"/>
      <c r="L7" s="182"/>
      <c r="M7" s="183"/>
      <c r="N7" s="184"/>
      <c r="O7" s="184"/>
      <c r="P7" s="185"/>
      <c r="Q7" s="182"/>
      <c r="R7" s="182"/>
      <c r="S7" s="182"/>
      <c r="T7" s="186"/>
      <c r="U7" s="186"/>
      <c r="V7" s="186"/>
      <c r="W7" s="182"/>
      <c r="X7" s="182"/>
      <c r="Y7" s="187"/>
      <c r="Z7" s="187"/>
      <c r="AA7" s="187"/>
      <c r="AB7" s="187"/>
      <c r="AC7" s="187"/>
      <c r="AD7" s="187"/>
      <c r="AE7" s="187"/>
      <c r="AF7" s="187"/>
      <c r="AG7" s="187"/>
      <c r="AH7" s="187"/>
      <c r="AI7" s="187"/>
      <c r="AJ7" s="187"/>
      <c r="AK7" s="187"/>
      <c r="AL7" s="187"/>
      <c r="AM7" s="187"/>
      <c r="AN7" s="187"/>
      <c r="AO7" s="187"/>
      <c r="AP7" s="187"/>
      <c r="AQ7" s="187"/>
      <c r="AR7" s="187"/>
      <c r="AS7" s="187"/>
      <c r="AT7" s="187"/>
      <c r="AU7" s="187"/>
      <c r="AV7" s="187"/>
      <c r="AW7" s="187"/>
      <c r="AX7" s="187"/>
      <c r="AY7" s="187"/>
      <c r="AZ7" s="187"/>
      <c r="BA7" s="187"/>
      <c r="BB7" s="187"/>
      <c r="BC7" s="187"/>
      <c r="BD7" s="187"/>
      <c r="BE7" s="187"/>
      <c r="BF7" s="187"/>
      <c r="BG7" s="187"/>
      <c r="BH7" s="187"/>
      <c r="BI7" s="187"/>
      <c r="BJ7" s="187"/>
      <c r="BK7" s="187"/>
      <c r="BL7" s="187"/>
      <c r="BM7" s="187"/>
      <c r="BN7" s="187"/>
      <c r="BO7" s="187"/>
      <c r="BP7" s="187"/>
      <c r="BQ7" s="188"/>
      <c r="BR7" s="188"/>
      <c r="BS7" s="188"/>
      <c r="BT7" s="188"/>
      <c r="BU7" s="188"/>
      <c r="BV7" s="188"/>
      <c r="BW7" s="188"/>
      <c r="BX7" s="188"/>
      <c r="BY7" s="188"/>
      <c r="BZ7" s="188"/>
      <c r="CA7" s="188"/>
      <c r="CB7" s="188"/>
      <c r="CC7" s="188"/>
      <c r="CD7" s="188"/>
      <c r="CE7" s="188"/>
      <c r="CF7" s="188"/>
      <c r="CG7" s="188"/>
      <c r="CH7" s="188"/>
      <c r="CI7" s="188"/>
      <c r="CJ7" s="188"/>
      <c r="CK7" s="188"/>
      <c r="CL7" s="188"/>
      <c r="CM7" s="188"/>
      <c r="CN7" s="188"/>
      <c r="CO7" s="188"/>
      <c r="CP7" s="188"/>
      <c r="CQ7" s="188"/>
      <c r="CR7" s="188"/>
      <c r="CS7" s="188"/>
      <c r="CT7" s="188"/>
      <c r="CU7" s="188"/>
      <c r="CV7" s="188"/>
      <c r="CW7" s="188"/>
      <c r="CX7" s="188"/>
      <c r="CY7" s="188"/>
      <c r="CZ7" s="188"/>
      <c r="DA7" s="188"/>
      <c r="DB7" s="188"/>
      <c r="DC7" s="188"/>
      <c r="DD7" s="188"/>
      <c r="DE7" s="188"/>
      <c r="DF7" s="187"/>
      <c r="DG7" s="187"/>
      <c r="DH7" s="187"/>
      <c r="DI7" s="187"/>
      <c r="DJ7" s="187"/>
      <c r="DK7" s="187"/>
      <c r="DL7" s="187"/>
      <c r="DM7" s="187"/>
      <c r="DN7" s="187"/>
      <c r="DO7" s="187"/>
      <c r="DP7" s="187"/>
      <c r="DQ7" s="187"/>
      <c r="DR7" s="187"/>
      <c r="DS7" s="187"/>
      <c r="DT7" s="187"/>
      <c r="DU7" s="187"/>
      <c r="DV7" s="187"/>
      <c r="DW7" s="187"/>
      <c r="DX7" s="187"/>
      <c r="DY7" s="187"/>
      <c r="DZ7" s="187"/>
      <c r="EA7" s="187"/>
      <c r="EB7" s="187"/>
      <c r="EC7" s="187"/>
      <c r="ED7" s="187"/>
      <c r="EE7" s="187"/>
      <c r="EF7" s="187"/>
      <c r="EG7" s="187"/>
      <c r="EH7" s="187"/>
      <c r="EI7" s="187"/>
      <c r="EJ7" s="187"/>
      <c r="EK7" s="187"/>
      <c r="EL7" s="187"/>
      <c r="EM7" s="187"/>
      <c r="EN7" s="187"/>
      <c r="EO7" s="187"/>
      <c r="EP7" s="187"/>
      <c r="EQ7" s="187"/>
      <c r="ER7" s="187"/>
      <c r="ES7" s="187"/>
      <c r="ET7" s="187"/>
      <c r="EU7" s="187"/>
      <c r="EV7" s="187"/>
      <c r="EW7" s="187"/>
      <c r="EX7" s="187"/>
      <c r="EY7" s="187"/>
      <c r="EZ7" s="285"/>
      <c r="FA7" s="189"/>
      <c r="FB7" s="189"/>
      <c r="FC7" s="189"/>
      <c r="FD7" s="189"/>
      <c r="FE7" s="189"/>
      <c r="FF7" s="189"/>
      <c r="FG7" s="189"/>
      <c r="FH7" s="189"/>
      <c r="FI7" s="189"/>
      <c r="FJ7" s="189"/>
      <c r="FK7" s="189"/>
      <c r="FL7" s="189"/>
      <c r="FM7" s="189"/>
      <c r="FN7" s="189"/>
      <c r="FO7" s="189"/>
      <c r="FP7" s="189"/>
      <c r="FQ7" s="189"/>
      <c r="FR7" s="189"/>
      <c r="FS7" s="189"/>
      <c r="FT7" s="189"/>
      <c r="FU7" s="189"/>
      <c r="FV7" s="189"/>
      <c r="FW7" s="189"/>
      <c r="FX7" s="189"/>
      <c r="FY7" s="189"/>
      <c r="FZ7" s="189"/>
      <c r="GA7" s="189"/>
      <c r="GB7" s="189"/>
      <c r="GC7" s="189"/>
      <c r="GD7" s="189"/>
      <c r="GE7" s="189"/>
      <c r="GF7" s="189"/>
      <c r="GG7" s="189"/>
      <c r="GH7" s="189"/>
      <c r="GI7" s="189"/>
      <c r="GJ7" s="189"/>
      <c r="GK7" s="189"/>
      <c r="GL7" s="189"/>
      <c r="GM7" s="189"/>
      <c r="GN7" s="189"/>
      <c r="GO7" s="189"/>
      <c r="GP7" s="189"/>
      <c r="GQ7" s="189"/>
      <c r="GR7" s="189"/>
      <c r="GS7" s="189"/>
      <c r="GT7" s="189"/>
      <c r="GU7" s="189"/>
      <c r="GV7" s="189"/>
      <c r="GW7" s="189"/>
      <c r="GX7" s="189"/>
      <c r="GY7" s="189"/>
      <c r="GZ7" s="189"/>
      <c r="HA7" s="189"/>
      <c r="HB7" s="189"/>
      <c r="HC7" s="189"/>
      <c r="HD7" s="189"/>
      <c r="HE7" s="189"/>
      <c r="HF7" s="189"/>
      <c r="HG7" s="189"/>
      <c r="HH7" s="189"/>
      <c r="HI7" s="189"/>
      <c r="HJ7" s="189"/>
      <c r="HK7" s="189"/>
      <c r="HL7" s="189"/>
      <c r="HM7" s="189"/>
    </row>
    <row r="8" spans="1:221" ht="35.25" customHeight="1" x14ac:dyDescent="0.25">
      <c r="A8" s="719" t="s">
        <v>38</v>
      </c>
      <c r="B8" s="720"/>
      <c r="C8" s="677" t="s">
        <v>39</v>
      </c>
      <c r="D8" s="678"/>
      <c r="E8" s="678"/>
      <c r="F8" s="678"/>
      <c r="G8" s="678"/>
      <c r="H8" s="679"/>
      <c r="I8" s="182"/>
      <c r="J8" s="182"/>
      <c r="K8" s="182"/>
      <c r="L8" s="182"/>
      <c r="M8" s="183"/>
      <c r="N8" s="184"/>
      <c r="O8" s="184"/>
      <c r="P8" s="185"/>
      <c r="Q8" s="182"/>
      <c r="R8" s="182"/>
      <c r="S8" s="182"/>
      <c r="T8" s="186"/>
      <c r="U8" s="186"/>
      <c r="V8" s="186"/>
      <c r="W8" s="182"/>
      <c r="X8" s="182"/>
      <c r="Y8" s="187"/>
      <c r="Z8" s="187"/>
      <c r="AA8" s="187"/>
      <c r="AB8" s="187"/>
      <c r="AC8" s="187"/>
      <c r="AD8" s="187"/>
      <c r="AE8" s="187"/>
      <c r="AF8" s="187"/>
      <c r="AG8" s="187"/>
      <c r="AH8" s="187"/>
      <c r="AI8" s="187"/>
      <c r="AJ8" s="187"/>
      <c r="AK8" s="187"/>
      <c r="AL8" s="187"/>
      <c r="AM8" s="187"/>
      <c r="AN8" s="187"/>
      <c r="AO8" s="187"/>
      <c r="AP8" s="187"/>
      <c r="AQ8" s="187"/>
      <c r="AR8" s="187"/>
      <c r="AS8" s="187"/>
      <c r="AT8" s="187"/>
      <c r="AU8" s="187"/>
      <c r="AV8" s="187"/>
      <c r="AW8" s="187"/>
      <c r="AX8" s="187"/>
      <c r="AY8" s="187"/>
      <c r="AZ8" s="187"/>
      <c r="BA8" s="187"/>
      <c r="BB8" s="187"/>
      <c r="BC8" s="187"/>
      <c r="BD8" s="187"/>
      <c r="BE8" s="187"/>
      <c r="BF8" s="187"/>
      <c r="BG8" s="187"/>
      <c r="BH8" s="187"/>
      <c r="BI8" s="187"/>
      <c r="BJ8" s="187"/>
      <c r="BK8" s="187"/>
      <c r="BL8" s="187"/>
      <c r="BM8" s="187"/>
      <c r="BN8" s="187"/>
      <c r="BO8" s="187"/>
      <c r="BP8" s="187"/>
      <c r="BQ8" s="188"/>
      <c r="BR8" s="188"/>
      <c r="BS8" s="188"/>
      <c r="BT8" s="188"/>
      <c r="BU8" s="188"/>
      <c r="BV8" s="188"/>
      <c r="BW8" s="188"/>
      <c r="BX8" s="188"/>
      <c r="BY8" s="188"/>
      <c r="BZ8" s="188"/>
      <c r="CA8" s="188"/>
      <c r="CB8" s="188"/>
      <c r="CC8" s="188"/>
      <c r="CD8" s="188"/>
      <c r="CE8" s="188"/>
      <c r="CF8" s="188"/>
      <c r="CG8" s="188"/>
      <c r="CH8" s="188"/>
      <c r="CI8" s="188"/>
      <c r="CJ8" s="188"/>
      <c r="CK8" s="188"/>
      <c r="CL8" s="188"/>
      <c r="CM8" s="188"/>
      <c r="CN8" s="188"/>
      <c r="CO8" s="188"/>
      <c r="CP8" s="188"/>
      <c r="CQ8" s="188"/>
      <c r="CR8" s="188"/>
      <c r="CS8" s="188"/>
      <c r="CT8" s="188"/>
      <c r="CU8" s="188"/>
      <c r="CV8" s="188"/>
      <c r="CW8" s="188"/>
      <c r="CX8" s="188"/>
      <c r="CY8" s="188"/>
      <c r="CZ8" s="188"/>
      <c r="DA8" s="188"/>
      <c r="DB8" s="188"/>
      <c r="DC8" s="188"/>
      <c r="DD8" s="188"/>
      <c r="DE8" s="188"/>
      <c r="DF8" s="187"/>
      <c r="DG8" s="187"/>
      <c r="DH8" s="187"/>
      <c r="DI8" s="187"/>
      <c r="DJ8" s="187"/>
      <c r="DK8" s="187"/>
      <c r="DL8" s="187"/>
      <c r="DM8" s="187"/>
      <c r="DN8" s="187"/>
      <c r="DO8" s="187"/>
      <c r="DP8" s="187"/>
      <c r="DQ8" s="187"/>
      <c r="DR8" s="187"/>
      <c r="DS8" s="187"/>
      <c r="DT8" s="187"/>
      <c r="DU8" s="187"/>
      <c r="DV8" s="187"/>
      <c r="DW8" s="187"/>
      <c r="DX8" s="187"/>
      <c r="DY8" s="187"/>
      <c r="DZ8" s="187"/>
      <c r="EA8" s="187"/>
      <c r="EB8" s="187"/>
      <c r="EC8" s="187"/>
      <c r="ED8" s="187"/>
      <c r="EE8" s="187"/>
      <c r="EF8" s="187"/>
      <c r="EG8" s="187"/>
      <c r="EH8" s="187"/>
      <c r="EI8" s="187"/>
      <c r="EJ8" s="187"/>
      <c r="EK8" s="187"/>
      <c r="EL8" s="187"/>
      <c r="EM8" s="187"/>
      <c r="EN8" s="187"/>
      <c r="EO8" s="187"/>
      <c r="EP8" s="187"/>
      <c r="EQ8" s="187"/>
      <c r="ER8" s="187"/>
      <c r="ES8" s="187"/>
      <c r="ET8" s="187"/>
      <c r="EU8" s="187"/>
      <c r="EV8" s="187"/>
      <c r="EW8" s="187"/>
      <c r="EX8" s="187"/>
      <c r="EY8" s="187"/>
      <c r="EZ8" s="285"/>
      <c r="FA8" s="189"/>
      <c r="FB8" s="189"/>
      <c r="FC8" s="189"/>
      <c r="FD8" s="189"/>
      <c r="FE8" s="189"/>
      <c r="FF8" s="189"/>
      <c r="FG8" s="189"/>
      <c r="FH8" s="189"/>
      <c r="FI8" s="189"/>
      <c r="FJ8" s="189"/>
      <c r="FK8" s="189"/>
      <c r="FL8" s="189"/>
      <c r="FM8" s="189"/>
      <c r="FN8" s="189"/>
      <c r="FO8" s="189"/>
      <c r="FP8" s="189"/>
      <c r="FQ8" s="189"/>
      <c r="FR8" s="189"/>
      <c r="FS8" s="189"/>
      <c r="FT8" s="189"/>
      <c r="FU8" s="189"/>
      <c r="FV8" s="189"/>
      <c r="FW8" s="189"/>
      <c r="FX8" s="189"/>
      <c r="FY8" s="189"/>
      <c r="FZ8" s="189"/>
      <c r="GA8" s="189"/>
      <c r="GB8" s="189"/>
      <c r="GC8" s="189"/>
      <c r="GD8" s="189"/>
      <c r="GE8" s="189"/>
      <c r="GF8" s="189"/>
      <c r="GG8" s="189"/>
      <c r="GH8" s="189"/>
      <c r="GI8" s="189"/>
      <c r="GJ8" s="189"/>
      <c r="GK8" s="189"/>
      <c r="GL8" s="189"/>
      <c r="GM8" s="189"/>
      <c r="GN8" s="189"/>
      <c r="GO8" s="189"/>
      <c r="GP8" s="189"/>
      <c r="GQ8" s="189"/>
      <c r="GR8" s="189"/>
      <c r="GS8" s="189"/>
      <c r="GT8" s="189"/>
      <c r="GU8" s="189"/>
      <c r="GV8" s="189"/>
      <c r="GW8" s="189"/>
      <c r="GX8" s="189"/>
      <c r="GY8" s="189"/>
      <c r="GZ8" s="189"/>
      <c r="HA8" s="189"/>
      <c r="HB8" s="189"/>
      <c r="HC8" s="189"/>
      <c r="HD8" s="189"/>
      <c r="HE8" s="189"/>
      <c r="HF8" s="189"/>
      <c r="HG8" s="189"/>
      <c r="HH8" s="189"/>
      <c r="HI8" s="189"/>
      <c r="HJ8" s="189"/>
      <c r="HK8" s="189"/>
      <c r="HL8" s="189"/>
      <c r="HM8" s="189"/>
    </row>
    <row r="9" spans="1:221" ht="58.5" customHeight="1" x14ac:dyDescent="0.25">
      <c r="A9" s="719" t="s">
        <v>40</v>
      </c>
      <c r="B9" s="720"/>
      <c r="C9" s="677" t="s">
        <v>41</v>
      </c>
      <c r="D9" s="678"/>
      <c r="E9" s="678"/>
      <c r="F9" s="678"/>
      <c r="G9" s="678"/>
      <c r="H9" s="679"/>
      <c r="I9" s="182"/>
      <c r="J9" s="182"/>
      <c r="K9" s="182"/>
      <c r="L9" s="182"/>
      <c r="M9" s="183"/>
      <c r="N9" s="184"/>
      <c r="O9" s="184"/>
      <c r="P9" s="185"/>
      <c r="Q9" s="182"/>
      <c r="R9" s="182"/>
      <c r="S9" s="182"/>
      <c r="T9" s="186"/>
      <c r="U9" s="186"/>
      <c r="V9" s="186"/>
      <c r="W9" s="182"/>
      <c r="X9" s="182"/>
      <c r="Y9" s="187"/>
      <c r="Z9" s="187"/>
      <c r="AA9" s="187"/>
      <c r="AB9" s="187"/>
      <c r="AC9" s="187"/>
      <c r="AD9" s="187"/>
      <c r="AE9" s="187"/>
      <c r="AF9" s="187"/>
      <c r="AG9" s="187"/>
      <c r="AH9" s="187"/>
      <c r="AI9" s="187"/>
      <c r="AJ9" s="187"/>
      <c r="AK9" s="187"/>
      <c r="AL9" s="187"/>
      <c r="AM9" s="187"/>
      <c r="AN9" s="187"/>
      <c r="AO9" s="187"/>
      <c r="AP9" s="187"/>
      <c r="AQ9" s="187"/>
      <c r="AR9" s="187"/>
      <c r="AS9" s="187"/>
      <c r="AT9" s="187"/>
      <c r="AU9" s="187"/>
      <c r="AV9" s="187"/>
      <c r="AW9" s="187"/>
      <c r="AX9" s="187"/>
      <c r="AY9" s="187"/>
      <c r="AZ9" s="187"/>
      <c r="BA9" s="187"/>
      <c r="BB9" s="187"/>
      <c r="BC9" s="187"/>
      <c r="BD9" s="187"/>
      <c r="BE9" s="187"/>
      <c r="BF9" s="187"/>
      <c r="BG9" s="187"/>
      <c r="BH9" s="187"/>
      <c r="BI9" s="187"/>
      <c r="BJ9" s="187"/>
      <c r="BK9" s="187"/>
      <c r="BL9" s="187"/>
      <c r="BM9" s="187"/>
      <c r="BN9" s="187"/>
      <c r="BO9" s="187"/>
      <c r="BP9" s="187"/>
      <c r="BQ9" s="188"/>
      <c r="BR9" s="188"/>
      <c r="BS9" s="188"/>
      <c r="BT9" s="188"/>
      <c r="BU9" s="188"/>
      <c r="BV9" s="188"/>
      <c r="BW9" s="188"/>
      <c r="BX9" s="188"/>
      <c r="BY9" s="188"/>
      <c r="BZ9" s="188"/>
      <c r="CA9" s="188"/>
      <c r="CB9" s="188"/>
      <c r="CC9" s="188"/>
      <c r="CD9" s="188"/>
      <c r="CE9" s="188"/>
      <c r="CF9" s="188"/>
      <c r="CG9" s="188"/>
      <c r="CH9" s="188"/>
      <c r="CI9" s="188"/>
      <c r="CJ9" s="188"/>
      <c r="CK9" s="188"/>
      <c r="CL9" s="188"/>
      <c r="CM9" s="188"/>
      <c r="CN9" s="188"/>
      <c r="CO9" s="188"/>
      <c r="CP9" s="188"/>
      <c r="CQ9" s="188"/>
      <c r="CR9" s="188"/>
      <c r="CS9" s="188"/>
      <c r="CT9" s="188"/>
      <c r="CU9" s="188"/>
      <c r="CV9" s="188"/>
      <c r="CW9" s="188"/>
      <c r="CX9" s="188"/>
      <c r="CY9" s="188"/>
      <c r="CZ9" s="188"/>
      <c r="DA9" s="188"/>
      <c r="DB9" s="188"/>
      <c r="DC9" s="188"/>
      <c r="DD9" s="188"/>
      <c r="DE9" s="188"/>
      <c r="DF9" s="187"/>
      <c r="DG9" s="187"/>
      <c r="DH9" s="187"/>
      <c r="DI9" s="187"/>
      <c r="DJ9" s="187"/>
      <c r="DK9" s="187"/>
      <c r="DL9" s="187"/>
      <c r="DM9" s="187"/>
      <c r="DN9" s="187"/>
      <c r="DO9" s="187"/>
      <c r="DP9" s="187"/>
      <c r="DQ9" s="187"/>
      <c r="DR9" s="187"/>
      <c r="DS9" s="187"/>
      <c r="DT9" s="187"/>
      <c r="DU9" s="187"/>
      <c r="DV9" s="187"/>
      <c r="DW9" s="187"/>
      <c r="DX9" s="187"/>
      <c r="DY9" s="187"/>
      <c r="DZ9" s="187"/>
      <c r="EA9" s="187"/>
      <c r="EB9" s="187"/>
      <c r="EC9" s="187"/>
      <c r="ED9" s="187"/>
      <c r="EE9" s="187"/>
      <c r="EF9" s="187"/>
      <c r="EG9" s="187"/>
      <c r="EH9" s="187"/>
      <c r="EI9" s="187"/>
      <c r="EJ9" s="187"/>
      <c r="EK9" s="187"/>
      <c r="EL9" s="187"/>
      <c r="EM9" s="187"/>
      <c r="EN9" s="187"/>
      <c r="EO9" s="187"/>
      <c r="EP9" s="187"/>
      <c r="EQ9" s="187"/>
      <c r="ER9" s="187"/>
      <c r="ES9" s="187"/>
      <c r="ET9" s="187"/>
      <c r="EU9" s="187"/>
      <c r="EV9" s="187"/>
      <c r="EW9" s="187"/>
      <c r="EX9" s="187"/>
      <c r="EY9" s="187"/>
      <c r="EZ9" s="285"/>
      <c r="FA9" s="189"/>
      <c r="FB9" s="189"/>
      <c r="FC9" s="189"/>
      <c r="FD9" s="189"/>
      <c r="FE9" s="189"/>
      <c r="FF9" s="189"/>
      <c r="FG9" s="189"/>
      <c r="FH9" s="189"/>
      <c r="FI9" s="189"/>
      <c r="FJ9" s="189"/>
      <c r="FK9" s="189"/>
      <c r="FL9" s="189"/>
      <c r="FM9" s="189"/>
      <c r="FN9" s="189"/>
      <c r="FO9" s="189"/>
      <c r="FP9" s="189"/>
      <c r="FQ9" s="189"/>
      <c r="FR9" s="189"/>
      <c r="FS9" s="189"/>
      <c r="FT9" s="189"/>
      <c r="FU9" s="189"/>
      <c r="FV9" s="189"/>
      <c r="FW9" s="189"/>
      <c r="FX9" s="189"/>
      <c r="FY9" s="189"/>
      <c r="FZ9" s="189"/>
      <c r="GA9" s="189"/>
      <c r="GB9" s="189"/>
      <c r="GC9" s="189"/>
      <c r="GD9" s="189"/>
      <c r="GE9" s="189"/>
      <c r="GF9" s="189"/>
      <c r="GG9" s="189"/>
      <c r="GH9" s="189"/>
      <c r="GI9" s="189"/>
      <c r="GJ9" s="189"/>
      <c r="GK9" s="189"/>
      <c r="GL9" s="189"/>
      <c r="GM9" s="189"/>
      <c r="GN9" s="189"/>
      <c r="GO9" s="189"/>
      <c r="GP9" s="189"/>
      <c r="GQ9" s="189"/>
      <c r="GR9" s="189"/>
      <c r="GS9" s="189"/>
      <c r="GT9" s="189"/>
      <c r="GU9" s="189"/>
      <c r="GV9" s="189"/>
      <c r="GW9" s="189"/>
      <c r="GX9" s="189"/>
      <c r="GY9" s="189"/>
      <c r="GZ9" s="189"/>
      <c r="HA9" s="189"/>
      <c r="HB9" s="189"/>
      <c r="HC9" s="189"/>
      <c r="HD9" s="189"/>
      <c r="HE9" s="189"/>
      <c r="HF9" s="189"/>
      <c r="HG9" s="189"/>
      <c r="HH9" s="189"/>
      <c r="HI9" s="189"/>
      <c r="HJ9" s="189"/>
      <c r="HK9" s="189"/>
      <c r="HL9" s="189"/>
      <c r="HM9" s="189"/>
    </row>
    <row r="10" spans="1:221" ht="35.25" customHeight="1" x14ac:dyDescent="0.25">
      <c r="A10" s="717" t="s">
        <v>42</v>
      </c>
      <c r="B10" s="718"/>
      <c r="C10" s="677">
        <v>7951</v>
      </c>
      <c r="D10" s="678"/>
      <c r="E10" s="678"/>
      <c r="F10" s="678"/>
      <c r="G10" s="678"/>
      <c r="H10" s="679"/>
      <c r="I10" s="182"/>
      <c r="J10" s="182"/>
      <c r="K10" s="182"/>
      <c r="L10" s="182"/>
      <c r="M10" s="183"/>
      <c r="N10" s="184"/>
      <c r="O10" s="184"/>
      <c r="P10" s="185"/>
      <c r="Q10" s="182"/>
      <c r="R10" s="182"/>
      <c r="S10" s="182"/>
      <c r="T10" s="186"/>
      <c r="U10" s="186"/>
      <c r="V10" s="186"/>
      <c r="W10" s="182"/>
      <c r="X10" s="187"/>
      <c r="Y10" s="187"/>
      <c r="Z10" s="187"/>
      <c r="AA10" s="187"/>
      <c r="AB10" s="187"/>
      <c r="AC10" s="187"/>
      <c r="AD10" s="187"/>
      <c r="AE10" s="187"/>
      <c r="AF10" s="187"/>
      <c r="AG10" s="187"/>
      <c r="AH10" s="187"/>
      <c r="AI10" s="187"/>
      <c r="AJ10" s="187"/>
      <c r="AK10" s="187"/>
      <c r="AL10" s="187"/>
      <c r="AM10" s="187"/>
      <c r="AN10" s="187"/>
      <c r="AO10" s="187"/>
      <c r="AP10" s="187"/>
      <c r="AQ10" s="187"/>
      <c r="AR10" s="187"/>
      <c r="AS10" s="187"/>
      <c r="AT10" s="187"/>
      <c r="AU10" s="187"/>
      <c r="AV10" s="187"/>
      <c r="AW10" s="187"/>
      <c r="AX10" s="187"/>
      <c r="AY10" s="187"/>
      <c r="AZ10" s="187"/>
      <c r="BA10" s="187"/>
      <c r="BB10" s="187"/>
      <c r="BC10" s="187"/>
      <c r="BD10" s="187"/>
      <c r="BE10" s="187"/>
      <c r="BF10" s="187"/>
      <c r="BG10" s="187"/>
      <c r="BH10" s="187"/>
      <c r="BI10" s="187"/>
      <c r="BJ10" s="187"/>
      <c r="BK10" s="187"/>
      <c r="BL10" s="187"/>
      <c r="BM10" s="187"/>
      <c r="BN10" s="187"/>
      <c r="BO10" s="187"/>
      <c r="BP10" s="187"/>
      <c r="BQ10" s="188"/>
      <c r="BR10" s="188"/>
      <c r="BS10" s="188"/>
      <c r="BT10" s="188"/>
      <c r="BU10" s="188"/>
      <c r="BV10" s="188"/>
      <c r="BW10" s="188"/>
      <c r="BX10" s="188"/>
      <c r="BY10" s="188"/>
      <c r="BZ10" s="188"/>
      <c r="CA10" s="188"/>
      <c r="CB10" s="188"/>
      <c r="CC10" s="188"/>
      <c r="CD10" s="188"/>
      <c r="CE10" s="188"/>
      <c r="CF10" s="188"/>
      <c r="CG10" s="188"/>
      <c r="CH10" s="188"/>
      <c r="CI10" s="188"/>
      <c r="CJ10" s="188"/>
      <c r="CK10" s="188"/>
      <c r="CL10" s="188"/>
      <c r="CM10" s="188"/>
      <c r="CN10" s="188"/>
      <c r="CO10" s="188"/>
      <c r="CP10" s="188"/>
      <c r="CQ10" s="188"/>
      <c r="CR10" s="188"/>
      <c r="CS10" s="188"/>
      <c r="CT10" s="188"/>
      <c r="CU10" s="188"/>
      <c r="CV10" s="188"/>
      <c r="CW10" s="188"/>
      <c r="CX10" s="188"/>
      <c r="CY10" s="188"/>
      <c r="CZ10" s="188"/>
      <c r="DA10" s="188"/>
      <c r="DB10" s="188"/>
      <c r="DC10" s="188"/>
      <c r="DD10" s="188"/>
      <c r="DE10" s="188"/>
      <c r="DF10" s="187"/>
      <c r="DG10" s="187"/>
      <c r="DH10" s="187"/>
      <c r="DI10" s="187"/>
      <c r="DJ10" s="187"/>
      <c r="DK10" s="187"/>
      <c r="DL10" s="187"/>
      <c r="DM10" s="187"/>
      <c r="DN10" s="187"/>
      <c r="DO10" s="187"/>
      <c r="DP10" s="187"/>
      <c r="DQ10" s="187"/>
      <c r="DR10" s="187"/>
      <c r="DS10" s="187"/>
      <c r="DT10" s="187"/>
      <c r="DU10" s="187"/>
      <c r="DV10" s="187"/>
      <c r="DW10" s="187"/>
      <c r="DX10" s="187"/>
      <c r="DY10" s="187"/>
      <c r="DZ10" s="187"/>
      <c r="EA10" s="187"/>
      <c r="EB10" s="187"/>
      <c r="EC10" s="187"/>
      <c r="ED10" s="187"/>
      <c r="EE10" s="187"/>
      <c r="EF10" s="187"/>
      <c r="EG10" s="187"/>
      <c r="EH10" s="187"/>
      <c r="EI10" s="187"/>
      <c r="EJ10" s="187"/>
      <c r="EK10" s="187"/>
      <c r="EL10" s="187"/>
      <c r="EM10" s="187"/>
      <c r="EN10" s="187"/>
      <c r="EO10" s="187"/>
      <c r="EP10" s="187"/>
      <c r="EQ10" s="187"/>
      <c r="ER10" s="187"/>
      <c r="ES10" s="187"/>
      <c r="ET10" s="187"/>
      <c r="EU10" s="187"/>
      <c r="EV10" s="187"/>
      <c r="EW10" s="187"/>
      <c r="EX10" s="187"/>
      <c r="EY10" s="187"/>
      <c r="EZ10" s="285"/>
      <c r="FA10" s="189"/>
      <c r="FB10" s="189"/>
      <c r="FC10" s="189"/>
      <c r="FD10" s="189"/>
      <c r="FE10" s="189"/>
      <c r="FF10" s="189"/>
      <c r="FG10" s="189"/>
      <c r="FH10" s="189"/>
      <c r="FI10" s="189"/>
      <c r="FJ10" s="189"/>
      <c r="FK10" s="189"/>
      <c r="FL10" s="189"/>
      <c r="FM10" s="189"/>
      <c r="FN10" s="189"/>
      <c r="FO10" s="189"/>
      <c r="FP10" s="189"/>
      <c r="FQ10" s="189"/>
      <c r="FR10" s="189"/>
      <c r="FS10" s="189"/>
      <c r="FT10" s="189"/>
      <c r="FU10" s="189"/>
      <c r="FV10" s="189"/>
      <c r="FW10" s="189"/>
      <c r="FX10" s="189"/>
      <c r="FY10" s="189"/>
      <c r="FZ10" s="189"/>
      <c r="GA10" s="189"/>
      <c r="GB10" s="189"/>
      <c r="GC10" s="189"/>
      <c r="GD10" s="189"/>
      <c r="GE10" s="189"/>
      <c r="GF10" s="189"/>
      <c r="GG10" s="189"/>
      <c r="GH10" s="189"/>
      <c r="GI10" s="189"/>
      <c r="GJ10" s="189"/>
      <c r="GK10" s="189"/>
      <c r="GL10" s="189"/>
      <c r="GM10" s="189"/>
      <c r="GN10" s="189"/>
      <c r="GO10" s="189"/>
      <c r="GP10" s="189"/>
      <c r="GQ10" s="189"/>
      <c r="GR10" s="189"/>
      <c r="GS10" s="189"/>
      <c r="GT10" s="189"/>
      <c r="GU10" s="189"/>
      <c r="GV10" s="189"/>
      <c r="GW10" s="189"/>
      <c r="GX10" s="189"/>
      <c r="GY10" s="189"/>
      <c r="GZ10" s="189"/>
      <c r="HA10" s="189"/>
      <c r="HB10" s="189"/>
      <c r="HC10" s="189"/>
      <c r="HD10" s="189"/>
      <c r="HE10" s="189"/>
      <c r="HF10" s="189"/>
      <c r="HG10" s="189"/>
      <c r="HH10" s="189"/>
      <c r="HI10" s="189"/>
      <c r="HJ10" s="189"/>
      <c r="HK10" s="189"/>
      <c r="HL10" s="189"/>
      <c r="HM10" s="189"/>
    </row>
    <row r="11" spans="1:221" ht="35.25" customHeight="1" x14ac:dyDescent="0.25">
      <c r="A11" s="719" t="s">
        <v>43</v>
      </c>
      <c r="B11" s="720"/>
      <c r="C11" s="677" t="s">
        <v>44</v>
      </c>
      <c r="D11" s="678"/>
      <c r="E11" s="678"/>
      <c r="F11" s="678"/>
      <c r="G11" s="678"/>
      <c r="H11" s="679"/>
      <c r="I11" s="182"/>
      <c r="J11" s="182"/>
      <c r="K11" s="182"/>
      <c r="L11" s="182"/>
      <c r="M11" s="183"/>
      <c r="N11" s="184"/>
      <c r="O11" s="184"/>
      <c r="P11" s="185"/>
      <c r="Q11" s="182"/>
      <c r="R11" s="182"/>
      <c r="S11" s="182"/>
      <c r="T11" s="186"/>
      <c r="U11" s="186"/>
      <c r="V11" s="186"/>
      <c r="W11" s="182"/>
      <c r="X11" s="182"/>
      <c r="Y11" s="187"/>
      <c r="Z11" s="187"/>
      <c r="AA11" s="187"/>
      <c r="AB11" s="187"/>
      <c r="AC11" s="187"/>
      <c r="AD11" s="187"/>
      <c r="AE11" s="187"/>
      <c r="AF11" s="187"/>
      <c r="AG11" s="187"/>
      <c r="AH11" s="187"/>
      <c r="AI11" s="187"/>
      <c r="AJ11" s="187"/>
      <c r="AK11" s="187"/>
      <c r="AL11" s="187"/>
      <c r="AM11" s="187"/>
      <c r="AN11" s="187"/>
      <c r="AO11" s="187"/>
      <c r="AP11" s="187"/>
      <c r="AQ11" s="187"/>
      <c r="AR11" s="187"/>
      <c r="AS11" s="187"/>
      <c r="AT11" s="187"/>
      <c r="AU11" s="187"/>
      <c r="AV11" s="187"/>
      <c r="AW11" s="187"/>
      <c r="AX11" s="187"/>
      <c r="AY11" s="187"/>
      <c r="AZ11" s="187"/>
      <c r="BA11" s="187"/>
      <c r="BB11" s="187"/>
      <c r="BC11" s="187"/>
      <c r="BD11" s="187"/>
      <c r="BE11" s="187"/>
      <c r="BF11" s="187"/>
      <c r="BG11" s="187"/>
      <c r="BH11" s="187"/>
      <c r="BI11" s="187"/>
      <c r="BJ11" s="187"/>
      <c r="BK11" s="187"/>
      <c r="BL11" s="187"/>
      <c r="BM11" s="187"/>
      <c r="BN11" s="187"/>
      <c r="BO11" s="187"/>
      <c r="BP11" s="187"/>
      <c r="BQ11" s="188"/>
      <c r="BR11" s="188"/>
      <c r="BS11" s="188"/>
      <c r="BT11" s="188"/>
      <c r="BU11" s="188"/>
      <c r="BV11" s="188"/>
      <c r="BW11" s="188"/>
      <c r="BX11" s="188"/>
      <c r="BY11" s="188"/>
      <c r="BZ11" s="188"/>
      <c r="CA11" s="188"/>
      <c r="CB11" s="188"/>
      <c r="CC11" s="188"/>
      <c r="CD11" s="188"/>
      <c r="CE11" s="188"/>
      <c r="CF11" s="188"/>
      <c r="CG11" s="188"/>
      <c r="CH11" s="188"/>
      <c r="CI11" s="188"/>
      <c r="CJ11" s="188"/>
      <c r="CK11" s="188"/>
      <c r="CL11" s="188"/>
      <c r="CM11" s="188"/>
      <c r="CN11" s="188"/>
      <c r="CO11" s="188"/>
      <c r="CP11" s="188"/>
      <c r="CQ11" s="188"/>
      <c r="CR11" s="188"/>
      <c r="CS11" s="188"/>
      <c r="CT11" s="188"/>
      <c r="CU11" s="188"/>
      <c r="CV11" s="188"/>
      <c r="CW11" s="188"/>
      <c r="CX11" s="188"/>
      <c r="CY11" s="188"/>
      <c r="CZ11" s="188"/>
      <c r="DA11" s="188"/>
      <c r="DB11" s="188"/>
      <c r="DC11" s="188"/>
      <c r="DD11" s="188"/>
      <c r="DE11" s="188"/>
      <c r="DF11" s="187"/>
      <c r="DG11" s="187"/>
      <c r="DH11" s="187"/>
      <c r="DI11" s="187"/>
      <c r="DJ11" s="187"/>
      <c r="DK11" s="187"/>
      <c r="DL11" s="187"/>
      <c r="DM11" s="187"/>
      <c r="DN11" s="187"/>
      <c r="DO11" s="187"/>
      <c r="DP11" s="187"/>
      <c r="DQ11" s="187"/>
      <c r="DR11" s="187"/>
      <c r="DS11" s="187"/>
      <c r="DT11" s="187"/>
      <c r="DU11" s="187"/>
      <c r="DV11" s="187"/>
      <c r="DW11" s="187"/>
      <c r="DX11" s="187"/>
      <c r="DY11" s="187"/>
      <c r="DZ11" s="187"/>
      <c r="EA11" s="187"/>
      <c r="EB11" s="187"/>
      <c r="EC11" s="187"/>
      <c r="ED11" s="187"/>
      <c r="EE11" s="187"/>
      <c r="EF11" s="187"/>
      <c r="EG11" s="187"/>
      <c r="EH11" s="187"/>
      <c r="EI11" s="187"/>
      <c r="EJ11" s="187"/>
      <c r="EK11" s="187"/>
      <c r="EL11" s="187"/>
      <c r="EM11" s="187"/>
      <c r="EN11" s="187"/>
      <c r="EO11" s="187"/>
      <c r="EP11" s="187"/>
      <c r="EQ11" s="187"/>
      <c r="ER11" s="187"/>
      <c r="ES11" s="187"/>
      <c r="ET11" s="187"/>
      <c r="EU11" s="187"/>
      <c r="EV11" s="187"/>
      <c r="EW11" s="187"/>
      <c r="EX11" s="187"/>
      <c r="EY11" s="187"/>
      <c r="EZ11" s="285"/>
      <c r="FA11" s="189"/>
      <c r="FB11" s="189"/>
      <c r="FC11" s="189"/>
      <c r="FD11" s="189"/>
      <c r="FE11" s="189"/>
      <c r="FF11" s="189"/>
      <c r="FG11" s="189"/>
      <c r="FH11" s="189"/>
      <c r="FI11" s="189"/>
      <c r="FJ11" s="189"/>
      <c r="FK11" s="189"/>
      <c r="FL11" s="189"/>
      <c r="FM11" s="189"/>
      <c r="FN11" s="189"/>
      <c r="FO11" s="189"/>
      <c r="FP11" s="189"/>
      <c r="FQ11" s="189"/>
      <c r="FR11" s="189"/>
      <c r="FS11" s="189"/>
      <c r="FT11" s="189"/>
      <c r="FU11" s="189"/>
      <c r="FV11" s="189"/>
      <c r="FW11" s="189"/>
      <c r="FX11" s="189"/>
      <c r="FY11" s="189"/>
      <c r="FZ11" s="189"/>
      <c r="GA11" s="189"/>
      <c r="GB11" s="189"/>
      <c r="GC11" s="189"/>
      <c r="GD11" s="189"/>
      <c r="GE11" s="189"/>
      <c r="GF11" s="189"/>
      <c r="GG11" s="189"/>
      <c r="GH11" s="189"/>
      <c r="GI11" s="189"/>
      <c r="GJ11" s="189"/>
      <c r="GK11" s="189"/>
      <c r="GL11" s="189"/>
      <c r="GM11" s="189"/>
      <c r="GN11" s="189"/>
      <c r="GO11" s="189"/>
      <c r="GP11" s="189"/>
      <c r="GQ11" s="189"/>
      <c r="GR11" s="189"/>
      <c r="GS11" s="189"/>
      <c r="GT11" s="189"/>
      <c r="GU11" s="189"/>
      <c r="GV11" s="189"/>
      <c r="GW11" s="189"/>
      <c r="GX11" s="189"/>
      <c r="GY11" s="189"/>
      <c r="GZ11" s="189"/>
      <c r="HA11" s="189"/>
      <c r="HB11" s="189"/>
      <c r="HC11" s="189"/>
      <c r="HD11" s="189"/>
      <c r="HE11" s="189"/>
      <c r="HF11" s="189"/>
      <c r="HG11" s="189"/>
      <c r="HH11" s="189"/>
      <c r="HI11" s="189"/>
      <c r="HJ11" s="189"/>
      <c r="HK11" s="189"/>
      <c r="HL11" s="189"/>
      <c r="HM11" s="189"/>
    </row>
    <row r="12" spans="1:221" ht="35.25" customHeight="1" x14ac:dyDescent="0.25">
      <c r="A12" s="719" t="s">
        <v>45</v>
      </c>
      <c r="B12" s="720"/>
      <c r="C12" s="677" t="s">
        <v>46</v>
      </c>
      <c r="D12" s="678"/>
      <c r="E12" s="678"/>
      <c r="F12" s="678"/>
      <c r="G12" s="678"/>
      <c r="H12" s="679"/>
      <c r="I12" s="182"/>
      <c r="J12" s="182"/>
      <c r="K12" s="182"/>
      <c r="L12" s="182"/>
      <c r="M12" s="183"/>
      <c r="N12" s="184"/>
      <c r="O12" s="184"/>
      <c r="P12" s="185"/>
      <c r="Q12" s="182"/>
      <c r="R12" s="182"/>
      <c r="S12" s="182"/>
      <c r="T12" s="186"/>
      <c r="U12" s="186"/>
      <c r="V12" s="186"/>
      <c r="W12" s="182"/>
      <c r="X12" s="182"/>
      <c r="Y12" s="187"/>
      <c r="Z12" s="187"/>
      <c r="AA12" s="187"/>
      <c r="AB12" s="187"/>
      <c r="AC12" s="187"/>
      <c r="AD12" s="187"/>
      <c r="AE12" s="187"/>
      <c r="AF12" s="187"/>
      <c r="AG12" s="187"/>
      <c r="AH12" s="187"/>
      <c r="AI12" s="187"/>
      <c r="AJ12" s="187"/>
      <c r="AK12" s="187"/>
      <c r="AL12" s="187"/>
      <c r="AM12" s="187"/>
      <c r="AN12" s="187"/>
      <c r="AO12" s="187"/>
      <c r="AP12" s="187"/>
      <c r="AQ12" s="187"/>
      <c r="AR12" s="187"/>
      <c r="AS12" s="187"/>
      <c r="AT12" s="187"/>
      <c r="AU12" s="187"/>
      <c r="AV12" s="187"/>
      <c r="AW12" s="187"/>
      <c r="AX12" s="187"/>
      <c r="AY12" s="187"/>
      <c r="AZ12" s="187"/>
      <c r="BA12" s="187"/>
      <c r="BB12" s="187"/>
      <c r="BC12" s="187"/>
      <c r="BD12" s="187"/>
      <c r="BE12" s="187"/>
      <c r="BF12" s="187"/>
      <c r="BG12" s="187"/>
      <c r="BH12" s="187"/>
      <c r="BI12" s="187"/>
      <c r="BJ12" s="187"/>
      <c r="BK12" s="187"/>
      <c r="BL12" s="187"/>
      <c r="BM12" s="187"/>
      <c r="BN12" s="187"/>
      <c r="BO12" s="187"/>
      <c r="BP12" s="187"/>
      <c r="BQ12" s="188"/>
      <c r="BR12" s="188"/>
      <c r="BS12" s="188"/>
      <c r="BT12" s="188"/>
      <c r="BU12" s="188"/>
      <c r="BV12" s="188"/>
      <c r="BW12" s="188"/>
      <c r="BX12" s="188"/>
      <c r="BY12" s="188"/>
      <c r="BZ12" s="188"/>
      <c r="CA12" s="188"/>
      <c r="CB12" s="188"/>
      <c r="CC12" s="188"/>
      <c r="CD12" s="188"/>
      <c r="CE12" s="188"/>
      <c r="CF12" s="188"/>
      <c r="CG12" s="188"/>
      <c r="CH12" s="188"/>
      <c r="CI12" s="188"/>
      <c r="CJ12" s="188"/>
      <c r="CK12" s="188"/>
      <c r="CL12" s="188"/>
      <c r="CM12" s="188"/>
      <c r="CN12" s="188"/>
      <c r="CO12" s="188"/>
      <c r="CP12" s="188"/>
      <c r="CQ12" s="188"/>
      <c r="CR12" s="188"/>
      <c r="CS12" s="188"/>
      <c r="CT12" s="188"/>
      <c r="CU12" s="188"/>
      <c r="CV12" s="188"/>
      <c r="CW12" s="188"/>
      <c r="CX12" s="188"/>
      <c r="CY12" s="188"/>
      <c r="CZ12" s="188"/>
      <c r="DA12" s="188"/>
      <c r="DB12" s="188"/>
      <c r="DC12" s="188"/>
      <c r="DD12" s="188"/>
      <c r="DE12" s="188"/>
      <c r="DF12" s="187"/>
      <c r="DG12" s="187"/>
      <c r="DH12" s="187"/>
      <c r="DI12" s="187"/>
      <c r="DJ12" s="187"/>
      <c r="DK12" s="187"/>
      <c r="DL12" s="187"/>
      <c r="DM12" s="187"/>
      <c r="DN12" s="187"/>
      <c r="DO12" s="187"/>
      <c r="DP12" s="187"/>
      <c r="DQ12" s="187"/>
      <c r="DR12" s="187"/>
      <c r="DS12" s="187"/>
      <c r="DT12" s="187"/>
      <c r="DU12" s="187"/>
      <c r="DV12" s="187"/>
      <c r="DW12" s="187"/>
      <c r="DX12" s="187"/>
      <c r="DY12" s="187"/>
      <c r="DZ12" s="187"/>
      <c r="EA12" s="187"/>
      <c r="EB12" s="187"/>
      <c r="EC12" s="187"/>
      <c r="ED12" s="187"/>
      <c r="EE12" s="187"/>
      <c r="EF12" s="187"/>
      <c r="EG12" s="187"/>
      <c r="EH12" s="187"/>
      <c r="EI12" s="187"/>
      <c r="EJ12" s="187"/>
      <c r="EK12" s="187"/>
      <c r="EL12" s="187"/>
      <c r="EM12" s="187"/>
      <c r="EN12" s="187"/>
      <c r="EO12" s="187"/>
      <c r="EP12" s="187"/>
      <c r="EQ12" s="187"/>
      <c r="ER12" s="187"/>
      <c r="ES12" s="187"/>
      <c r="ET12" s="187"/>
      <c r="EU12" s="187"/>
      <c r="EV12" s="187"/>
      <c r="EW12" s="187"/>
      <c r="EX12" s="187"/>
      <c r="EY12" s="187"/>
      <c r="EZ12" s="285"/>
      <c r="FA12" s="189"/>
      <c r="FB12" s="189"/>
      <c r="FC12" s="189"/>
      <c r="FD12" s="189"/>
      <c r="FE12" s="189"/>
      <c r="FF12" s="189"/>
      <c r="FG12" s="189"/>
      <c r="FH12" s="189"/>
      <c r="FI12" s="189"/>
      <c r="FJ12" s="189"/>
      <c r="FK12" s="189"/>
      <c r="FL12" s="189"/>
      <c r="FM12" s="189"/>
      <c r="FN12" s="189"/>
      <c r="FO12" s="189"/>
      <c r="FP12" s="189"/>
      <c r="FQ12" s="189"/>
      <c r="FR12" s="189"/>
      <c r="FS12" s="189"/>
      <c r="FT12" s="189"/>
      <c r="FU12" s="189"/>
      <c r="FV12" s="189"/>
      <c r="FW12" s="189"/>
      <c r="FX12" s="189"/>
      <c r="FY12" s="189"/>
      <c r="FZ12" s="189"/>
      <c r="GA12" s="189"/>
      <c r="GB12" s="189"/>
      <c r="GC12" s="189"/>
      <c r="GD12" s="189"/>
      <c r="GE12" s="189"/>
      <c r="GF12" s="189"/>
      <c r="GG12" s="189"/>
      <c r="GH12" s="189"/>
      <c r="GI12" s="189"/>
      <c r="GJ12" s="189"/>
      <c r="GK12" s="189"/>
      <c r="GL12" s="189"/>
      <c r="GM12" s="189"/>
      <c r="GN12" s="189"/>
      <c r="GO12" s="189"/>
      <c r="GP12" s="189"/>
      <c r="GQ12" s="189"/>
      <c r="GR12" s="189"/>
      <c r="GS12" s="189"/>
      <c r="GT12" s="189"/>
      <c r="GU12" s="189"/>
      <c r="GV12" s="189"/>
      <c r="GW12" s="189"/>
      <c r="GX12" s="189"/>
      <c r="GY12" s="189"/>
      <c r="GZ12" s="189"/>
      <c r="HA12" s="189"/>
      <c r="HB12" s="189"/>
      <c r="HC12" s="189"/>
      <c r="HD12" s="189"/>
      <c r="HE12" s="189"/>
      <c r="HF12" s="189"/>
      <c r="HG12" s="189"/>
      <c r="HH12" s="189"/>
      <c r="HI12" s="189"/>
      <c r="HJ12" s="189"/>
      <c r="HK12" s="189"/>
      <c r="HL12" s="189"/>
      <c r="HM12" s="189"/>
    </row>
    <row r="13" spans="1:221" ht="35.25" customHeight="1" x14ac:dyDescent="0.25">
      <c r="A13" s="717" t="s">
        <v>47</v>
      </c>
      <c r="B13" s="718"/>
      <c r="C13" s="677" t="s">
        <v>48</v>
      </c>
      <c r="D13" s="678"/>
      <c r="E13" s="678"/>
      <c r="F13" s="678"/>
      <c r="G13" s="678"/>
      <c r="H13" s="679"/>
      <c r="I13" s="182"/>
      <c r="J13" s="182"/>
      <c r="K13" s="182"/>
      <c r="L13" s="182"/>
      <c r="M13" s="183"/>
      <c r="N13" s="184"/>
      <c r="O13" s="184"/>
      <c r="P13" s="185"/>
      <c r="Q13" s="182"/>
      <c r="R13" s="182"/>
      <c r="S13" s="182"/>
      <c r="T13" s="186"/>
      <c r="U13" s="186"/>
      <c r="V13" s="186"/>
      <c r="W13" s="182"/>
      <c r="X13" s="182"/>
      <c r="Y13" s="187"/>
      <c r="Z13" s="187"/>
      <c r="AA13" s="187"/>
      <c r="AB13" s="187"/>
      <c r="AC13" s="187"/>
      <c r="AD13" s="187"/>
      <c r="AE13" s="187"/>
      <c r="AF13" s="187"/>
      <c r="AG13" s="187"/>
      <c r="AH13" s="187"/>
      <c r="AI13" s="187"/>
      <c r="AJ13" s="187"/>
      <c r="AK13" s="187"/>
      <c r="AL13" s="187"/>
      <c r="AM13" s="187"/>
      <c r="AN13" s="187"/>
      <c r="AO13" s="187"/>
      <c r="AP13" s="187"/>
      <c r="AQ13" s="187"/>
      <c r="AR13" s="187"/>
      <c r="AS13" s="187"/>
      <c r="AT13" s="187"/>
      <c r="AU13" s="187"/>
      <c r="AV13" s="187"/>
      <c r="AW13" s="187"/>
      <c r="AX13" s="187"/>
      <c r="AY13" s="187"/>
      <c r="AZ13" s="187"/>
      <c r="BA13" s="187"/>
      <c r="BB13" s="187"/>
      <c r="BC13" s="187"/>
      <c r="BD13" s="187"/>
      <c r="BE13" s="187"/>
      <c r="BF13" s="187"/>
      <c r="BG13" s="187"/>
      <c r="BH13" s="187"/>
      <c r="BI13" s="187"/>
      <c r="BJ13" s="187"/>
      <c r="BK13" s="187"/>
      <c r="BL13" s="187"/>
      <c r="BM13" s="187"/>
      <c r="BN13" s="187"/>
      <c r="BO13" s="187"/>
      <c r="BP13" s="187"/>
      <c r="BQ13" s="188"/>
      <c r="BR13" s="188"/>
      <c r="BS13" s="188"/>
      <c r="BT13" s="188"/>
      <c r="BU13" s="188"/>
      <c r="BV13" s="188"/>
      <c r="BW13" s="188"/>
      <c r="BX13" s="188"/>
      <c r="BY13" s="188"/>
      <c r="BZ13" s="188"/>
      <c r="CA13" s="188"/>
      <c r="CB13" s="188"/>
      <c r="CC13" s="188"/>
      <c r="CD13" s="188"/>
      <c r="CE13" s="188"/>
      <c r="CF13" s="188"/>
      <c r="CG13" s="188"/>
      <c r="CH13" s="188"/>
      <c r="CI13" s="188"/>
      <c r="CJ13" s="188"/>
      <c r="CK13" s="188"/>
      <c r="CL13" s="188"/>
      <c r="CM13" s="188"/>
      <c r="CN13" s="188"/>
      <c r="CO13" s="188"/>
      <c r="CP13" s="188"/>
      <c r="CQ13" s="188"/>
      <c r="CR13" s="188"/>
      <c r="CS13" s="188"/>
      <c r="CT13" s="188"/>
      <c r="CU13" s="188"/>
      <c r="CV13" s="188"/>
      <c r="CW13" s="188"/>
      <c r="CX13" s="188"/>
      <c r="CY13" s="188"/>
      <c r="CZ13" s="188"/>
      <c r="DA13" s="188"/>
      <c r="DB13" s="188"/>
      <c r="DC13" s="188"/>
      <c r="DD13" s="188"/>
      <c r="DE13" s="188"/>
      <c r="DF13" s="187"/>
      <c r="DG13" s="187"/>
      <c r="DH13" s="187"/>
      <c r="DI13" s="187"/>
      <c r="DJ13" s="187"/>
      <c r="DK13" s="187"/>
      <c r="DL13" s="187"/>
      <c r="DM13" s="187"/>
      <c r="DN13" s="187"/>
      <c r="DO13" s="187"/>
      <c r="DP13" s="187"/>
      <c r="DQ13" s="187"/>
      <c r="DR13" s="187"/>
      <c r="DS13" s="187"/>
      <c r="DT13" s="187"/>
      <c r="DU13" s="187"/>
      <c r="DV13" s="187"/>
      <c r="DW13" s="187"/>
      <c r="DX13" s="187"/>
      <c r="DY13" s="187"/>
      <c r="DZ13" s="187"/>
      <c r="EA13" s="187"/>
      <c r="EB13" s="187"/>
      <c r="EC13" s="187"/>
      <c r="ED13" s="187"/>
      <c r="EE13" s="187"/>
      <c r="EF13" s="187"/>
      <c r="EG13" s="187"/>
      <c r="EH13" s="187"/>
      <c r="EI13" s="187"/>
      <c r="EJ13" s="187"/>
      <c r="EK13" s="187"/>
      <c r="EL13" s="187"/>
      <c r="EM13" s="187"/>
      <c r="EN13" s="187"/>
      <c r="EO13" s="187"/>
      <c r="EP13" s="187"/>
      <c r="EQ13" s="187"/>
      <c r="ER13" s="187"/>
      <c r="ES13" s="187"/>
      <c r="ET13" s="187"/>
      <c r="EU13" s="187"/>
      <c r="EV13" s="187"/>
      <c r="EW13" s="187"/>
      <c r="EX13" s="187"/>
      <c r="EY13" s="187"/>
      <c r="EZ13" s="285"/>
      <c r="FA13" s="189"/>
      <c r="FB13" s="189"/>
      <c r="FC13" s="189"/>
      <c r="FD13" s="189"/>
      <c r="FE13" s="189"/>
      <c r="FF13" s="189"/>
      <c r="FG13" s="189"/>
      <c r="FH13" s="189"/>
      <c r="FI13" s="189"/>
      <c r="FJ13" s="189"/>
      <c r="FK13" s="189"/>
      <c r="FL13" s="189"/>
      <c r="FM13" s="189"/>
      <c r="FN13" s="189"/>
      <c r="FO13" s="189"/>
      <c r="FP13" s="189"/>
      <c r="FQ13" s="189"/>
      <c r="FR13" s="189"/>
      <c r="FS13" s="189"/>
      <c r="FT13" s="189"/>
      <c r="FU13" s="189"/>
      <c r="FV13" s="189"/>
      <c r="FW13" s="189"/>
      <c r="FX13" s="189"/>
      <c r="FY13" s="189"/>
      <c r="FZ13" s="189"/>
      <c r="GA13" s="189"/>
      <c r="GB13" s="189"/>
      <c r="GC13" s="189"/>
      <c r="GD13" s="189"/>
      <c r="GE13" s="189"/>
      <c r="GF13" s="189"/>
      <c r="GG13" s="189"/>
      <c r="GH13" s="189"/>
      <c r="GI13" s="189"/>
      <c r="GJ13" s="189"/>
      <c r="GK13" s="189"/>
      <c r="GL13" s="189"/>
      <c r="GM13" s="189"/>
      <c r="GN13" s="189"/>
      <c r="GO13" s="189"/>
      <c r="GP13" s="189"/>
      <c r="GQ13" s="189"/>
      <c r="GR13" s="189"/>
      <c r="GS13" s="189"/>
      <c r="GT13" s="189"/>
      <c r="GU13" s="189"/>
      <c r="GV13" s="189"/>
      <c r="GW13" s="189"/>
      <c r="GX13" s="189"/>
      <c r="GY13" s="189"/>
      <c r="GZ13" s="189"/>
      <c r="HA13" s="189"/>
      <c r="HB13" s="189"/>
      <c r="HC13" s="189"/>
      <c r="HD13" s="189"/>
      <c r="HE13" s="189"/>
      <c r="HF13" s="189"/>
      <c r="HG13" s="189"/>
      <c r="HH13" s="189"/>
      <c r="HI13" s="189"/>
      <c r="HJ13" s="189"/>
      <c r="HK13" s="189"/>
      <c r="HL13" s="189"/>
      <c r="HM13" s="189"/>
    </row>
    <row r="14" spans="1:221" ht="15" x14ac:dyDescent="0.25">
      <c r="A14" s="754" t="s">
        <v>49</v>
      </c>
      <c r="B14" s="755"/>
      <c r="C14" s="190" t="s">
        <v>50</v>
      </c>
      <c r="D14" s="1064" t="s">
        <v>98</v>
      </c>
      <c r="E14" s="1065"/>
      <c r="F14" s="1066"/>
      <c r="G14" s="1067">
        <v>2024</v>
      </c>
      <c r="H14" s="1068"/>
      <c r="I14" s="182"/>
      <c r="J14" s="182"/>
      <c r="K14" s="182"/>
      <c r="L14" s="182"/>
      <c r="M14" s="183"/>
      <c r="N14" s="184"/>
      <c r="O14" s="184"/>
      <c r="P14" s="185"/>
      <c r="Q14" s="182"/>
      <c r="R14" s="182"/>
      <c r="S14" s="182"/>
      <c r="T14" s="186"/>
      <c r="U14" s="186"/>
      <c r="V14" s="186"/>
      <c r="W14" s="182"/>
      <c r="X14" s="182"/>
      <c r="Y14" s="187"/>
      <c r="Z14" s="187"/>
      <c r="AA14" s="187"/>
      <c r="AB14" s="187"/>
      <c r="AC14" s="187"/>
      <c r="AD14" s="187"/>
      <c r="AE14" s="187"/>
      <c r="AF14" s="187"/>
      <c r="AG14" s="187"/>
      <c r="AH14" s="187"/>
      <c r="AI14" s="187"/>
      <c r="AJ14" s="187"/>
      <c r="AK14" s="187"/>
      <c r="AL14" s="187"/>
      <c r="AM14" s="187"/>
      <c r="AN14" s="187"/>
      <c r="AO14" s="187"/>
      <c r="AP14" s="187"/>
      <c r="AQ14" s="187"/>
      <c r="AR14" s="187"/>
      <c r="AS14" s="187"/>
      <c r="AT14" s="187"/>
      <c r="AU14" s="187"/>
      <c r="AV14" s="187"/>
      <c r="AW14" s="187"/>
      <c r="AX14" s="187"/>
      <c r="AY14" s="187"/>
      <c r="AZ14" s="187"/>
      <c r="BA14" s="187"/>
      <c r="BB14" s="187"/>
      <c r="BC14" s="187"/>
      <c r="BD14" s="187"/>
      <c r="BE14" s="187"/>
      <c r="BF14" s="187"/>
      <c r="BG14" s="187"/>
      <c r="BH14" s="187"/>
      <c r="BI14" s="187"/>
      <c r="BJ14" s="187"/>
      <c r="BK14" s="187"/>
      <c r="BL14" s="187"/>
      <c r="BM14" s="187"/>
      <c r="BN14" s="187"/>
      <c r="BO14" s="187"/>
      <c r="BP14" s="187"/>
      <c r="BQ14" s="188"/>
      <c r="BR14" s="188"/>
      <c r="BS14" s="188"/>
      <c r="BT14" s="188"/>
      <c r="BU14" s="188"/>
      <c r="BV14" s="188"/>
      <c r="BW14" s="188"/>
      <c r="BX14" s="188"/>
      <c r="BY14" s="188"/>
      <c r="BZ14" s="188"/>
      <c r="CA14" s="188"/>
      <c r="CB14" s="188"/>
      <c r="CC14" s="188"/>
      <c r="CD14" s="188"/>
      <c r="CE14" s="188"/>
      <c r="CF14" s="188"/>
      <c r="CG14" s="188"/>
      <c r="CH14" s="188"/>
      <c r="CI14" s="188"/>
      <c r="CJ14" s="188"/>
      <c r="CK14" s="188"/>
      <c r="CL14" s="188"/>
      <c r="CM14" s="188"/>
      <c r="CN14" s="188"/>
      <c r="CO14" s="188"/>
      <c r="CP14" s="188"/>
      <c r="CQ14" s="188"/>
      <c r="CR14" s="188"/>
      <c r="CS14" s="188"/>
      <c r="CT14" s="188"/>
      <c r="CU14" s="188"/>
      <c r="CV14" s="188"/>
      <c r="CW14" s="188"/>
      <c r="CX14" s="188"/>
      <c r="CY14" s="188"/>
      <c r="CZ14" s="188"/>
      <c r="DA14" s="188"/>
      <c r="DB14" s="188"/>
      <c r="DC14" s="188"/>
      <c r="DD14" s="188"/>
      <c r="DE14" s="188"/>
      <c r="DF14" s="187"/>
      <c r="DG14" s="187"/>
      <c r="DH14" s="187"/>
      <c r="DI14" s="187"/>
      <c r="DJ14" s="187"/>
      <c r="DK14" s="187"/>
      <c r="DL14" s="187"/>
      <c r="DM14" s="187"/>
      <c r="DN14" s="187"/>
      <c r="DO14" s="187"/>
      <c r="DP14" s="187"/>
      <c r="DQ14" s="187"/>
      <c r="DR14" s="187"/>
      <c r="DS14" s="187"/>
      <c r="DT14" s="187"/>
      <c r="DU14" s="187"/>
      <c r="DV14" s="187"/>
      <c r="DW14" s="187"/>
      <c r="DX14" s="187"/>
      <c r="DY14" s="187"/>
      <c r="DZ14" s="187"/>
      <c r="EA14" s="187"/>
      <c r="EB14" s="187"/>
      <c r="EC14" s="187"/>
      <c r="ED14" s="187"/>
      <c r="EE14" s="187"/>
      <c r="EF14" s="187"/>
      <c r="EG14" s="187"/>
      <c r="EH14" s="187"/>
      <c r="EI14" s="187"/>
      <c r="EJ14" s="187"/>
      <c r="EK14" s="187"/>
      <c r="EL14" s="187"/>
      <c r="EM14" s="187"/>
      <c r="EN14" s="187"/>
      <c r="EO14" s="187"/>
      <c r="EP14" s="187"/>
      <c r="EQ14" s="187"/>
      <c r="ER14" s="187"/>
      <c r="ES14" s="187"/>
      <c r="ET14" s="187"/>
      <c r="EU14" s="187"/>
      <c r="EV14" s="187"/>
      <c r="EW14" s="187"/>
      <c r="EX14" s="187"/>
      <c r="EY14" s="187"/>
      <c r="EZ14" s="285"/>
      <c r="FA14" s="189"/>
      <c r="FB14" s="189"/>
      <c r="FC14" s="189"/>
      <c r="FD14" s="189"/>
      <c r="FE14" s="189"/>
      <c r="FF14" s="189"/>
      <c r="FG14" s="189"/>
      <c r="FH14" s="189"/>
      <c r="FI14" s="189"/>
      <c r="FJ14" s="189"/>
      <c r="FK14" s="189"/>
      <c r="FL14" s="189"/>
      <c r="FM14" s="189"/>
      <c r="FN14" s="189"/>
      <c r="FO14" s="189"/>
      <c r="FP14" s="189"/>
      <c r="FQ14" s="189"/>
      <c r="FR14" s="189"/>
      <c r="FS14" s="189"/>
      <c r="FT14" s="189"/>
      <c r="FU14" s="189"/>
      <c r="FV14" s="189"/>
      <c r="FW14" s="189"/>
      <c r="FX14" s="189"/>
      <c r="FY14" s="189"/>
      <c r="FZ14" s="189"/>
      <c r="GA14" s="189"/>
      <c r="GB14" s="189"/>
      <c r="GC14" s="189"/>
      <c r="GD14" s="189"/>
      <c r="GE14" s="189"/>
      <c r="GF14" s="189"/>
      <c r="GG14" s="189"/>
      <c r="GH14" s="189"/>
      <c r="GI14" s="189"/>
      <c r="GJ14" s="189"/>
      <c r="GK14" s="189"/>
      <c r="GL14" s="189"/>
      <c r="GM14" s="189"/>
      <c r="GN14" s="189"/>
      <c r="GO14" s="189"/>
      <c r="GP14" s="189"/>
      <c r="GQ14" s="189"/>
      <c r="GR14" s="189"/>
      <c r="GS14" s="189"/>
      <c r="GT14" s="189"/>
      <c r="GU14" s="189"/>
      <c r="GV14" s="189"/>
      <c r="GW14" s="189"/>
      <c r="GX14" s="189"/>
      <c r="GY14" s="189"/>
      <c r="GZ14" s="189"/>
      <c r="HA14" s="189"/>
      <c r="HB14" s="189"/>
      <c r="HC14" s="189"/>
      <c r="HD14" s="189"/>
      <c r="HE14" s="189"/>
      <c r="HF14" s="189"/>
      <c r="HG14" s="189"/>
      <c r="HH14" s="189"/>
      <c r="HI14" s="189"/>
      <c r="HJ14" s="189"/>
      <c r="HK14" s="189"/>
      <c r="HL14" s="189"/>
      <c r="HM14" s="189"/>
    </row>
    <row r="15" spans="1:221" ht="15" x14ac:dyDescent="0.25">
      <c r="A15" s="756"/>
      <c r="B15" s="757"/>
      <c r="C15" s="190" t="s">
        <v>52</v>
      </c>
      <c r="D15" s="1071" t="s">
        <v>201</v>
      </c>
      <c r="E15" s="1072"/>
      <c r="F15" s="1073"/>
      <c r="G15" s="1069"/>
      <c r="H15" s="1070"/>
      <c r="I15" s="182"/>
      <c r="J15" s="182"/>
      <c r="K15" s="182"/>
      <c r="L15" s="182"/>
      <c r="M15" s="183"/>
      <c r="N15" s="184"/>
      <c r="O15" s="184"/>
      <c r="P15" s="185"/>
      <c r="Q15" s="182"/>
      <c r="R15" s="182"/>
      <c r="S15" s="182"/>
      <c r="T15" s="186"/>
      <c r="U15" s="186"/>
      <c r="V15" s="186"/>
      <c r="W15" s="182"/>
      <c r="X15" s="182"/>
      <c r="Y15" s="187"/>
      <c r="Z15" s="187"/>
      <c r="AA15" s="187"/>
      <c r="AB15" s="187"/>
      <c r="AC15" s="187"/>
      <c r="AD15" s="187"/>
      <c r="AE15" s="187"/>
      <c r="AF15" s="187"/>
      <c r="AG15" s="187"/>
      <c r="AH15" s="187"/>
      <c r="AI15" s="187"/>
      <c r="AJ15" s="187"/>
      <c r="AK15" s="187"/>
      <c r="AL15" s="187"/>
      <c r="AM15" s="187"/>
      <c r="AN15" s="187"/>
      <c r="AO15" s="187"/>
      <c r="AP15" s="187"/>
      <c r="AQ15" s="187"/>
      <c r="AR15" s="187"/>
      <c r="AS15" s="187"/>
      <c r="AT15" s="187"/>
      <c r="AU15" s="187"/>
      <c r="AV15" s="187"/>
      <c r="AW15" s="187"/>
      <c r="AX15" s="187"/>
      <c r="AY15" s="187"/>
      <c r="AZ15" s="187"/>
      <c r="BA15" s="187"/>
      <c r="BB15" s="187"/>
      <c r="BC15" s="187"/>
      <c r="BD15" s="187"/>
      <c r="BE15" s="187"/>
      <c r="BF15" s="187"/>
      <c r="BG15" s="187"/>
      <c r="BH15" s="187"/>
      <c r="BI15" s="187"/>
      <c r="BJ15" s="187"/>
      <c r="BK15" s="187"/>
      <c r="BL15" s="187"/>
      <c r="BM15" s="187"/>
      <c r="BN15" s="187"/>
      <c r="BO15" s="187"/>
      <c r="BP15" s="187"/>
      <c r="BQ15" s="188"/>
      <c r="BR15" s="188"/>
      <c r="BS15" s="188"/>
      <c r="BT15" s="188"/>
      <c r="BU15" s="188"/>
      <c r="BV15" s="188"/>
      <c r="BW15" s="188"/>
      <c r="BX15" s="188"/>
      <c r="BY15" s="188"/>
      <c r="BZ15" s="188"/>
      <c r="CA15" s="188"/>
      <c r="CB15" s="188"/>
      <c r="CC15" s="188"/>
      <c r="CD15" s="188"/>
      <c r="CE15" s="188"/>
      <c r="CF15" s="188"/>
      <c r="CG15" s="188"/>
      <c r="CH15" s="188"/>
      <c r="CI15" s="188"/>
      <c r="CJ15" s="188"/>
      <c r="CK15" s="188"/>
      <c r="CL15" s="188"/>
      <c r="CM15" s="188"/>
      <c r="CN15" s="188"/>
      <c r="CO15" s="188"/>
      <c r="CP15" s="188"/>
      <c r="CQ15" s="188"/>
      <c r="CR15" s="188"/>
      <c r="CS15" s="188"/>
      <c r="CT15" s="188"/>
      <c r="CU15" s="188"/>
      <c r="CV15" s="188"/>
      <c r="CW15" s="188"/>
      <c r="CX15" s="188"/>
      <c r="CY15" s="188"/>
      <c r="CZ15" s="188"/>
      <c r="DA15" s="188"/>
      <c r="DB15" s="188"/>
      <c r="DC15" s="188"/>
      <c r="DD15" s="188"/>
      <c r="DE15" s="188"/>
      <c r="DF15" s="187"/>
      <c r="DG15" s="187"/>
      <c r="DH15" s="187"/>
      <c r="DI15" s="187"/>
      <c r="DJ15" s="187"/>
      <c r="DK15" s="187"/>
      <c r="DL15" s="187"/>
      <c r="DM15" s="187"/>
      <c r="DN15" s="187"/>
      <c r="DO15" s="187"/>
      <c r="DP15" s="187"/>
      <c r="DQ15" s="187"/>
      <c r="DR15" s="187"/>
      <c r="DS15" s="187"/>
      <c r="DT15" s="187"/>
      <c r="DU15" s="187"/>
      <c r="DV15" s="187"/>
      <c r="DW15" s="187"/>
      <c r="DX15" s="187"/>
      <c r="DY15" s="187"/>
      <c r="DZ15" s="187"/>
      <c r="EA15" s="187"/>
      <c r="EB15" s="187"/>
      <c r="EC15" s="187"/>
      <c r="ED15" s="187"/>
      <c r="EE15" s="187"/>
      <c r="EF15" s="187"/>
      <c r="EG15" s="187"/>
      <c r="EH15" s="187"/>
      <c r="EI15" s="187"/>
      <c r="EJ15" s="187"/>
      <c r="EK15" s="187"/>
      <c r="EL15" s="187"/>
      <c r="EM15" s="187"/>
      <c r="EN15" s="187"/>
      <c r="EO15" s="187"/>
      <c r="EP15" s="187"/>
      <c r="EQ15" s="187"/>
      <c r="ER15" s="187"/>
      <c r="ES15" s="187"/>
      <c r="ET15" s="187"/>
      <c r="EU15" s="187"/>
      <c r="EV15" s="187"/>
      <c r="EW15" s="187"/>
      <c r="EX15" s="187"/>
      <c r="EY15" s="187"/>
      <c r="EZ15" s="285"/>
      <c r="FA15" s="189"/>
      <c r="FB15" s="189"/>
      <c r="FC15" s="189"/>
      <c r="FD15" s="189"/>
      <c r="FE15" s="189"/>
      <c r="FF15" s="189"/>
      <c r="FG15" s="189"/>
      <c r="FH15" s="189"/>
      <c r="FI15" s="189"/>
      <c r="FJ15" s="189"/>
      <c r="FK15" s="189"/>
      <c r="FL15" s="189"/>
      <c r="FM15" s="189"/>
      <c r="FN15" s="189"/>
      <c r="FO15" s="189"/>
      <c r="FP15" s="189"/>
      <c r="FQ15" s="189"/>
      <c r="FR15" s="189"/>
      <c r="FS15" s="189"/>
      <c r="FT15" s="189"/>
      <c r="FU15" s="189"/>
      <c r="FV15" s="189"/>
      <c r="FW15" s="189"/>
      <c r="FX15" s="189"/>
      <c r="FY15" s="189"/>
      <c r="FZ15" s="189"/>
      <c r="GA15" s="189"/>
      <c r="GB15" s="189"/>
      <c r="GC15" s="189"/>
      <c r="GD15" s="189"/>
      <c r="GE15" s="189"/>
      <c r="GF15" s="189"/>
      <c r="GG15" s="189"/>
      <c r="GH15" s="189"/>
      <c r="GI15" s="189"/>
      <c r="GJ15" s="189"/>
      <c r="GK15" s="189"/>
      <c r="GL15" s="189"/>
      <c r="GM15" s="189"/>
      <c r="GN15" s="189"/>
      <c r="GO15" s="189"/>
      <c r="GP15" s="189"/>
      <c r="GQ15" s="189"/>
      <c r="GR15" s="189"/>
      <c r="GS15" s="189"/>
      <c r="GT15" s="189"/>
      <c r="GU15" s="189"/>
      <c r="GV15" s="189"/>
      <c r="GW15" s="189"/>
      <c r="GX15" s="189"/>
      <c r="GY15" s="189"/>
      <c r="GZ15" s="189"/>
      <c r="HA15" s="189"/>
      <c r="HB15" s="189"/>
      <c r="HC15" s="189"/>
      <c r="HD15" s="189"/>
      <c r="HE15" s="189"/>
      <c r="HF15" s="189"/>
      <c r="HG15" s="189"/>
      <c r="HH15" s="189"/>
      <c r="HI15" s="189"/>
      <c r="HJ15" s="189"/>
      <c r="HK15" s="189"/>
      <c r="HL15" s="189"/>
      <c r="HM15" s="189"/>
    </row>
    <row r="16" spans="1:221" ht="15" x14ac:dyDescent="0.25">
      <c r="A16" s="191"/>
      <c r="B16" s="192"/>
      <c r="C16" s="192"/>
      <c r="D16" s="179"/>
      <c r="E16" s="179"/>
      <c r="F16" s="193"/>
      <c r="G16" s="193"/>
      <c r="H16" s="179"/>
      <c r="I16" s="179"/>
      <c r="J16" s="166"/>
      <c r="K16" s="169"/>
      <c r="L16" s="169"/>
      <c r="M16" s="194"/>
      <c r="N16" s="170"/>
      <c r="O16" s="170"/>
      <c r="P16" s="195"/>
      <c r="Q16" s="169"/>
      <c r="R16" s="196"/>
      <c r="S16" s="169"/>
      <c r="T16" s="195"/>
      <c r="U16" s="169"/>
      <c r="V16" s="169"/>
      <c r="W16" s="169"/>
      <c r="X16" s="169"/>
      <c r="Y16" s="169"/>
      <c r="Z16" s="169"/>
      <c r="AA16" s="169"/>
      <c r="AB16" s="169"/>
      <c r="AC16" s="169"/>
      <c r="AD16" s="169"/>
      <c r="AE16" s="169"/>
      <c r="AF16" s="169"/>
      <c r="AG16" s="169"/>
      <c r="AH16" s="169"/>
      <c r="AI16" s="169"/>
      <c r="AJ16" s="169"/>
      <c r="AK16" s="169"/>
      <c r="AL16" s="169"/>
      <c r="AM16" s="169"/>
      <c r="AN16" s="169"/>
      <c r="AO16" s="169"/>
      <c r="AP16" s="169"/>
      <c r="AQ16" s="169"/>
      <c r="AR16" s="169"/>
      <c r="AS16" s="169"/>
      <c r="AT16" s="169"/>
      <c r="AU16" s="169"/>
      <c r="AV16" s="175"/>
      <c r="AW16" s="169"/>
      <c r="AX16" s="169"/>
      <c r="AY16" s="169"/>
      <c r="AZ16" s="169"/>
      <c r="BA16" s="169"/>
      <c r="BB16" s="169"/>
      <c r="BC16" s="169"/>
      <c r="BD16" s="169"/>
      <c r="BE16" s="169"/>
      <c r="BF16" s="169"/>
      <c r="BG16" s="169"/>
      <c r="BH16" s="169"/>
      <c r="BI16" s="169"/>
      <c r="BJ16" s="169"/>
      <c r="BK16" s="169"/>
      <c r="BL16" s="169"/>
      <c r="BM16" s="169"/>
      <c r="BN16" s="169"/>
      <c r="BO16" s="169"/>
      <c r="BP16" s="169"/>
      <c r="BQ16" s="197"/>
      <c r="BR16" s="197"/>
      <c r="BS16" s="197"/>
      <c r="BT16" s="197"/>
      <c r="BU16" s="197"/>
      <c r="BV16" s="197"/>
      <c r="BW16" s="197"/>
      <c r="BX16" s="197"/>
      <c r="BY16" s="197"/>
      <c r="BZ16" s="197"/>
      <c r="CA16" s="197"/>
      <c r="CB16" s="197"/>
      <c r="CC16" s="197"/>
      <c r="CD16" s="197"/>
      <c r="CE16" s="197"/>
      <c r="CF16" s="197"/>
      <c r="CG16" s="197"/>
      <c r="CH16" s="197"/>
      <c r="CI16" s="197"/>
      <c r="CJ16" s="197"/>
      <c r="CK16" s="197"/>
      <c r="CL16" s="197"/>
      <c r="CM16" s="197"/>
      <c r="CN16" s="197"/>
      <c r="CO16" s="197"/>
      <c r="CP16" s="197"/>
      <c r="CQ16" s="197"/>
      <c r="CR16" s="197"/>
      <c r="CS16" s="197"/>
      <c r="CT16" s="197"/>
      <c r="CU16" s="197"/>
      <c r="CV16" s="198"/>
      <c r="CW16" s="197"/>
      <c r="CX16" s="197"/>
      <c r="CY16" s="197"/>
      <c r="CZ16" s="197"/>
      <c r="DA16" s="197"/>
      <c r="DB16" s="197"/>
      <c r="DC16" s="197"/>
      <c r="DD16" s="197"/>
      <c r="DE16" s="197"/>
      <c r="DF16" s="169"/>
      <c r="DG16" s="169"/>
      <c r="DH16" s="169"/>
      <c r="DI16" s="169"/>
      <c r="DJ16" s="169"/>
      <c r="DK16" s="169"/>
      <c r="DL16" s="169"/>
      <c r="DM16" s="169"/>
      <c r="DN16" s="169"/>
      <c r="DO16" s="169"/>
      <c r="DP16" s="169"/>
      <c r="DQ16" s="169"/>
      <c r="DR16" s="169"/>
      <c r="DS16" s="169"/>
      <c r="DT16" s="169"/>
      <c r="DU16" s="169"/>
      <c r="DV16" s="169"/>
      <c r="DW16" s="169"/>
      <c r="DX16" s="169"/>
      <c r="DY16" s="169"/>
      <c r="DZ16" s="169"/>
      <c r="EA16" s="169"/>
      <c r="EB16" s="169"/>
      <c r="EC16" s="169"/>
      <c r="ED16" s="169"/>
      <c r="EE16" s="169"/>
      <c r="EF16" s="169"/>
      <c r="EG16" s="169"/>
      <c r="EH16" s="169"/>
      <c r="EI16" s="169"/>
      <c r="EJ16" s="169"/>
      <c r="EK16" s="169"/>
      <c r="EL16" s="169"/>
      <c r="EM16" s="169"/>
      <c r="EN16" s="169"/>
      <c r="EO16" s="169"/>
      <c r="EP16" s="169"/>
      <c r="EQ16" s="169"/>
      <c r="ER16" s="169"/>
      <c r="ES16" s="169"/>
      <c r="ET16" s="169"/>
      <c r="EU16" s="169"/>
      <c r="EV16" s="169"/>
      <c r="EW16" s="169"/>
      <c r="EX16" s="169"/>
      <c r="EY16" s="169"/>
      <c r="EZ16" s="283"/>
      <c r="FA16" s="170"/>
      <c r="FB16" s="170"/>
      <c r="FC16" s="170"/>
      <c r="FD16" s="170"/>
      <c r="FE16" s="170"/>
      <c r="FF16" s="170"/>
      <c r="FG16" s="170"/>
      <c r="FH16" s="170"/>
      <c r="FI16" s="170"/>
      <c r="FJ16" s="170"/>
      <c r="FK16" s="170"/>
      <c r="FL16" s="170"/>
      <c r="FM16" s="170"/>
      <c r="FN16" s="170"/>
      <c r="FO16" s="170"/>
      <c r="FP16" s="170"/>
      <c r="FQ16" s="170"/>
      <c r="FR16" s="170"/>
      <c r="FS16" s="170"/>
      <c r="FT16" s="170"/>
      <c r="FU16" s="170"/>
      <c r="FV16" s="170"/>
      <c r="FW16" s="170"/>
      <c r="FX16" s="170"/>
      <c r="FY16" s="170"/>
      <c r="FZ16" s="170"/>
      <c r="GA16" s="170"/>
      <c r="GB16" s="170"/>
      <c r="GC16" s="170"/>
      <c r="GD16" s="170"/>
      <c r="GE16" s="170"/>
      <c r="GF16" s="170"/>
      <c r="GG16" s="170"/>
      <c r="GH16" s="170"/>
      <c r="GI16" s="170"/>
      <c r="GJ16" s="170"/>
      <c r="GK16" s="170"/>
      <c r="GL16" s="170"/>
      <c r="GM16" s="170"/>
      <c r="GN16" s="170"/>
      <c r="GO16" s="170"/>
      <c r="GP16" s="170"/>
      <c r="GQ16" s="170"/>
      <c r="GR16" s="170"/>
      <c r="GS16" s="170"/>
      <c r="GT16" s="170"/>
      <c r="GU16" s="170"/>
      <c r="GV16" s="170"/>
      <c r="GW16" s="170"/>
      <c r="GX16" s="170"/>
      <c r="GY16" s="170"/>
      <c r="GZ16" s="170"/>
      <c r="HA16" s="170"/>
      <c r="HB16" s="170"/>
      <c r="HC16" s="170"/>
      <c r="HD16" s="170"/>
      <c r="HE16" s="170"/>
      <c r="HF16" s="170"/>
      <c r="HG16" s="170"/>
      <c r="HH16" s="170"/>
      <c r="HI16" s="170"/>
      <c r="HJ16" s="170"/>
      <c r="HK16" s="170"/>
      <c r="HL16" s="170"/>
      <c r="HM16" s="170"/>
    </row>
    <row r="17" spans="1:221" thickBot="1" x14ac:dyDescent="0.3">
      <c r="A17" s="191"/>
      <c r="B17" s="192"/>
      <c r="C17" s="192"/>
      <c r="D17" s="179"/>
      <c r="E17" s="179"/>
      <c r="F17" s="193"/>
      <c r="G17" s="193"/>
      <c r="H17" s="179"/>
      <c r="I17" s="179"/>
      <c r="J17" s="166"/>
      <c r="K17" s="169"/>
      <c r="L17" s="169"/>
      <c r="M17" s="194"/>
      <c r="N17" s="170"/>
      <c r="O17" s="170"/>
      <c r="P17" s="195"/>
      <c r="Q17" s="169"/>
      <c r="R17" s="196"/>
      <c r="S17" s="169"/>
      <c r="T17" s="195"/>
      <c r="U17" s="169"/>
      <c r="V17" s="169"/>
      <c r="W17" s="169"/>
      <c r="X17" s="169"/>
      <c r="Y17" s="169"/>
      <c r="Z17" s="169"/>
      <c r="AA17" s="169"/>
      <c r="AB17" s="169"/>
      <c r="AC17" s="169"/>
      <c r="AD17" s="169"/>
      <c r="AE17" s="169"/>
      <c r="AF17" s="169"/>
      <c r="AG17" s="169"/>
      <c r="AH17" s="169"/>
      <c r="AI17" s="169"/>
      <c r="AJ17" s="169"/>
      <c r="AK17" s="169"/>
      <c r="AL17" s="169"/>
      <c r="AM17" s="169"/>
      <c r="AN17" s="169"/>
      <c r="AO17" s="169"/>
      <c r="AP17" s="169"/>
      <c r="AQ17" s="169"/>
      <c r="AR17" s="169"/>
      <c r="AS17" s="169"/>
      <c r="AT17" s="169"/>
      <c r="AU17" s="169"/>
      <c r="AV17" s="175"/>
      <c r="AW17" s="169"/>
      <c r="AX17" s="169"/>
      <c r="AY17" s="169"/>
      <c r="AZ17" s="169"/>
      <c r="BA17" s="169"/>
      <c r="BB17" s="169"/>
      <c r="BC17" s="169"/>
      <c r="BD17" s="169"/>
      <c r="BE17" s="169"/>
      <c r="BF17" s="169"/>
      <c r="BG17" s="169"/>
      <c r="BH17" s="169"/>
      <c r="BI17" s="169"/>
      <c r="BJ17" s="169"/>
      <c r="BK17" s="169"/>
      <c r="BL17" s="169"/>
      <c r="BM17" s="169"/>
      <c r="BN17" s="169"/>
      <c r="BO17" s="169"/>
      <c r="BP17" s="169"/>
      <c r="BQ17" s="197"/>
      <c r="BR17" s="197"/>
      <c r="BS17" s="197"/>
      <c r="BT17" s="197"/>
      <c r="BU17" s="197"/>
      <c r="BV17" s="197"/>
      <c r="BW17" s="197"/>
      <c r="BX17" s="197"/>
      <c r="BY17" s="197"/>
      <c r="BZ17" s="197"/>
      <c r="CA17" s="197"/>
      <c r="CB17" s="197"/>
      <c r="CC17" s="197"/>
      <c r="CD17" s="197"/>
      <c r="CE17" s="197"/>
      <c r="CF17" s="197"/>
      <c r="CG17" s="197"/>
      <c r="CH17" s="197"/>
      <c r="CI17" s="197"/>
      <c r="CJ17" s="197"/>
      <c r="CK17" s="197"/>
      <c r="CL17" s="197"/>
      <c r="CM17" s="197"/>
      <c r="CN17" s="197"/>
      <c r="CO17" s="197"/>
      <c r="CP17" s="197"/>
      <c r="CQ17" s="197"/>
      <c r="CR17" s="197"/>
      <c r="CS17" s="197"/>
      <c r="CT17" s="197"/>
      <c r="CU17" s="197"/>
      <c r="CV17" s="198"/>
      <c r="CW17" s="197"/>
      <c r="CX17" s="197"/>
      <c r="CY17" s="197"/>
      <c r="CZ17" s="197"/>
      <c r="DA17" s="197"/>
      <c r="DB17" s="197"/>
      <c r="DC17" s="197"/>
      <c r="DD17" s="197"/>
      <c r="DE17" s="197"/>
      <c r="DF17" s="169"/>
      <c r="DG17" s="169"/>
      <c r="DH17" s="169"/>
      <c r="DI17" s="169"/>
      <c r="DJ17" s="169"/>
      <c r="DK17" s="169"/>
      <c r="DL17" s="169"/>
      <c r="DM17" s="169"/>
      <c r="DN17" s="169"/>
      <c r="DO17" s="169"/>
      <c r="DP17" s="169"/>
      <c r="DQ17" s="169"/>
      <c r="DR17" s="169"/>
      <c r="DS17" s="169"/>
      <c r="DT17" s="169"/>
      <c r="DU17" s="169"/>
      <c r="DV17" s="169"/>
      <c r="DW17" s="169"/>
      <c r="DX17" s="169"/>
      <c r="DY17" s="169"/>
      <c r="DZ17" s="169"/>
      <c r="EA17" s="169"/>
      <c r="EB17" s="169"/>
      <c r="EC17" s="169"/>
      <c r="ED17" s="169"/>
      <c r="EE17" s="169"/>
      <c r="EF17" s="169"/>
      <c r="EG17" s="169"/>
      <c r="EH17" s="169"/>
      <c r="EI17" s="169"/>
      <c r="EJ17" s="169"/>
      <c r="EK17" s="169"/>
      <c r="EL17" s="169"/>
      <c r="EM17" s="169"/>
      <c r="EN17" s="169"/>
      <c r="EO17" s="169"/>
      <c r="EP17" s="169"/>
      <c r="EQ17" s="169"/>
      <c r="ER17" s="169"/>
      <c r="ES17" s="169"/>
      <c r="ET17" s="169"/>
      <c r="EU17" s="169"/>
      <c r="EV17" s="169"/>
      <c r="EW17" s="169"/>
      <c r="EX17" s="169"/>
      <c r="EY17" s="169"/>
      <c r="EZ17" s="283"/>
      <c r="FA17" s="170"/>
      <c r="FB17" s="170"/>
      <c r="FC17" s="170"/>
      <c r="FD17" s="170"/>
      <c r="FE17" s="170"/>
      <c r="FF17" s="170"/>
      <c r="FG17" s="170"/>
      <c r="FH17" s="170"/>
      <c r="FI17" s="170"/>
      <c r="FJ17" s="170"/>
      <c r="FK17" s="170"/>
      <c r="FL17" s="170"/>
      <c r="FM17" s="170"/>
      <c r="FN17" s="170"/>
      <c r="FO17" s="170"/>
      <c r="FP17" s="170"/>
      <c r="FQ17" s="170"/>
      <c r="FR17" s="170"/>
      <c r="FS17" s="170"/>
      <c r="FT17" s="170"/>
      <c r="FU17" s="170"/>
      <c r="FV17" s="170"/>
      <c r="FW17" s="170"/>
      <c r="FX17" s="170"/>
      <c r="FY17" s="170"/>
      <c r="FZ17" s="170"/>
      <c r="GA17" s="170"/>
      <c r="GB17" s="170"/>
      <c r="GC17" s="170"/>
      <c r="GD17" s="170"/>
      <c r="GE17" s="170"/>
      <c r="GF17" s="170"/>
      <c r="GG17" s="170"/>
      <c r="GH17" s="170"/>
      <c r="GI17" s="170"/>
      <c r="GJ17" s="170"/>
      <c r="GK17" s="170"/>
      <c r="GL17" s="170"/>
      <c r="GM17" s="170"/>
      <c r="GN17" s="170"/>
      <c r="GO17" s="170"/>
      <c r="GP17" s="170"/>
      <c r="GQ17" s="170"/>
      <c r="GR17" s="170"/>
      <c r="GS17" s="170"/>
      <c r="GT17" s="170"/>
      <c r="GU17" s="170"/>
      <c r="GV17" s="170"/>
      <c r="GW17" s="170"/>
      <c r="GX17" s="170"/>
      <c r="GY17" s="170"/>
      <c r="GZ17" s="170"/>
      <c r="HA17" s="170"/>
      <c r="HB17" s="170"/>
      <c r="HC17" s="170"/>
      <c r="HD17" s="170"/>
      <c r="HE17" s="170"/>
      <c r="HF17" s="170"/>
      <c r="HG17" s="170"/>
      <c r="HH17" s="170"/>
      <c r="HI17" s="170"/>
      <c r="HJ17" s="170"/>
      <c r="HK17" s="170"/>
      <c r="HL17" s="170"/>
      <c r="HM17" s="170"/>
    </row>
    <row r="18" spans="1:221" x14ac:dyDescent="0.25">
      <c r="A18" s="199" t="s">
        <v>369</v>
      </c>
      <c r="B18" s="200"/>
      <c r="C18" s="201"/>
      <c r="D18" s="201"/>
      <c r="E18" s="201"/>
      <c r="F18" s="202"/>
      <c r="G18" s="202"/>
      <c r="H18" s="201"/>
      <c r="I18" s="201"/>
      <c r="J18" s="203"/>
      <c r="K18" s="201"/>
      <c r="L18" s="201"/>
      <c r="M18" s="204"/>
      <c r="N18" s="202"/>
      <c r="O18" s="202"/>
      <c r="P18" s="205"/>
      <c r="Q18" s="201"/>
      <c r="R18" s="206"/>
      <c r="S18" s="201"/>
      <c r="T18" s="205"/>
      <c r="U18" s="201"/>
      <c r="V18" s="201"/>
      <c r="W18" s="201"/>
      <c r="X18" s="201"/>
      <c r="Y18" s="201"/>
      <c r="Z18" s="201"/>
      <c r="AA18" s="201"/>
      <c r="AB18" s="201"/>
      <c r="AC18" s="201"/>
      <c r="AD18" s="201"/>
      <c r="AE18" s="201"/>
      <c r="AF18" s="201"/>
      <c r="AG18" s="201"/>
      <c r="AH18" s="201"/>
      <c r="AI18" s="201"/>
      <c r="AJ18" s="201"/>
      <c r="AK18" s="201"/>
      <c r="AL18" s="201"/>
      <c r="AM18" s="201"/>
      <c r="AN18" s="201"/>
      <c r="AO18" s="201"/>
      <c r="AP18" s="201"/>
      <c r="AQ18" s="201"/>
      <c r="AR18" s="201"/>
      <c r="AS18" s="201"/>
      <c r="AT18" s="201"/>
      <c r="AU18" s="201"/>
      <c r="AV18" s="207"/>
      <c r="AW18" s="201"/>
      <c r="AX18" s="201"/>
      <c r="AY18" s="201"/>
      <c r="AZ18" s="201"/>
      <c r="BA18" s="201"/>
      <c r="BB18" s="201"/>
      <c r="BC18" s="201"/>
      <c r="BD18" s="201"/>
      <c r="BE18" s="201"/>
      <c r="BF18" s="201"/>
      <c r="BG18" s="201"/>
      <c r="BH18" s="201"/>
      <c r="BI18" s="201"/>
      <c r="BJ18" s="201"/>
      <c r="BK18" s="201"/>
      <c r="BL18" s="201"/>
      <c r="BM18" s="201"/>
      <c r="BN18" s="201"/>
      <c r="BO18" s="201"/>
      <c r="BP18" s="201"/>
      <c r="BQ18" s="208"/>
      <c r="BR18" s="208"/>
      <c r="BS18" s="208"/>
      <c r="BT18" s="208"/>
      <c r="BU18" s="208"/>
      <c r="BV18" s="208"/>
      <c r="BW18" s="208"/>
      <c r="BX18" s="208"/>
      <c r="BY18" s="208"/>
      <c r="BZ18" s="208"/>
      <c r="CA18" s="208"/>
      <c r="CB18" s="208"/>
      <c r="CC18" s="208"/>
      <c r="CD18" s="208"/>
      <c r="CE18" s="208"/>
      <c r="CF18" s="208"/>
      <c r="CG18" s="208"/>
      <c r="CH18" s="208"/>
      <c r="CI18" s="208"/>
      <c r="CJ18" s="208"/>
      <c r="CK18" s="208"/>
      <c r="CL18" s="208"/>
      <c r="CM18" s="208"/>
      <c r="CN18" s="208"/>
      <c r="CO18" s="208"/>
      <c r="CP18" s="208"/>
      <c r="CQ18" s="208"/>
      <c r="CR18" s="208"/>
      <c r="CS18" s="208"/>
      <c r="CT18" s="208"/>
      <c r="CU18" s="208"/>
      <c r="CV18" s="209"/>
      <c r="CW18" s="208"/>
      <c r="CX18" s="208"/>
      <c r="CY18" s="208"/>
      <c r="CZ18" s="208"/>
      <c r="DA18" s="208"/>
      <c r="DB18" s="208"/>
      <c r="DC18" s="208"/>
      <c r="DD18" s="208"/>
      <c r="DE18" s="208"/>
      <c r="DF18" s="201"/>
      <c r="DG18" s="201"/>
      <c r="DH18" s="201"/>
      <c r="DI18" s="201"/>
      <c r="DJ18" s="201"/>
      <c r="DK18" s="201"/>
      <c r="DL18" s="201"/>
      <c r="DM18" s="201"/>
      <c r="DN18" s="201"/>
      <c r="DO18" s="199" t="s">
        <v>370</v>
      </c>
      <c r="DP18" s="201"/>
      <c r="DQ18" s="201"/>
      <c r="DR18" s="201"/>
      <c r="DS18" s="201"/>
      <c r="DT18" s="201"/>
      <c r="DU18" s="201"/>
      <c r="DV18" s="201"/>
      <c r="DW18" s="201"/>
      <c r="DX18" s="201"/>
      <c r="DY18" s="201"/>
      <c r="DZ18" s="201"/>
      <c r="EA18" s="201"/>
      <c r="EB18" s="201"/>
      <c r="EC18" s="201"/>
      <c r="ED18" s="201"/>
      <c r="EE18" s="201"/>
      <c r="EF18" s="201"/>
      <c r="EG18" s="201"/>
      <c r="EH18" s="201"/>
      <c r="EI18" s="201"/>
      <c r="EJ18" s="201"/>
      <c r="EK18" s="201"/>
      <c r="EL18" s="201"/>
      <c r="EM18" s="201"/>
      <c r="EN18" s="201"/>
      <c r="EO18" s="201"/>
      <c r="EP18" s="201"/>
      <c r="EQ18" s="201"/>
      <c r="ER18" s="201"/>
      <c r="ES18" s="201"/>
      <c r="ET18" s="201"/>
      <c r="EU18" s="201"/>
      <c r="EV18" s="201"/>
      <c r="EW18" s="201"/>
      <c r="EX18" s="201"/>
      <c r="EY18" s="201"/>
      <c r="EZ18" s="210"/>
      <c r="FA18" s="210"/>
      <c r="FB18" s="210"/>
      <c r="FC18" s="210"/>
      <c r="FD18" s="210"/>
      <c r="FE18" s="210"/>
      <c r="FF18" s="210"/>
      <c r="FG18" s="210"/>
      <c r="FH18" s="210"/>
      <c r="FI18" s="210"/>
      <c r="FJ18" s="210"/>
      <c r="FK18" s="210"/>
      <c r="FL18" s="210"/>
      <c r="FM18" s="210"/>
      <c r="FN18" s="210"/>
      <c r="FO18" s="210"/>
      <c r="FP18" s="210"/>
      <c r="FQ18" s="210"/>
      <c r="FR18" s="210"/>
      <c r="FS18" s="210"/>
      <c r="FT18" s="210"/>
      <c r="FU18" s="210"/>
      <c r="FV18" s="210"/>
      <c r="FW18" s="210"/>
      <c r="FX18" s="210"/>
      <c r="FY18" s="210"/>
      <c r="FZ18" s="210"/>
      <c r="GA18" s="210"/>
      <c r="GB18" s="210"/>
      <c r="GC18" s="210"/>
      <c r="GD18" s="210"/>
      <c r="GE18" s="210"/>
      <c r="GF18" s="210"/>
      <c r="GG18" s="210"/>
      <c r="GH18" s="210"/>
      <c r="GI18" s="210"/>
      <c r="GJ18" s="210"/>
      <c r="GK18" s="210"/>
      <c r="GL18" s="210"/>
      <c r="GM18" s="210"/>
      <c r="GN18" s="210"/>
      <c r="GO18" s="210"/>
      <c r="GP18" s="210"/>
      <c r="GQ18" s="210"/>
      <c r="GR18" s="210"/>
      <c r="GS18" s="210"/>
      <c r="GT18" s="210"/>
      <c r="GU18" s="210"/>
      <c r="GV18" s="210"/>
      <c r="GW18" s="210"/>
      <c r="GX18" s="210"/>
      <c r="GY18" s="210"/>
      <c r="GZ18" s="210"/>
      <c r="HA18" s="210"/>
      <c r="HB18" s="210"/>
      <c r="HC18" s="210"/>
      <c r="HD18" s="210"/>
      <c r="HE18" s="210"/>
      <c r="HF18" s="210"/>
      <c r="HG18" s="210"/>
      <c r="HH18" s="210"/>
      <c r="HI18" s="210"/>
      <c r="HJ18" s="210"/>
      <c r="HK18" s="210"/>
      <c r="HL18" s="210"/>
      <c r="HM18" s="210"/>
    </row>
    <row r="19" spans="1:221" ht="16.5" x14ac:dyDescent="0.25">
      <c r="A19" s="1014" t="s">
        <v>371</v>
      </c>
      <c r="B19" s="1014"/>
      <c r="C19" s="1014" t="s">
        <v>372</v>
      </c>
      <c r="D19" s="1010" t="s">
        <v>373</v>
      </c>
      <c r="E19" s="1010"/>
      <c r="F19" s="1010"/>
      <c r="G19" s="1010"/>
      <c r="H19" s="1010"/>
      <c r="I19" s="1010"/>
      <c r="J19" s="1011" t="s">
        <v>0</v>
      </c>
      <c r="K19" s="1011"/>
      <c r="L19" s="1011"/>
      <c r="M19" s="1011"/>
      <c r="N19" s="1011"/>
      <c r="O19" s="1011"/>
      <c r="P19" s="1011"/>
      <c r="Q19" s="1011"/>
      <c r="R19" s="1011"/>
      <c r="S19" s="1010" t="s">
        <v>374</v>
      </c>
      <c r="T19" s="1010"/>
      <c r="U19" s="1008" t="s">
        <v>375</v>
      </c>
      <c r="V19" s="1008"/>
      <c r="W19" s="1008"/>
      <c r="X19" s="1008"/>
      <c r="Y19" s="1008"/>
      <c r="Z19" s="1008"/>
      <c r="AA19" s="1008"/>
      <c r="AB19" s="1008"/>
      <c r="AC19" s="1008" t="s">
        <v>2</v>
      </c>
      <c r="AD19" s="1008"/>
      <c r="AE19" s="1008"/>
      <c r="AF19" s="1008"/>
      <c r="AG19" s="1008"/>
      <c r="AH19" s="1008"/>
      <c r="AI19" s="1008"/>
      <c r="AJ19" s="1008"/>
      <c r="AK19" s="1008" t="s">
        <v>376</v>
      </c>
      <c r="AL19" s="1008"/>
      <c r="AM19" s="1008"/>
      <c r="AN19" s="1008"/>
      <c r="AO19" s="1008"/>
      <c r="AP19" s="1008"/>
      <c r="AQ19" s="1008"/>
      <c r="AR19" s="1008"/>
      <c r="AS19" s="1008" t="s">
        <v>4</v>
      </c>
      <c r="AT19" s="1008"/>
      <c r="AU19" s="1008"/>
      <c r="AV19" s="1008"/>
      <c r="AW19" s="1008"/>
      <c r="AX19" s="1008"/>
      <c r="AY19" s="1008"/>
      <c r="AZ19" s="1008"/>
      <c r="BA19" s="1008" t="s">
        <v>5</v>
      </c>
      <c r="BB19" s="1008"/>
      <c r="BC19" s="1008"/>
      <c r="BD19" s="1008"/>
      <c r="BE19" s="1008"/>
      <c r="BF19" s="1008"/>
      <c r="BG19" s="1008"/>
      <c r="BH19" s="1008"/>
      <c r="BI19" s="1008" t="s">
        <v>6</v>
      </c>
      <c r="BJ19" s="1008"/>
      <c r="BK19" s="1008"/>
      <c r="BL19" s="1008"/>
      <c r="BM19" s="1008"/>
      <c r="BN19" s="1008"/>
      <c r="BO19" s="1008"/>
      <c r="BP19" s="1008"/>
      <c r="BQ19" s="1009" t="s">
        <v>7</v>
      </c>
      <c r="BR19" s="1009"/>
      <c r="BS19" s="1009"/>
      <c r="BT19" s="1009"/>
      <c r="BU19" s="1009"/>
      <c r="BV19" s="1009"/>
      <c r="BW19" s="1009"/>
      <c r="BX19" s="1009"/>
      <c r="BY19" s="1009" t="s">
        <v>8</v>
      </c>
      <c r="BZ19" s="1009"/>
      <c r="CA19" s="1009"/>
      <c r="CB19" s="1009"/>
      <c r="CC19" s="1009"/>
      <c r="CD19" s="1009"/>
      <c r="CE19" s="1009"/>
      <c r="CF19" s="1009"/>
      <c r="CG19" s="1009" t="s">
        <v>9</v>
      </c>
      <c r="CH19" s="1009"/>
      <c r="CI19" s="1009"/>
      <c r="CJ19" s="1009"/>
      <c r="CK19" s="1009"/>
      <c r="CL19" s="1009"/>
      <c r="CM19" s="1009"/>
      <c r="CN19" s="1009"/>
      <c r="CO19" s="1009" t="s">
        <v>377</v>
      </c>
      <c r="CP19" s="1009"/>
      <c r="CQ19" s="1009"/>
      <c r="CR19" s="1009"/>
      <c r="CS19" s="1009"/>
      <c r="CT19" s="1009"/>
      <c r="CU19" s="1009"/>
      <c r="CV19" s="1009"/>
      <c r="CW19" s="1009" t="s">
        <v>378</v>
      </c>
      <c r="CX19" s="1009"/>
      <c r="CY19" s="1009"/>
      <c r="CZ19" s="1009"/>
      <c r="DA19" s="1009"/>
      <c r="DB19" s="1009"/>
      <c r="DC19" s="1009"/>
      <c r="DD19" s="1009"/>
      <c r="DE19" s="1008" t="s">
        <v>379</v>
      </c>
      <c r="DF19" s="1008"/>
      <c r="DG19" s="1008"/>
      <c r="DH19" s="1008"/>
      <c r="DI19" s="1008"/>
      <c r="DJ19" s="1008"/>
      <c r="DK19" s="1008"/>
      <c r="DL19" s="1008"/>
      <c r="DM19" s="212"/>
      <c r="DN19" s="211"/>
      <c r="DO19" s="1035" t="s">
        <v>380</v>
      </c>
      <c r="DP19" s="1035"/>
      <c r="DQ19" s="1035"/>
      <c r="DR19" s="1035"/>
      <c r="DS19" s="1035"/>
      <c r="DT19" s="1035"/>
      <c r="DU19" s="1035"/>
      <c r="DV19" s="1035"/>
      <c r="DW19" s="1035"/>
      <c r="DX19" s="1035" t="s">
        <v>381</v>
      </c>
      <c r="DY19" s="1035"/>
      <c r="DZ19" s="1035"/>
      <c r="EA19" s="1035"/>
      <c r="EB19" s="1035"/>
      <c r="EC19" s="1035"/>
      <c r="ED19" s="1035"/>
      <c r="EE19" s="1035"/>
      <c r="EF19" s="1035"/>
      <c r="EG19" s="1035" t="s">
        <v>382</v>
      </c>
      <c r="EH19" s="1035"/>
      <c r="EI19" s="1035"/>
      <c r="EJ19" s="1035"/>
      <c r="EK19" s="1035"/>
      <c r="EL19" s="1035"/>
      <c r="EM19" s="1035"/>
      <c r="EN19" s="1035"/>
      <c r="EO19" s="1035"/>
      <c r="EP19" s="1035" t="s">
        <v>383</v>
      </c>
      <c r="EQ19" s="1035"/>
      <c r="ER19" s="1035"/>
      <c r="ES19" s="1035"/>
      <c r="ET19" s="1035"/>
      <c r="EU19" s="1035"/>
      <c r="EV19" s="1035"/>
      <c r="EW19" s="1035"/>
      <c r="EX19" s="1035"/>
      <c r="EY19" s="213"/>
      <c r="EZ19" s="210"/>
      <c r="FA19" s="214"/>
      <c r="FB19" s="214"/>
      <c r="FC19" s="214"/>
      <c r="FD19" s="214"/>
      <c r="FE19" s="214"/>
      <c r="FF19" s="214"/>
      <c r="FG19" s="214"/>
      <c r="FH19" s="214"/>
      <c r="FI19" s="214"/>
      <c r="FJ19" s="214"/>
      <c r="FK19" s="214"/>
      <c r="FL19" s="214"/>
      <c r="FM19" s="214"/>
      <c r="FN19" s="214"/>
      <c r="FO19" s="214"/>
      <c r="FP19" s="214"/>
      <c r="FQ19" s="214"/>
      <c r="FR19" s="214"/>
      <c r="FS19" s="214"/>
      <c r="FT19" s="214"/>
      <c r="FU19" s="214"/>
      <c r="FV19" s="214"/>
      <c r="FW19" s="214"/>
      <c r="FX19" s="214"/>
      <c r="FY19" s="214"/>
      <c r="FZ19" s="214"/>
      <c r="GA19" s="214"/>
      <c r="GB19" s="214"/>
      <c r="GC19" s="214"/>
      <c r="GD19" s="214"/>
      <c r="GE19" s="214"/>
      <c r="GF19" s="214"/>
      <c r="GG19" s="214"/>
      <c r="GH19" s="214"/>
      <c r="GI19" s="214"/>
      <c r="GJ19" s="214"/>
      <c r="GK19" s="214"/>
      <c r="GL19" s="214"/>
      <c r="GM19" s="214"/>
      <c r="GN19" s="214"/>
      <c r="GO19" s="214"/>
      <c r="GP19" s="214"/>
      <c r="GQ19" s="214"/>
      <c r="GR19" s="214"/>
      <c r="GS19" s="214"/>
      <c r="GT19" s="214"/>
      <c r="GU19" s="214"/>
      <c r="GV19" s="214"/>
      <c r="GW19" s="214"/>
      <c r="GX19" s="214"/>
      <c r="GY19" s="214"/>
      <c r="GZ19" s="214"/>
      <c r="HA19" s="214"/>
      <c r="HB19" s="214"/>
      <c r="HC19" s="214"/>
      <c r="HD19" s="214"/>
      <c r="HE19" s="214"/>
      <c r="HF19" s="214"/>
      <c r="HG19" s="214"/>
      <c r="HH19" s="214"/>
      <c r="HI19" s="214"/>
      <c r="HJ19" s="214"/>
      <c r="HK19" s="214"/>
      <c r="HL19" s="214"/>
      <c r="HM19" s="214"/>
    </row>
    <row r="20" spans="1:221" ht="35.25" customHeight="1" x14ac:dyDescent="0.25">
      <c r="A20" s="1014"/>
      <c r="B20" s="1014"/>
      <c r="C20" s="1014"/>
      <c r="D20" s="1014" t="s">
        <v>384</v>
      </c>
      <c r="E20" s="1014" t="s">
        <v>385</v>
      </c>
      <c r="F20" s="1003" t="s">
        <v>386</v>
      </c>
      <c r="G20" s="1003" t="s">
        <v>387</v>
      </c>
      <c r="H20" s="1014" t="s">
        <v>388</v>
      </c>
      <c r="I20" s="1014" t="s">
        <v>389</v>
      </c>
      <c r="J20" s="1034" t="s">
        <v>15</v>
      </c>
      <c r="K20" s="1012" t="s">
        <v>16</v>
      </c>
      <c r="L20" s="1014" t="s">
        <v>390</v>
      </c>
      <c r="M20" s="1003" t="s">
        <v>387</v>
      </c>
      <c r="N20" s="1003" t="s">
        <v>391</v>
      </c>
      <c r="O20" s="1003" t="s">
        <v>392</v>
      </c>
      <c r="P20" s="1033" t="s">
        <v>393</v>
      </c>
      <c r="Q20" s="1034" t="s">
        <v>394</v>
      </c>
      <c r="R20" s="1014" t="s">
        <v>395</v>
      </c>
      <c r="S20" s="1014" t="s">
        <v>396</v>
      </c>
      <c r="T20" s="1034" t="s">
        <v>397</v>
      </c>
      <c r="U20" s="1008"/>
      <c r="V20" s="1008"/>
      <c r="W20" s="1008"/>
      <c r="X20" s="1008"/>
      <c r="Y20" s="1008"/>
      <c r="Z20" s="1008"/>
      <c r="AA20" s="1008"/>
      <c r="AB20" s="1008"/>
      <c r="AC20" s="1008"/>
      <c r="AD20" s="1008"/>
      <c r="AE20" s="1008"/>
      <c r="AF20" s="1008"/>
      <c r="AG20" s="1008"/>
      <c r="AH20" s="1008"/>
      <c r="AI20" s="1008"/>
      <c r="AJ20" s="1008"/>
      <c r="AK20" s="1008"/>
      <c r="AL20" s="1008"/>
      <c r="AM20" s="1008"/>
      <c r="AN20" s="1008"/>
      <c r="AO20" s="1008"/>
      <c r="AP20" s="1008"/>
      <c r="AQ20" s="1008"/>
      <c r="AR20" s="1008"/>
      <c r="AS20" s="1008"/>
      <c r="AT20" s="1008"/>
      <c r="AU20" s="1008"/>
      <c r="AV20" s="1008"/>
      <c r="AW20" s="1008"/>
      <c r="AX20" s="1008"/>
      <c r="AY20" s="1008"/>
      <c r="AZ20" s="1008"/>
      <c r="BA20" s="1008"/>
      <c r="BB20" s="1008"/>
      <c r="BC20" s="1008"/>
      <c r="BD20" s="1008"/>
      <c r="BE20" s="1008"/>
      <c r="BF20" s="1008"/>
      <c r="BG20" s="1008"/>
      <c r="BH20" s="1008"/>
      <c r="BI20" s="1008"/>
      <c r="BJ20" s="1008"/>
      <c r="BK20" s="1008"/>
      <c r="BL20" s="1008"/>
      <c r="BM20" s="1008"/>
      <c r="BN20" s="1008"/>
      <c r="BO20" s="1008"/>
      <c r="BP20" s="1008"/>
      <c r="BQ20" s="1009"/>
      <c r="BR20" s="1009"/>
      <c r="BS20" s="1009"/>
      <c r="BT20" s="1009"/>
      <c r="BU20" s="1009"/>
      <c r="BV20" s="1009"/>
      <c r="BW20" s="1009"/>
      <c r="BX20" s="1009"/>
      <c r="BY20" s="1009"/>
      <c r="BZ20" s="1009"/>
      <c r="CA20" s="1009"/>
      <c r="CB20" s="1009"/>
      <c r="CC20" s="1009"/>
      <c r="CD20" s="1009"/>
      <c r="CE20" s="1009"/>
      <c r="CF20" s="1009"/>
      <c r="CG20" s="1009"/>
      <c r="CH20" s="1009"/>
      <c r="CI20" s="1009"/>
      <c r="CJ20" s="1009"/>
      <c r="CK20" s="1009"/>
      <c r="CL20" s="1009"/>
      <c r="CM20" s="1009"/>
      <c r="CN20" s="1009"/>
      <c r="CO20" s="1009"/>
      <c r="CP20" s="1009"/>
      <c r="CQ20" s="1009"/>
      <c r="CR20" s="1009"/>
      <c r="CS20" s="1009"/>
      <c r="CT20" s="1009"/>
      <c r="CU20" s="1009"/>
      <c r="CV20" s="1009"/>
      <c r="CW20" s="1009"/>
      <c r="CX20" s="1009"/>
      <c r="CY20" s="1009"/>
      <c r="CZ20" s="1009"/>
      <c r="DA20" s="1009"/>
      <c r="DB20" s="1009"/>
      <c r="DC20" s="1009"/>
      <c r="DD20" s="1009"/>
      <c r="DE20" s="1008"/>
      <c r="DF20" s="1008"/>
      <c r="DG20" s="1008"/>
      <c r="DH20" s="1008"/>
      <c r="DI20" s="1008"/>
      <c r="DJ20" s="1008"/>
      <c r="DK20" s="1008"/>
      <c r="DL20" s="1008"/>
      <c r="DM20" s="212"/>
      <c r="DN20" s="211"/>
      <c r="DO20" s="1008" t="s">
        <v>398</v>
      </c>
      <c r="DP20" s="1008"/>
      <c r="DQ20" s="1008"/>
      <c r="DR20" s="1016" t="s">
        <v>399</v>
      </c>
      <c r="DS20" s="1016"/>
      <c r="DT20" s="1016"/>
      <c r="DU20" s="1017" t="s">
        <v>400</v>
      </c>
      <c r="DV20" s="1017"/>
      <c r="DW20" s="1017"/>
      <c r="DX20" s="1008" t="s">
        <v>398</v>
      </c>
      <c r="DY20" s="1008"/>
      <c r="DZ20" s="1008"/>
      <c r="EA20" s="1016" t="s">
        <v>399</v>
      </c>
      <c r="EB20" s="1016"/>
      <c r="EC20" s="1016"/>
      <c r="ED20" s="1017" t="s">
        <v>400</v>
      </c>
      <c r="EE20" s="1017"/>
      <c r="EF20" s="1017"/>
      <c r="EG20" s="1008" t="s">
        <v>398</v>
      </c>
      <c r="EH20" s="1008"/>
      <c r="EI20" s="1008"/>
      <c r="EJ20" s="1016" t="s">
        <v>399</v>
      </c>
      <c r="EK20" s="1016"/>
      <c r="EL20" s="1016"/>
      <c r="EM20" s="1017" t="s">
        <v>400</v>
      </c>
      <c r="EN20" s="1017"/>
      <c r="EO20" s="1017"/>
      <c r="EP20" s="1008" t="s">
        <v>398</v>
      </c>
      <c r="EQ20" s="1008"/>
      <c r="ER20" s="1008"/>
      <c r="ES20" s="1016" t="s">
        <v>399</v>
      </c>
      <c r="ET20" s="1016"/>
      <c r="EU20" s="1016"/>
      <c r="EV20" s="1017" t="s">
        <v>400</v>
      </c>
      <c r="EW20" s="1017"/>
      <c r="EX20" s="1017"/>
      <c r="EY20" s="213"/>
      <c r="EZ20" s="210"/>
      <c r="FA20" s="214"/>
      <c r="FB20" s="214"/>
      <c r="FC20" s="214"/>
      <c r="FD20" s="214"/>
      <c r="FE20" s="214"/>
      <c r="FF20" s="214"/>
      <c r="FG20" s="214"/>
      <c r="FH20" s="214"/>
      <c r="FI20" s="214"/>
      <c r="FJ20" s="214"/>
      <c r="FK20" s="214"/>
      <c r="FL20" s="214"/>
      <c r="FM20" s="214"/>
      <c r="FN20" s="214"/>
      <c r="FO20" s="214"/>
      <c r="FP20" s="214"/>
      <c r="FQ20" s="214"/>
      <c r="FR20" s="214"/>
      <c r="FS20" s="214"/>
      <c r="FT20" s="214"/>
      <c r="FU20" s="214"/>
      <c r="FV20" s="214"/>
      <c r="FW20" s="214"/>
      <c r="FX20" s="214"/>
      <c r="FY20" s="214"/>
      <c r="FZ20" s="214"/>
      <c r="GA20" s="214"/>
      <c r="GB20" s="214"/>
      <c r="GC20" s="214"/>
      <c r="GD20" s="214"/>
      <c r="GE20" s="214"/>
      <c r="GF20" s="214"/>
      <c r="GG20" s="214"/>
      <c r="GH20" s="214"/>
      <c r="GI20" s="214"/>
      <c r="GJ20" s="214"/>
      <c r="GK20" s="214"/>
      <c r="GL20" s="214"/>
      <c r="GM20" s="214"/>
      <c r="GN20" s="214"/>
      <c r="GO20" s="214"/>
      <c r="GP20" s="214"/>
      <c r="GQ20" s="214"/>
      <c r="GR20" s="214"/>
      <c r="GS20" s="214"/>
      <c r="GT20" s="214"/>
      <c r="GU20" s="214"/>
      <c r="GV20" s="214"/>
      <c r="GW20" s="214"/>
      <c r="GX20" s="214"/>
      <c r="GY20" s="214"/>
      <c r="GZ20" s="214"/>
      <c r="HA20" s="214"/>
      <c r="HB20" s="214"/>
      <c r="HC20" s="214"/>
      <c r="HD20" s="214"/>
      <c r="HE20" s="214"/>
      <c r="HF20" s="214"/>
      <c r="HG20" s="214"/>
      <c r="HH20" s="214"/>
      <c r="HI20" s="214"/>
      <c r="HJ20" s="214"/>
      <c r="HK20" s="214"/>
      <c r="HL20" s="214"/>
      <c r="HM20" s="214"/>
    </row>
    <row r="21" spans="1:221" ht="140.25" customHeight="1" x14ac:dyDescent="0.25">
      <c r="A21" s="1014"/>
      <c r="B21" s="1014"/>
      <c r="C21" s="1014"/>
      <c r="D21" s="1014"/>
      <c r="E21" s="1014"/>
      <c r="F21" s="1003"/>
      <c r="G21" s="1003"/>
      <c r="H21" s="1014"/>
      <c r="I21" s="1014"/>
      <c r="J21" s="1036"/>
      <c r="K21" s="1013"/>
      <c r="L21" s="1015"/>
      <c r="M21" s="1004"/>
      <c r="N21" s="1004"/>
      <c r="O21" s="1004"/>
      <c r="P21" s="1033"/>
      <c r="Q21" s="1034"/>
      <c r="R21" s="1014"/>
      <c r="S21" s="1014"/>
      <c r="T21" s="1034"/>
      <c r="U21" s="215" t="s">
        <v>401</v>
      </c>
      <c r="V21" s="216" t="s">
        <v>402</v>
      </c>
      <c r="W21" s="215" t="s">
        <v>18</v>
      </c>
      <c r="X21" s="216" t="s">
        <v>403</v>
      </c>
      <c r="Y21" s="215" t="s">
        <v>404</v>
      </c>
      <c r="Z21" s="216" t="s">
        <v>405</v>
      </c>
      <c r="AA21" s="217" t="s">
        <v>406</v>
      </c>
      <c r="AB21" s="218" t="s">
        <v>407</v>
      </c>
      <c r="AC21" s="215" t="s">
        <v>401</v>
      </c>
      <c r="AD21" s="216" t="s">
        <v>402</v>
      </c>
      <c r="AE21" s="215" t="s">
        <v>18</v>
      </c>
      <c r="AF21" s="216" t="s">
        <v>403</v>
      </c>
      <c r="AG21" s="215" t="s">
        <v>404</v>
      </c>
      <c r="AH21" s="216" t="s">
        <v>405</v>
      </c>
      <c r="AI21" s="217" t="s">
        <v>406</v>
      </c>
      <c r="AJ21" s="218" t="s">
        <v>407</v>
      </c>
      <c r="AK21" s="215" t="s">
        <v>401</v>
      </c>
      <c r="AL21" s="216" t="s">
        <v>402</v>
      </c>
      <c r="AM21" s="215" t="s">
        <v>18</v>
      </c>
      <c r="AN21" s="216" t="s">
        <v>403</v>
      </c>
      <c r="AO21" s="215" t="s">
        <v>404</v>
      </c>
      <c r="AP21" s="216" t="s">
        <v>405</v>
      </c>
      <c r="AQ21" s="217" t="s">
        <v>406</v>
      </c>
      <c r="AR21" s="218" t="s">
        <v>407</v>
      </c>
      <c r="AS21" s="215" t="s">
        <v>401</v>
      </c>
      <c r="AT21" s="216" t="s">
        <v>402</v>
      </c>
      <c r="AU21" s="215" t="s">
        <v>18</v>
      </c>
      <c r="AV21" s="216" t="s">
        <v>403</v>
      </c>
      <c r="AW21" s="215" t="s">
        <v>404</v>
      </c>
      <c r="AX21" s="216" t="s">
        <v>405</v>
      </c>
      <c r="AY21" s="217" t="s">
        <v>406</v>
      </c>
      <c r="AZ21" s="218" t="s">
        <v>407</v>
      </c>
      <c r="BA21" s="215" t="s">
        <v>401</v>
      </c>
      <c r="BB21" s="216" t="s">
        <v>402</v>
      </c>
      <c r="BC21" s="215" t="s">
        <v>18</v>
      </c>
      <c r="BD21" s="216" t="s">
        <v>403</v>
      </c>
      <c r="BE21" s="215" t="s">
        <v>404</v>
      </c>
      <c r="BF21" s="216" t="s">
        <v>405</v>
      </c>
      <c r="BG21" s="217" t="s">
        <v>406</v>
      </c>
      <c r="BH21" s="218" t="s">
        <v>407</v>
      </c>
      <c r="BI21" s="215" t="s">
        <v>401</v>
      </c>
      <c r="BJ21" s="216" t="s">
        <v>402</v>
      </c>
      <c r="BK21" s="215" t="s">
        <v>18</v>
      </c>
      <c r="BL21" s="216" t="s">
        <v>403</v>
      </c>
      <c r="BM21" s="215" t="s">
        <v>404</v>
      </c>
      <c r="BN21" s="216" t="s">
        <v>405</v>
      </c>
      <c r="BO21" s="217" t="s">
        <v>406</v>
      </c>
      <c r="BP21" s="218" t="s">
        <v>407</v>
      </c>
      <c r="BQ21" s="219" t="s">
        <v>401</v>
      </c>
      <c r="BR21" s="220" t="s">
        <v>402</v>
      </c>
      <c r="BS21" s="219" t="s">
        <v>18</v>
      </c>
      <c r="BT21" s="220" t="s">
        <v>403</v>
      </c>
      <c r="BU21" s="563" t="s">
        <v>404</v>
      </c>
      <c r="BV21" s="563" t="s">
        <v>405</v>
      </c>
      <c r="BW21" s="221" t="s">
        <v>406</v>
      </c>
      <c r="BX21" s="222" t="s">
        <v>407</v>
      </c>
      <c r="BY21" s="219" t="s">
        <v>401</v>
      </c>
      <c r="BZ21" s="220" t="s">
        <v>402</v>
      </c>
      <c r="CA21" s="219" t="s">
        <v>18</v>
      </c>
      <c r="CB21" s="220" t="s">
        <v>403</v>
      </c>
      <c r="CC21" s="219" t="s">
        <v>404</v>
      </c>
      <c r="CD21" s="220" t="s">
        <v>405</v>
      </c>
      <c r="CE21" s="221" t="s">
        <v>406</v>
      </c>
      <c r="CF21" s="222" t="s">
        <v>407</v>
      </c>
      <c r="CG21" s="219" t="s">
        <v>401</v>
      </c>
      <c r="CH21" s="220" t="s">
        <v>402</v>
      </c>
      <c r="CI21" s="219" t="s">
        <v>18</v>
      </c>
      <c r="CJ21" s="220" t="s">
        <v>403</v>
      </c>
      <c r="CK21" s="219" t="s">
        <v>404</v>
      </c>
      <c r="CL21" s="220" t="s">
        <v>405</v>
      </c>
      <c r="CM21" s="221" t="s">
        <v>406</v>
      </c>
      <c r="CN21" s="222" t="s">
        <v>407</v>
      </c>
      <c r="CO21" s="219" t="s">
        <v>401</v>
      </c>
      <c r="CP21" s="549" t="s">
        <v>402</v>
      </c>
      <c r="CQ21" s="219" t="s">
        <v>18</v>
      </c>
      <c r="CR21" s="220" t="s">
        <v>403</v>
      </c>
      <c r="CS21" s="219" t="s">
        <v>404</v>
      </c>
      <c r="CT21" s="220" t="s">
        <v>405</v>
      </c>
      <c r="CU21" s="221" t="s">
        <v>406</v>
      </c>
      <c r="CV21" s="549" t="s">
        <v>407</v>
      </c>
      <c r="CW21" s="219" t="s">
        <v>401</v>
      </c>
      <c r="CX21" s="549" t="s">
        <v>402</v>
      </c>
      <c r="CY21" s="219" t="s">
        <v>18</v>
      </c>
      <c r="CZ21" s="220" t="s">
        <v>403</v>
      </c>
      <c r="DA21" s="219" t="s">
        <v>404</v>
      </c>
      <c r="DB21" s="220" t="s">
        <v>405</v>
      </c>
      <c r="DC21" s="221" t="s">
        <v>406</v>
      </c>
      <c r="DD21" s="549" t="s">
        <v>407</v>
      </c>
      <c r="DE21" s="219" t="s">
        <v>401</v>
      </c>
      <c r="DF21" s="216" t="s">
        <v>402</v>
      </c>
      <c r="DG21" s="215" t="s">
        <v>18</v>
      </c>
      <c r="DH21" s="216" t="s">
        <v>403</v>
      </c>
      <c r="DI21" s="215" t="s">
        <v>404</v>
      </c>
      <c r="DJ21" s="216" t="s">
        <v>405</v>
      </c>
      <c r="DK21" s="217" t="s">
        <v>406</v>
      </c>
      <c r="DL21" s="218" t="s">
        <v>407</v>
      </c>
      <c r="DM21" s="218"/>
      <c r="DN21" s="211"/>
      <c r="DO21" s="223" t="s">
        <v>408</v>
      </c>
      <c r="DP21" s="223" t="s">
        <v>105</v>
      </c>
      <c r="DQ21" s="223" t="s">
        <v>409</v>
      </c>
      <c r="DR21" s="224" t="s">
        <v>18</v>
      </c>
      <c r="DS21" s="224" t="s">
        <v>403</v>
      </c>
      <c r="DT21" s="224" t="s">
        <v>409</v>
      </c>
      <c r="DU21" s="225" t="s">
        <v>104</v>
      </c>
      <c r="DV21" s="225" t="s">
        <v>105</v>
      </c>
      <c r="DW21" s="225" t="s">
        <v>409</v>
      </c>
      <c r="DX21" s="223" t="s">
        <v>408</v>
      </c>
      <c r="DY21" s="223" t="s">
        <v>105</v>
      </c>
      <c r="DZ21" s="223" t="s">
        <v>409</v>
      </c>
      <c r="EA21" s="224" t="s">
        <v>18</v>
      </c>
      <c r="EB21" s="224" t="s">
        <v>403</v>
      </c>
      <c r="EC21" s="224" t="s">
        <v>409</v>
      </c>
      <c r="ED21" s="225" t="s">
        <v>104</v>
      </c>
      <c r="EE21" s="225" t="s">
        <v>105</v>
      </c>
      <c r="EF21" s="225" t="s">
        <v>409</v>
      </c>
      <c r="EG21" s="223" t="s">
        <v>408</v>
      </c>
      <c r="EH21" s="223" t="s">
        <v>105</v>
      </c>
      <c r="EI21" s="223" t="s">
        <v>409</v>
      </c>
      <c r="EJ21" s="224" t="s">
        <v>18</v>
      </c>
      <c r="EK21" s="224" t="s">
        <v>403</v>
      </c>
      <c r="EL21" s="224" t="s">
        <v>409</v>
      </c>
      <c r="EM21" s="225" t="s">
        <v>104</v>
      </c>
      <c r="EN21" s="225" t="s">
        <v>105</v>
      </c>
      <c r="EO21" s="225" t="s">
        <v>409</v>
      </c>
      <c r="EP21" s="223" t="s">
        <v>408</v>
      </c>
      <c r="EQ21" s="223" t="s">
        <v>105</v>
      </c>
      <c r="ER21" s="223" t="s">
        <v>409</v>
      </c>
      <c r="ES21" s="224" t="s">
        <v>18</v>
      </c>
      <c r="ET21" s="224" t="s">
        <v>403</v>
      </c>
      <c r="EU21" s="224" t="s">
        <v>409</v>
      </c>
      <c r="EV21" s="225" t="s">
        <v>104</v>
      </c>
      <c r="EW21" s="225" t="s">
        <v>105</v>
      </c>
      <c r="EX21" s="225" t="s">
        <v>409</v>
      </c>
      <c r="EY21" s="226" t="s">
        <v>410</v>
      </c>
      <c r="EZ21" s="210" t="s">
        <v>411</v>
      </c>
      <c r="FA21" s="227"/>
      <c r="FB21" s="227"/>
      <c r="FC21" s="227"/>
      <c r="FD21" s="227"/>
      <c r="FE21" s="227"/>
      <c r="FF21" s="227"/>
      <c r="FG21" s="227"/>
      <c r="FH21" s="227"/>
      <c r="FI21" s="227"/>
      <c r="FJ21" s="227"/>
      <c r="FK21" s="227"/>
      <c r="FL21" s="227"/>
      <c r="FM21" s="227"/>
      <c r="FN21" s="227"/>
      <c r="FO21" s="227"/>
      <c r="FP21" s="227"/>
      <c r="FQ21" s="227"/>
      <c r="FR21" s="227"/>
      <c r="FS21" s="227"/>
      <c r="FT21" s="227"/>
      <c r="FU21" s="227"/>
      <c r="FV21" s="227"/>
      <c r="FW21" s="227"/>
      <c r="FX21" s="227"/>
      <c r="FY21" s="227"/>
      <c r="FZ21" s="227"/>
      <c r="GA21" s="227"/>
      <c r="GB21" s="227"/>
      <c r="GC21" s="227"/>
      <c r="GD21" s="227"/>
      <c r="GE21" s="227"/>
      <c r="GF21" s="227"/>
      <c r="GG21" s="227"/>
      <c r="GH21" s="227"/>
      <c r="GI21" s="227"/>
      <c r="GJ21" s="227"/>
      <c r="GK21" s="227"/>
      <c r="GL21" s="227"/>
      <c r="GM21" s="227"/>
      <c r="GN21" s="227"/>
      <c r="GO21" s="227"/>
      <c r="GP21" s="227"/>
      <c r="GQ21" s="227"/>
      <c r="GR21" s="227"/>
      <c r="GS21" s="227"/>
      <c r="GT21" s="227"/>
      <c r="GU21" s="227"/>
      <c r="GV21" s="227"/>
      <c r="GW21" s="227"/>
      <c r="GX21" s="227"/>
      <c r="GY21" s="227"/>
      <c r="GZ21" s="227"/>
      <c r="HA21" s="227"/>
      <c r="HB21" s="227"/>
      <c r="HC21" s="227"/>
      <c r="HD21" s="227"/>
      <c r="HE21" s="227"/>
      <c r="HF21" s="227"/>
      <c r="HG21" s="227"/>
      <c r="HH21" s="227"/>
      <c r="HI21" s="227"/>
      <c r="HJ21" s="227"/>
      <c r="HK21" s="227"/>
      <c r="HL21" s="227"/>
      <c r="HM21" s="227"/>
    </row>
    <row r="22" spans="1:221" ht="85.5" x14ac:dyDescent="0.25">
      <c r="A22" s="1018" t="s">
        <v>412</v>
      </c>
      <c r="B22" s="1019"/>
      <c r="C22" s="1024" t="s">
        <v>70</v>
      </c>
      <c r="D22" s="1027">
        <v>1</v>
      </c>
      <c r="E22" s="1027" t="s">
        <v>71</v>
      </c>
      <c r="F22" s="267" t="s">
        <v>413</v>
      </c>
      <c r="G22" s="1030" t="s">
        <v>79</v>
      </c>
      <c r="H22" s="991">
        <v>12</v>
      </c>
      <c r="I22" s="1005">
        <v>0</v>
      </c>
      <c r="J22" s="273">
        <v>1</v>
      </c>
      <c r="K22" s="442" t="s">
        <v>414</v>
      </c>
      <c r="L22" s="439" t="s">
        <v>415</v>
      </c>
      <c r="M22" s="273" t="s">
        <v>416</v>
      </c>
      <c r="N22" s="273">
        <v>76</v>
      </c>
      <c r="O22" s="274" t="s">
        <v>417</v>
      </c>
      <c r="P22" s="275">
        <v>0.34</v>
      </c>
      <c r="Q22" s="276">
        <v>3.4000000000000002E-2</v>
      </c>
      <c r="R22" s="274" t="s">
        <v>188</v>
      </c>
      <c r="S22" s="270" t="s">
        <v>418</v>
      </c>
      <c r="T22" s="271">
        <v>1</v>
      </c>
      <c r="U22" s="228"/>
      <c r="V22" s="228"/>
      <c r="W22" s="228"/>
      <c r="X22" s="228"/>
      <c r="Y22" s="926"/>
      <c r="Z22" s="926"/>
      <c r="AA22" s="229"/>
      <c r="AB22" s="228"/>
      <c r="AC22" s="228"/>
      <c r="AD22" s="228"/>
      <c r="AE22" s="228"/>
      <c r="AF22" s="228"/>
      <c r="AG22" s="926"/>
      <c r="AH22" s="926"/>
      <c r="AI22" s="229"/>
      <c r="AJ22" s="228"/>
      <c r="AK22" s="228"/>
      <c r="AL22" s="228"/>
      <c r="AM22" s="228"/>
      <c r="AN22" s="228"/>
      <c r="AO22" s="926"/>
      <c r="AP22" s="926"/>
      <c r="AQ22" s="229"/>
      <c r="AR22" s="228"/>
      <c r="AS22" s="228"/>
      <c r="AT22" s="228"/>
      <c r="AU22" s="228"/>
      <c r="AV22" s="228"/>
      <c r="AW22" s="926"/>
      <c r="AX22" s="926"/>
      <c r="AY22" s="229"/>
      <c r="AZ22" s="228"/>
      <c r="BA22" s="228"/>
      <c r="BB22" s="228"/>
      <c r="BC22" s="228"/>
      <c r="BD22" s="228"/>
      <c r="BE22" s="926"/>
      <c r="BF22" s="926"/>
      <c r="BG22" s="229"/>
      <c r="BH22" s="228"/>
      <c r="BI22" s="228"/>
      <c r="BJ22" s="228"/>
      <c r="BK22" s="228"/>
      <c r="BL22" s="228"/>
      <c r="BM22" s="926"/>
      <c r="BN22" s="926"/>
      <c r="BO22" s="229"/>
      <c r="BP22" s="228"/>
      <c r="BQ22" s="272">
        <v>0.05</v>
      </c>
      <c r="BR22" s="278">
        <v>0.05</v>
      </c>
      <c r="BS22" s="272">
        <f>+BQ22</f>
        <v>0.05</v>
      </c>
      <c r="BT22" s="272">
        <f>+BR22</f>
        <v>0.05</v>
      </c>
      <c r="BU22" s="999">
        <f>+(BS22*$P$22)+(BS23*$P$23)+(BS25*$P$25)</f>
        <v>2.3600000000000003E-2</v>
      </c>
      <c r="BV22" s="999">
        <f>+(BT22*$P$22)+(BT23*$P$23)+(BT25*$P$25)</f>
        <v>2.3600000000000003E-2</v>
      </c>
      <c r="BW22" s="229"/>
      <c r="BX22" s="228"/>
      <c r="BY22" s="228">
        <v>0.1</v>
      </c>
      <c r="BZ22" s="282">
        <v>0.1</v>
      </c>
      <c r="CA22" s="228">
        <f>+BY22</f>
        <v>0.1</v>
      </c>
      <c r="CB22" s="228">
        <f>+BZ22</f>
        <v>0.1</v>
      </c>
      <c r="CC22" s="999">
        <f>+(CA22*$P$22)+(CA23*$P$23)+(CA25*$P$25)</f>
        <v>4.0600000000000004E-2</v>
      </c>
      <c r="CD22" s="999">
        <f>+(CB22*$P$22)+(CB23*$P$23)+(CB25*$P$25)</f>
        <v>4.0600000000000004E-2</v>
      </c>
      <c r="CE22" s="229"/>
      <c r="CF22" s="228"/>
      <c r="CG22" s="228">
        <v>0.25</v>
      </c>
      <c r="CH22" s="282">
        <v>0.25</v>
      </c>
      <c r="CI22" s="228">
        <f>+CG22</f>
        <v>0.25</v>
      </c>
      <c r="CJ22" s="228">
        <f>+CH22</f>
        <v>0.25</v>
      </c>
      <c r="CK22" s="999">
        <f>+(CI22*$P$22)+(CI23*$P$23)+(CI25*$P$25)</f>
        <v>0.316</v>
      </c>
      <c r="CL22" s="999">
        <f>+(CJ22*$P$22)+(CJ23*$P$23)+(CJ25*$P$25)</f>
        <v>0.316</v>
      </c>
      <c r="CM22" s="229"/>
      <c r="CN22" s="228"/>
      <c r="CO22" s="228">
        <v>0.25</v>
      </c>
      <c r="CP22" s="228">
        <v>0.25</v>
      </c>
      <c r="CQ22" s="228">
        <f>+CO22</f>
        <v>0.25</v>
      </c>
      <c r="CR22" s="228">
        <f>+CP22</f>
        <v>0.25</v>
      </c>
      <c r="CS22" s="999">
        <f>+(CQ22*$P$22)+(CQ23*$P$23)+(CQ25*$P$25)</f>
        <v>0.15760000000000002</v>
      </c>
      <c r="CT22" s="999">
        <f>+(CR22*$P$22)+(CR23*$P$23)+(CR25*$P$25)</f>
        <v>0.15760000000000002</v>
      </c>
      <c r="CU22" s="229"/>
      <c r="CV22" s="228"/>
      <c r="CW22" s="230">
        <v>0.25</v>
      </c>
      <c r="CX22" s="228">
        <v>0.25</v>
      </c>
      <c r="CY22" s="228">
        <f>+CW22</f>
        <v>0.25</v>
      </c>
      <c r="CZ22" s="228">
        <f>+CX22</f>
        <v>0.25</v>
      </c>
      <c r="DA22" s="999">
        <f>+(CY22*$P$22)+(CY23*$P$23)+(CY25*$P$25)</f>
        <v>0.12460000000000002</v>
      </c>
      <c r="DB22" s="999">
        <f>+(CZ22*$P$22)+(CZ23*$P$23)+(CZ25*$P$25)</f>
        <v>0.12460000000000002</v>
      </c>
      <c r="DC22" s="229"/>
      <c r="DD22" s="228"/>
      <c r="DE22" s="228">
        <v>0.1</v>
      </c>
      <c r="DF22" s="228">
        <v>0</v>
      </c>
      <c r="DG22" s="228">
        <f>+DE22</f>
        <v>0.1</v>
      </c>
      <c r="DH22" s="228">
        <f>+DF22</f>
        <v>0</v>
      </c>
      <c r="DI22" s="999">
        <f>+(DG22*$P$22)+(DG23*$P$23)+(DG25*$P$25)</f>
        <v>0.33760000000000001</v>
      </c>
      <c r="DJ22" s="999">
        <f>+(DH22*$P$22)+(DH23*$P$23)+(DH25*$P$25)</f>
        <v>0</v>
      </c>
      <c r="DK22" s="229"/>
      <c r="DL22" s="228"/>
      <c r="DM22" s="228">
        <f>+DE22+CW22+CO22+CG22+BY22+BQ22+BI22+BA22+AS22+AK22+AC22+U22</f>
        <v>1</v>
      </c>
      <c r="DN22" s="231" t="str">
        <f>+IF(DM22=T22,"OK","ERROR")</f>
        <v>OK</v>
      </c>
      <c r="DO22" s="232">
        <f>+U22+AC22+AK22</f>
        <v>0</v>
      </c>
      <c r="DP22" s="232">
        <f t="shared" ref="DO22:DP33" si="0">+V22+AD22+AL22</f>
        <v>0</v>
      </c>
      <c r="DQ22" s="223" t="e">
        <f>+DP22/DO22</f>
        <v>#DIV/0!</v>
      </c>
      <c r="DR22" s="232">
        <f>+W22+AE22+AM22</f>
        <v>0</v>
      </c>
      <c r="DS22" s="232">
        <f>+X22+AF22+AN22</f>
        <v>0</v>
      </c>
      <c r="DT22" s="223" t="e">
        <f>+DS22/DR22</f>
        <v>#DIV/0!</v>
      </c>
      <c r="DU22" s="785">
        <f>+SUM(AO22+AG22+Y22)</f>
        <v>0</v>
      </c>
      <c r="DV22" s="785">
        <f>+SUM(AP22+AH22+Z22)</f>
        <v>0</v>
      </c>
      <c r="DW22" s="788" t="e">
        <f>+DV22/DU22</f>
        <v>#DIV/0!</v>
      </c>
      <c r="DX22" s="232">
        <f>+BI22+BA22+AS22+DO22</f>
        <v>0</v>
      </c>
      <c r="DY22" s="232">
        <f>+BJ22+BB22+AT22+DP22</f>
        <v>0</v>
      </c>
      <c r="DZ22" s="223" t="e">
        <f>+DY22/DX22</f>
        <v>#DIV/0!</v>
      </c>
      <c r="EA22" s="232">
        <f>+BK22+BC22+AU22+DR22</f>
        <v>0</v>
      </c>
      <c r="EB22" s="232">
        <f>+BL22+BD22+AV22</f>
        <v>0</v>
      </c>
      <c r="EC22" s="223" t="e">
        <f>+EB22/EA22</f>
        <v>#DIV/0!</v>
      </c>
      <c r="ED22" s="785">
        <f>+DU22+BM22+BE22+AW22</f>
        <v>0</v>
      </c>
      <c r="EE22" s="785">
        <f>+DV22+BN22+BF22+AX22</f>
        <v>0</v>
      </c>
      <c r="EF22" s="788" t="e">
        <f>+EE22/ED22</f>
        <v>#DIV/0!</v>
      </c>
      <c r="EG22" s="232">
        <f>+DX22+CG22+BY22+BQ22</f>
        <v>0.39999999999999997</v>
      </c>
      <c r="EH22" s="232">
        <f>+DY22+CH22+BZ22+BR22</f>
        <v>0.39999999999999997</v>
      </c>
      <c r="EI22" s="223">
        <f>+EH22/EG22</f>
        <v>1</v>
      </c>
      <c r="EJ22" s="232">
        <f>+EA22+CI22+CA22+BS22</f>
        <v>0.39999999999999997</v>
      </c>
      <c r="EK22" s="232">
        <f>+EB22+CR22+CJ22+CB22</f>
        <v>0.6</v>
      </c>
      <c r="EL22" s="223">
        <f>+EK22/EJ22</f>
        <v>1.5</v>
      </c>
      <c r="EM22" s="785">
        <f>+ED22+CK22+CC22+BU22</f>
        <v>0.38020000000000004</v>
      </c>
      <c r="EN22" s="1002">
        <f>+EE22+BV22+CL22+CD22</f>
        <v>0.38020000000000004</v>
      </c>
      <c r="EO22" s="788">
        <f>+EN22/EM22</f>
        <v>1</v>
      </c>
      <c r="EP22" s="232">
        <f>+EG22+DE22+CO22+CW22</f>
        <v>1</v>
      </c>
      <c r="EQ22" s="232">
        <f>+EH22+DF22+CP22+CX22</f>
        <v>0.89999999999999991</v>
      </c>
      <c r="ER22" s="223">
        <f>+EQ22/EP22</f>
        <v>0.89999999999999991</v>
      </c>
      <c r="ES22" s="232">
        <f>+EJ22+DG22+CY22+CQ22</f>
        <v>1</v>
      </c>
      <c r="ET22" s="232">
        <f>+AY22+BG22+BO22</f>
        <v>0</v>
      </c>
      <c r="EU22" s="223">
        <f>+ET22/ES22</f>
        <v>0</v>
      </c>
      <c r="EV22" s="785">
        <f>+EM22+DI22+DA22+CS22</f>
        <v>1</v>
      </c>
      <c r="EW22" s="785">
        <f>+EN22+DJ22+DB22+CT22</f>
        <v>0.6624000000000001</v>
      </c>
      <c r="EX22" s="788">
        <f>+EW22/EV22</f>
        <v>0.6624000000000001</v>
      </c>
      <c r="EY22" s="233">
        <f>EP22-T22</f>
        <v>0</v>
      </c>
      <c r="EZ22" s="286"/>
      <c r="FA22" s="294"/>
      <c r="FB22" s="234"/>
      <c r="FC22" s="234"/>
      <c r="FD22" s="443"/>
      <c r="FE22" s="440"/>
      <c r="FF22" s="234"/>
      <c r="FG22" s="234"/>
      <c r="FH22" s="234"/>
      <c r="FI22" s="234"/>
      <c r="FJ22" s="234"/>
      <c r="FK22" s="234"/>
      <c r="FL22" s="234"/>
      <c r="FM22" s="234"/>
      <c r="FN22" s="234"/>
      <c r="FO22" s="234"/>
      <c r="FP22" s="234"/>
      <c r="FQ22" s="234"/>
      <c r="FR22" s="234"/>
      <c r="FS22" s="234"/>
      <c r="FT22" s="234"/>
      <c r="FU22" s="234"/>
      <c r="FV22" s="234"/>
      <c r="FW22" s="234"/>
      <c r="FX22" s="234"/>
      <c r="FY22" s="234"/>
      <c r="FZ22" s="234"/>
      <c r="GA22" s="234"/>
      <c r="GB22" s="234"/>
      <c r="GC22" s="234"/>
      <c r="GD22" s="234"/>
      <c r="GE22" s="234"/>
      <c r="GF22" s="234"/>
      <c r="GG22" s="234"/>
      <c r="GH22" s="234"/>
      <c r="GI22" s="234"/>
      <c r="GJ22" s="234"/>
      <c r="GK22" s="234"/>
      <c r="GL22" s="234"/>
      <c r="GM22" s="234"/>
      <c r="GN22" s="234"/>
      <c r="GO22" s="234"/>
      <c r="GP22" s="234"/>
      <c r="GQ22" s="234"/>
      <c r="GR22" s="234"/>
      <c r="GS22" s="234"/>
      <c r="GT22" s="234"/>
      <c r="GU22" s="234"/>
      <c r="GV22" s="234"/>
      <c r="GW22" s="234"/>
      <c r="GX22" s="234"/>
      <c r="GY22" s="234"/>
      <c r="GZ22" s="234"/>
      <c r="HA22" s="234"/>
      <c r="HB22" s="234"/>
      <c r="HC22" s="234"/>
      <c r="HD22" s="234"/>
      <c r="HE22" s="234"/>
      <c r="HF22" s="234"/>
      <c r="HG22" s="234"/>
      <c r="HH22" s="234"/>
      <c r="HI22" s="234"/>
      <c r="HJ22" s="234"/>
      <c r="HK22" s="234"/>
      <c r="HL22" s="234"/>
      <c r="HM22" s="234"/>
    </row>
    <row r="23" spans="1:221" ht="47.25" x14ac:dyDescent="0.25">
      <c r="A23" s="1020"/>
      <c r="B23" s="1021"/>
      <c r="C23" s="1025"/>
      <c r="D23" s="1028"/>
      <c r="E23" s="1028"/>
      <c r="F23" s="268" t="s">
        <v>419</v>
      </c>
      <c r="G23" s="1031"/>
      <c r="H23" s="992"/>
      <c r="I23" s="1006"/>
      <c r="J23" s="991">
        <v>2</v>
      </c>
      <c r="K23" s="1000" t="s">
        <v>420</v>
      </c>
      <c r="L23" s="998" t="s">
        <v>421</v>
      </c>
      <c r="M23" s="991" t="s">
        <v>422</v>
      </c>
      <c r="N23" s="1005">
        <v>1</v>
      </c>
      <c r="O23" s="1049" t="s">
        <v>417</v>
      </c>
      <c r="P23" s="1051">
        <v>0.33</v>
      </c>
      <c r="Q23" s="1053">
        <v>3.3000000000000002E-2</v>
      </c>
      <c r="R23" s="1049" t="s">
        <v>188</v>
      </c>
      <c r="S23" s="270" t="s">
        <v>423</v>
      </c>
      <c r="T23" s="271">
        <v>0.5</v>
      </c>
      <c r="U23" s="228"/>
      <c r="V23" s="228"/>
      <c r="W23" s="929"/>
      <c r="X23" s="929"/>
      <c r="Y23" s="927"/>
      <c r="Z23" s="927"/>
      <c r="AA23" s="926"/>
      <c r="AB23" s="929"/>
      <c r="AC23" s="228"/>
      <c r="AD23" s="228"/>
      <c r="AE23" s="929"/>
      <c r="AF23" s="929"/>
      <c r="AG23" s="927"/>
      <c r="AH23" s="927"/>
      <c r="AI23" s="926"/>
      <c r="AJ23" s="929"/>
      <c r="AK23" s="228"/>
      <c r="AL23" s="228"/>
      <c r="AM23" s="929"/>
      <c r="AN23" s="929"/>
      <c r="AO23" s="927"/>
      <c r="AP23" s="927"/>
      <c r="AQ23" s="926"/>
      <c r="AR23" s="929"/>
      <c r="AS23" s="228"/>
      <c r="AT23" s="228"/>
      <c r="AU23" s="929"/>
      <c r="AV23" s="929"/>
      <c r="AW23" s="927"/>
      <c r="AX23" s="927"/>
      <c r="AY23" s="926"/>
      <c r="AZ23" s="929"/>
      <c r="BA23" s="228"/>
      <c r="BB23" s="228"/>
      <c r="BC23" s="929"/>
      <c r="BD23" s="929"/>
      <c r="BE23" s="927"/>
      <c r="BF23" s="927"/>
      <c r="BG23" s="926"/>
      <c r="BH23" s="929"/>
      <c r="BI23" s="228"/>
      <c r="BJ23" s="228"/>
      <c r="BK23" s="929"/>
      <c r="BL23" s="929"/>
      <c r="BM23" s="927"/>
      <c r="BN23" s="927"/>
      <c r="BO23" s="926"/>
      <c r="BP23" s="929"/>
      <c r="BQ23" s="272">
        <v>0</v>
      </c>
      <c r="BR23" s="272">
        <v>0</v>
      </c>
      <c r="BS23" s="994">
        <f>+BQ23+BQ24</f>
        <v>0</v>
      </c>
      <c r="BT23" s="994">
        <f>+BR23+BR24</f>
        <v>0</v>
      </c>
      <c r="BU23" s="999"/>
      <c r="BV23" s="999"/>
      <c r="BW23" s="762"/>
      <c r="BX23" s="760"/>
      <c r="BY23" s="228">
        <v>0</v>
      </c>
      <c r="BZ23" s="228">
        <v>0</v>
      </c>
      <c r="CA23" s="760">
        <f>+BY23+BY24</f>
        <v>0</v>
      </c>
      <c r="CB23" s="760">
        <f>+BZ23+BZ24</f>
        <v>0</v>
      </c>
      <c r="CC23" s="999"/>
      <c r="CD23" s="999"/>
      <c r="CE23" s="762"/>
      <c r="CF23" s="760"/>
      <c r="CG23" s="228">
        <v>0.25</v>
      </c>
      <c r="CH23" s="228">
        <v>0.25</v>
      </c>
      <c r="CI23" s="760">
        <f>+CG23+CG24</f>
        <v>0.5</v>
      </c>
      <c r="CJ23" s="760">
        <f>+CH23+CH24</f>
        <v>0.5</v>
      </c>
      <c r="CK23" s="999"/>
      <c r="CL23" s="999"/>
      <c r="CM23" s="762"/>
      <c r="CN23" s="760"/>
      <c r="CO23" s="228">
        <v>0</v>
      </c>
      <c r="CP23" s="228">
        <v>0</v>
      </c>
      <c r="CQ23" s="760">
        <f>+CO23+CO24</f>
        <v>0</v>
      </c>
      <c r="CR23" s="760">
        <f>+CP23+CP24</f>
        <v>0</v>
      </c>
      <c r="CS23" s="999"/>
      <c r="CT23" s="999"/>
      <c r="CU23" s="762"/>
      <c r="CV23" s="760"/>
      <c r="CW23" s="230">
        <v>0</v>
      </c>
      <c r="CX23" s="228">
        <v>0</v>
      </c>
      <c r="CY23" s="760">
        <f>+CW23+CW24</f>
        <v>0</v>
      </c>
      <c r="CZ23" s="760">
        <f>+CX23+CX24</f>
        <v>0</v>
      </c>
      <c r="DA23" s="999"/>
      <c r="DB23" s="999"/>
      <c r="DC23" s="762"/>
      <c r="DD23" s="760"/>
      <c r="DE23" s="228">
        <v>0.25</v>
      </c>
      <c r="DF23" s="228">
        <v>0</v>
      </c>
      <c r="DG23" s="760">
        <f>+DE23+DE24</f>
        <v>0.5</v>
      </c>
      <c r="DH23" s="760">
        <f>+DF23+DF24</f>
        <v>0</v>
      </c>
      <c r="DI23" s="999"/>
      <c r="DJ23" s="999"/>
      <c r="DK23" s="762"/>
      <c r="DL23" s="760"/>
      <c r="DM23" s="228">
        <f t="shared" ref="DM23:DM30" si="1">+DE23+CW23+CO23+CG23+BY23+BQ23+BI23+BA23+AS23+AK23+AC23+U23</f>
        <v>0.5</v>
      </c>
      <c r="DN23" s="231" t="str">
        <f t="shared" ref="DN23:DN83" si="2">+IF(DM23=T23,"OK","ERROR")</f>
        <v>OK</v>
      </c>
      <c r="DO23" s="232">
        <f t="shared" si="0"/>
        <v>0</v>
      </c>
      <c r="DP23" s="232">
        <f t="shared" si="0"/>
        <v>0</v>
      </c>
      <c r="DQ23" s="235" t="e">
        <f>+DP23/DO23</f>
        <v>#DIV/0!</v>
      </c>
      <c r="DR23" s="786">
        <f>+W23+AE23+AM23</f>
        <v>0</v>
      </c>
      <c r="DS23" s="786">
        <f>+X23+AF23+AN23</f>
        <v>0</v>
      </c>
      <c r="DT23" s="787" t="e">
        <f>+DS23/DR23</f>
        <v>#DIV/0!</v>
      </c>
      <c r="DU23" s="785"/>
      <c r="DV23" s="785"/>
      <c r="DW23" s="788"/>
      <c r="DX23" s="232">
        <f t="shared" ref="DX23:DY30" si="3">+BI23+BA23+AS23+DO23</f>
        <v>0</v>
      </c>
      <c r="DY23" s="232">
        <f t="shared" si="3"/>
        <v>0</v>
      </c>
      <c r="DZ23" s="235" t="e">
        <f>+DY23/DX23</f>
        <v>#DIV/0!</v>
      </c>
      <c r="EA23" s="786">
        <f>+BK23+BC23+AU23+DR23</f>
        <v>0</v>
      </c>
      <c r="EB23" s="786">
        <f>+BL23+BD23+AV23+DS23</f>
        <v>0</v>
      </c>
      <c r="EC23" s="787" t="e">
        <f>+EB23/EA23</f>
        <v>#DIV/0!</v>
      </c>
      <c r="ED23" s="785"/>
      <c r="EE23" s="785"/>
      <c r="EF23" s="788"/>
      <c r="EG23" s="232">
        <f t="shared" ref="EG23:EH34" si="4">+DX23+CG23+BY23+BQ23</f>
        <v>0.25</v>
      </c>
      <c r="EH23" s="232">
        <f t="shared" si="4"/>
        <v>0.25</v>
      </c>
      <c r="EI23" s="223">
        <f t="shared" ref="EI23:EI30" si="5">+EH23/EG23</f>
        <v>1</v>
      </c>
      <c r="EJ23" s="786">
        <f>+EA23+CI23+CA23+BS23</f>
        <v>0.5</v>
      </c>
      <c r="EK23" s="786">
        <f t="shared" ref="EK23" si="6">+EB23+CJ23+CB23+BT23</f>
        <v>0.5</v>
      </c>
      <c r="EL23" s="787">
        <f>+EK23/EJ23</f>
        <v>1</v>
      </c>
      <c r="EM23" s="785"/>
      <c r="EN23" s="1002"/>
      <c r="EO23" s="788"/>
      <c r="EP23" s="232">
        <f t="shared" ref="EP23:EQ29" si="7">+EG23+DE23+CO23+CW23</f>
        <v>0.5</v>
      </c>
      <c r="EQ23" s="232">
        <f t="shared" si="7"/>
        <v>0.25</v>
      </c>
      <c r="ER23" s="235">
        <f>+EQ23/EP23</f>
        <v>0.5</v>
      </c>
      <c r="ES23" s="786">
        <f>+EJ23+DG23+CY23+CQ23</f>
        <v>1</v>
      </c>
      <c r="ET23" s="786">
        <f>+EK23+DH23+CZ23+CR23</f>
        <v>0.5</v>
      </c>
      <c r="EU23" s="787">
        <f>+ET23/ES23</f>
        <v>0.5</v>
      </c>
      <c r="EV23" s="785"/>
      <c r="EW23" s="785"/>
      <c r="EX23" s="788"/>
      <c r="EY23" s="233">
        <f>EP23-T23</f>
        <v>0</v>
      </c>
      <c r="EZ23" s="287">
        <f>12*EW22/100</f>
        <v>7.9488000000000017E-2</v>
      </c>
      <c r="FA23" s="234"/>
      <c r="FB23" s="234"/>
      <c r="FC23" s="234"/>
      <c r="FD23" s="234"/>
      <c r="FE23" s="234"/>
      <c r="FF23" s="234"/>
      <c r="FG23" s="234"/>
      <c r="FH23" s="234"/>
      <c r="FI23" s="234"/>
      <c r="FJ23" s="234"/>
      <c r="FK23" s="234"/>
      <c r="FL23" s="234"/>
      <c r="FM23" s="234"/>
      <c r="FN23" s="234"/>
      <c r="FO23" s="234"/>
      <c r="FP23" s="234"/>
      <c r="FQ23" s="234"/>
      <c r="FR23" s="234"/>
      <c r="FS23" s="234"/>
      <c r="FT23" s="234"/>
      <c r="FU23" s="234"/>
      <c r="FV23" s="234"/>
      <c r="FW23" s="234"/>
      <c r="FX23" s="234"/>
      <c r="FY23" s="234"/>
      <c r="FZ23" s="234"/>
      <c r="GA23" s="234"/>
      <c r="GB23" s="234"/>
      <c r="GC23" s="234"/>
      <c r="GD23" s="234"/>
      <c r="GE23" s="234"/>
      <c r="GF23" s="234"/>
      <c r="GG23" s="234"/>
      <c r="GH23" s="234"/>
      <c r="GI23" s="234"/>
      <c r="GJ23" s="234"/>
      <c r="GK23" s="234"/>
      <c r="GL23" s="234"/>
      <c r="GM23" s="234"/>
      <c r="GN23" s="234"/>
      <c r="GO23" s="234"/>
      <c r="GP23" s="234"/>
      <c r="GQ23" s="234"/>
      <c r="GR23" s="234"/>
      <c r="GS23" s="234"/>
      <c r="GT23" s="234"/>
      <c r="GU23" s="234"/>
      <c r="GV23" s="234"/>
      <c r="GW23" s="234"/>
      <c r="GX23" s="234"/>
      <c r="GY23" s="234"/>
      <c r="GZ23" s="234"/>
      <c r="HA23" s="234"/>
      <c r="HB23" s="234"/>
      <c r="HC23" s="234"/>
      <c r="HD23" s="234"/>
      <c r="HE23" s="234"/>
      <c r="HF23" s="234"/>
      <c r="HG23" s="234"/>
      <c r="HH23" s="234"/>
      <c r="HI23" s="234"/>
      <c r="HJ23" s="234"/>
      <c r="HK23" s="234"/>
      <c r="HL23" s="234"/>
      <c r="HM23" s="234"/>
    </row>
    <row r="24" spans="1:221" ht="25.5" x14ac:dyDescent="0.25">
      <c r="A24" s="1020"/>
      <c r="B24" s="1021"/>
      <c r="C24" s="1025"/>
      <c r="D24" s="1028"/>
      <c r="E24" s="1028"/>
      <c r="F24" s="268"/>
      <c r="G24" s="1031"/>
      <c r="H24" s="992"/>
      <c r="I24" s="1006"/>
      <c r="J24" s="993"/>
      <c r="K24" s="1000"/>
      <c r="L24" s="998"/>
      <c r="M24" s="993"/>
      <c r="N24" s="1007"/>
      <c r="O24" s="1050"/>
      <c r="P24" s="1052"/>
      <c r="Q24" s="1054"/>
      <c r="R24" s="1050"/>
      <c r="S24" s="270" t="s">
        <v>424</v>
      </c>
      <c r="T24" s="271">
        <v>0.5</v>
      </c>
      <c r="U24" s="228"/>
      <c r="V24" s="228"/>
      <c r="W24" s="931"/>
      <c r="X24" s="931"/>
      <c r="Y24" s="927"/>
      <c r="Z24" s="927"/>
      <c r="AA24" s="928"/>
      <c r="AB24" s="931"/>
      <c r="AC24" s="228"/>
      <c r="AD24" s="228"/>
      <c r="AE24" s="931"/>
      <c r="AF24" s="931"/>
      <c r="AG24" s="927"/>
      <c r="AH24" s="927"/>
      <c r="AI24" s="928"/>
      <c r="AJ24" s="931"/>
      <c r="AK24" s="228"/>
      <c r="AL24" s="228"/>
      <c r="AM24" s="931"/>
      <c r="AN24" s="931"/>
      <c r="AO24" s="927"/>
      <c r="AP24" s="927"/>
      <c r="AQ24" s="928"/>
      <c r="AR24" s="931"/>
      <c r="AS24" s="228"/>
      <c r="AT24" s="228"/>
      <c r="AU24" s="931"/>
      <c r="AV24" s="931"/>
      <c r="AW24" s="927"/>
      <c r="AX24" s="927"/>
      <c r="AY24" s="928"/>
      <c r="AZ24" s="931"/>
      <c r="BA24" s="228"/>
      <c r="BB24" s="228"/>
      <c r="BC24" s="931"/>
      <c r="BD24" s="931"/>
      <c r="BE24" s="927"/>
      <c r="BF24" s="927"/>
      <c r="BG24" s="928"/>
      <c r="BH24" s="931"/>
      <c r="BI24" s="228"/>
      <c r="BJ24" s="228"/>
      <c r="BK24" s="931"/>
      <c r="BL24" s="931"/>
      <c r="BM24" s="927"/>
      <c r="BN24" s="927"/>
      <c r="BO24" s="928"/>
      <c r="BP24" s="931"/>
      <c r="BQ24" s="272">
        <v>0</v>
      </c>
      <c r="BR24" s="272">
        <v>0</v>
      </c>
      <c r="BS24" s="995"/>
      <c r="BT24" s="995"/>
      <c r="BU24" s="999"/>
      <c r="BV24" s="999"/>
      <c r="BW24" s="762"/>
      <c r="BX24" s="760"/>
      <c r="BY24" s="228">
        <v>0</v>
      </c>
      <c r="BZ24" s="228">
        <v>0</v>
      </c>
      <c r="CA24" s="760"/>
      <c r="CB24" s="760"/>
      <c r="CC24" s="999"/>
      <c r="CD24" s="999"/>
      <c r="CE24" s="762"/>
      <c r="CF24" s="760"/>
      <c r="CG24" s="228">
        <v>0.25</v>
      </c>
      <c r="CH24" s="228">
        <v>0.25</v>
      </c>
      <c r="CI24" s="760"/>
      <c r="CJ24" s="760"/>
      <c r="CK24" s="999"/>
      <c r="CL24" s="999"/>
      <c r="CM24" s="762"/>
      <c r="CN24" s="760"/>
      <c r="CO24" s="228">
        <v>0</v>
      </c>
      <c r="CP24" s="228">
        <v>0</v>
      </c>
      <c r="CQ24" s="760"/>
      <c r="CR24" s="760"/>
      <c r="CS24" s="999"/>
      <c r="CT24" s="999"/>
      <c r="CU24" s="762"/>
      <c r="CV24" s="760"/>
      <c r="CW24" s="230">
        <v>0</v>
      </c>
      <c r="CX24" s="228">
        <v>0</v>
      </c>
      <c r="CY24" s="760"/>
      <c r="CZ24" s="760"/>
      <c r="DA24" s="999"/>
      <c r="DB24" s="999"/>
      <c r="DC24" s="762"/>
      <c r="DD24" s="760"/>
      <c r="DE24" s="228">
        <v>0.25</v>
      </c>
      <c r="DF24" s="228">
        <v>0</v>
      </c>
      <c r="DG24" s="760"/>
      <c r="DH24" s="760"/>
      <c r="DI24" s="999"/>
      <c r="DJ24" s="999"/>
      <c r="DK24" s="762"/>
      <c r="DL24" s="760"/>
      <c r="DM24" s="228">
        <f t="shared" si="1"/>
        <v>0.5</v>
      </c>
      <c r="DN24" s="231" t="str">
        <f t="shared" si="2"/>
        <v>OK</v>
      </c>
      <c r="DO24" s="232">
        <f t="shared" si="0"/>
        <v>0</v>
      </c>
      <c r="DP24" s="232">
        <f t="shared" si="0"/>
        <v>0</v>
      </c>
      <c r="DQ24" s="235" t="e">
        <f>+DP24/DO24</f>
        <v>#DIV/0!</v>
      </c>
      <c r="DR24" s="786"/>
      <c r="DS24" s="786"/>
      <c r="DT24" s="787"/>
      <c r="DU24" s="785"/>
      <c r="DV24" s="785"/>
      <c r="DW24" s="788"/>
      <c r="DX24" s="232">
        <f t="shared" si="3"/>
        <v>0</v>
      </c>
      <c r="DY24" s="232">
        <f t="shared" si="3"/>
        <v>0</v>
      </c>
      <c r="DZ24" s="235" t="e">
        <f>+DY24/DX24</f>
        <v>#DIV/0!</v>
      </c>
      <c r="EA24" s="786"/>
      <c r="EB24" s="786"/>
      <c r="EC24" s="787"/>
      <c r="ED24" s="785"/>
      <c r="EE24" s="785"/>
      <c r="EF24" s="788"/>
      <c r="EG24" s="232">
        <f t="shared" si="4"/>
        <v>0.25</v>
      </c>
      <c r="EH24" s="232">
        <f t="shared" si="4"/>
        <v>0.25</v>
      </c>
      <c r="EI24" s="223">
        <f t="shared" si="5"/>
        <v>1</v>
      </c>
      <c r="EJ24" s="786"/>
      <c r="EK24" s="786"/>
      <c r="EL24" s="787"/>
      <c r="EM24" s="785"/>
      <c r="EN24" s="1002"/>
      <c r="EO24" s="788"/>
      <c r="EP24" s="232">
        <f t="shared" si="7"/>
        <v>0.5</v>
      </c>
      <c r="EQ24" s="232">
        <f t="shared" si="7"/>
        <v>0.25</v>
      </c>
      <c r="ER24" s="235">
        <f>+EQ24/EP24</f>
        <v>0.5</v>
      </c>
      <c r="ES24" s="786"/>
      <c r="ET24" s="786"/>
      <c r="EU24" s="787"/>
      <c r="EV24" s="785"/>
      <c r="EW24" s="785"/>
      <c r="EX24" s="788"/>
      <c r="EY24" s="233">
        <f>EP23-T24</f>
        <v>0</v>
      </c>
      <c r="EZ24" s="286"/>
      <c r="FA24" s="234"/>
      <c r="FB24" s="234"/>
      <c r="FC24" s="234"/>
      <c r="FD24" s="234"/>
      <c r="FE24" s="234"/>
      <c r="FF24" s="234"/>
      <c r="FG24" s="234"/>
      <c r="FH24" s="234"/>
      <c r="FI24" s="234"/>
      <c r="FJ24" s="234"/>
      <c r="FK24" s="234"/>
      <c r="FL24" s="234"/>
      <c r="FM24" s="234"/>
      <c r="FN24" s="234"/>
      <c r="FO24" s="234"/>
      <c r="FP24" s="234"/>
      <c r="FQ24" s="234"/>
      <c r="FR24" s="234"/>
      <c r="FS24" s="234"/>
      <c r="FT24" s="234"/>
      <c r="FU24" s="234"/>
      <c r="FV24" s="234"/>
      <c r="FW24" s="234"/>
      <c r="FX24" s="234"/>
      <c r="FY24" s="234"/>
      <c r="FZ24" s="234"/>
      <c r="GA24" s="234"/>
      <c r="GB24" s="234"/>
      <c r="GC24" s="234"/>
      <c r="GD24" s="234"/>
      <c r="GE24" s="234"/>
      <c r="GF24" s="234"/>
      <c r="GG24" s="234"/>
      <c r="GH24" s="234"/>
      <c r="GI24" s="234"/>
      <c r="GJ24" s="234"/>
      <c r="GK24" s="234"/>
      <c r="GL24" s="234"/>
      <c r="GM24" s="234"/>
      <c r="GN24" s="234"/>
      <c r="GO24" s="234"/>
      <c r="GP24" s="234"/>
      <c r="GQ24" s="234"/>
      <c r="GR24" s="234"/>
      <c r="GS24" s="234"/>
      <c r="GT24" s="234"/>
      <c r="GU24" s="234"/>
      <c r="GV24" s="234"/>
      <c r="GW24" s="234"/>
      <c r="GX24" s="234"/>
      <c r="GY24" s="234"/>
      <c r="GZ24" s="234"/>
      <c r="HA24" s="234"/>
      <c r="HB24" s="234"/>
      <c r="HC24" s="234"/>
      <c r="HD24" s="234"/>
      <c r="HE24" s="234"/>
      <c r="HF24" s="234"/>
      <c r="HG24" s="234"/>
      <c r="HH24" s="234"/>
      <c r="HI24" s="234"/>
      <c r="HJ24" s="234"/>
      <c r="HK24" s="234"/>
      <c r="HL24" s="234"/>
      <c r="HM24" s="234"/>
    </row>
    <row r="25" spans="1:221" x14ac:dyDescent="0.25">
      <c r="A25" s="1020"/>
      <c r="B25" s="1021"/>
      <c r="C25" s="1025"/>
      <c r="D25" s="1028"/>
      <c r="E25" s="1028"/>
      <c r="F25" s="268"/>
      <c r="G25" s="1031"/>
      <c r="H25" s="992"/>
      <c r="I25" s="1006"/>
      <c r="J25" s="991">
        <v>3</v>
      </c>
      <c r="K25" s="1000" t="s">
        <v>425</v>
      </c>
      <c r="L25" s="998" t="s">
        <v>426</v>
      </c>
      <c r="M25" s="991" t="s">
        <v>427</v>
      </c>
      <c r="N25" s="1005">
        <v>1</v>
      </c>
      <c r="O25" s="1049" t="s">
        <v>417</v>
      </c>
      <c r="P25" s="1051">
        <v>0.33</v>
      </c>
      <c r="Q25" s="1053">
        <v>3.3000000000000002E-2</v>
      </c>
      <c r="R25" s="1061" t="s">
        <v>188</v>
      </c>
      <c r="S25" s="270"/>
      <c r="T25" s="277"/>
      <c r="U25" s="228"/>
      <c r="V25" s="228"/>
      <c r="W25" s="929"/>
      <c r="X25" s="929"/>
      <c r="Y25" s="927"/>
      <c r="Z25" s="927"/>
      <c r="AA25" s="229"/>
      <c r="AB25" s="228"/>
      <c r="AC25" s="228"/>
      <c r="AD25" s="228"/>
      <c r="AE25" s="929"/>
      <c r="AF25" s="929"/>
      <c r="AG25" s="927"/>
      <c r="AH25" s="927"/>
      <c r="AI25" s="229"/>
      <c r="AJ25" s="228"/>
      <c r="AK25" s="228"/>
      <c r="AL25" s="228"/>
      <c r="AM25" s="929"/>
      <c r="AN25" s="929"/>
      <c r="AO25" s="927"/>
      <c r="AP25" s="927"/>
      <c r="AQ25" s="229"/>
      <c r="AR25" s="228"/>
      <c r="AS25" s="228"/>
      <c r="AT25" s="228"/>
      <c r="AU25" s="929"/>
      <c r="AV25" s="929"/>
      <c r="AW25" s="927"/>
      <c r="AX25" s="927"/>
      <c r="AY25" s="229"/>
      <c r="AZ25" s="228"/>
      <c r="BA25" s="228"/>
      <c r="BB25" s="228"/>
      <c r="BC25" s="929"/>
      <c r="BD25" s="929"/>
      <c r="BE25" s="927"/>
      <c r="BF25" s="927"/>
      <c r="BG25" s="229"/>
      <c r="BH25" s="228"/>
      <c r="BI25" s="228"/>
      <c r="BJ25" s="228"/>
      <c r="BK25" s="929"/>
      <c r="BL25" s="929"/>
      <c r="BM25" s="927"/>
      <c r="BN25" s="927"/>
      <c r="BO25" s="229"/>
      <c r="BP25" s="228"/>
      <c r="BQ25" s="273"/>
      <c r="BR25" s="273"/>
      <c r="BS25" s="994">
        <f>+BQ26+BQ27+BQ28+BQ29+BQ30</f>
        <v>0.02</v>
      </c>
      <c r="BT25" s="994">
        <f>+BR26+BR27+BR28+BR29+BR30</f>
        <v>0.02</v>
      </c>
      <c r="BU25" s="999"/>
      <c r="BV25" s="999"/>
      <c r="BW25" s="229"/>
      <c r="BX25" s="228"/>
      <c r="BY25" s="228"/>
      <c r="BZ25" s="228"/>
      <c r="CA25" s="760">
        <f>+BY26+BY27+BY28+BY29+BY30</f>
        <v>0.02</v>
      </c>
      <c r="CB25" s="760">
        <f>BZ26+BZ27+BZ28+BZ29+BZ30</f>
        <v>0.02</v>
      </c>
      <c r="CC25" s="999"/>
      <c r="CD25" s="999"/>
      <c r="CE25" s="229"/>
      <c r="CF25" s="228"/>
      <c r="CG25" s="228"/>
      <c r="CH25" s="228"/>
      <c r="CI25" s="760">
        <f>+CG26+CG27+CG28+CG29+CG30</f>
        <v>0.2</v>
      </c>
      <c r="CJ25" s="760">
        <f>CH26+CH27+CH28+CH29+CH30</f>
        <v>0.2</v>
      </c>
      <c r="CK25" s="999"/>
      <c r="CL25" s="999"/>
      <c r="CM25" s="229"/>
      <c r="CN25" s="228"/>
      <c r="CO25" s="228"/>
      <c r="CP25" s="228"/>
      <c r="CQ25" s="760">
        <f>+CO26+CO27+CO28+CO29+CO30</f>
        <v>0.22000000000000003</v>
      </c>
      <c r="CR25" s="760">
        <f>CP26+CP27+CP28+CP29+CP30</f>
        <v>0.22000000000000003</v>
      </c>
      <c r="CS25" s="999"/>
      <c r="CT25" s="999"/>
      <c r="CU25" s="229"/>
      <c r="CV25" s="228"/>
      <c r="CW25" s="230"/>
      <c r="CX25" s="228"/>
      <c r="CY25" s="760">
        <f>+CW26+CW27+CW28+CW29+CW30</f>
        <v>0.12</v>
      </c>
      <c r="CZ25" s="760">
        <f>CX26+CX27+CX28+CX29+CX30</f>
        <v>0.12</v>
      </c>
      <c r="DA25" s="999"/>
      <c r="DB25" s="999"/>
      <c r="DC25" s="229"/>
      <c r="DD25" s="228"/>
      <c r="DE25" s="228"/>
      <c r="DF25" s="228"/>
      <c r="DG25" s="760">
        <f>+DE26+DE27+DE28+DE29+DE30</f>
        <v>0.42000000000000004</v>
      </c>
      <c r="DH25" s="760">
        <f>DF26+DF27+DF28+DF29+DF30</f>
        <v>0</v>
      </c>
      <c r="DI25" s="999"/>
      <c r="DJ25" s="999"/>
      <c r="DK25" s="229"/>
      <c r="DL25" s="228"/>
      <c r="DM25" s="228">
        <f t="shared" si="1"/>
        <v>0</v>
      </c>
      <c r="DN25" s="231" t="str">
        <f t="shared" si="2"/>
        <v>OK</v>
      </c>
      <c r="DO25" s="232">
        <f t="shared" si="0"/>
        <v>0</v>
      </c>
      <c r="DP25" s="232">
        <f t="shared" si="0"/>
        <v>0</v>
      </c>
      <c r="DQ25" s="223" t="e">
        <f t="shared" ref="DQ25:DQ87" si="8">+DP25/DO25</f>
        <v>#DIV/0!</v>
      </c>
      <c r="DR25" s="786">
        <f>+W25+AE25+AM25</f>
        <v>0</v>
      </c>
      <c r="DS25" s="786">
        <f>+X25+AF25+AN25</f>
        <v>0</v>
      </c>
      <c r="DT25" s="839" t="e">
        <f>+DS25/DR25</f>
        <v>#DIV/0!</v>
      </c>
      <c r="DU25" s="785"/>
      <c r="DV25" s="785"/>
      <c r="DW25" s="788"/>
      <c r="DX25" s="232">
        <f t="shared" si="3"/>
        <v>0</v>
      </c>
      <c r="DY25" s="232">
        <f t="shared" si="3"/>
        <v>0</v>
      </c>
      <c r="DZ25" s="223" t="e">
        <f t="shared" ref="DZ25:DZ87" si="9">+DY25/DX25</f>
        <v>#DIV/0!</v>
      </c>
      <c r="EA25" s="786">
        <f>+BK25+BC25+AU25+DR25</f>
        <v>0</v>
      </c>
      <c r="EB25" s="786">
        <f t="shared" ref="EB25" si="10">+BL25+BD25+AV25+DS25</f>
        <v>0</v>
      </c>
      <c r="EC25" s="839" t="e">
        <f>+EB25/EA25</f>
        <v>#DIV/0!</v>
      </c>
      <c r="ED25" s="785"/>
      <c r="EE25" s="785"/>
      <c r="EF25" s="788"/>
      <c r="EG25" s="232">
        <f t="shared" si="4"/>
        <v>0</v>
      </c>
      <c r="EH25" s="232">
        <f t="shared" si="4"/>
        <v>0</v>
      </c>
      <c r="EI25" s="223" t="e">
        <f t="shared" si="5"/>
        <v>#DIV/0!</v>
      </c>
      <c r="EJ25" s="786">
        <f>+EA25+CI25+CA25+BS25</f>
        <v>0.24</v>
      </c>
      <c r="EK25" s="786">
        <f>+EB25+CJ25+CB25+BT25</f>
        <v>0.24</v>
      </c>
      <c r="EL25" s="839">
        <f>+EK25/EJ25</f>
        <v>1</v>
      </c>
      <c r="EM25" s="785"/>
      <c r="EN25" s="1002"/>
      <c r="EO25" s="788"/>
      <c r="EP25" s="232">
        <f t="shared" si="7"/>
        <v>0</v>
      </c>
      <c r="EQ25" s="232">
        <f t="shared" si="7"/>
        <v>0</v>
      </c>
      <c r="ER25" s="223" t="e">
        <f t="shared" ref="ER25:ER85" si="11">+EQ25/EP25</f>
        <v>#DIV/0!</v>
      </c>
      <c r="ES25" s="786">
        <f>+EJ25+DG25+CY25+CQ25</f>
        <v>1</v>
      </c>
      <c r="ET25" s="786">
        <f>+EK25+DH25+CZ25+CR25</f>
        <v>0.58000000000000007</v>
      </c>
      <c r="EU25" s="839">
        <f>+ET25/ES25</f>
        <v>0.58000000000000007</v>
      </c>
      <c r="EV25" s="785"/>
      <c r="EW25" s="785"/>
      <c r="EX25" s="788"/>
      <c r="EY25" s="233">
        <f>EP25-T25</f>
        <v>0</v>
      </c>
      <c r="EZ25" s="286"/>
      <c r="FA25" s="234"/>
      <c r="FB25" s="234"/>
      <c r="FC25" s="234"/>
      <c r="FD25" s="234"/>
      <c r="FE25" s="234"/>
      <c r="FF25" s="234"/>
      <c r="FG25" s="234"/>
      <c r="FH25" s="234"/>
      <c r="FI25" s="234"/>
      <c r="FJ25" s="234"/>
      <c r="FK25" s="234"/>
      <c r="FL25" s="234"/>
      <c r="FM25" s="234"/>
      <c r="FN25" s="234"/>
      <c r="FO25" s="234"/>
      <c r="FP25" s="234"/>
      <c r="FQ25" s="234"/>
      <c r="FR25" s="234"/>
      <c r="FS25" s="234"/>
      <c r="FT25" s="234"/>
      <c r="FU25" s="234"/>
      <c r="FV25" s="234"/>
      <c r="FW25" s="234"/>
      <c r="FX25" s="234"/>
      <c r="FY25" s="234"/>
      <c r="FZ25" s="234"/>
      <c r="GA25" s="234"/>
      <c r="GB25" s="234"/>
      <c r="GC25" s="234"/>
      <c r="GD25" s="234"/>
      <c r="GE25" s="234"/>
      <c r="GF25" s="234"/>
      <c r="GG25" s="234"/>
      <c r="GH25" s="234"/>
      <c r="GI25" s="234"/>
      <c r="GJ25" s="234"/>
      <c r="GK25" s="234"/>
      <c r="GL25" s="234"/>
      <c r="GM25" s="234"/>
      <c r="GN25" s="234"/>
      <c r="GO25" s="234"/>
      <c r="GP25" s="234"/>
      <c r="GQ25" s="234"/>
      <c r="GR25" s="234"/>
      <c r="GS25" s="234"/>
      <c r="GT25" s="234"/>
      <c r="GU25" s="234"/>
      <c r="GV25" s="234"/>
      <c r="GW25" s="234"/>
      <c r="GX25" s="234"/>
      <c r="GY25" s="234"/>
      <c r="GZ25" s="234"/>
      <c r="HA25" s="234"/>
      <c r="HB25" s="234"/>
      <c r="HC25" s="234"/>
      <c r="HD25" s="234"/>
      <c r="HE25" s="234"/>
      <c r="HF25" s="234"/>
      <c r="HG25" s="234"/>
      <c r="HH25" s="234"/>
      <c r="HI25" s="234"/>
      <c r="HJ25" s="234"/>
      <c r="HK25" s="234"/>
      <c r="HL25" s="234"/>
      <c r="HM25" s="234"/>
    </row>
    <row r="26" spans="1:221" ht="384.75" x14ac:dyDescent="0.25">
      <c r="A26" s="1020"/>
      <c r="B26" s="1021"/>
      <c r="C26" s="1025"/>
      <c r="D26" s="1028"/>
      <c r="E26" s="1028"/>
      <c r="F26" s="268"/>
      <c r="G26" s="1031"/>
      <c r="H26" s="992"/>
      <c r="I26" s="1006"/>
      <c r="J26" s="992"/>
      <c r="K26" s="1000"/>
      <c r="L26" s="998"/>
      <c r="M26" s="992"/>
      <c r="N26" s="1006"/>
      <c r="O26" s="1058"/>
      <c r="P26" s="1059"/>
      <c r="Q26" s="1060"/>
      <c r="R26" s="1062"/>
      <c r="S26" s="270" t="s">
        <v>428</v>
      </c>
      <c r="T26" s="271">
        <v>0.2</v>
      </c>
      <c r="U26" s="228"/>
      <c r="V26" s="228"/>
      <c r="W26" s="930"/>
      <c r="X26" s="930"/>
      <c r="Y26" s="927"/>
      <c r="Z26" s="927"/>
      <c r="AA26" s="229"/>
      <c r="AB26" s="228"/>
      <c r="AC26" s="228"/>
      <c r="AD26" s="228"/>
      <c r="AE26" s="930"/>
      <c r="AF26" s="930"/>
      <c r="AG26" s="927"/>
      <c r="AH26" s="927"/>
      <c r="AI26" s="229"/>
      <c r="AJ26" s="228"/>
      <c r="AK26" s="228"/>
      <c r="AL26" s="228"/>
      <c r="AM26" s="930"/>
      <c r="AN26" s="930"/>
      <c r="AO26" s="927"/>
      <c r="AP26" s="927"/>
      <c r="AQ26" s="229"/>
      <c r="AR26" s="228"/>
      <c r="AS26" s="228"/>
      <c r="AT26" s="228"/>
      <c r="AU26" s="930"/>
      <c r="AV26" s="930"/>
      <c r="AW26" s="927"/>
      <c r="AX26" s="927"/>
      <c r="AY26" s="229"/>
      <c r="AZ26" s="228"/>
      <c r="BA26" s="228"/>
      <c r="BB26" s="228"/>
      <c r="BC26" s="930"/>
      <c r="BD26" s="930"/>
      <c r="BE26" s="927"/>
      <c r="BF26" s="927"/>
      <c r="BG26" s="229"/>
      <c r="BH26" s="228"/>
      <c r="BI26" s="228"/>
      <c r="BJ26" s="228"/>
      <c r="BK26" s="930"/>
      <c r="BL26" s="930"/>
      <c r="BM26" s="927"/>
      <c r="BN26" s="927"/>
      <c r="BO26" s="229"/>
      <c r="BP26" s="228"/>
      <c r="BQ26" s="272">
        <v>0.02</v>
      </c>
      <c r="BR26" s="279">
        <v>0.02</v>
      </c>
      <c r="BS26" s="1001"/>
      <c r="BT26" s="1001"/>
      <c r="BU26" s="999"/>
      <c r="BV26" s="999"/>
      <c r="BW26" s="280" t="s">
        <v>429</v>
      </c>
      <c r="BX26" s="281" t="s">
        <v>430</v>
      </c>
      <c r="BY26" s="230">
        <v>0.02</v>
      </c>
      <c r="BZ26" s="281">
        <v>0.02</v>
      </c>
      <c r="CA26" s="760"/>
      <c r="CB26" s="760"/>
      <c r="CC26" s="999"/>
      <c r="CD26" s="999"/>
      <c r="CE26" s="280" t="s">
        <v>431</v>
      </c>
      <c r="CF26" s="281" t="s">
        <v>432</v>
      </c>
      <c r="CG26" s="230">
        <v>0.04</v>
      </c>
      <c r="CH26" s="281">
        <v>0.04</v>
      </c>
      <c r="CI26" s="760"/>
      <c r="CJ26" s="760"/>
      <c r="CK26" s="999"/>
      <c r="CL26" s="999"/>
      <c r="CM26" s="280" t="s">
        <v>433</v>
      </c>
      <c r="CN26" s="281" t="s">
        <v>434</v>
      </c>
      <c r="CO26" s="230">
        <v>0.04</v>
      </c>
      <c r="CP26" s="228">
        <v>0.04</v>
      </c>
      <c r="CQ26" s="760"/>
      <c r="CR26" s="760"/>
      <c r="CS26" s="999"/>
      <c r="CT26" s="999"/>
      <c r="CU26" s="229"/>
      <c r="CV26" s="228"/>
      <c r="CW26" s="230">
        <v>0.04</v>
      </c>
      <c r="CX26" s="228">
        <v>0.04</v>
      </c>
      <c r="CY26" s="760"/>
      <c r="CZ26" s="760"/>
      <c r="DA26" s="999"/>
      <c r="DB26" s="999"/>
      <c r="DC26" s="229"/>
      <c r="DD26" s="228"/>
      <c r="DE26" s="230">
        <v>0.04</v>
      </c>
      <c r="DF26" s="228">
        <v>0</v>
      </c>
      <c r="DG26" s="760"/>
      <c r="DH26" s="760"/>
      <c r="DI26" s="999"/>
      <c r="DJ26" s="999"/>
      <c r="DK26" s="229"/>
      <c r="DL26" s="228"/>
      <c r="DM26" s="228">
        <f t="shared" si="1"/>
        <v>0.19999999999999998</v>
      </c>
      <c r="DN26" s="231" t="str">
        <f t="shared" si="2"/>
        <v>OK</v>
      </c>
      <c r="DO26" s="232">
        <f t="shared" si="0"/>
        <v>0</v>
      </c>
      <c r="DP26" s="232">
        <f t="shared" si="0"/>
        <v>0</v>
      </c>
      <c r="DQ26" s="223" t="e">
        <f t="shared" si="8"/>
        <v>#DIV/0!</v>
      </c>
      <c r="DR26" s="786"/>
      <c r="DS26" s="786"/>
      <c r="DT26" s="839"/>
      <c r="DU26" s="785"/>
      <c r="DV26" s="785"/>
      <c r="DW26" s="788"/>
      <c r="DX26" s="232">
        <f t="shared" si="3"/>
        <v>0</v>
      </c>
      <c r="DY26" s="232">
        <f t="shared" si="3"/>
        <v>0</v>
      </c>
      <c r="DZ26" s="223" t="e">
        <f t="shared" si="9"/>
        <v>#DIV/0!</v>
      </c>
      <c r="EA26" s="786"/>
      <c r="EB26" s="786"/>
      <c r="EC26" s="839"/>
      <c r="ED26" s="785"/>
      <c r="EE26" s="785"/>
      <c r="EF26" s="788"/>
      <c r="EG26" s="232">
        <f t="shared" si="4"/>
        <v>0.08</v>
      </c>
      <c r="EH26" s="232">
        <f t="shared" si="4"/>
        <v>0.08</v>
      </c>
      <c r="EI26" s="223">
        <f t="shared" si="5"/>
        <v>1</v>
      </c>
      <c r="EJ26" s="786"/>
      <c r="EK26" s="786"/>
      <c r="EL26" s="839"/>
      <c r="EM26" s="785"/>
      <c r="EN26" s="1002"/>
      <c r="EO26" s="788"/>
      <c r="EP26" s="232">
        <f t="shared" si="7"/>
        <v>0.2</v>
      </c>
      <c r="EQ26" s="232">
        <f t="shared" si="7"/>
        <v>0.16</v>
      </c>
      <c r="ER26" s="223">
        <f t="shared" si="11"/>
        <v>0.79999999999999993</v>
      </c>
      <c r="ES26" s="786"/>
      <c r="ET26" s="786"/>
      <c r="EU26" s="839"/>
      <c r="EV26" s="785"/>
      <c r="EW26" s="785"/>
      <c r="EX26" s="788"/>
      <c r="EY26" s="233">
        <f t="shared" ref="EY26:EY86" si="12">EP26-T26</f>
        <v>0</v>
      </c>
      <c r="EZ26" s="286"/>
      <c r="FA26" s="234"/>
      <c r="FB26" s="234"/>
      <c r="FC26" s="234"/>
      <c r="FD26" s="234"/>
      <c r="FE26" s="234"/>
      <c r="FF26" s="234"/>
      <c r="FG26" s="234"/>
      <c r="FH26" s="234"/>
      <c r="FI26" s="234"/>
      <c r="FJ26" s="234"/>
      <c r="FK26" s="234"/>
      <c r="FL26" s="234"/>
      <c r="FM26" s="234"/>
      <c r="FN26" s="234"/>
      <c r="FO26" s="234"/>
      <c r="FP26" s="234"/>
      <c r="FQ26" s="234"/>
      <c r="FR26" s="234"/>
      <c r="FS26" s="234"/>
      <c r="FT26" s="234"/>
      <c r="FU26" s="234"/>
      <c r="FV26" s="234"/>
      <c r="FW26" s="234"/>
      <c r="FX26" s="234"/>
      <c r="FY26" s="234"/>
      <c r="FZ26" s="234"/>
      <c r="GA26" s="234"/>
      <c r="GB26" s="234"/>
      <c r="GC26" s="234"/>
      <c r="GD26" s="234"/>
      <c r="GE26" s="234"/>
      <c r="GF26" s="234"/>
      <c r="GG26" s="234"/>
      <c r="GH26" s="234"/>
      <c r="GI26" s="234"/>
      <c r="GJ26" s="234"/>
      <c r="GK26" s="234"/>
      <c r="GL26" s="234"/>
      <c r="GM26" s="234"/>
      <c r="GN26" s="234"/>
      <c r="GO26" s="234"/>
      <c r="GP26" s="234"/>
      <c r="GQ26" s="234"/>
      <c r="GR26" s="234"/>
      <c r="GS26" s="234"/>
      <c r="GT26" s="234"/>
      <c r="GU26" s="234"/>
      <c r="GV26" s="234"/>
      <c r="GW26" s="234"/>
      <c r="GX26" s="234"/>
      <c r="GY26" s="234"/>
      <c r="GZ26" s="234"/>
      <c r="HA26" s="234"/>
      <c r="HB26" s="234"/>
      <c r="HC26" s="234"/>
      <c r="HD26" s="234"/>
      <c r="HE26" s="234"/>
      <c r="HF26" s="234"/>
      <c r="HG26" s="234"/>
      <c r="HH26" s="234"/>
      <c r="HI26" s="234"/>
      <c r="HJ26" s="234"/>
      <c r="HK26" s="234"/>
      <c r="HL26" s="234"/>
      <c r="HM26" s="234"/>
    </row>
    <row r="27" spans="1:221" ht="25.5" x14ac:dyDescent="0.25">
      <c r="A27" s="1020"/>
      <c r="B27" s="1021"/>
      <c r="C27" s="1025"/>
      <c r="D27" s="1028"/>
      <c r="E27" s="1028"/>
      <c r="F27" s="268"/>
      <c r="G27" s="1031"/>
      <c r="H27" s="992"/>
      <c r="I27" s="1006"/>
      <c r="J27" s="992"/>
      <c r="K27" s="1000"/>
      <c r="L27" s="998"/>
      <c r="M27" s="992"/>
      <c r="N27" s="1006"/>
      <c r="O27" s="1058"/>
      <c r="P27" s="1059"/>
      <c r="Q27" s="1060"/>
      <c r="R27" s="1062"/>
      <c r="S27" s="270" t="s">
        <v>435</v>
      </c>
      <c r="T27" s="271">
        <v>0.2</v>
      </c>
      <c r="U27" s="228"/>
      <c r="V27" s="228"/>
      <c r="W27" s="930"/>
      <c r="X27" s="930"/>
      <c r="Y27" s="927"/>
      <c r="Z27" s="927"/>
      <c r="AA27" s="229"/>
      <c r="AB27" s="228"/>
      <c r="AC27" s="228"/>
      <c r="AD27" s="228"/>
      <c r="AE27" s="930"/>
      <c r="AF27" s="930"/>
      <c r="AG27" s="927"/>
      <c r="AH27" s="927"/>
      <c r="AI27" s="229"/>
      <c r="AJ27" s="228"/>
      <c r="AK27" s="228"/>
      <c r="AL27" s="228"/>
      <c r="AM27" s="930"/>
      <c r="AN27" s="930"/>
      <c r="AO27" s="927"/>
      <c r="AP27" s="927"/>
      <c r="AQ27" s="229"/>
      <c r="AR27" s="228"/>
      <c r="AS27" s="228"/>
      <c r="AT27" s="228"/>
      <c r="AU27" s="930"/>
      <c r="AV27" s="930"/>
      <c r="AW27" s="927"/>
      <c r="AX27" s="927"/>
      <c r="AY27" s="229"/>
      <c r="AZ27" s="228"/>
      <c r="BA27" s="228"/>
      <c r="BB27" s="228"/>
      <c r="BC27" s="930"/>
      <c r="BD27" s="930"/>
      <c r="BE27" s="927"/>
      <c r="BF27" s="927"/>
      <c r="BG27" s="229"/>
      <c r="BH27" s="228"/>
      <c r="BI27" s="228"/>
      <c r="BJ27" s="228"/>
      <c r="BK27" s="930"/>
      <c r="BL27" s="930"/>
      <c r="BM27" s="927"/>
      <c r="BN27" s="927"/>
      <c r="BO27" s="229"/>
      <c r="BP27" s="228"/>
      <c r="BQ27" s="272">
        <v>0</v>
      </c>
      <c r="BR27" s="272">
        <v>0</v>
      </c>
      <c r="BS27" s="1001"/>
      <c r="BT27" s="1001"/>
      <c r="BU27" s="999"/>
      <c r="BV27" s="999"/>
      <c r="BW27" s="229"/>
      <c r="BX27" s="228"/>
      <c r="BY27" s="230">
        <v>0</v>
      </c>
      <c r="BZ27" s="228">
        <v>0</v>
      </c>
      <c r="CA27" s="760"/>
      <c r="CB27" s="760"/>
      <c r="CC27" s="999"/>
      <c r="CD27" s="999"/>
      <c r="CE27" s="229"/>
      <c r="CF27" s="228"/>
      <c r="CG27" s="230">
        <v>0</v>
      </c>
      <c r="CH27" s="228">
        <v>0</v>
      </c>
      <c r="CI27" s="760"/>
      <c r="CJ27" s="760"/>
      <c r="CK27" s="999"/>
      <c r="CL27" s="999"/>
      <c r="CM27" s="229"/>
      <c r="CN27" s="228"/>
      <c r="CO27" s="230">
        <v>0.1</v>
      </c>
      <c r="CP27" s="228">
        <v>0.1</v>
      </c>
      <c r="CQ27" s="760"/>
      <c r="CR27" s="760"/>
      <c r="CS27" s="999"/>
      <c r="CT27" s="999"/>
      <c r="CU27" s="229"/>
      <c r="CV27" s="228"/>
      <c r="CW27" s="230">
        <v>0</v>
      </c>
      <c r="CX27" s="228">
        <v>0</v>
      </c>
      <c r="CY27" s="760"/>
      <c r="CZ27" s="760"/>
      <c r="DA27" s="999"/>
      <c r="DB27" s="999"/>
      <c r="DC27" s="229"/>
      <c r="DD27" s="228"/>
      <c r="DE27" s="230">
        <v>0.1</v>
      </c>
      <c r="DF27" s="228">
        <v>0</v>
      </c>
      <c r="DG27" s="760"/>
      <c r="DH27" s="760"/>
      <c r="DI27" s="999"/>
      <c r="DJ27" s="999"/>
      <c r="DK27" s="229"/>
      <c r="DL27" s="228"/>
      <c r="DM27" s="228">
        <f t="shared" si="1"/>
        <v>0.2</v>
      </c>
      <c r="DN27" s="231" t="str">
        <f t="shared" si="2"/>
        <v>OK</v>
      </c>
      <c r="DO27" s="232">
        <f t="shared" si="0"/>
        <v>0</v>
      </c>
      <c r="DP27" s="232">
        <f t="shared" si="0"/>
        <v>0</v>
      </c>
      <c r="DQ27" s="223" t="e">
        <f t="shared" si="8"/>
        <v>#DIV/0!</v>
      </c>
      <c r="DR27" s="786"/>
      <c r="DS27" s="786"/>
      <c r="DT27" s="839"/>
      <c r="DU27" s="785"/>
      <c r="DV27" s="785"/>
      <c r="DW27" s="788"/>
      <c r="DX27" s="232">
        <f t="shared" si="3"/>
        <v>0</v>
      </c>
      <c r="DY27" s="232">
        <f t="shared" si="3"/>
        <v>0</v>
      </c>
      <c r="DZ27" s="223" t="e">
        <f t="shared" si="9"/>
        <v>#DIV/0!</v>
      </c>
      <c r="EA27" s="786"/>
      <c r="EB27" s="786"/>
      <c r="EC27" s="839"/>
      <c r="ED27" s="785"/>
      <c r="EE27" s="785"/>
      <c r="EF27" s="788"/>
      <c r="EG27" s="232">
        <f t="shared" si="4"/>
        <v>0</v>
      </c>
      <c r="EH27" s="232">
        <f t="shared" si="4"/>
        <v>0</v>
      </c>
      <c r="EI27" s="223" t="e">
        <f t="shared" si="5"/>
        <v>#DIV/0!</v>
      </c>
      <c r="EJ27" s="786"/>
      <c r="EK27" s="786"/>
      <c r="EL27" s="839"/>
      <c r="EM27" s="785"/>
      <c r="EN27" s="1002"/>
      <c r="EO27" s="788"/>
      <c r="EP27" s="232">
        <f t="shared" si="7"/>
        <v>0.2</v>
      </c>
      <c r="EQ27" s="232">
        <f t="shared" si="7"/>
        <v>0.1</v>
      </c>
      <c r="ER27" s="223">
        <f t="shared" si="11"/>
        <v>0.5</v>
      </c>
      <c r="ES27" s="786"/>
      <c r="ET27" s="786"/>
      <c r="EU27" s="839"/>
      <c r="EV27" s="785"/>
      <c r="EW27" s="785"/>
      <c r="EX27" s="788"/>
      <c r="EY27" s="233">
        <f t="shared" si="12"/>
        <v>0</v>
      </c>
      <c r="EZ27" s="286"/>
      <c r="FA27" s="234"/>
      <c r="FB27" s="234"/>
      <c r="FC27" s="234"/>
      <c r="FD27" s="234"/>
      <c r="FE27" s="234"/>
      <c r="FF27" s="234"/>
      <c r="FG27" s="234"/>
      <c r="FH27" s="234"/>
      <c r="FI27" s="234"/>
      <c r="FJ27" s="234"/>
      <c r="FK27" s="234"/>
      <c r="FL27" s="234"/>
      <c r="FM27" s="234"/>
      <c r="FN27" s="234"/>
      <c r="FO27" s="234"/>
      <c r="FP27" s="234"/>
      <c r="FQ27" s="234"/>
      <c r="FR27" s="234"/>
      <c r="FS27" s="234"/>
      <c r="FT27" s="234"/>
      <c r="FU27" s="234"/>
      <c r="FV27" s="234"/>
      <c r="FW27" s="234"/>
      <c r="FX27" s="234"/>
      <c r="FY27" s="234"/>
      <c r="FZ27" s="234"/>
      <c r="GA27" s="234"/>
      <c r="GB27" s="234"/>
      <c r="GC27" s="234"/>
      <c r="GD27" s="234"/>
      <c r="GE27" s="234"/>
      <c r="GF27" s="234"/>
      <c r="GG27" s="234"/>
      <c r="GH27" s="234"/>
      <c r="GI27" s="234"/>
      <c r="GJ27" s="234"/>
      <c r="GK27" s="234"/>
      <c r="GL27" s="234"/>
      <c r="GM27" s="234"/>
      <c r="GN27" s="234"/>
      <c r="GO27" s="234"/>
      <c r="GP27" s="234"/>
      <c r="GQ27" s="234"/>
      <c r="GR27" s="234"/>
      <c r="GS27" s="234"/>
      <c r="GT27" s="234"/>
      <c r="GU27" s="234"/>
      <c r="GV27" s="234"/>
      <c r="GW27" s="234"/>
      <c r="GX27" s="234"/>
      <c r="GY27" s="234"/>
      <c r="GZ27" s="234"/>
      <c r="HA27" s="234"/>
      <c r="HB27" s="234"/>
      <c r="HC27" s="234"/>
      <c r="HD27" s="234"/>
      <c r="HE27" s="234"/>
      <c r="HF27" s="234"/>
      <c r="HG27" s="234"/>
      <c r="HH27" s="234"/>
      <c r="HI27" s="234"/>
      <c r="HJ27" s="234"/>
      <c r="HK27" s="234"/>
      <c r="HL27" s="234"/>
      <c r="HM27" s="234"/>
    </row>
    <row r="28" spans="1:221" ht="25.5" x14ac:dyDescent="0.25">
      <c r="A28" s="1020"/>
      <c r="B28" s="1021"/>
      <c r="C28" s="1025"/>
      <c r="D28" s="1028"/>
      <c r="E28" s="1028"/>
      <c r="F28" s="268"/>
      <c r="G28" s="1031"/>
      <c r="H28" s="992"/>
      <c r="I28" s="1006"/>
      <c r="J28" s="992"/>
      <c r="K28" s="1000"/>
      <c r="L28" s="998"/>
      <c r="M28" s="992"/>
      <c r="N28" s="1006"/>
      <c r="O28" s="1058"/>
      <c r="P28" s="1059"/>
      <c r="Q28" s="1060"/>
      <c r="R28" s="1062"/>
      <c r="S28" s="270" t="s">
        <v>436</v>
      </c>
      <c r="T28" s="271">
        <v>0.2</v>
      </c>
      <c r="U28" s="228"/>
      <c r="V28" s="228"/>
      <c r="W28" s="930"/>
      <c r="X28" s="930"/>
      <c r="Y28" s="927"/>
      <c r="Z28" s="927"/>
      <c r="AA28" s="229"/>
      <c r="AB28" s="228"/>
      <c r="AC28" s="228"/>
      <c r="AD28" s="228"/>
      <c r="AE28" s="930"/>
      <c r="AF28" s="930"/>
      <c r="AG28" s="927"/>
      <c r="AH28" s="927"/>
      <c r="AI28" s="229"/>
      <c r="AJ28" s="228"/>
      <c r="AK28" s="228"/>
      <c r="AL28" s="228"/>
      <c r="AM28" s="930"/>
      <c r="AN28" s="930"/>
      <c r="AO28" s="927"/>
      <c r="AP28" s="927"/>
      <c r="AQ28" s="229"/>
      <c r="AR28" s="228"/>
      <c r="AS28" s="228"/>
      <c r="AT28" s="228"/>
      <c r="AU28" s="930"/>
      <c r="AV28" s="930"/>
      <c r="AW28" s="927"/>
      <c r="AX28" s="927"/>
      <c r="AY28" s="229"/>
      <c r="AZ28" s="228"/>
      <c r="BA28" s="228"/>
      <c r="BB28" s="228"/>
      <c r="BC28" s="930"/>
      <c r="BD28" s="930"/>
      <c r="BE28" s="927"/>
      <c r="BF28" s="927"/>
      <c r="BG28" s="229"/>
      <c r="BH28" s="228"/>
      <c r="BI28" s="228"/>
      <c r="BJ28" s="228"/>
      <c r="BK28" s="930"/>
      <c r="BL28" s="930"/>
      <c r="BM28" s="927"/>
      <c r="BN28" s="927"/>
      <c r="BO28" s="229"/>
      <c r="BP28" s="228"/>
      <c r="BQ28" s="272">
        <v>0</v>
      </c>
      <c r="BR28" s="272">
        <v>0</v>
      </c>
      <c r="BS28" s="1001"/>
      <c r="BT28" s="1001"/>
      <c r="BU28" s="999"/>
      <c r="BV28" s="999"/>
      <c r="BW28" s="229"/>
      <c r="BX28" s="228"/>
      <c r="BY28" s="230">
        <v>0</v>
      </c>
      <c r="BZ28" s="228">
        <v>0</v>
      </c>
      <c r="CA28" s="760"/>
      <c r="CB28" s="760"/>
      <c r="CC28" s="999"/>
      <c r="CD28" s="999"/>
      <c r="CE28" s="229"/>
      <c r="CF28" s="228"/>
      <c r="CG28" s="230">
        <v>0</v>
      </c>
      <c r="CH28" s="228">
        <v>0</v>
      </c>
      <c r="CI28" s="760"/>
      <c r="CJ28" s="760"/>
      <c r="CK28" s="999"/>
      <c r="CL28" s="999"/>
      <c r="CM28" s="229"/>
      <c r="CN28" s="228"/>
      <c r="CO28" s="230">
        <v>0.08</v>
      </c>
      <c r="CP28" s="228">
        <v>0.08</v>
      </c>
      <c r="CQ28" s="760"/>
      <c r="CR28" s="760"/>
      <c r="CS28" s="999"/>
      <c r="CT28" s="999"/>
      <c r="CU28" s="229"/>
      <c r="CV28" s="228"/>
      <c r="CW28" s="230">
        <v>0.08</v>
      </c>
      <c r="CX28" s="228">
        <v>0.08</v>
      </c>
      <c r="CY28" s="760"/>
      <c r="CZ28" s="760"/>
      <c r="DA28" s="999"/>
      <c r="DB28" s="999"/>
      <c r="DC28" s="229"/>
      <c r="DD28" s="228"/>
      <c r="DE28" s="230">
        <v>0.04</v>
      </c>
      <c r="DF28" s="228">
        <v>0</v>
      </c>
      <c r="DG28" s="760"/>
      <c r="DH28" s="760"/>
      <c r="DI28" s="999"/>
      <c r="DJ28" s="999"/>
      <c r="DK28" s="229"/>
      <c r="DL28" s="228"/>
      <c r="DM28" s="228">
        <f t="shared" si="1"/>
        <v>0.2</v>
      </c>
      <c r="DN28" s="231" t="str">
        <f t="shared" si="2"/>
        <v>OK</v>
      </c>
      <c r="DO28" s="232">
        <f>+U28+AC28+AK28</f>
        <v>0</v>
      </c>
      <c r="DP28" s="232">
        <f t="shared" si="0"/>
        <v>0</v>
      </c>
      <c r="DQ28" s="223" t="e">
        <f t="shared" si="8"/>
        <v>#DIV/0!</v>
      </c>
      <c r="DR28" s="786"/>
      <c r="DS28" s="786"/>
      <c r="DT28" s="839"/>
      <c r="DU28" s="785"/>
      <c r="DV28" s="785"/>
      <c r="DW28" s="788"/>
      <c r="DX28" s="232">
        <f t="shared" si="3"/>
        <v>0</v>
      </c>
      <c r="DY28" s="232">
        <f t="shared" si="3"/>
        <v>0</v>
      </c>
      <c r="DZ28" s="223" t="e">
        <f t="shared" si="9"/>
        <v>#DIV/0!</v>
      </c>
      <c r="EA28" s="786"/>
      <c r="EB28" s="786"/>
      <c r="EC28" s="839"/>
      <c r="ED28" s="785"/>
      <c r="EE28" s="785"/>
      <c r="EF28" s="788"/>
      <c r="EG28" s="232">
        <f t="shared" si="4"/>
        <v>0</v>
      </c>
      <c r="EH28" s="232">
        <f t="shared" si="4"/>
        <v>0</v>
      </c>
      <c r="EI28" s="223" t="e">
        <f t="shared" si="5"/>
        <v>#DIV/0!</v>
      </c>
      <c r="EJ28" s="786"/>
      <c r="EK28" s="786"/>
      <c r="EL28" s="839"/>
      <c r="EM28" s="785"/>
      <c r="EN28" s="1002"/>
      <c r="EO28" s="788"/>
      <c r="EP28" s="232">
        <f t="shared" si="7"/>
        <v>0.2</v>
      </c>
      <c r="EQ28" s="232">
        <f t="shared" si="7"/>
        <v>0.16</v>
      </c>
      <c r="ER28" s="223">
        <f t="shared" si="11"/>
        <v>0.79999999999999993</v>
      </c>
      <c r="ES28" s="786"/>
      <c r="ET28" s="786"/>
      <c r="EU28" s="839"/>
      <c r="EV28" s="785"/>
      <c r="EW28" s="785"/>
      <c r="EX28" s="788"/>
      <c r="EY28" s="233">
        <f t="shared" si="12"/>
        <v>0</v>
      </c>
      <c r="EZ28" s="286"/>
      <c r="FA28" s="234"/>
      <c r="FB28" s="234"/>
      <c r="FC28" s="234"/>
      <c r="FD28" s="234"/>
      <c r="FE28" s="234"/>
      <c r="FF28" s="234"/>
      <c r="FG28" s="234"/>
      <c r="FH28" s="234"/>
      <c r="FI28" s="234"/>
      <c r="FJ28" s="234"/>
      <c r="FK28" s="234"/>
      <c r="FL28" s="234"/>
      <c r="FM28" s="234"/>
      <c r="FN28" s="234"/>
      <c r="FO28" s="234"/>
      <c r="FP28" s="234"/>
      <c r="FQ28" s="234"/>
      <c r="FR28" s="234"/>
      <c r="FS28" s="234"/>
      <c r="FT28" s="234"/>
      <c r="FU28" s="234"/>
      <c r="FV28" s="234"/>
      <c r="FW28" s="234"/>
      <c r="FX28" s="234"/>
      <c r="FY28" s="234"/>
      <c r="FZ28" s="234"/>
      <c r="GA28" s="234"/>
      <c r="GB28" s="234"/>
      <c r="GC28" s="234"/>
      <c r="GD28" s="234"/>
      <c r="GE28" s="234"/>
      <c r="GF28" s="234"/>
      <c r="GG28" s="234"/>
      <c r="GH28" s="234"/>
      <c r="GI28" s="234"/>
      <c r="GJ28" s="234"/>
      <c r="GK28" s="234"/>
      <c r="GL28" s="234"/>
      <c r="GM28" s="234"/>
      <c r="GN28" s="234"/>
      <c r="GO28" s="234"/>
      <c r="GP28" s="234"/>
      <c r="GQ28" s="234"/>
      <c r="GR28" s="234"/>
      <c r="GS28" s="234"/>
      <c r="GT28" s="234"/>
      <c r="GU28" s="234"/>
      <c r="GV28" s="234"/>
      <c r="GW28" s="234"/>
      <c r="GX28" s="234"/>
      <c r="GY28" s="234"/>
      <c r="GZ28" s="234"/>
      <c r="HA28" s="234"/>
      <c r="HB28" s="234"/>
      <c r="HC28" s="234"/>
      <c r="HD28" s="234"/>
      <c r="HE28" s="234"/>
      <c r="HF28" s="234"/>
      <c r="HG28" s="234"/>
      <c r="HH28" s="234"/>
      <c r="HI28" s="234"/>
      <c r="HJ28" s="234"/>
      <c r="HK28" s="234"/>
      <c r="HL28" s="234"/>
      <c r="HM28" s="234"/>
    </row>
    <row r="29" spans="1:221" ht="114" x14ac:dyDescent="0.25">
      <c r="A29" s="1020"/>
      <c r="B29" s="1021"/>
      <c r="C29" s="1025"/>
      <c r="D29" s="1028"/>
      <c r="E29" s="1028"/>
      <c r="F29" s="268"/>
      <c r="G29" s="1031"/>
      <c r="H29" s="992"/>
      <c r="I29" s="1006"/>
      <c r="J29" s="992"/>
      <c r="K29" s="1000"/>
      <c r="L29" s="998"/>
      <c r="M29" s="992"/>
      <c r="N29" s="1006"/>
      <c r="O29" s="1058"/>
      <c r="P29" s="1059"/>
      <c r="Q29" s="1060"/>
      <c r="R29" s="1062"/>
      <c r="S29" s="270" t="s">
        <v>437</v>
      </c>
      <c r="T29" s="271">
        <v>0.2</v>
      </c>
      <c r="U29" s="228"/>
      <c r="V29" s="228"/>
      <c r="W29" s="930"/>
      <c r="X29" s="930"/>
      <c r="Y29" s="927"/>
      <c r="Z29" s="927"/>
      <c r="AA29" s="229"/>
      <c r="AB29" s="228"/>
      <c r="AC29" s="228"/>
      <c r="AD29" s="228"/>
      <c r="AE29" s="930"/>
      <c r="AF29" s="930"/>
      <c r="AG29" s="927"/>
      <c r="AH29" s="927"/>
      <c r="AI29" s="229"/>
      <c r="AJ29" s="228"/>
      <c r="AK29" s="228"/>
      <c r="AL29" s="228"/>
      <c r="AM29" s="930"/>
      <c r="AN29" s="930"/>
      <c r="AO29" s="927"/>
      <c r="AP29" s="927"/>
      <c r="AQ29" s="229"/>
      <c r="AR29" s="228"/>
      <c r="AS29" s="228"/>
      <c r="AT29" s="228"/>
      <c r="AU29" s="930"/>
      <c r="AV29" s="930"/>
      <c r="AW29" s="927"/>
      <c r="AX29" s="927"/>
      <c r="AY29" s="229"/>
      <c r="AZ29" s="228"/>
      <c r="BA29" s="228"/>
      <c r="BB29" s="228"/>
      <c r="BC29" s="930"/>
      <c r="BD29" s="930"/>
      <c r="BE29" s="927"/>
      <c r="BF29" s="927"/>
      <c r="BG29" s="229"/>
      <c r="BH29" s="228"/>
      <c r="BI29" s="228"/>
      <c r="BJ29" s="228"/>
      <c r="BK29" s="930"/>
      <c r="BL29" s="930"/>
      <c r="BM29" s="927"/>
      <c r="BN29" s="927"/>
      <c r="BO29" s="229"/>
      <c r="BP29" s="228"/>
      <c r="BQ29" s="272">
        <v>0</v>
      </c>
      <c r="BR29" s="272">
        <v>0</v>
      </c>
      <c r="BS29" s="1001"/>
      <c r="BT29" s="1001"/>
      <c r="BU29" s="999"/>
      <c r="BV29" s="999"/>
      <c r="BW29" s="229"/>
      <c r="BX29" s="228"/>
      <c r="BY29" s="230">
        <v>0</v>
      </c>
      <c r="BZ29" s="228">
        <v>0</v>
      </c>
      <c r="CA29" s="760"/>
      <c r="CB29" s="760"/>
      <c r="CC29" s="999"/>
      <c r="CD29" s="999"/>
      <c r="CE29" s="229"/>
      <c r="CF29" s="228"/>
      <c r="CG29" s="230">
        <v>0.08</v>
      </c>
      <c r="CH29" s="281">
        <v>0.08</v>
      </c>
      <c r="CI29" s="760"/>
      <c r="CJ29" s="760"/>
      <c r="CK29" s="999"/>
      <c r="CL29" s="999"/>
      <c r="CM29" s="280" t="s">
        <v>438</v>
      </c>
      <c r="CN29" s="281" t="s">
        <v>439</v>
      </c>
      <c r="CO29" s="230">
        <v>0</v>
      </c>
      <c r="CP29" s="228">
        <v>0</v>
      </c>
      <c r="CQ29" s="760"/>
      <c r="CR29" s="760"/>
      <c r="CS29" s="999"/>
      <c r="CT29" s="999"/>
      <c r="CU29" s="229"/>
      <c r="CV29" s="228"/>
      <c r="CW29" s="230">
        <v>0</v>
      </c>
      <c r="CX29" s="228">
        <v>0</v>
      </c>
      <c r="CY29" s="760"/>
      <c r="CZ29" s="760"/>
      <c r="DA29" s="999"/>
      <c r="DB29" s="999"/>
      <c r="DC29" s="229"/>
      <c r="DD29" s="228"/>
      <c r="DE29" s="230">
        <v>0.12</v>
      </c>
      <c r="DF29" s="228">
        <v>0</v>
      </c>
      <c r="DG29" s="760"/>
      <c r="DH29" s="760"/>
      <c r="DI29" s="999"/>
      <c r="DJ29" s="999"/>
      <c r="DK29" s="229"/>
      <c r="DL29" s="228"/>
      <c r="DM29" s="228">
        <f t="shared" si="1"/>
        <v>0.2</v>
      </c>
      <c r="DN29" s="231" t="str">
        <f t="shared" si="2"/>
        <v>OK</v>
      </c>
      <c r="DO29" s="232">
        <f>+U29+AC29+AK29</f>
        <v>0</v>
      </c>
      <c r="DP29" s="232">
        <f>+V29+AD29+AL29</f>
        <v>0</v>
      </c>
      <c r="DQ29" s="223" t="e">
        <f t="shared" si="8"/>
        <v>#DIV/0!</v>
      </c>
      <c r="DR29" s="786"/>
      <c r="DS29" s="786"/>
      <c r="DT29" s="839"/>
      <c r="DU29" s="785"/>
      <c r="DV29" s="785"/>
      <c r="DW29" s="788"/>
      <c r="DX29" s="232">
        <f t="shared" si="3"/>
        <v>0</v>
      </c>
      <c r="DY29" s="232">
        <f t="shared" si="3"/>
        <v>0</v>
      </c>
      <c r="DZ29" s="223" t="e">
        <f t="shared" si="9"/>
        <v>#DIV/0!</v>
      </c>
      <c r="EA29" s="786"/>
      <c r="EB29" s="786"/>
      <c r="EC29" s="839"/>
      <c r="ED29" s="785"/>
      <c r="EE29" s="785"/>
      <c r="EF29" s="788"/>
      <c r="EG29" s="232">
        <f t="shared" si="4"/>
        <v>0.08</v>
      </c>
      <c r="EH29" s="232">
        <f t="shared" si="4"/>
        <v>0.08</v>
      </c>
      <c r="EI29" s="223">
        <f t="shared" si="5"/>
        <v>1</v>
      </c>
      <c r="EJ29" s="786"/>
      <c r="EK29" s="786"/>
      <c r="EL29" s="839"/>
      <c r="EM29" s="785"/>
      <c r="EN29" s="1002"/>
      <c r="EO29" s="788"/>
      <c r="EP29" s="232">
        <f t="shared" si="7"/>
        <v>0.2</v>
      </c>
      <c r="EQ29" s="232">
        <f t="shared" si="7"/>
        <v>0.08</v>
      </c>
      <c r="ER29" s="223">
        <f t="shared" si="11"/>
        <v>0.39999999999999997</v>
      </c>
      <c r="ES29" s="786"/>
      <c r="ET29" s="786"/>
      <c r="EU29" s="839"/>
      <c r="EV29" s="785"/>
      <c r="EW29" s="785"/>
      <c r="EX29" s="788"/>
      <c r="EY29" s="233">
        <f t="shared" si="12"/>
        <v>0</v>
      </c>
      <c r="EZ29" s="286"/>
      <c r="FA29" s="234"/>
      <c r="FB29" s="234"/>
      <c r="FC29" s="234"/>
      <c r="FD29" s="234"/>
      <c r="FE29" s="234"/>
      <c r="FF29" s="234"/>
      <c r="FG29" s="234"/>
      <c r="FH29" s="234"/>
      <c r="FI29" s="234"/>
      <c r="FJ29" s="234"/>
      <c r="FK29" s="234"/>
      <c r="FL29" s="234"/>
      <c r="FM29" s="234"/>
      <c r="FN29" s="234"/>
      <c r="FO29" s="234"/>
      <c r="FP29" s="234"/>
      <c r="FQ29" s="234"/>
      <c r="FR29" s="234"/>
      <c r="FS29" s="234"/>
      <c r="FT29" s="234"/>
      <c r="FU29" s="234"/>
      <c r="FV29" s="234"/>
      <c r="FW29" s="234"/>
      <c r="FX29" s="234"/>
      <c r="FY29" s="234"/>
      <c r="FZ29" s="234"/>
      <c r="GA29" s="234"/>
      <c r="GB29" s="234"/>
      <c r="GC29" s="234"/>
      <c r="GD29" s="234"/>
      <c r="GE29" s="234"/>
      <c r="GF29" s="234"/>
      <c r="GG29" s="234"/>
      <c r="GH29" s="234"/>
      <c r="GI29" s="234"/>
      <c r="GJ29" s="234"/>
      <c r="GK29" s="234"/>
      <c r="GL29" s="234"/>
      <c r="GM29" s="234"/>
      <c r="GN29" s="234"/>
      <c r="GO29" s="234"/>
      <c r="GP29" s="234"/>
      <c r="GQ29" s="234"/>
      <c r="GR29" s="234"/>
      <c r="GS29" s="234"/>
      <c r="GT29" s="234"/>
      <c r="GU29" s="234"/>
      <c r="GV29" s="234"/>
      <c r="GW29" s="234"/>
      <c r="GX29" s="234"/>
      <c r="GY29" s="234"/>
      <c r="GZ29" s="234"/>
      <c r="HA29" s="234"/>
      <c r="HB29" s="234"/>
      <c r="HC29" s="234"/>
      <c r="HD29" s="234"/>
      <c r="HE29" s="234"/>
      <c r="HF29" s="234"/>
      <c r="HG29" s="234"/>
      <c r="HH29" s="234"/>
      <c r="HI29" s="234"/>
      <c r="HJ29" s="234"/>
      <c r="HK29" s="234"/>
      <c r="HL29" s="234"/>
      <c r="HM29" s="234"/>
    </row>
    <row r="30" spans="1:221" ht="86.25" thickBot="1" x14ac:dyDescent="0.3">
      <c r="A30" s="1022"/>
      <c r="B30" s="1023"/>
      <c r="C30" s="1026"/>
      <c r="D30" s="1029"/>
      <c r="E30" s="1029"/>
      <c r="F30" s="269"/>
      <c r="G30" s="1032"/>
      <c r="H30" s="993"/>
      <c r="I30" s="1007"/>
      <c r="J30" s="993"/>
      <c r="K30" s="1000"/>
      <c r="L30" s="998"/>
      <c r="M30" s="993"/>
      <c r="N30" s="1007"/>
      <c r="O30" s="1050"/>
      <c r="P30" s="1052"/>
      <c r="Q30" s="1054"/>
      <c r="R30" s="1063"/>
      <c r="S30" s="270" t="s">
        <v>440</v>
      </c>
      <c r="T30" s="271">
        <v>0.2</v>
      </c>
      <c r="U30" s="228"/>
      <c r="V30" s="228"/>
      <c r="W30" s="931"/>
      <c r="X30" s="931"/>
      <c r="Y30" s="928"/>
      <c r="Z30" s="928"/>
      <c r="AA30" s="229"/>
      <c r="AB30" s="228"/>
      <c r="AC30" s="228"/>
      <c r="AD30" s="228"/>
      <c r="AE30" s="931"/>
      <c r="AF30" s="931"/>
      <c r="AG30" s="928"/>
      <c r="AH30" s="928"/>
      <c r="AI30" s="229"/>
      <c r="AJ30" s="228"/>
      <c r="AK30" s="228"/>
      <c r="AL30" s="228"/>
      <c r="AM30" s="931"/>
      <c r="AN30" s="931"/>
      <c r="AO30" s="928"/>
      <c r="AP30" s="928"/>
      <c r="AQ30" s="229"/>
      <c r="AR30" s="228"/>
      <c r="AS30" s="228"/>
      <c r="AT30" s="228"/>
      <c r="AU30" s="931"/>
      <c r="AV30" s="931"/>
      <c r="AW30" s="928"/>
      <c r="AX30" s="928"/>
      <c r="AY30" s="229"/>
      <c r="AZ30" s="228"/>
      <c r="BA30" s="228"/>
      <c r="BB30" s="228"/>
      <c r="BC30" s="931"/>
      <c r="BD30" s="931"/>
      <c r="BE30" s="928"/>
      <c r="BF30" s="928"/>
      <c r="BG30" s="229"/>
      <c r="BH30" s="228"/>
      <c r="BI30" s="228"/>
      <c r="BJ30" s="228"/>
      <c r="BK30" s="931"/>
      <c r="BL30" s="931"/>
      <c r="BM30" s="928"/>
      <c r="BN30" s="928"/>
      <c r="BO30" s="229"/>
      <c r="BP30" s="228"/>
      <c r="BQ30" s="272">
        <v>0</v>
      </c>
      <c r="BR30" s="272">
        <v>0</v>
      </c>
      <c r="BS30" s="995"/>
      <c r="BT30" s="995"/>
      <c r="BU30" s="999"/>
      <c r="BV30" s="999"/>
      <c r="BW30" s="229"/>
      <c r="BX30" s="228"/>
      <c r="BY30" s="230">
        <v>0</v>
      </c>
      <c r="BZ30" s="228">
        <v>0</v>
      </c>
      <c r="CA30" s="760"/>
      <c r="CB30" s="760"/>
      <c r="CC30" s="999"/>
      <c r="CD30" s="999"/>
      <c r="CE30" s="229"/>
      <c r="CF30" s="228"/>
      <c r="CG30" s="230">
        <v>0.08</v>
      </c>
      <c r="CH30" s="281">
        <v>0.08</v>
      </c>
      <c r="CI30" s="760"/>
      <c r="CJ30" s="760"/>
      <c r="CK30" s="999"/>
      <c r="CL30" s="999"/>
      <c r="CM30" s="280" t="s">
        <v>441</v>
      </c>
      <c r="CN30" s="281" t="s">
        <v>439</v>
      </c>
      <c r="CO30" s="230">
        <v>0</v>
      </c>
      <c r="CP30" s="228">
        <v>0</v>
      </c>
      <c r="CQ30" s="760"/>
      <c r="CR30" s="760"/>
      <c r="CS30" s="999"/>
      <c r="CT30" s="999"/>
      <c r="CU30" s="229"/>
      <c r="CV30" s="228"/>
      <c r="CW30" s="230">
        <v>0</v>
      </c>
      <c r="CX30" s="228">
        <v>0</v>
      </c>
      <c r="CY30" s="760"/>
      <c r="CZ30" s="760"/>
      <c r="DA30" s="999"/>
      <c r="DB30" s="999"/>
      <c r="DC30" s="229"/>
      <c r="DD30" s="228"/>
      <c r="DE30" s="230">
        <v>0.12</v>
      </c>
      <c r="DF30" s="228">
        <v>0</v>
      </c>
      <c r="DG30" s="760"/>
      <c r="DH30" s="760"/>
      <c r="DI30" s="999"/>
      <c r="DJ30" s="999"/>
      <c r="DK30" s="229"/>
      <c r="DL30" s="228"/>
      <c r="DM30" s="228">
        <f t="shared" si="1"/>
        <v>0.2</v>
      </c>
      <c r="DN30" s="231" t="str">
        <f t="shared" si="2"/>
        <v>OK</v>
      </c>
      <c r="DO30" s="232">
        <f>+U30+AC30+AK30</f>
        <v>0</v>
      </c>
      <c r="DP30" s="232">
        <f>+V30+AD30+AL30</f>
        <v>0</v>
      </c>
      <c r="DQ30" s="223" t="e">
        <f t="shared" si="8"/>
        <v>#DIV/0!</v>
      </c>
      <c r="DR30" s="786"/>
      <c r="DS30" s="786"/>
      <c r="DT30" s="839"/>
      <c r="DU30" s="785"/>
      <c r="DV30" s="785"/>
      <c r="DW30" s="788"/>
      <c r="DX30" s="232">
        <f t="shared" si="3"/>
        <v>0</v>
      </c>
      <c r="DY30" s="232">
        <f t="shared" si="3"/>
        <v>0</v>
      </c>
      <c r="DZ30" s="223" t="e">
        <f t="shared" si="9"/>
        <v>#DIV/0!</v>
      </c>
      <c r="EA30" s="786"/>
      <c r="EB30" s="786"/>
      <c r="EC30" s="839"/>
      <c r="ED30" s="785"/>
      <c r="EE30" s="785"/>
      <c r="EF30" s="788"/>
      <c r="EG30" s="232">
        <f t="shared" si="4"/>
        <v>0.08</v>
      </c>
      <c r="EH30" s="232">
        <f t="shared" si="4"/>
        <v>0.08</v>
      </c>
      <c r="EI30" s="223">
        <f t="shared" si="5"/>
        <v>1</v>
      </c>
      <c r="EJ30" s="786"/>
      <c r="EK30" s="786"/>
      <c r="EL30" s="839"/>
      <c r="EM30" s="785"/>
      <c r="EN30" s="1002"/>
      <c r="EO30" s="788"/>
      <c r="EP30" s="232">
        <f>+EG30+DE30+CO30+CW30</f>
        <v>0.2</v>
      </c>
      <c r="EQ30" s="232">
        <f>+EH30+DF30+CP30+CX30</f>
        <v>0.08</v>
      </c>
      <c r="ER30" s="223">
        <f t="shared" si="11"/>
        <v>0.39999999999999997</v>
      </c>
      <c r="ES30" s="786"/>
      <c r="ET30" s="786"/>
      <c r="EU30" s="839"/>
      <c r="EV30" s="785"/>
      <c r="EW30" s="785"/>
      <c r="EX30" s="788"/>
      <c r="EY30" s="233">
        <f t="shared" si="12"/>
        <v>0</v>
      </c>
      <c r="EZ30" s="286"/>
      <c r="FA30" s="234"/>
      <c r="FB30" s="234"/>
      <c r="FC30" s="440"/>
      <c r="FD30" s="234"/>
      <c r="FE30" s="234"/>
      <c r="FF30" s="234"/>
      <c r="FG30" s="234"/>
      <c r="FH30" s="234"/>
      <c r="FI30" s="234"/>
      <c r="FJ30" s="234"/>
      <c r="FK30" s="234"/>
      <c r="FL30" s="234"/>
      <c r="FM30" s="234"/>
      <c r="FN30" s="234"/>
      <c r="FO30" s="234"/>
      <c r="FP30" s="234"/>
      <c r="FQ30" s="234"/>
      <c r="FR30" s="234"/>
      <c r="FS30" s="234"/>
      <c r="FT30" s="234"/>
      <c r="FU30" s="234"/>
      <c r="FV30" s="234"/>
      <c r="FW30" s="234"/>
      <c r="FX30" s="234"/>
      <c r="FY30" s="234"/>
      <c r="FZ30" s="234"/>
      <c r="GA30" s="234"/>
      <c r="GB30" s="234"/>
      <c r="GC30" s="234"/>
      <c r="GD30" s="234"/>
      <c r="GE30" s="234"/>
      <c r="GF30" s="234"/>
      <c r="GG30" s="234"/>
      <c r="GH30" s="234"/>
      <c r="GI30" s="234"/>
      <c r="GJ30" s="234"/>
      <c r="GK30" s="234"/>
      <c r="GL30" s="234"/>
      <c r="GM30" s="234"/>
      <c r="GN30" s="234"/>
      <c r="GO30" s="234"/>
      <c r="GP30" s="234"/>
      <c r="GQ30" s="234"/>
      <c r="GR30" s="234"/>
      <c r="GS30" s="234"/>
      <c r="GT30" s="234"/>
      <c r="GU30" s="234"/>
      <c r="GV30" s="234"/>
      <c r="GW30" s="234"/>
      <c r="GX30" s="234"/>
      <c r="GY30" s="234"/>
      <c r="GZ30" s="234"/>
      <c r="HA30" s="234"/>
      <c r="HB30" s="234"/>
      <c r="HC30" s="234"/>
      <c r="HD30" s="234"/>
      <c r="HE30" s="234"/>
      <c r="HF30" s="234"/>
      <c r="HG30" s="234"/>
      <c r="HH30" s="234"/>
      <c r="HI30" s="234"/>
      <c r="HJ30" s="234"/>
      <c r="HK30" s="234"/>
      <c r="HL30" s="234"/>
      <c r="HM30" s="234"/>
    </row>
    <row r="31" spans="1:221" ht="72" customHeight="1" thickBot="1" x14ac:dyDescent="0.3">
      <c r="A31" s="996" t="s">
        <v>442</v>
      </c>
      <c r="B31" s="996"/>
      <c r="C31" s="996" t="s">
        <v>443</v>
      </c>
      <c r="D31" s="996">
        <v>2</v>
      </c>
      <c r="E31" s="996" t="s">
        <v>115</v>
      </c>
      <c r="F31" s="996" t="s">
        <v>444</v>
      </c>
      <c r="G31" s="996" t="s">
        <v>79</v>
      </c>
      <c r="H31" s="997">
        <v>12</v>
      </c>
      <c r="I31" s="987">
        <v>0.1</v>
      </c>
      <c r="J31" s="981">
        <v>5</v>
      </c>
      <c r="K31" s="982" t="s">
        <v>445</v>
      </c>
      <c r="L31" s="475" t="s">
        <v>446</v>
      </c>
      <c r="M31" s="473" t="s">
        <v>427</v>
      </c>
      <c r="N31" s="479">
        <v>1</v>
      </c>
      <c r="O31" s="983" t="s">
        <v>447</v>
      </c>
      <c r="P31" s="984">
        <v>0.2</v>
      </c>
      <c r="Q31" s="985">
        <f>+P31/$P$96</f>
        <v>2.0000000000000007E-2</v>
      </c>
      <c r="R31" s="983" t="s">
        <v>188</v>
      </c>
      <c r="S31" s="478" t="s">
        <v>448</v>
      </c>
      <c r="T31" s="480">
        <v>0.5</v>
      </c>
      <c r="U31" s="257">
        <v>0</v>
      </c>
      <c r="V31" s="257">
        <v>0</v>
      </c>
      <c r="W31" s="973">
        <f>+U31+U32</f>
        <v>0</v>
      </c>
      <c r="X31" s="973">
        <f>+V31+V32</f>
        <v>0</v>
      </c>
      <c r="Y31" s="980"/>
      <c r="Z31" s="980"/>
      <c r="AA31" s="258"/>
      <c r="AB31" s="257"/>
      <c r="AC31" s="257">
        <v>0</v>
      </c>
      <c r="AD31" s="257">
        <v>0</v>
      </c>
      <c r="AE31" s="973">
        <f>+AC31+AC32</f>
        <v>0</v>
      </c>
      <c r="AF31" s="973">
        <f>+AD31+AD32</f>
        <v>0</v>
      </c>
      <c r="AG31" s="980"/>
      <c r="AH31" s="980"/>
      <c r="AI31" s="258"/>
      <c r="AJ31" s="257"/>
      <c r="AK31" s="257">
        <v>0</v>
      </c>
      <c r="AL31" s="257">
        <v>0</v>
      </c>
      <c r="AM31" s="973">
        <f>+AK31+AK32</f>
        <v>0</v>
      </c>
      <c r="AN31" s="973">
        <f>+AL31+AL32</f>
        <v>0</v>
      </c>
      <c r="AO31" s="980"/>
      <c r="AP31" s="980"/>
      <c r="AQ31" s="258"/>
      <c r="AR31" s="257"/>
      <c r="AS31" s="257">
        <v>0</v>
      </c>
      <c r="AT31" s="257">
        <v>0</v>
      </c>
      <c r="AU31" s="973">
        <f>+AS31+AS32</f>
        <v>0</v>
      </c>
      <c r="AV31" s="973">
        <f>+AT31+AT32</f>
        <v>0</v>
      </c>
      <c r="AW31" s="980"/>
      <c r="AX31" s="980"/>
      <c r="AY31" s="258"/>
      <c r="AZ31" s="257"/>
      <c r="BA31" s="257">
        <v>0</v>
      </c>
      <c r="BB31" s="257">
        <v>0</v>
      </c>
      <c r="BC31" s="973">
        <f>+BA31+BA32</f>
        <v>0</v>
      </c>
      <c r="BD31" s="973">
        <f>+BB31+BB32</f>
        <v>0</v>
      </c>
      <c r="BE31" s="980"/>
      <c r="BF31" s="980"/>
      <c r="BG31" s="258"/>
      <c r="BH31" s="257"/>
      <c r="BI31" s="257">
        <v>0</v>
      </c>
      <c r="BJ31" s="257">
        <v>0</v>
      </c>
      <c r="BK31" s="973">
        <f>+BI31+BI32</f>
        <v>0</v>
      </c>
      <c r="BL31" s="973">
        <f>+BJ31+BJ32</f>
        <v>0</v>
      </c>
      <c r="BM31" s="980"/>
      <c r="BN31" s="980"/>
      <c r="BO31" s="258"/>
      <c r="BP31" s="257"/>
      <c r="BQ31" s="259">
        <v>8.2400000000000001E-2</v>
      </c>
      <c r="BR31" s="259">
        <v>8.2400000000000001E-2</v>
      </c>
      <c r="BS31" s="973">
        <f>+BQ31+BQ32</f>
        <v>0.1648</v>
      </c>
      <c r="BT31" s="973">
        <f>+BR31+BR32</f>
        <v>0.1648</v>
      </c>
      <c r="BU31" s="974">
        <f>+(BS31*$P$31)+(BS32*$P$31)+(BS33*$P$33)+(BS34*$P$33)+(BS35*$P$35)+(BS37*$P$37)+(BS39*$P$39)</f>
        <v>0.16420000000000004</v>
      </c>
      <c r="BV31" s="974">
        <f>+(BT31*$P$31)+(BT32*$P$31)+(BT33*$P$33)+(BT34*$P$33)+(BT35*$P$35)+(BT37*$P$37)+(BT39*$P$39)</f>
        <v>0.14772000000000002</v>
      </c>
      <c r="BW31" s="481" t="s">
        <v>449</v>
      </c>
      <c r="BX31" s="481" t="s">
        <v>450</v>
      </c>
      <c r="BY31" s="482">
        <v>8.2400000000000001E-2</v>
      </c>
      <c r="BZ31" s="482">
        <v>8.2400000000000001E-2</v>
      </c>
      <c r="CA31" s="973">
        <f>+BY31+BY32</f>
        <v>0.1648</v>
      </c>
      <c r="CB31" s="973">
        <f>+BZ31+BZ32</f>
        <v>0.1648</v>
      </c>
      <c r="CC31" s="974">
        <f>+(CA31*$P$31)+(CA32*$P$31)+(CA33*$P$33)+(CA34*$P$33)+(CA35*$P$35)+(CA37*$P$37)+(CA39*$P$39)</f>
        <v>0.16628000000000001</v>
      </c>
      <c r="CD31" s="974">
        <f>+(CB31*$P$31)+(CB32*$P$31)+(CB33*$P$33)+(CB34*$P$33)+(CB35*$P$35)+(CB37*$P$37)+(CB39*$P$39)</f>
        <v>0.13332000000000002</v>
      </c>
      <c r="CE31" s="481" t="s">
        <v>449</v>
      </c>
      <c r="CF31" s="483" t="s">
        <v>450</v>
      </c>
      <c r="CG31" s="482">
        <v>8.2400000000000001E-2</v>
      </c>
      <c r="CH31" s="482">
        <v>8.2400000000000001E-2</v>
      </c>
      <c r="CI31" s="973">
        <f>+CG31+CG32</f>
        <v>0.1648</v>
      </c>
      <c r="CJ31" s="973">
        <f>+CH31+CH32</f>
        <v>0.1648</v>
      </c>
      <c r="CK31" s="974">
        <f>+(CI31*$P$31)+(CI32*$P$31)+(CI33*$P$33)+(CI34*$P$33)+(CI35*$P$35)+(CI37*$P$37)+(CI39*$P$39)</f>
        <v>0.16620000000000004</v>
      </c>
      <c r="CL31" s="974">
        <f>+(CJ31*$P$31)+(CJ32*$P$31)+(CJ33*$P$33)+(CJ34*$P$33)+(CJ35*$P$35)+(CJ37*$P$37)+(CJ39*$P$39)</f>
        <v>0.14972000000000002</v>
      </c>
      <c r="CM31" s="258" t="s">
        <v>449</v>
      </c>
      <c r="CN31" s="257" t="s">
        <v>450</v>
      </c>
      <c r="CO31" s="259">
        <v>8.2400000000000001E-2</v>
      </c>
      <c r="CP31" s="259">
        <v>8.2400000000000001E-2</v>
      </c>
      <c r="CQ31" s="973">
        <f>+CO31+CO32</f>
        <v>0.1648</v>
      </c>
      <c r="CR31" s="973">
        <f>+CP31+CP32</f>
        <v>0.1648</v>
      </c>
      <c r="CS31" s="974">
        <f>+(CQ31*$P$31)+(CQ32*$P$31)+(CQ33*$P$33)+(CQ34*$P$33)+(CQ35*$P$35)+(CQ37*$P$37)+(CQ39*$P$39)</f>
        <v>0.16620000000000004</v>
      </c>
      <c r="CT31" s="974">
        <f>+(CR31*$P$31)+(CR32*$P$31)+(CR33*$P$33)+(CR34*$P$33)+(CR35*$P$35)+(CR37*$P$37)+(CR39*$P$39)</f>
        <v>0.16620000000000004</v>
      </c>
      <c r="CU31" s="481" t="s">
        <v>449</v>
      </c>
      <c r="CV31" s="257" t="s">
        <v>450</v>
      </c>
      <c r="CW31" s="237">
        <v>8.2400000000000001E-2</v>
      </c>
      <c r="CX31" s="237">
        <v>8.2400000000000001E-2</v>
      </c>
      <c r="CY31" s="774">
        <f>+CW31+CW32</f>
        <v>0.1648</v>
      </c>
      <c r="CZ31" s="774">
        <f>+CX31+CX32</f>
        <v>0.1648</v>
      </c>
      <c r="DA31" s="974">
        <f>+(CY31*$P$31)+(CY32*$P$31)+(CY33*$P$33)+(CY34*$P$33)+(CY35*$P$35)+(CY37*$P$37)+(CY39*$P$39)</f>
        <v>0.16620000000000004</v>
      </c>
      <c r="DB31" s="974">
        <f>+(CZ31*$P$31)+(CZ32*$P$31)+(CZ33*$P$33)+(CZ34*$P$33)+(CZ35*$P$35)+(CZ37*$P$37)+(CZ39*$P$39)</f>
        <v>0.16620000000000004</v>
      </c>
      <c r="DC31" s="481" t="s">
        <v>449</v>
      </c>
      <c r="DD31" s="257" t="s">
        <v>450</v>
      </c>
      <c r="DE31" s="237">
        <v>8.7999999999999995E-2</v>
      </c>
      <c r="DF31" s="236">
        <v>0</v>
      </c>
      <c r="DG31" s="774">
        <f>+DE31+DE32</f>
        <v>0.17599999999999999</v>
      </c>
      <c r="DH31" s="774">
        <f>+DF31+DF32</f>
        <v>0</v>
      </c>
      <c r="DI31" s="974">
        <f>+(DG31*$P$31)+(DG32*$P$31)+(DG33*$P$33)+(DG34*$P$33)+(DG35*$P$35)+(DG37*$P$37)+(DG39*$P$39)</f>
        <v>0.17092000000000002</v>
      </c>
      <c r="DJ31" s="974">
        <f>+(DH31*$P$31)+(DH32*$P$31)+(DH33*$P$33)+(DH34*$P$33)+(DH35*$P$35)+(DH37*$P$37)+(DH39*$P$39)</f>
        <v>0</v>
      </c>
      <c r="DK31" s="164"/>
      <c r="DL31" s="236"/>
      <c r="DM31" s="228">
        <f t="shared" ref="DM31:DM83" si="13">+DE31+CW31+CO31+CG31+BY31+BQ31+BI31+BA31+AS31+AK31+AC31+U31</f>
        <v>0.50000000000000011</v>
      </c>
      <c r="DN31" s="231" t="str">
        <f t="shared" si="2"/>
        <v>OK</v>
      </c>
      <c r="DO31" s="232">
        <f t="shared" ref="DO31:DO62" si="14">+U31+AC31+AK31</f>
        <v>0</v>
      </c>
      <c r="DP31" s="232">
        <f t="shared" si="0"/>
        <v>0</v>
      </c>
      <c r="DQ31" s="223" t="e">
        <f t="shared" si="8"/>
        <v>#DIV/0!</v>
      </c>
      <c r="DR31" s="786">
        <f>+W31+AE31+AM31</f>
        <v>0</v>
      </c>
      <c r="DS31" s="786">
        <f>+X31+AF31+AN31</f>
        <v>0</v>
      </c>
      <c r="DT31" s="814" t="e">
        <f>+DS32/DR32</f>
        <v>#DIV/0!</v>
      </c>
      <c r="DU31" s="785"/>
      <c r="DV31" s="785"/>
      <c r="DW31" s="788"/>
      <c r="DX31" s="232">
        <f t="shared" ref="DX31:DY43" si="15">+BI31+BA31+AS31</f>
        <v>0</v>
      </c>
      <c r="DY31" s="232">
        <f t="shared" si="15"/>
        <v>0</v>
      </c>
      <c r="DZ31" s="223" t="e">
        <f t="shared" si="9"/>
        <v>#DIV/0!</v>
      </c>
      <c r="EA31" s="786">
        <f>+DR31+BK31+BC31+AU31</f>
        <v>0</v>
      </c>
      <c r="EB31" s="786">
        <f>+DS31+BL31+BD31+AV31</f>
        <v>0</v>
      </c>
      <c r="EC31" s="814" t="e">
        <f>+EB32/EA32</f>
        <v>#DIV/0!</v>
      </c>
      <c r="ED31" s="785"/>
      <c r="EE31" s="785"/>
      <c r="EF31" s="788"/>
      <c r="EG31" s="232">
        <f t="shared" si="4"/>
        <v>0.2472</v>
      </c>
      <c r="EH31" s="232">
        <f t="shared" ref="EH31:EH39" si="16">+DY31+CP31+CH31+BZ31</f>
        <v>0.2472</v>
      </c>
      <c r="EI31" s="223">
        <f t="shared" ref="EI31:EI92" si="17">+EH31/EG31</f>
        <v>1</v>
      </c>
      <c r="EJ31" s="786">
        <f>+EA31+BS31+CI31+CA31</f>
        <v>0.49440000000000001</v>
      </c>
      <c r="EK31" s="786">
        <f>+EB31+BT31+CJ31+CB31</f>
        <v>0.49440000000000001</v>
      </c>
      <c r="EL31" s="814" t="e">
        <f>+EK32/EJ32</f>
        <v>#DIV/0!</v>
      </c>
      <c r="EM31" s="785"/>
      <c r="EN31" s="785"/>
      <c r="EO31" s="788"/>
      <c r="EP31" s="232">
        <f t="shared" ref="EP31:EQ39" si="18">+EG31+DE31+CO31+CW31</f>
        <v>0.5</v>
      </c>
      <c r="EQ31" s="232">
        <f t="shared" si="18"/>
        <v>0.41200000000000003</v>
      </c>
      <c r="ER31" s="223">
        <f t="shared" si="11"/>
        <v>0.82400000000000007</v>
      </c>
      <c r="ES31" s="786">
        <f>+EJ31+DG31+CY31+CQ31</f>
        <v>1</v>
      </c>
      <c r="ET31" s="786">
        <f>+EK31+DH31+CZ31+CR31</f>
        <v>0.82400000000000007</v>
      </c>
      <c r="EU31" s="814" t="e">
        <f>+ET32/ES32</f>
        <v>#DIV/0!</v>
      </c>
      <c r="EV31" s="785"/>
      <c r="EW31" s="785"/>
      <c r="EX31" s="788"/>
      <c r="EY31" s="238">
        <f t="shared" si="12"/>
        <v>0</v>
      </c>
      <c r="EZ31" s="210"/>
      <c r="FA31" s="227"/>
      <c r="FB31" s="227"/>
      <c r="FC31" s="227"/>
      <c r="FD31" s="227"/>
      <c r="FE31" s="227"/>
      <c r="FF31" s="227"/>
      <c r="FG31" s="227"/>
      <c r="FH31" s="227"/>
      <c r="FI31" s="227"/>
      <c r="FJ31" s="227"/>
      <c r="FK31" s="227"/>
      <c r="FL31" s="227"/>
      <c r="FM31" s="227"/>
      <c r="FN31" s="227"/>
      <c r="FO31" s="227"/>
      <c r="FP31" s="227"/>
      <c r="FQ31" s="227"/>
      <c r="FR31" s="227"/>
      <c r="FS31" s="227"/>
      <c r="FT31" s="227"/>
      <c r="FU31" s="227"/>
      <c r="FV31" s="227"/>
      <c r="FW31" s="227"/>
      <c r="FX31" s="227"/>
      <c r="FY31" s="227"/>
      <c r="FZ31" s="227"/>
      <c r="GA31" s="227"/>
      <c r="GB31" s="227"/>
      <c r="GC31" s="227"/>
      <c r="GD31" s="227"/>
      <c r="GE31" s="227"/>
      <c r="GF31" s="227"/>
      <c r="GG31" s="227"/>
      <c r="GH31" s="227"/>
      <c r="GI31" s="227"/>
      <c r="GJ31" s="227"/>
      <c r="GK31" s="227"/>
      <c r="GL31" s="227"/>
      <c r="GM31" s="227"/>
      <c r="GN31" s="227"/>
      <c r="GO31" s="227"/>
      <c r="GP31" s="227"/>
      <c r="GQ31" s="227"/>
      <c r="GR31" s="227"/>
      <c r="GS31" s="227"/>
      <c r="GT31" s="227"/>
      <c r="GU31" s="227"/>
      <c r="GV31" s="227"/>
      <c r="GW31" s="227"/>
      <c r="GX31" s="227"/>
      <c r="GY31" s="227"/>
      <c r="GZ31" s="227"/>
      <c r="HA31" s="227"/>
      <c r="HB31" s="227"/>
      <c r="HC31" s="227"/>
      <c r="HD31" s="227"/>
      <c r="HE31" s="227"/>
      <c r="HF31" s="227"/>
      <c r="HG31" s="227"/>
      <c r="HH31" s="227"/>
      <c r="HI31" s="227"/>
      <c r="HJ31" s="227"/>
      <c r="HK31" s="227"/>
      <c r="HL31" s="227"/>
      <c r="HM31" s="227"/>
    </row>
    <row r="32" spans="1:221" ht="138.75" customHeight="1" thickBot="1" x14ac:dyDescent="0.3">
      <c r="A32" s="996"/>
      <c r="B32" s="996"/>
      <c r="C32" s="996"/>
      <c r="D32" s="996"/>
      <c r="E32" s="996"/>
      <c r="F32" s="996"/>
      <c r="G32" s="996"/>
      <c r="H32" s="997"/>
      <c r="I32" s="987"/>
      <c r="J32" s="981"/>
      <c r="K32" s="982"/>
      <c r="L32" s="484" t="s">
        <v>451</v>
      </c>
      <c r="M32" s="473" t="s">
        <v>427</v>
      </c>
      <c r="N32" s="479">
        <v>1</v>
      </c>
      <c r="O32" s="986"/>
      <c r="P32" s="984"/>
      <c r="Q32" s="985"/>
      <c r="R32" s="983"/>
      <c r="S32" s="478" t="s">
        <v>452</v>
      </c>
      <c r="T32" s="480">
        <v>0.5</v>
      </c>
      <c r="U32" s="257">
        <v>0</v>
      </c>
      <c r="V32" s="257">
        <v>0</v>
      </c>
      <c r="W32" s="973"/>
      <c r="X32" s="973"/>
      <c r="Y32" s="980"/>
      <c r="Z32" s="980"/>
      <c r="AA32" s="258"/>
      <c r="AB32" s="257"/>
      <c r="AC32" s="257">
        <v>0</v>
      </c>
      <c r="AD32" s="257">
        <v>0</v>
      </c>
      <c r="AE32" s="973"/>
      <c r="AF32" s="973"/>
      <c r="AG32" s="980"/>
      <c r="AH32" s="980"/>
      <c r="AI32" s="258"/>
      <c r="AJ32" s="257"/>
      <c r="AK32" s="257">
        <v>0</v>
      </c>
      <c r="AL32" s="257">
        <v>0</v>
      </c>
      <c r="AM32" s="973"/>
      <c r="AN32" s="973"/>
      <c r="AO32" s="980"/>
      <c r="AP32" s="980"/>
      <c r="AQ32" s="258"/>
      <c r="AR32" s="257"/>
      <c r="AS32" s="257">
        <v>0</v>
      </c>
      <c r="AT32" s="257">
        <v>0</v>
      </c>
      <c r="AU32" s="973"/>
      <c r="AV32" s="973"/>
      <c r="AW32" s="980"/>
      <c r="AX32" s="980"/>
      <c r="AY32" s="258"/>
      <c r="AZ32" s="257"/>
      <c r="BA32" s="257">
        <v>0</v>
      </c>
      <c r="BB32" s="257">
        <v>0</v>
      </c>
      <c r="BC32" s="973"/>
      <c r="BD32" s="973"/>
      <c r="BE32" s="980"/>
      <c r="BF32" s="980"/>
      <c r="BG32" s="258"/>
      <c r="BH32" s="257"/>
      <c r="BI32" s="257">
        <v>0</v>
      </c>
      <c r="BJ32" s="257">
        <v>0</v>
      </c>
      <c r="BK32" s="973"/>
      <c r="BL32" s="973"/>
      <c r="BM32" s="980"/>
      <c r="BN32" s="980"/>
      <c r="BO32" s="258"/>
      <c r="BP32" s="257"/>
      <c r="BQ32" s="259">
        <v>8.2400000000000001E-2</v>
      </c>
      <c r="BR32" s="259">
        <v>8.2400000000000001E-2</v>
      </c>
      <c r="BS32" s="973"/>
      <c r="BT32" s="973"/>
      <c r="BU32" s="975"/>
      <c r="BV32" s="975"/>
      <c r="BW32" s="485" t="s">
        <v>453</v>
      </c>
      <c r="BX32" s="486" t="s">
        <v>454</v>
      </c>
      <c r="BY32" s="482">
        <v>8.2400000000000001E-2</v>
      </c>
      <c r="BZ32" s="482">
        <v>8.2400000000000001E-2</v>
      </c>
      <c r="CA32" s="973"/>
      <c r="CB32" s="973"/>
      <c r="CC32" s="975"/>
      <c r="CD32" s="975"/>
      <c r="CE32" s="485" t="s">
        <v>455</v>
      </c>
      <c r="CF32" s="487" t="s">
        <v>454</v>
      </c>
      <c r="CG32" s="482">
        <v>8.2400000000000001E-2</v>
      </c>
      <c r="CH32" s="482">
        <v>8.2400000000000001E-2</v>
      </c>
      <c r="CI32" s="973"/>
      <c r="CJ32" s="973"/>
      <c r="CK32" s="975"/>
      <c r="CL32" s="975"/>
      <c r="CM32" s="477" t="s">
        <v>456</v>
      </c>
      <c r="CN32" s="257" t="s">
        <v>454</v>
      </c>
      <c r="CO32" s="259">
        <v>8.2400000000000001E-2</v>
      </c>
      <c r="CP32" s="259">
        <v>8.2400000000000001E-2</v>
      </c>
      <c r="CQ32" s="973"/>
      <c r="CR32" s="973"/>
      <c r="CS32" s="975"/>
      <c r="CT32" s="975"/>
      <c r="CU32" s="481" t="s">
        <v>457</v>
      </c>
      <c r="CV32" s="257" t="s">
        <v>458</v>
      </c>
      <c r="CW32" s="237">
        <v>8.2400000000000001E-2</v>
      </c>
      <c r="CX32" s="237">
        <v>8.2400000000000001E-2</v>
      </c>
      <c r="CY32" s="774"/>
      <c r="CZ32" s="774"/>
      <c r="DA32" s="975"/>
      <c r="DB32" s="975"/>
      <c r="DC32" s="481" t="s">
        <v>896</v>
      </c>
      <c r="DD32" s="257" t="s">
        <v>458</v>
      </c>
      <c r="DE32" s="237">
        <v>8.7999999999999995E-2</v>
      </c>
      <c r="DF32" s="236">
        <v>0</v>
      </c>
      <c r="DG32" s="774"/>
      <c r="DH32" s="774"/>
      <c r="DI32" s="975"/>
      <c r="DJ32" s="975"/>
      <c r="DK32" s="164"/>
      <c r="DL32" s="236"/>
      <c r="DM32" s="228">
        <f t="shared" si="13"/>
        <v>0.50000000000000011</v>
      </c>
      <c r="DN32" s="231" t="str">
        <f t="shared" si="2"/>
        <v>OK</v>
      </c>
      <c r="DO32" s="232">
        <f t="shared" si="14"/>
        <v>0</v>
      </c>
      <c r="DP32" s="232">
        <f t="shared" si="0"/>
        <v>0</v>
      </c>
      <c r="DQ32" s="223" t="e">
        <f t="shared" si="8"/>
        <v>#DIV/0!</v>
      </c>
      <c r="DR32" s="786"/>
      <c r="DS32" s="786"/>
      <c r="DT32" s="814"/>
      <c r="DU32" s="785"/>
      <c r="DV32" s="785"/>
      <c r="DW32" s="788"/>
      <c r="DX32" s="232">
        <f t="shared" si="15"/>
        <v>0</v>
      </c>
      <c r="DY32" s="232">
        <f t="shared" si="15"/>
        <v>0</v>
      </c>
      <c r="DZ32" s="223" t="e">
        <f t="shared" si="9"/>
        <v>#DIV/0!</v>
      </c>
      <c r="EA32" s="786"/>
      <c r="EB32" s="786"/>
      <c r="EC32" s="814"/>
      <c r="ED32" s="785"/>
      <c r="EE32" s="785"/>
      <c r="EF32" s="788"/>
      <c r="EG32" s="232">
        <f t="shared" si="4"/>
        <v>0.2472</v>
      </c>
      <c r="EH32" s="232">
        <f t="shared" si="16"/>
        <v>0.2472</v>
      </c>
      <c r="EI32" s="223">
        <f t="shared" si="17"/>
        <v>1</v>
      </c>
      <c r="EJ32" s="786"/>
      <c r="EK32" s="786"/>
      <c r="EL32" s="814"/>
      <c r="EM32" s="785"/>
      <c r="EN32" s="785"/>
      <c r="EO32" s="788"/>
      <c r="EP32" s="232">
        <f t="shared" si="18"/>
        <v>0.5</v>
      </c>
      <c r="EQ32" s="232">
        <f t="shared" si="18"/>
        <v>0.41200000000000003</v>
      </c>
      <c r="ER32" s="223">
        <f t="shared" si="11"/>
        <v>0.82400000000000007</v>
      </c>
      <c r="ES32" s="786"/>
      <c r="ET32" s="786"/>
      <c r="EU32" s="814"/>
      <c r="EV32" s="785"/>
      <c r="EW32" s="785"/>
      <c r="EX32" s="788"/>
      <c r="EY32" s="238">
        <f t="shared" si="12"/>
        <v>0</v>
      </c>
      <c r="EZ32" s="210"/>
      <c r="FA32" s="227"/>
      <c r="FB32" s="227"/>
      <c r="FC32" s="227"/>
      <c r="FD32" s="227"/>
      <c r="FE32" s="227"/>
      <c r="FF32" s="227"/>
      <c r="FG32" s="227"/>
      <c r="FH32" s="227"/>
      <c r="FI32" s="227"/>
      <c r="FJ32" s="227"/>
      <c r="FK32" s="227"/>
      <c r="FL32" s="227"/>
      <c r="FM32" s="227"/>
      <c r="FN32" s="227"/>
      <c r="FO32" s="227"/>
      <c r="FP32" s="227"/>
      <c r="FQ32" s="227"/>
      <c r="FR32" s="227"/>
      <c r="FS32" s="227"/>
      <c r="FT32" s="227"/>
      <c r="FU32" s="227"/>
      <c r="FV32" s="227"/>
      <c r="FW32" s="227"/>
      <c r="FX32" s="227"/>
      <c r="FY32" s="227"/>
      <c r="FZ32" s="227"/>
      <c r="GA32" s="227"/>
      <c r="GB32" s="227"/>
      <c r="GC32" s="227"/>
      <c r="GD32" s="227"/>
      <c r="GE32" s="227"/>
      <c r="GF32" s="227"/>
      <c r="GG32" s="227"/>
      <c r="GH32" s="227"/>
      <c r="GI32" s="227"/>
      <c r="GJ32" s="227"/>
      <c r="GK32" s="227"/>
      <c r="GL32" s="227"/>
      <c r="GM32" s="227"/>
      <c r="GN32" s="227"/>
      <c r="GO32" s="227"/>
      <c r="GP32" s="227"/>
      <c r="GQ32" s="227"/>
      <c r="GR32" s="227"/>
      <c r="GS32" s="227"/>
      <c r="GT32" s="227"/>
      <c r="GU32" s="227"/>
      <c r="GV32" s="227"/>
      <c r="GW32" s="227"/>
      <c r="GX32" s="227"/>
      <c r="GY32" s="227"/>
      <c r="GZ32" s="227"/>
      <c r="HA32" s="227"/>
      <c r="HB32" s="227"/>
      <c r="HC32" s="227"/>
      <c r="HD32" s="227"/>
      <c r="HE32" s="227"/>
      <c r="HF32" s="227"/>
      <c r="HG32" s="227"/>
      <c r="HH32" s="227"/>
      <c r="HI32" s="227"/>
      <c r="HJ32" s="227"/>
      <c r="HK32" s="227"/>
      <c r="HL32" s="227"/>
      <c r="HM32" s="227"/>
    </row>
    <row r="33" spans="1:221" ht="58.5" customHeight="1" thickBot="1" x14ac:dyDescent="0.3">
      <c r="A33" s="996"/>
      <c r="B33" s="996"/>
      <c r="C33" s="996"/>
      <c r="D33" s="996"/>
      <c r="E33" s="996"/>
      <c r="F33" s="996"/>
      <c r="G33" s="996"/>
      <c r="H33" s="997"/>
      <c r="I33" s="987"/>
      <c r="J33" s="981">
        <v>6</v>
      </c>
      <c r="K33" s="982" t="s">
        <v>459</v>
      </c>
      <c r="L33" s="475" t="s">
        <v>460</v>
      </c>
      <c r="M33" s="473" t="s">
        <v>427</v>
      </c>
      <c r="N33" s="479">
        <v>1</v>
      </c>
      <c r="O33" s="983" t="s">
        <v>447</v>
      </c>
      <c r="P33" s="984">
        <v>0.2</v>
      </c>
      <c r="Q33" s="985">
        <f>+P33/$P$96</f>
        <v>2.0000000000000007E-2</v>
      </c>
      <c r="R33" s="983" t="s">
        <v>188</v>
      </c>
      <c r="S33" s="478" t="s">
        <v>461</v>
      </c>
      <c r="T33" s="480">
        <v>0.5</v>
      </c>
      <c r="U33" s="257">
        <v>0</v>
      </c>
      <c r="V33" s="257">
        <v>0</v>
      </c>
      <c r="W33" s="973">
        <f>+U33+U34</f>
        <v>0</v>
      </c>
      <c r="X33" s="973">
        <f>+V33+V34</f>
        <v>0</v>
      </c>
      <c r="Y33" s="980"/>
      <c r="Z33" s="980"/>
      <c r="AA33" s="258"/>
      <c r="AB33" s="257"/>
      <c r="AC33" s="257">
        <v>0</v>
      </c>
      <c r="AD33" s="257">
        <v>0</v>
      </c>
      <c r="AE33" s="973">
        <f>+AC33+AC34</f>
        <v>0</v>
      </c>
      <c r="AF33" s="973">
        <f>+AD33+AD34</f>
        <v>0</v>
      </c>
      <c r="AG33" s="980"/>
      <c r="AH33" s="980"/>
      <c r="AI33" s="258"/>
      <c r="AJ33" s="257"/>
      <c r="AK33" s="257">
        <v>0</v>
      </c>
      <c r="AL33" s="257">
        <v>0</v>
      </c>
      <c r="AM33" s="973">
        <f>+AK33+AK34</f>
        <v>0</v>
      </c>
      <c r="AN33" s="973">
        <f>+AL33+AL34</f>
        <v>0</v>
      </c>
      <c r="AO33" s="980"/>
      <c r="AP33" s="980"/>
      <c r="AQ33" s="258"/>
      <c r="AR33" s="257"/>
      <c r="AS33" s="257">
        <v>0</v>
      </c>
      <c r="AT33" s="257">
        <v>0</v>
      </c>
      <c r="AU33" s="973">
        <f>+AS33+AS34</f>
        <v>0</v>
      </c>
      <c r="AV33" s="973">
        <f>+AT33+AT34</f>
        <v>0</v>
      </c>
      <c r="AW33" s="980"/>
      <c r="AX33" s="980"/>
      <c r="AY33" s="258"/>
      <c r="AZ33" s="257"/>
      <c r="BA33" s="257">
        <v>0</v>
      </c>
      <c r="BB33" s="257">
        <v>0</v>
      </c>
      <c r="BC33" s="973">
        <f>+BA33+BA34</f>
        <v>0</v>
      </c>
      <c r="BD33" s="973">
        <f>+BB33+BB34</f>
        <v>0</v>
      </c>
      <c r="BE33" s="980"/>
      <c r="BF33" s="980"/>
      <c r="BG33" s="258"/>
      <c r="BH33" s="257"/>
      <c r="BI33" s="257">
        <v>0</v>
      </c>
      <c r="BJ33" s="257">
        <v>0</v>
      </c>
      <c r="BK33" s="973">
        <f>+BI33+BI34</f>
        <v>0</v>
      </c>
      <c r="BL33" s="973">
        <f>+BJ33+BJ34</f>
        <v>0</v>
      </c>
      <c r="BM33" s="980"/>
      <c r="BN33" s="980"/>
      <c r="BO33" s="258"/>
      <c r="BP33" s="257"/>
      <c r="BQ33" s="259">
        <v>8.2400000000000001E-2</v>
      </c>
      <c r="BR33" s="259">
        <v>8.2400000000000001E-2</v>
      </c>
      <c r="BS33" s="973">
        <f>+BQ33+BQ34</f>
        <v>0.1648</v>
      </c>
      <c r="BT33" s="973">
        <f>+BR33+BR34</f>
        <v>0.1648</v>
      </c>
      <c r="BU33" s="975"/>
      <c r="BV33" s="975"/>
      <c r="BW33" s="486" t="s">
        <v>462</v>
      </c>
      <c r="BX33" s="486" t="s">
        <v>463</v>
      </c>
      <c r="BY33" s="482">
        <v>8.2400000000000001E-2</v>
      </c>
      <c r="BZ33" s="482">
        <v>8.2400000000000001E-2</v>
      </c>
      <c r="CA33" s="973">
        <f>+BY33+BY34</f>
        <v>0.1648</v>
      </c>
      <c r="CB33" s="973">
        <f>+BZ33+BZ34</f>
        <v>8.2400000000000001E-2</v>
      </c>
      <c r="CC33" s="975"/>
      <c r="CD33" s="975"/>
      <c r="CE33" s="486" t="s">
        <v>464</v>
      </c>
      <c r="CF33" s="487" t="s">
        <v>465</v>
      </c>
      <c r="CG33" s="482">
        <v>8.2400000000000001E-2</v>
      </c>
      <c r="CH33" s="482">
        <v>8.2400000000000001E-2</v>
      </c>
      <c r="CI33" s="973">
        <f>+CG33+CG34</f>
        <v>0.1648</v>
      </c>
      <c r="CJ33" s="973">
        <f>+CH33+CH34</f>
        <v>0.1648</v>
      </c>
      <c r="CK33" s="975"/>
      <c r="CL33" s="975"/>
      <c r="CM33" s="258" t="s">
        <v>466</v>
      </c>
      <c r="CN33" s="257" t="s">
        <v>465</v>
      </c>
      <c r="CO33" s="259">
        <v>8.2400000000000001E-2</v>
      </c>
      <c r="CP33" s="259">
        <v>8.2400000000000001E-2</v>
      </c>
      <c r="CQ33" s="973">
        <f>+CO33+CO34</f>
        <v>0.1648</v>
      </c>
      <c r="CR33" s="973">
        <f>+CP33+CP34</f>
        <v>0.1648</v>
      </c>
      <c r="CS33" s="975"/>
      <c r="CT33" s="975"/>
      <c r="CU33" s="481" t="s">
        <v>467</v>
      </c>
      <c r="CV33" s="257" t="s">
        <v>468</v>
      </c>
      <c r="CW33" s="237">
        <v>8.2400000000000001E-2</v>
      </c>
      <c r="CX33" s="237">
        <v>8.2400000000000001E-2</v>
      </c>
      <c r="CY33" s="774">
        <f>+CW33+CW34</f>
        <v>0.1648</v>
      </c>
      <c r="CZ33" s="774">
        <f>+CX33+CX34</f>
        <v>0.1648</v>
      </c>
      <c r="DA33" s="975"/>
      <c r="DB33" s="975"/>
      <c r="DC33" s="481" t="s">
        <v>900</v>
      </c>
      <c r="DD33" s="257" t="s">
        <v>468</v>
      </c>
      <c r="DE33" s="237">
        <v>8.7999999999999995E-2</v>
      </c>
      <c r="DF33" s="236">
        <v>0</v>
      </c>
      <c r="DG33" s="774">
        <f>+DE33+DE34</f>
        <v>0.17599999999999999</v>
      </c>
      <c r="DH33" s="774">
        <f>+DF33+DF34</f>
        <v>0</v>
      </c>
      <c r="DI33" s="975"/>
      <c r="DJ33" s="975"/>
      <c r="DK33" s="164"/>
      <c r="DL33" s="236"/>
      <c r="DM33" s="228">
        <f t="shared" si="13"/>
        <v>0.50000000000000011</v>
      </c>
      <c r="DN33" s="231" t="str">
        <f t="shared" si="2"/>
        <v>OK</v>
      </c>
      <c r="DO33" s="232">
        <f>+U33+AC33+AK33</f>
        <v>0</v>
      </c>
      <c r="DP33" s="232">
        <f t="shared" si="0"/>
        <v>0</v>
      </c>
      <c r="DQ33" s="223" t="e">
        <f t="shared" si="8"/>
        <v>#DIV/0!</v>
      </c>
      <c r="DR33" s="786">
        <f>+W33+AE33+AM33</f>
        <v>0</v>
      </c>
      <c r="DS33" s="786">
        <f>+X33+AF33+AN33</f>
        <v>0</v>
      </c>
      <c r="DT33" s="814" t="e">
        <f>+DS34/DR34</f>
        <v>#DIV/0!</v>
      </c>
      <c r="DU33" s="785"/>
      <c r="DV33" s="785"/>
      <c r="DW33" s="788"/>
      <c r="DX33" s="232">
        <f t="shared" si="15"/>
        <v>0</v>
      </c>
      <c r="DY33" s="232">
        <f t="shared" si="15"/>
        <v>0</v>
      </c>
      <c r="DZ33" s="223" t="e">
        <f t="shared" si="9"/>
        <v>#DIV/0!</v>
      </c>
      <c r="EA33" s="786">
        <f>+DR33+BK33+BC33+AU33</f>
        <v>0</v>
      </c>
      <c r="EB33" s="786">
        <f>+DS33+BL33+BD33+AV33</f>
        <v>0</v>
      </c>
      <c r="EC33" s="814" t="e">
        <f>+EB34/EA34</f>
        <v>#DIV/0!</v>
      </c>
      <c r="ED33" s="785"/>
      <c r="EE33" s="785"/>
      <c r="EF33" s="788"/>
      <c r="EG33" s="232">
        <f t="shared" si="4"/>
        <v>0.2472</v>
      </c>
      <c r="EH33" s="232">
        <f t="shared" si="16"/>
        <v>0.2472</v>
      </c>
      <c r="EI33" s="223">
        <f t="shared" si="17"/>
        <v>1</v>
      </c>
      <c r="EJ33" s="786">
        <f>+EA33+BS33+CI33+CA33</f>
        <v>0.49440000000000001</v>
      </c>
      <c r="EK33" s="786">
        <f t="shared" ref="EK33" si="19">+EB33+BT33+CJ33+CB33</f>
        <v>0.41200000000000003</v>
      </c>
      <c r="EL33" s="814" t="e">
        <f>+EK34/EJ34</f>
        <v>#DIV/0!</v>
      </c>
      <c r="EM33" s="785"/>
      <c r="EN33" s="785"/>
      <c r="EO33" s="788"/>
      <c r="EP33" s="232">
        <f t="shared" si="18"/>
        <v>0.5</v>
      </c>
      <c r="EQ33" s="232">
        <f t="shared" si="18"/>
        <v>0.41200000000000003</v>
      </c>
      <c r="ER33" s="223">
        <f t="shared" si="11"/>
        <v>0.82400000000000007</v>
      </c>
      <c r="ES33" s="786">
        <f>+EJ33+DG33+CY33+CQ33</f>
        <v>1</v>
      </c>
      <c r="ET33" s="786">
        <f>+EK33+DH33+CZ33+CR33</f>
        <v>0.74160000000000004</v>
      </c>
      <c r="EU33" s="814"/>
      <c r="EV33" s="785"/>
      <c r="EW33" s="785"/>
      <c r="EX33" s="788"/>
      <c r="EY33" s="238">
        <f t="shared" si="12"/>
        <v>0</v>
      </c>
      <c r="EZ33" s="210"/>
      <c r="FA33" s="227"/>
      <c r="FB33" s="227"/>
      <c r="FC33" s="227"/>
      <c r="FD33" s="227"/>
      <c r="FE33" s="227"/>
      <c r="FF33" s="227"/>
      <c r="FG33" s="227"/>
      <c r="FH33" s="227"/>
      <c r="FI33" s="227"/>
      <c r="FJ33" s="227"/>
      <c r="FK33" s="227"/>
      <c r="FL33" s="227"/>
      <c r="FM33" s="227"/>
      <c r="FN33" s="227"/>
      <c r="FO33" s="227"/>
      <c r="FP33" s="227"/>
      <c r="FQ33" s="227"/>
      <c r="FR33" s="227"/>
      <c r="FS33" s="227"/>
      <c r="FT33" s="227"/>
      <c r="FU33" s="227"/>
      <c r="FV33" s="227"/>
      <c r="FW33" s="227"/>
      <c r="FX33" s="227"/>
      <c r="FY33" s="227"/>
      <c r="FZ33" s="227"/>
      <c r="GA33" s="227"/>
      <c r="GB33" s="227"/>
      <c r="GC33" s="227"/>
      <c r="GD33" s="227"/>
      <c r="GE33" s="227"/>
      <c r="GF33" s="227"/>
      <c r="GG33" s="227"/>
      <c r="GH33" s="227"/>
      <c r="GI33" s="227"/>
      <c r="GJ33" s="227"/>
      <c r="GK33" s="227"/>
      <c r="GL33" s="227"/>
      <c r="GM33" s="227"/>
      <c r="GN33" s="227"/>
      <c r="GO33" s="227"/>
      <c r="GP33" s="227"/>
      <c r="GQ33" s="227"/>
      <c r="GR33" s="227"/>
      <c r="GS33" s="227"/>
      <c r="GT33" s="227"/>
      <c r="GU33" s="227"/>
      <c r="GV33" s="227"/>
      <c r="GW33" s="227"/>
      <c r="GX33" s="227"/>
      <c r="GY33" s="227"/>
      <c r="GZ33" s="227"/>
      <c r="HA33" s="227"/>
      <c r="HB33" s="227"/>
      <c r="HC33" s="227"/>
      <c r="HD33" s="227"/>
      <c r="HE33" s="227"/>
      <c r="HF33" s="227"/>
      <c r="HG33" s="227"/>
      <c r="HH33" s="227"/>
      <c r="HI33" s="227"/>
      <c r="HJ33" s="227"/>
      <c r="HK33" s="227"/>
      <c r="HL33" s="227"/>
      <c r="HM33" s="227"/>
    </row>
    <row r="34" spans="1:221" ht="120" customHeight="1" thickBot="1" x14ac:dyDescent="0.3">
      <c r="A34" s="996"/>
      <c r="B34" s="996"/>
      <c r="C34" s="996"/>
      <c r="D34" s="996"/>
      <c r="E34" s="996"/>
      <c r="F34" s="996"/>
      <c r="G34" s="996"/>
      <c r="H34" s="997"/>
      <c r="I34" s="987"/>
      <c r="J34" s="981"/>
      <c r="K34" s="982"/>
      <c r="L34" s="475" t="s">
        <v>469</v>
      </c>
      <c r="M34" s="473" t="s">
        <v>427</v>
      </c>
      <c r="N34" s="479">
        <v>1</v>
      </c>
      <c r="O34" s="986"/>
      <c r="P34" s="984"/>
      <c r="Q34" s="985"/>
      <c r="R34" s="983"/>
      <c r="S34" s="478" t="s">
        <v>470</v>
      </c>
      <c r="T34" s="480">
        <v>0.5</v>
      </c>
      <c r="U34" s="257">
        <v>0</v>
      </c>
      <c r="V34" s="257">
        <v>0</v>
      </c>
      <c r="W34" s="973"/>
      <c r="X34" s="973"/>
      <c r="Y34" s="980"/>
      <c r="Z34" s="980"/>
      <c r="AA34" s="258"/>
      <c r="AB34" s="257"/>
      <c r="AC34" s="257">
        <v>0</v>
      </c>
      <c r="AD34" s="257">
        <v>0</v>
      </c>
      <c r="AE34" s="973"/>
      <c r="AF34" s="973"/>
      <c r="AG34" s="980"/>
      <c r="AH34" s="980"/>
      <c r="AI34" s="258"/>
      <c r="AJ34" s="257"/>
      <c r="AK34" s="257">
        <v>0</v>
      </c>
      <c r="AL34" s="257">
        <v>0</v>
      </c>
      <c r="AM34" s="973"/>
      <c r="AN34" s="973"/>
      <c r="AO34" s="980"/>
      <c r="AP34" s="980"/>
      <c r="AQ34" s="258"/>
      <c r="AR34" s="257"/>
      <c r="AS34" s="257">
        <v>0</v>
      </c>
      <c r="AT34" s="257">
        <v>0</v>
      </c>
      <c r="AU34" s="973"/>
      <c r="AV34" s="973"/>
      <c r="AW34" s="980"/>
      <c r="AX34" s="980"/>
      <c r="AY34" s="258"/>
      <c r="AZ34" s="257"/>
      <c r="BA34" s="257">
        <v>0</v>
      </c>
      <c r="BB34" s="257">
        <v>0</v>
      </c>
      <c r="BC34" s="973"/>
      <c r="BD34" s="973"/>
      <c r="BE34" s="980"/>
      <c r="BF34" s="980"/>
      <c r="BG34" s="258"/>
      <c r="BH34" s="257"/>
      <c r="BI34" s="257">
        <v>0</v>
      </c>
      <c r="BJ34" s="257">
        <v>0</v>
      </c>
      <c r="BK34" s="973"/>
      <c r="BL34" s="973"/>
      <c r="BM34" s="980"/>
      <c r="BN34" s="980"/>
      <c r="BO34" s="258"/>
      <c r="BP34" s="257"/>
      <c r="BQ34" s="259">
        <v>8.2400000000000001E-2</v>
      </c>
      <c r="BR34" s="259">
        <v>8.2400000000000001E-2</v>
      </c>
      <c r="BS34" s="973"/>
      <c r="BT34" s="973"/>
      <c r="BU34" s="975"/>
      <c r="BV34" s="975"/>
      <c r="BW34" s="486" t="s">
        <v>462</v>
      </c>
      <c r="BX34" s="486" t="s">
        <v>463</v>
      </c>
      <c r="BY34" s="482">
        <v>8.2400000000000001E-2</v>
      </c>
      <c r="BZ34" s="482"/>
      <c r="CA34" s="973"/>
      <c r="CB34" s="973"/>
      <c r="CC34" s="975"/>
      <c r="CD34" s="975"/>
      <c r="CE34" s="486" t="s">
        <v>471</v>
      </c>
      <c r="CF34" s="487" t="s">
        <v>472</v>
      </c>
      <c r="CG34" s="482">
        <v>8.2400000000000001E-2</v>
      </c>
      <c r="CH34" s="482">
        <v>8.2400000000000001E-2</v>
      </c>
      <c r="CI34" s="973"/>
      <c r="CJ34" s="973"/>
      <c r="CK34" s="975"/>
      <c r="CL34" s="975"/>
      <c r="CM34" s="258" t="s">
        <v>473</v>
      </c>
      <c r="CN34" s="257" t="s">
        <v>472</v>
      </c>
      <c r="CO34" s="259">
        <v>8.2400000000000001E-2</v>
      </c>
      <c r="CP34" s="259">
        <v>8.2400000000000001E-2</v>
      </c>
      <c r="CQ34" s="973"/>
      <c r="CR34" s="973"/>
      <c r="CS34" s="975"/>
      <c r="CT34" s="975"/>
      <c r="CU34" s="481" t="s">
        <v>474</v>
      </c>
      <c r="CV34" s="257" t="s">
        <v>475</v>
      </c>
      <c r="CW34" s="237">
        <v>8.2400000000000001E-2</v>
      </c>
      <c r="CX34" s="237">
        <v>8.2400000000000001E-2</v>
      </c>
      <c r="CY34" s="774"/>
      <c r="CZ34" s="774"/>
      <c r="DA34" s="975"/>
      <c r="DB34" s="975"/>
      <c r="DC34" s="481" t="s">
        <v>897</v>
      </c>
      <c r="DD34" s="257" t="s">
        <v>450</v>
      </c>
      <c r="DE34" s="237">
        <v>8.7999999999999995E-2</v>
      </c>
      <c r="DF34" s="236">
        <v>0</v>
      </c>
      <c r="DG34" s="774"/>
      <c r="DH34" s="774"/>
      <c r="DI34" s="975"/>
      <c r="DJ34" s="975"/>
      <c r="DK34" s="164"/>
      <c r="DL34" s="236"/>
      <c r="DM34" s="228">
        <f t="shared" si="13"/>
        <v>0.50000000000000011</v>
      </c>
      <c r="DN34" s="231" t="str">
        <f t="shared" si="2"/>
        <v>OK</v>
      </c>
      <c r="DO34" s="232">
        <f>+U34+AC34+AK34</f>
        <v>0</v>
      </c>
      <c r="DP34" s="232">
        <f t="shared" ref="DP34:DP62" si="20">+V34+AD34+AL34</f>
        <v>0</v>
      </c>
      <c r="DQ34" s="223" t="e">
        <f t="shared" si="8"/>
        <v>#DIV/0!</v>
      </c>
      <c r="DR34" s="786"/>
      <c r="DS34" s="786"/>
      <c r="DT34" s="814"/>
      <c r="DU34" s="785"/>
      <c r="DV34" s="785"/>
      <c r="DW34" s="788"/>
      <c r="DX34" s="232">
        <f t="shared" si="15"/>
        <v>0</v>
      </c>
      <c r="DY34" s="232">
        <f t="shared" si="15"/>
        <v>0</v>
      </c>
      <c r="DZ34" s="223" t="e">
        <f t="shared" si="9"/>
        <v>#DIV/0!</v>
      </c>
      <c r="EA34" s="786"/>
      <c r="EB34" s="786"/>
      <c r="EC34" s="814"/>
      <c r="ED34" s="785"/>
      <c r="EE34" s="785"/>
      <c r="EF34" s="788"/>
      <c r="EG34" s="232">
        <f t="shared" si="4"/>
        <v>0.2472</v>
      </c>
      <c r="EH34" s="232">
        <f t="shared" si="16"/>
        <v>0.1648</v>
      </c>
      <c r="EI34" s="223">
        <f t="shared" si="17"/>
        <v>0.66666666666666663</v>
      </c>
      <c r="EJ34" s="786"/>
      <c r="EK34" s="786"/>
      <c r="EL34" s="814"/>
      <c r="EM34" s="785"/>
      <c r="EN34" s="785"/>
      <c r="EO34" s="788"/>
      <c r="EP34" s="232">
        <f t="shared" si="18"/>
        <v>0.5</v>
      </c>
      <c r="EQ34" s="232">
        <f t="shared" si="18"/>
        <v>0.3296</v>
      </c>
      <c r="ER34" s="223">
        <f t="shared" si="11"/>
        <v>0.65920000000000001</v>
      </c>
      <c r="ES34" s="786"/>
      <c r="ET34" s="786"/>
      <c r="EU34" s="814"/>
      <c r="EV34" s="785"/>
      <c r="EW34" s="785"/>
      <c r="EX34" s="788"/>
      <c r="EY34" s="238">
        <f t="shared" si="12"/>
        <v>0</v>
      </c>
      <c r="EZ34" s="210"/>
      <c r="FA34" s="227"/>
      <c r="FB34" s="227"/>
      <c r="FC34" s="227"/>
      <c r="FD34" s="227"/>
      <c r="FE34" s="227"/>
      <c r="FF34" s="227"/>
      <c r="FG34" s="227"/>
      <c r="FH34" s="227"/>
      <c r="FI34" s="227"/>
      <c r="FJ34" s="227"/>
      <c r="FK34" s="227"/>
      <c r="FL34" s="227"/>
      <c r="FM34" s="227"/>
      <c r="FN34" s="227"/>
      <c r="FO34" s="227"/>
      <c r="FP34" s="227"/>
      <c r="FQ34" s="227"/>
      <c r="FR34" s="227"/>
      <c r="FS34" s="227"/>
      <c r="FT34" s="227"/>
      <c r="FU34" s="227"/>
      <c r="FV34" s="227"/>
      <c r="FW34" s="227"/>
      <c r="FX34" s="227"/>
      <c r="FY34" s="227"/>
      <c r="FZ34" s="227"/>
      <c r="GA34" s="227"/>
      <c r="GB34" s="227"/>
      <c r="GC34" s="227"/>
      <c r="GD34" s="227"/>
      <c r="GE34" s="227"/>
      <c r="GF34" s="227"/>
      <c r="GG34" s="227"/>
      <c r="GH34" s="227"/>
      <c r="GI34" s="227"/>
      <c r="GJ34" s="227"/>
      <c r="GK34" s="227"/>
      <c r="GL34" s="227"/>
      <c r="GM34" s="227"/>
      <c r="GN34" s="227"/>
      <c r="GO34" s="227"/>
      <c r="GP34" s="227"/>
      <c r="GQ34" s="227"/>
      <c r="GR34" s="227"/>
      <c r="GS34" s="227"/>
      <c r="GT34" s="227"/>
      <c r="GU34" s="227"/>
      <c r="GV34" s="227"/>
      <c r="GW34" s="227"/>
      <c r="GX34" s="227"/>
      <c r="GY34" s="227"/>
      <c r="GZ34" s="227"/>
      <c r="HA34" s="227"/>
      <c r="HB34" s="227"/>
      <c r="HC34" s="227"/>
      <c r="HD34" s="227"/>
      <c r="HE34" s="227"/>
      <c r="HF34" s="227"/>
      <c r="HG34" s="227"/>
      <c r="HH34" s="227"/>
      <c r="HI34" s="227"/>
      <c r="HJ34" s="227"/>
      <c r="HK34" s="227"/>
      <c r="HL34" s="227"/>
      <c r="HM34" s="227"/>
    </row>
    <row r="35" spans="1:221" ht="108" customHeight="1" thickBot="1" x14ac:dyDescent="0.3">
      <c r="A35" s="996"/>
      <c r="B35" s="996"/>
      <c r="C35" s="996"/>
      <c r="D35" s="996"/>
      <c r="E35" s="996"/>
      <c r="F35" s="996"/>
      <c r="G35" s="996"/>
      <c r="H35" s="997"/>
      <c r="I35" s="987"/>
      <c r="J35" s="981">
        <v>7</v>
      </c>
      <c r="K35" s="982" t="s">
        <v>476</v>
      </c>
      <c r="L35" s="988" t="s">
        <v>477</v>
      </c>
      <c r="M35" s="989" t="s">
        <v>427</v>
      </c>
      <c r="N35" s="990">
        <v>1</v>
      </c>
      <c r="O35" s="983" t="s">
        <v>447</v>
      </c>
      <c r="P35" s="984">
        <v>0.2</v>
      </c>
      <c r="Q35" s="985">
        <f>+P35/$P$96</f>
        <v>2.0000000000000007E-2</v>
      </c>
      <c r="R35" s="983" t="s">
        <v>188</v>
      </c>
      <c r="S35" s="478" t="s">
        <v>478</v>
      </c>
      <c r="T35" s="256">
        <v>0.4</v>
      </c>
      <c r="U35" s="257">
        <v>0</v>
      </c>
      <c r="V35" s="257">
        <v>0</v>
      </c>
      <c r="W35" s="973">
        <f t="shared" ref="W35" si="21">+U35+U36</f>
        <v>0</v>
      </c>
      <c r="X35" s="973">
        <f>+V35+V36</f>
        <v>0</v>
      </c>
      <c r="Y35" s="980"/>
      <c r="Z35" s="980"/>
      <c r="AA35" s="258"/>
      <c r="AB35" s="257"/>
      <c r="AC35" s="257">
        <v>0</v>
      </c>
      <c r="AD35" s="257">
        <v>0</v>
      </c>
      <c r="AE35" s="973">
        <f t="shared" ref="AE35" si="22">+AC35+AC36</f>
        <v>0</v>
      </c>
      <c r="AF35" s="973">
        <f>+AD35+AD36</f>
        <v>0</v>
      </c>
      <c r="AG35" s="980"/>
      <c r="AH35" s="980"/>
      <c r="AI35" s="258"/>
      <c r="AJ35" s="257"/>
      <c r="AK35" s="257">
        <v>0</v>
      </c>
      <c r="AL35" s="257">
        <v>0</v>
      </c>
      <c r="AM35" s="973">
        <f t="shared" ref="AM35" si="23">+AK35+AK36</f>
        <v>0</v>
      </c>
      <c r="AN35" s="973">
        <f>+AL35+AL36</f>
        <v>0</v>
      </c>
      <c r="AO35" s="980"/>
      <c r="AP35" s="980"/>
      <c r="AQ35" s="258"/>
      <c r="AR35" s="257"/>
      <c r="AS35" s="257">
        <v>0</v>
      </c>
      <c r="AT35" s="257">
        <v>0</v>
      </c>
      <c r="AU35" s="973">
        <f t="shared" ref="AU35" si="24">+AS35+AS36</f>
        <v>0</v>
      </c>
      <c r="AV35" s="973">
        <f>+AT35+AT36</f>
        <v>0</v>
      </c>
      <c r="AW35" s="980"/>
      <c r="AX35" s="980"/>
      <c r="AY35" s="258"/>
      <c r="AZ35" s="257"/>
      <c r="BA35" s="257">
        <v>0</v>
      </c>
      <c r="BB35" s="257">
        <v>0</v>
      </c>
      <c r="BC35" s="973">
        <f t="shared" ref="BC35" si="25">+BA35+BA36</f>
        <v>0</v>
      </c>
      <c r="BD35" s="973">
        <f>+BB35+BB36</f>
        <v>0</v>
      </c>
      <c r="BE35" s="980"/>
      <c r="BF35" s="980"/>
      <c r="BG35" s="258"/>
      <c r="BH35" s="257"/>
      <c r="BI35" s="257">
        <v>0</v>
      </c>
      <c r="BJ35" s="257">
        <v>0</v>
      </c>
      <c r="BK35" s="973">
        <f t="shared" ref="BK35" si="26">+BI35+BI36</f>
        <v>0</v>
      </c>
      <c r="BL35" s="973">
        <f>+BJ35+BJ36</f>
        <v>0</v>
      </c>
      <c r="BM35" s="980"/>
      <c r="BN35" s="980"/>
      <c r="BO35" s="258"/>
      <c r="BP35" s="257"/>
      <c r="BQ35" s="259">
        <v>6.6600000000000006E-2</v>
      </c>
      <c r="BR35" s="259">
        <v>6.6600000000000006E-2</v>
      </c>
      <c r="BS35" s="973">
        <f>+BQ35+BQ36</f>
        <v>0.16660000000000003</v>
      </c>
      <c r="BT35" s="973">
        <f>+BR35+BR36</f>
        <v>0.16660000000000003</v>
      </c>
      <c r="BU35" s="975"/>
      <c r="BV35" s="975"/>
      <c r="BW35" s="486" t="s">
        <v>479</v>
      </c>
      <c r="BX35" s="486" t="s">
        <v>450</v>
      </c>
      <c r="BY35" s="482">
        <v>6.7000000000000004E-2</v>
      </c>
      <c r="BZ35" s="482">
        <v>6.7000000000000004E-2</v>
      </c>
      <c r="CA35" s="973">
        <f t="shared" ref="CA35" si="27">+BY35+BY36</f>
        <v>0.16700000000000001</v>
      </c>
      <c r="CB35" s="973">
        <f>+BZ35+BZ36</f>
        <v>0.16700000000000001</v>
      </c>
      <c r="CC35" s="975"/>
      <c r="CD35" s="975"/>
      <c r="CE35" s="486" t="s">
        <v>480</v>
      </c>
      <c r="CF35" s="487" t="s">
        <v>450</v>
      </c>
      <c r="CG35" s="482">
        <v>6.6600000000000006E-2</v>
      </c>
      <c r="CH35" s="482">
        <v>6.6600000000000006E-2</v>
      </c>
      <c r="CI35" s="973">
        <f t="shared" ref="CI35" si="28">+CG35+CG36</f>
        <v>0.16660000000000003</v>
      </c>
      <c r="CJ35" s="973">
        <f>+CH35+CH36</f>
        <v>0.16660000000000003</v>
      </c>
      <c r="CK35" s="975"/>
      <c r="CL35" s="975"/>
      <c r="CM35" s="258" t="s">
        <v>480</v>
      </c>
      <c r="CN35" s="257" t="s">
        <v>450</v>
      </c>
      <c r="CO35" s="259">
        <v>6.6600000000000006E-2</v>
      </c>
      <c r="CP35" s="259">
        <v>6.6600000000000006E-2</v>
      </c>
      <c r="CQ35" s="973">
        <f t="shared" ref="CQ35" si="29">+CO35+CO36</f>
        <v>0.16660000000000003</v>
      </c>
      <c r="CR35" s="973">
        <f>+CP35+CP36</f>
        <v>0.16660000000000003</v>
      </c>
      <c r="CS35" s="975"/>
      <c r="CT35" s="975"/>
      <c r="CU35" s="481" t="s">
        <v>481</v>
      </c>
      <c r="CV35" s="257" t="s">
        <v>450</v>
      </c>
      <c r="CW35" s="237">
        <v>6.6600000000000006E-2</v>
      </c>
      <c r="CX35" s="237">
        <v>6.6600000000000006E-2</v>
      </c>
      <c r="CY35" s="774">
        <f t="shared" ref="CY35" si="30">+CW35+CW36</f>
        <v>0.16660000000000003</v>
      </c>
      <c r="CZ35" s="774">
        <f>+CX35+CX36</f>
        <v>0.16660000000000003</v>
      </c>
      <c r="DA35" s="975"/>
      <c r="DB35" s="975"/>
      <c r="DC35" s="481" t="s">
        <v>898</v>
      </c>
      <c r="DD35" s="257" t="s">
        <v>450</v>
      </c>
      <c r="DE35" s="237">
        <v>6.6600000000000006E-2</v>
      </c>
      <c r="DF35" s="236">
        <v>0</v>
      </c>
      <c r="DG35" s="774">
        <f t="shared" ref="DG35" si="31">+DE35+DE36</f>
        <v>0.16660000000000003</v>
      </c>
      <c r="DH35" s="774">
        <f>+DF35+DF36</f>
        <v>0</v>
      </c>
      <c r="DI35" s="975"/>
      <c r="DJ35" s="975"/>
      <c r="DK35" s="164"/>
      <c r="DL35" s="236"/>
      <c r="DM35" s="228">
        <f t="shared" si="13"/>
        <v>0.4</v>
      </c>
      <c r="DN35" s="231" t="str">
        <f t="shared" si="2"/>
        <v>OK</v>
      </c>
      <c r="DO35" s="232">
        <f t="shared" si="14"/>
        <v>0</v>
      </c>
      <c r="DP35" s="232">
        <f t="shared" si="20"/>
        <v>0</v>
      </c>
      <c r="DQ35" s="223" t="e">
        <f t="shared" si="8"/>
        <v>#DIV/0!</v>
      </c>
      <c r="DR35" s="786">
        <f>+W35+AE35+AM35</f>
        <v>0</v>
      </c>
      <c r="DS35" s="786">
        <f>+X35+AF35+AN35</f>
        <v>0</v>
      </c>
      <c r="DT35" s="814" t="e">
        <f>+DS35/DR35</f>
        <v>#DIV/0!</v>
      </c>
      <c r="DU35" s="785"/>
      <c r="DV35" s="785"/>
      <c r="DW35" s="788"/>
      <c r="DX35" s="232">
        <f t="shared" si="15"/>
        <v>0</v>
      </c>
      <c r="DY35" s="232">
        <f t="shared" si="15"/>
        <v>0</v>
      </c>
      <c r="DZ35" s="223" t="e">
        <f t="shared" si="9"/>
        <v>#DIV/0!</v>
      </c>
      <c r="EA35" s="786">
        <f>+DR35+BK35+BC35+AU35</f>
        <v>0</v>
      </c>
      <c r="EB35" s="786">
        <f>+DS35+BL35+BD35+AV35</f>
        <v>0</v>
      </c>
      <c r="EC35" s="814" t="e">
        <f>+EB36/EA36</f>
        <v>#DIV/0!</v>
      </c>
      <c r="ED35" s="785"/>
      <c r="EE35" s="785"/>
      <c r="EF35" s="788"/>
      <c r="EG35" s="232">
        <f t="shared" ref="EG35:EG39" si="32">+DX35+CG35+BY35+BQ35</f>
        <v>0.20019999999999999</v>
      </c>
      <c r="EH35" s="232">
        <f t="shared" si="16"/>
        <v>0.20020000000000002</v>
      </c>
      <c r="EI35" s="223">
        <f t="shared" si="17"/>
        <v>1.0000000000000002</v>
      </c>
      <c r="EJ35" s="786">
        <f t="shared" ref="EJ35:EK35" si="33">+EA35+BS35+CI35+CA35</f>
        <v>0.50020000000000009</v>
      </c>
      <c r="EK35" s="786">
        <f t="shared" si="33"/>
        <v>0.50020000000000009</v>
      </c>
      <c r="EL35" s="814" t="e">
        <f>+EK36/EJ36</f>
        <v>#DIV/0!</v>
      </c>
      <c r="EM35" s="785"/>
      <c r="EN35" s="785"/>
      <c r="EO35" s="788"/>
      <c r="EP35" s="232">
        <f t="shared" si="18"/>
        <v>0.39999999999999997</v>
      </c>
      <c r="EQ35" s="232">
        <f t="shared" si="18"/>
        <v>0.33340000000000003</v>
      </c>
      <c r="ER35" s="223">
        <f t="shared" si="11"/>
        <v>0.83350000000000013</v>
      </c>
      <c r="ES35" s="786">
        <f>+EJ35+DG35+CY35+CQ35</f>
        <v>1.0000000000000002</v>
      </c>
      <c r="ET35" s="786">
        <f>+EK35+DH35+CZ35+CR35</f>
        <v>0.83340000000000014</v>
      </c>
      <c r="EU35" s="814" t="e">
        <f>+ET36/ES36</f>
        <v>#DIV/0!</v>
      </c>
      <c r="EV35" s="785"/>
      <c r="EW35" s="785"/>
      <c r="EX35" s="788"/>
      <c r="EY35" s="238">
        <f t="shared" si="12"/>
        <v>0</v>
      </c>
      <c r="EZ35" s="287" t="e">
        <f>12*#REF!/100</f>
        <v>#REF!</v>
      </c>
      <c r="FA35" s="227"/>
      <c r="FB35" s="227"/>
      <c r="FC35" s="227"/>
      <c r="FD35" s="227"/>
      <c r="FE35" s="227"/>
      <c r="FF35" s="227"/>
      <c r="FG35" s="227"/>
      <c r="FH35" s="227"/>
      <c r="FI35" s="227"/>
      <c r="FJ35" s="227"/>
      <c r="FK35" s="227"/>
      <c r="FL35" s="227"/>
      <c r="FM35" s="227"/>
      <c r="FN35" s="227"/>
      <c r="FO35" s="227"/>
      <c r="FP35" s="227"/>
      <c r="FQ35" s="227"/>
      <c r="FR35" s="227"/>
      <c r="FS35" s="227"/>
      <c r="FT35" s="227"/>
      <c r="FU35" s="227"/>
      <c r="FV35" s="227"/>
      <c r="FW35" s="227"/>
      <c r="FX35" s="227"/>
      <c r="FY35" s="227"/>
      <c r="FZ35" s="227"/>
      <c r="GA35" s="227"/>
      <c r="GB35" s="227"/>
      <c r="GC35" s="227"/>
      <c r="GD35" s="227"/>
      <c r="GE35" s="227"/>
      <c r="GF35" s="227"/>
      <c r="GG35" s="227"/>
      <c r="GH35" s="227"/>
      <c r="GI35" s="227"/>
      <c r="GJ35" s="227"/>
      <c r="GK35" s="227"/>
      <c r="GL35" s="227"/>
      <c r="GM35" s="227"/>
      <c r="GN35" s="227"/>
      <c r="GO35" s="227"/>
      <c r="GP35" s="227"/>
      <c r="GQ35" s="227"/>
      <c r="GR35" s="227"/>
      <c r="GS35" s="227"/>
      <c r="GT35" s="227"/>
      <c r="GU35" s="227"/>
      <c r="GV35" s="227"/>
      <c r="GW35" s="227"/>
      <c r="GX35" s="227"/>
      <c r="GY35" s="227"/>
      <c r="GZ35" s="227"/>
      <c r="HA35" s="227"/>
      <c r="HB35" s="227"/>
      <c r="HC35" s="227"/>
      <c r="HD35" s="227"/>
      <c r="HE35" s="227"/>
      <c r="HF35" s="227"/>
      <c r="HG35" s="227"/>
      <c r="HH35" s="227"/>
      <c r="HI35" s="227"/>
      <c r="HJ35" s="227"/>
      <c r="HK35" s="227"/>
      <c r="HL35" s="227"/>
      <c r="HM35" s="227"/>
    </row>
    <row r="36" spans="1:221" ht="99" customHeight="1" thickBot="1" x14ac:dyDescent="0.3">
      <c r="A36" s="996"/>
      <c r="B36" s="996"/>
      <c r="C36" s="996"/>
      <c r="D36" s="996"/>
      <c r="E36" s="996"/>
      <c r="F36" s="996"/>
      <c r="G36" s="996"/>
      <c r="H36" s="997"/>
      <c r="I36" s="987"/>
      <c r="J36" s="981"/>
      <c r="K36" s="982"/>
      <c r="L36" s="988"/>
      <c r="M36" s="989"/>
      <c r="N36" s="990"/>
      <c r="O36" s="986"/>
      <c r="P36" s="984"/>
      <c r="Q36" s="985"/>
      <c r="R36" s="983"/>
      <c r="S36" s="478" t="s">
        <v>482</v>
      </c>
      <c r="T36" s="256">
        <v>0.6</v>
      </c>
      <c r="U36" s="257">
        <v>0</v>
      </c>
      <c r="V36" s="257">
        <v>0</v>
      </c>
      <c r="W36" s="973"/>
      <c r="X36" s="973"/>
      <c r="Y36" s="980"/>
      <c r="Z36" s="980"/>
      <c r="AA36" s="258"/>
      <c r="AB36" s="257"/>
      <c r="AC36" s="257">
        <v>0</v>
      </c>
      <c r="AD36" s="257">
        <v>0</v>
      </c>
      <c r="AE36" s="973"/>
      <c r="AF36" s="973"/>
      <c r="AG36" s="980"/>
      <c r="AH36" s="980"/>
      <c r="AI36" s="258"/>
      <c r="AJ36" s="257"/>
      <c r="AK36" s="257">
        <v>0</v>
      </c>
      <c r="AL36" s="257">
        <v>0</v>
      </c>
      <c r="AM36" s="973"/>
      <c r="AN36" s="973"/>
      <c r="AO36" s="980"/>
      <c r="AP36" s="980"/>
      <c r="AQ36" s="258"/>
      <c r="AR36" s="257"/>
      <c r="AS36" s="257">
        <v>0</v>
      </c>
      <c r="AT36" s="257">
        <v>0</v>
      </c>
      <c r="AU36" s="973"/>
      <c r="AV36" s="973"/>
      <c r="AW36" s="980"/>
      <c r="AX36" s="980"/>
      <c r="AY36" s="258"/>
      <c r="AZ36" s="257"/>
      <c r="BA36" s="257">
        <v>0</v>
      </c>
      <c r="BB36" s="257">
        <v>0</v>
      </c>
      <c r="BC36" s="973"/>
      <c r="BD36" s="973"/>
      <c r="BE36" s="980"/>
      <c r="BF36" s="980"/>
      <c r="BG36" s="258"/>
      <c r="BH36" s="257"/>
      <c r="BI36" s="257">
        <v>0</v>
      </c>
      <c r="BJ36" s="257">
        <v>0</v>
      </c>
      <c r="BK36" s="973"/>
      <c r="BL36" s="973"/>
      <c r="BM36" s="980"/>
      <c r="BN36" s="980"/>
      <c r="BO36" s="258"/>
      <c r="BP36" s="257"/>
      <c r="BQ36" s="259">
        <v>0.1</v>
      </c>
      <c r="BR36" s="259">
        <v>0.1</v>
      </c>
      <c r="BS36" s="973"/>
      <c r="BT36" s="973"/>
      <c r="BU36" s="975"/>
      <c r="BV36" s="975"/>
      <c r="BW36" s="486" t="s">
        <v>483</v>
      </c>
      <c r="BX36" s="486" t="s">
        <v>450</v>
      </c>
      <c r="BY36" s="482">
        <v>0.1</v>
      </c>
      <c r="BZ36" s="482">
        <v>0.1</v>
      </c>
      <c r="CA36" s="973"/>
      <c r="CB36" s="973"/>
      <c r="CC36" s="975"/>
      <c r="CD36" s="975"/>
      <c r="CE36" s="486" t="s">
        <v>484</v>
      </c>
      <c r="CF36" s="487" t="s">
        <v>450</v>
      </c>
      <c r="CG36" s="482">
        <v>0.1</v>
      </c>
      <c r="CH36" s="482">
        <v>0.1</v>
      </c>
      <c r="CI36" s="973"/>
      <c r="CJ36" s="973"/>
      <c r="CK36" s="975"/>
      <c r="CL36" s="975"/>
      <c r="CM36" s="258" t="s">
        <v>484</v>
      </c>
      <c r="CN36" s="257" t="s">
        <v>450</v>
      </c>
      <c r="CO36" s="259">
        <v>0.1</v>
      </c>
      <c r="CP36" s="259">
        <v>0.1</v>
      </c>
      <c r="CQ36" s="973"/>
      <c r="CR36" s="973"/>
      <c r="CS36" s="975"/>
      <c r="CT36" s="975"/>
      <c r="CU36" s="481" t="s">
        <v>481</v>
      </c>
      <c r="CV36" s="257" t="s">
        <v>450</v>
      </c>
      <c r="CW36" s="237">
        <v>0.1</v>
      </c>
      <c r="CX36" s="237">
        <v>0.1</v>
      </c>
      <c r="CY36" s="774"/>
      <c r="CZ36" s="774"/>
      <c r="DA36" s="975"/>
      <c r="DB36" s="975"/>
      <c r="DC36" s="481" t="s">
        <v>899</v>
      </c>
      <c r="DD36" s="257" t="s">
        <v>450</v>
      </c>
      <c r="DE36" s="237">
        <v>0.1</v>
      </c>
      <c r="DF36" s="236">
        <v>0</v>
      </c>
      <c r="DG36" s="774"/>
      <c r="DH36" s="774"/>
      <c r="DI36" s="975"/>
      <c r="DJ36" s="975"/>
      <c r="DK36" s="164"/>
      <c r="DL36" s="236"/>
      <c r="DM36" s="228">
        <f t="shared" si="13"/>
        <v>0.6</v>
      </c>
      <c r="DN36" s="231" t="str">
        <f t="shared" si="2"/>
        <v>OK</v>
      </c>
      <c r="DO36" s="232">
        <f t="shared" si="14"/>
        <v>0</v>
      </c>
      <c r="DP36" s="232">
        <f t="shared" si="20"/>
        <v>0</v>
      </c>
      <c r="DQ36" s="223" t="e">
        <f t="shared" si="8"/>
        <v>#DIV/0!</v>
      </c>
      <c r="DR36" s="786"/>
      <c r="DS36" s="786"/>
      <c r="DT36" s="814"/>
      <c r="DU36" s="785"/>
      <c r="DV36" s="785"/>
      <c r="DW36" s="788"/>
      <c r="DX36" s="232">
        <f t="shared" si="15"/>
        <v>0</v>
      </c>
      <c r="DY36" s="232">
        <f t="shared" si="15"/>
        <v>0</v>
      </c>
      <c r="DZ36" s="223" t="e">
        <f t="shared" si="9"/>
        <v>#DIV/0!</v>
      </c>
      <c r="EA36" s="786"/>
      <c r="EB36" s="786"/>
      <c r="EC36" s="814"/>
      <c r="ED36" s="785"/>
      <c r="EE36" s="785"/>
      <c r="EF36" s="788"/>
      <c r="EG36" s="232">
        <f t="shared" si="32"/>
        <v>0.30000000000000004</v>
      </c>
      <c r="EH36" s="232">
        <f t="shared" si="16"/>
        <v>0.30000000000000004</v>
      </c>
      <c r="EI36" s="223">
        <f t="shared" si="17"/>
        <v>1</v>
      </c>
      <c r="EJ36" s="786"/>
      <c r="EK36" s="786"/>
      <c r="EL36" s="814"/>
      <c r="EM36" s="785"/>
      <c r="EN36" s="785"/>
      <c r="EO36" s="788"/>
      <c r="EP36" s="232">
        <f t="shared" si="18"/>
        <v>0.6</v>
      </c>
      <c r="EQ36" s="232">
        <f t="shared" si="18"/>
        <v>0.5</v>
      </c>
      <c r="ER36" s="223">
        <f t="shared" si="11"/>
        <v>0.83333333333333337</v>
      </c>
      <c r="ES36" s="786"/>
      <c r="ET36" s="786"/>
      <c r="EU36" s="814"/>
      <c r="EV36" s="785"/>
      <c r="EW36" s="785"/>
      <c r="EX36" s="788"/>
      <c r="EY36" s="238">
        <f>EP36-T36</f>
        <v>0</v>
      </c>
      <c r="EZ36" s="210"/>
      <c r="FA36" s="227"/>
      <c r="FB36" s="227"/>
      <c r="FC36" s="227"/>
      <c r="FD36" s="227"/>
      <c r="FE36" s="227"/>
      <c r="FF36" s="227"/>
      <c r="FG36" s="227"/>
      <c r="FH36" s="227"/>
      <c r="FI36" s="227"/>
      <c r="FJ36" s="227"/>
      <c r="FK36" s="227"/>
      <c r="FL36" s="227"/>
      <c r="FM36" s="227"/>
      <c r="FN36" s="227"/>
      <c r="FO36" s="227"/>
      <c r="FP36" s="227"/>
      <c r="FQ36" s="227"/>
      <c r="FR36" s="227"/>
      <c r="FS36" s="227"/>
      <c r="FT36" s="227"/>
      <c r="FU36" s="227"/>
      <c r="FV36" s="227"/>
      <c r="FW36" s="227"/>
      <c r="FX36" s="227"/>
      <c r="FY36" s="227"/>
      <c r="FZ36" s="227"/>
      <c r="GA36" s="227"/>
      <c r="GB36" s="227"/>
      <c r="GC36" s="227"/>
      <c r="GD36" s="227"/>
      <c r="GE36" s="227"/>
      <c r="GF36" s="227"/>
      <c r="GG36" s="227"/>
      <c r="GH36" s="227"/>
      <c r="GI36" s="227"/>
      <c r="GJ36" s="227"/>
      <c r="GK36" s="227"/>
      <c r="GL36" s="227"/>
      <c r="GM36" s="227"/>
      <c r="GN36" s="227"/>
      <c r="GO36" s="227"/>
      <c r="GP36" s="227"/>
      <c r="GQ36" s="227"/>
      <c r="GR36" s="227"/>
      <c r="GS36" s="227"/>
      <c r="GT36" s="227"/>
      <c r="GU36" s="227"/>
      <c r="GV36" s="227"/>
      <c r="GW36" s="227"/>
      <c r="GX36" s="227"/>
      <c r="GY36" s="227"/>
      <c r="GZ36" s="227"/>
      <c r="HA36" s="227"/>
      <c r="HB36" s="227"/>
      <c r="HC36" s="227"/>
      <c r="HD36" s="227"/>
      <c r="HE36" s="227"/>
      <c r="HF36" s="227"/>
      <c r="HG36" s="227"/>
      <c r="HH36" s="227"/>
      <c r="HI36" s="227"/>
      <c r="HJ36" s="227"/>
      <c r="HK36" s="227"/>
      <c r="HL36" s="227"/>
      <c r="HM36" s="227"/>
    </row>
    <row r="37" spans="1:221" ht="67.5" customHeight="1" thickBot="1" x14ac:dyDescent="0.3">
      <c r="A37" s="996"/>
      <c r="B37" s="996"/>
      <c r="C37" s="996"/>
      <c r="D37" s="996"/>
      <c r="E37" s="996"/>
      <c r="F37" s="996"/>
      <c r="G37" s="996"/>
      <c r="H37" s="997"/>
      <c r="I37" s="987"/>
      <c r="J37" s="981">
        <v>8</v>
      </c>
      <c r="K37" s="982" t="s">
        <v>485</v>
      </c>
      <c r="L37" s="475" t="s">
        <v>486</v>
      </c>
      <c r="M37" s="473" t="s">
        <v>487</v>
      </c>
      <c r="N37" s="474">
        <v>6</v>
      </c>
      <c r="O37" s="983" t="s">
        <v>447</v>
      </c>
      <c r="P37" s="984">
        <v>0.2</v>
      </c>
      <c r="Q37" s="985">
        <f>+P37/$P$96</f>
        <v>2.0000000000000007E-2</v>
      </c>
      <c r="R37" s="983" t="s">
        <v>188</v>
      </c>
      <c r="S37" s="478" t="s">
        <v>488</v>
      </c>
      <c r="T37" s="256">
        <v>0.5</v>
      </c>
      <c r="U37" s="257">
        <v>0</v>
      </c>
      <c r="V37" s="257">
        <v>0</v>
      </c>
      <c r="W37" s="973">
        <f t="shared" ref="W37" si="34">+U37+U38</f>
        <v>0</v>
      </c>
      <c r="X37" s="973">
        <f>+V37+V38</f>
        <v>0</v>
      </c>
      <c r="Y37" s="980"/>
      <c r="Z37" s="980"/>
      <c r="AA37" s="258"/>
      <c r="AB37" s="257"/>
      <c r="AC37" s="257">
        <v>0</v>
      </c>
      <c r="AD37" s="257">
        <v>0</v>
      </c>
      <c r="AE37" s="973">
        <f t="shared" ref="AE37" si="35">+AC37+AC38</f>
        <v>0</v>
      </c>
      <c r="AF37" s="973">
        <f>+AD37+AD38</f>
        <v>0</v>
      </c>
      <c r="AG37" s="980"/>
      <c r="AH37" s="980"/>
      <c r="AI37" s="258"/>
      <c r="AJ37" s="257"/>
      <c r="AK37" s="257">
        <v>0</v>
      </c>
      <c r="AL37" s="257">
        <v>0</v>
      </c>
      <c r="AM37" s="973">
        <f t="shared" ref="AM37" si="36">+AK37+AK38</f>
        <v>0</v>
      </c>
      <c r="AN37" s="973">
        <f>+AL37+AL38</f>
        <v>0</v>
      </c>
      <c r="AO37" s="980"/>
      <c r="AP37" s="980"/>
      <c r="AQ37" s="258"/>
      <c r="AR37" s="257"/>
      <c r="AS37" s="257">
        <v>0</v>
      </c>
      <c r="AT37" s="257">
        <v>0</v>
      </c>
      <c r="AU37" s="973">
        <f t="shared" ref="AU37" si="37">+AS37+AS38</f>
        <v>0</v>
      </c>
      <c r="AV37" s="973">
        <f>+AT37+AT38</f>
        <v>0</v>
      </c>
      <c r="AW37" s="980"/>
      <c r="AX37" s="980"/>
      <c r="AY37" s="258"/>
      <c r="AZ37" s="257"/>
      <c r="BA37" s="257">
        <v>0</v>
      </c>
      <c r="BB37" s="257">
        <v>0</v>
      </c>
      <c r="BC37" s="973">
        <f t="shared" ref="BC37" si="38">+BA37+BA38</f>
        <v>0</v>
      </c>
      <c r="BD37" s="973">
        <f>+BB37+BB38</f>
        <v>0</v>
      </c>
      <c r="BE37" s="980"/>
      <c r="BF37" s="980"/>
      <c r="BG37" s="258"/>
      <c r="BH37" s="257"/>
      <c r="BI37" s="257">
        <v>0</v>
      </c>
      <c r="BJ37" s="257">
        <v>0</v>
      </c>
      <c r="BK37" s="973">
        <f t="shared" ref="BK37" si="39">+BI37+BI38</f>
        <v>0</v>
      </c>
      <c r="BL37" s="973">
        <f>+BJ37+BJ38</f>
        <v>0</v>
      </c>
      <c r="BM37" s="980"/>
      <c r="BN37" s="980"/>
      <c r="BO37" s="258"/>
      <c r="BP37" s="257"/>
      <c r="BQ37" s="259">
        <v>8.2400000000000001E-2</v>
      </c>
      <c r="BR37" s="259">
        <v>8.2400000000000001E-2</v>
      </c>
      <c r="BS37" s="973">
        <f t="shared" ref="BS37" si="40">+BQ37+BQ38</f>
        <v>0.1648</v>
      </c>
      <c r="BT37" s="973">
        <f>+BR37+BR38</f>
        <v>8.2400000000000001E-2</v>
      </c>
      <c r="BU37" s="975"/>
      <c r="BV37" s="975"/>
      <c r="BW37" s="488" t="s">
        <v>489</v>
      </c>
      <c r="BX37" s="488" t="s">
        <v>490</v>
      </c>
      <c r="BY37" s="482">
        <v>8.2400000000000001E-2</v>
      </c>
      <c r="BZ37" s="482">
        <v>8.2400000000000001E-2</v>
      </c>
      <c r="CA37" s="973">
        <f t="shared" ref="CA37" si="41">+BY37+BY38</f>
        <v>0.1648</v>
      </c>
      <c r="CB37" s="973">
        <f>+BZ37+BZ38</f>
        <v>8.2400000000000001E-2</v>
      </c>
      <c r="CC37" s="975"/>
      <c r="CD37" s="975"/>
      <c r="CE37" s="486" t="s">
        <v>491</v>
      </c>
      <c r="CF37" s="487" t="s">
        <v>490</v>
      </c>
      <c r="CG37" s="482">
        <v>8.2400000000000001E-2</v>
      </c>
      <c r="CH37" s="482">
        <v>8.2400000000000001E-2</v>
      </c>
      <c r="CI37" s="973">
        <f t="shared" ref="CI37" si="42">+CG37+CG38</f>
        <v>0.1648</v>
      </c>
      <c r="CJ37" s="973">
        <f>+CH37+CH38</f>
        <v>8.2400000000000001E-2</v>
      </c>
      <c r="CK37" s="975"/>
      <c r="CL37" s="975"/>
      <c r="CM37" s="258" t="s">
        <v>492</v>
      </c>
      <c r="CN37" s="257" t="s">
        <v>490</v>
      </c>
      <c r="CO37" s="259">
        <v>8.2400000000000001E-2</v>
      </c>
      <c r="CP37" s="259">
        <v>8.2400000000000001E-2</v>
      </c>
      <c r="CQ37" s="973">
        <f t="shared" ref="CQ37" si="43">+CO37+CO38</f>
        <v>0.1648</v>
      </c>
      <c r="CR37" s="973">
        <f>+CP37+CP38</f>
        <v>0.1648</v>
      </c>
      <c r="CS37" s="975"/>
      <c r="CT37" s="975"/>
      <c r="CU37" s="481" t="s">
        <v>493</v>
      </c>
      <c r="CV37" s="257" t="s">
        <v>458</v>
      </c>
      <c r="CW37" s="237">
        <v>8.2400000000000001E-2</v>
      </c>
      <c r="CX37" s="237">
        <v>8.2400000000000001E-2</v>
      </c>
      <c r="CY37" s="774">
        <f t="shared" ref="CY37" si="44">+CW37+CW38</f>
        <v>0.1648</v>
      </c>
      <c r="CZ37" s="774">
        <f>+CX37+CX38</f>
        <v>0.1648</v>
      </c>
      <c r="DA37" s="975"/>
      <c r="DB37" s="975"/>
      <c r="DC37" s="481" t="s">
        <v>894</v>
      </c>
      <c r="DD37" s="257" t="s">
        <v>458</v>
      </c>
      <c r="DE37" s="237">
        <v>8.7999999999999995E-2</v>
      </c>
      <c r="DF37" s="236">
        <v>0</v>
      </c>
      <c r="DG37" s="774">
        <f t="shared" ref="DG37" si="45">+DE37+DE38</f>
        <v>0.17599999999999999</v>
      </c>
      <c r="DH37" s="774">
        <f>+DF37+DF38</f>
        <v>0</v>
      </c>
      <c r="DI37" s="975"/>
      <c r="DJ37" s="975"/>
      <c r="DK37" s="164"/>
      <c r="DL37" s="236"/>
      <c r="DM37" s="228">
        <f t="shared" si="13"/>
        <v>0.50000000000000011</v>
      </c>
      <c r="DN37" s="231" t="str">
        <f t="shared" si="2"/>
        <v>OK</v>
      </c>
      <c r="DO37" s="232">
        <f t="shared" si="14"/>
        <v>0</v>
      </c>
      <c r="DP37" s="232">
        <f t="shared" si="20"/>
        <v>0</v>
      </c>
      <c r="DQ37" s="223" t="e">
        <f t="shared" si="8"/>
        <v>#DIV/0!</v>
      </c>
      <c r="DR37" s="786">
        <f>+W37+AE37+AM37</f>
        <v>0</v>
      </c>
      <c r="DS37" s="786">
        <f>+X37+AF37+AN37</f>
        <v>0</v>
      </c>
      <c r="DT37" s="839" t="e">
        <f t="shared" ref="DT37:DT93" si="46">+DS37/DR37</f>
        <v>#DIV/0!</v>
      </c>
      <c r="DU37" s="785"/>
      <c r="DV37" s="785"/>
      <c r="DW37" s="788"/>
      <c r="DX37" s="232">
        <f>+BI37+BA37+AS37</f>
        <v>0</v>
      </c>
      <c r="DY37" s="232">
        <f t="shared" si="15"/>
        <v>0</v>
      </c>
      <c r="DZ37" s="223" t="e">
        <f t="shared" si="9"/>
        <v>#DIV/0!</v>
      </c>
      <c r="EA37" s="786">
        <f>+DR37+BK37+BC37+AU37</f>
        <v>0</v>
      </c>
      <c r="EB37" s="786">
        <f>+DS37+BL37+BD37+AV37</f>
        <v>0</v>
      </c>
      <c r="EC37" s="839" t="e">
        <f t="shared" ref="EC37:EC39" si="47">+EB37/EA37</f>
        <v>#DIV/0!</v>
      </c>
      <c r="ED37" s="785"/>
      <c r="EE37" s="785"/>
      <c r="EF37" s="788"/>
      <c r="EG37" s="232">
        <f t="shared" si="32"/>
        <v>0.2472</v>
      </c>
      <c r="EH37" s="232">
        <f t="shared" si="16"/>
        <v>0.2472</v>
      </c>
      <c r="EI37" s="223">
        <f t="shared" si="17"/>
        <v>1</v>
      </c>
      <c r="EJ37" s="786">
        <f t="shared" ref="EJ37:EK37" si="48">+EA37+BS37+CI37+CA37</f>
        <v>0.49440000000000001</v>
      </c>
      <c r="EK37" s="786">
        <f t="shared" si="48"/>
        <v>0.2472</v>
      </c>
      <c r="EL37" s="839">
        <f t="shared" ref="EL37:EL39" si="49">+EK37/EJ37</f>
        <v>0.5</v>
      </c>
      <c r="EM37" s="785"/>
      <c r="EN37" s="785"/>
      <c r="EO37" s="788"/>
      <c r="EP37" s="232">
        <f t="shared" si="18"/>
        <v>0.5</v>
      </c>
      <c r="EQ37" s="232">
        <f t="shared" si="18"/>
        <v>0.41200000000000003</v>
      </c>
      <c r="ER37" s="223">
        <f t="shared" si="11"/>
        <v>0.82400000000000007</v>
      </c>
      <c r="ES37" s="786">
        <f>+EJ37+DG37+CY37+CQ37</f>
        <v>1</v>
      </c>
      <c r="ET37" s="786">
        <f>+EK37+DH37+CZ37+CR37</f>
        <v>0.57679999999999998</v>
      </c>
      <c r="EU37" s="839">
        <f t="shared" ref="EU37:EU39" si="50">+ET37/ES37</f>
        <v>0.57679999999999998</v>
      </c>
      <c r="EV37" s="785"/>
      <c r="EW37" s="785"/>
      <c r="EX37" s="788"/>
      <c r="EY37" s="238">
        <f t="shared" si="12"/>
        <v>0</v>
      </c>
      <c r="EZ37" s="210"/>
      <c r="FA37" s="227"/>
      <c r="FB37" s="227"/>
      <c r="FC37" s="227"/>
      <c r="FD37" s="227"/>
      <c r="FE37" s="227"/>
      <c r="FF37" s="227"/>
      <c r="FG37" s="227"/>
      <c r="FH37" s="227"/>
      <c r="FI37" s="227"/>
      <c r="FJ37" s="227"/>
      <c r="FK37" s="227"/>
      <c r="FL37" s="227"/>
      <c r="FM37" s="227"/>
      <c r="FN37" s="227"/>
      <c r="FO37" s="227"/>
      <c r="FP37" s="227"/>
      <c r="FQ37" s="227"/>
      <c r="FR37" s="227"/>
      <c r="FS37" s="227"/>
      <c r="FT37" s="227"/>
      <c r="FU37" s="227"/>
      <c r="FV37" s="227"/>
      <c r="FW37" s="227"/>
      <c r="FX37" s="227"/>
      <c r="FY37" s="227"/>
      <c r="FZ37" s="227"/>
      <c r="GA37" s="227"/>
      <c r="GB37" s="227"/>
      <c r="GC37" s="227"/>
      <c r="GD37" s="227"/>
      <c r="GE37" s="227"/>
      <c r="GF37" s="227"/>
      <c r="GG37" s="227"/>
      <c r="GH37" s="227"/>
      <c r="GI37" s="227"/>
      <c r="GJ37" s="227"/>
      <c r="GK37" s="227"/>
      <c r="GL37" s="227"/>
      <c r="GM37" s="227"/>
      <c r="GN37" s="227"/>
      <c r="GO37" s="227"/>
      <c r="GP37" s="227"/>
      <c r="GQ37" s="227"/>
      <c r="GR37" s="227"/>
      <c r="GS37" s="227"/>
      <c r="GT37" s="227"/>
      <c r="GU37" s="227"/>
      <c r="GV37" s="227"/>
      <c r="GW37" s="227"/>
      <c r="GX37" s="227"/>
      <c r="GY37" s="227"/>
      <c r="GZ37" s="227"/>
      <c r="HA37" s="227"/>
      <c r="HB37" s="227"/>
      <c r="HC37" s="227"/>
      <c r="HD37" s="227"/>
      <c r="HE37" s="227"/>
      <c r="HF37" s="227"/>
      <c r="HG37" s="227"/>
      <c r="HH37" s="227"/>
      <c r="HI37" s="227"/>
      <c r="HJ37" s="227"/>
      <c r="HK37" s="227"/>
      <c r="HL37" s="227"/>
      <c r="HM37" s="227"/>
    </row>
    <row r="38" spans="1:221" ht="29.25" thickBot="1" x14ac:dyDescent="0.3">
      <c r="A38" s="996"/>
      <c r="B38" s="996"/>
      <c r="C38" s="996"/>
      <c r="D38" s="996"/>
      <c r="E38" s="996"/>
      <c r="F38" s="996"/>
      <c r="G38" s="996"/>
      <c r="H38" s="997"/>
      <c r="I38" s="987"/>
      <c r="J38" s="981"/>
      <c r="K38" s="982"/>
      <c r="L38" s="475" t="s">
        <v>494</v>
      </c>
      <c r="M38" s="473" t="s">
        <v>487</v>
      </c>
      <c r="N38" s="474">
        <v>20</v>
      </c>
      <c r="O38" s="983"/>
      <c r="P38" s="984"/>
      <c r="Q38" s="985"/>
      <c r="R38" s="983"/>
      <c r="S38" s="478" t="s">
        <v>495</v>
      </c>
      <c r="T38" s="256">
        <v>0.5</v>
      </c>
      <c r="U38" s="257">
        <v>0</v>
      </c>
      <c r="V38" s="257">
        <v>0</v>
      </c>
      <c r="W38" s="973"/>
      <c r="X38" s="973"/>
      <c r="Y38" s="980"/>
      <c r="Z38" s="980"/>
      <c r="AA38" s="258"/>
      <c r="AB38" s="257"/>
      <c r="AC38" s="257">
        <v>0</v>
      </c>
      <c r="AD38" s="257">
        <v>0</v>
      </c>
      <c r="AE38" s="973"/>
      <c r="AF38" s="973"/>
      <c r="AG38" s="980"/>
      <c r="AH38" s="980"/>
      <c r="AI38" s="258"/>
      <c r="AJ38" s="257"/>
      <c r="AK38" s="257">
        <v>0</v>
      </c>
      <c r="AL38" s="257">
        <v>0</v>
      </c>
      <c r="AM38" s="973"/>
      <c r="AN38" s="973"/>
      <c r="AO38" s="980"/>
      <c r="AP38" s="980"/>
      <c r="AQ38" s="258"/>
      <c r="AR38" s="257"/>
      <c r="AS38" s="257">
        <v>0</v>
      </c>
      <c r="AT38" s="257">
        <v>0</v>
      </c>
      <c r="AU38" s="973"/>
      <c r="AV38" s="973"/>
      <c r="AW38" s="980"/>
      <c r="AX38" s="980"/>
      <c r="AY38" s="258"/>
      <c r="AZ38" s="257"/>
      <c r="BA38" s="257">
        <v>0</v>
      </c>
      <c r="BB38" s="257">
        <v>0</v>
      </c>
      <c r="BC38" s="973"/>
      <c r="BD38" s="973"/>
      <c r="BE38" s="980"/>
      <c r="BF38" s="980"/>
      <c r="BG38" s="258"/>
      <c r="BH38" s="257"/>
      <c r="BI38" s="257">
        <v>0</v>
      </c>
      <c r="BJ38" s="257">
        <v>0</v>
      </c>
      <c r="BK38" s="973"/>
      <c r="BL38" s="973"/>
      <c r="BM38" s="980"/>
      <c r="BN38" s="980"/>
      <c r="BO38" s="258"/>
      <c r="BP38" s="257"/>
      <c r="BQ38" s="259">
        <v>8.2400000000000001E-2</v>
      </c>
      <c r="BR38" s="259">
        <v>0</v>
      </c>
      <c r="BS38" s="973"/>
      <c r="BT38" s="973"/>
      <c r="BU38" s="975"/>
      <c r="BV38" s="975"/>
      <c r="BW38" s="481" t="s">
        <v>471</v>
      </c>
      <c r="BX38" s="481" t="s">
        <v>471</v>
      </c>
      <c r="BY38" s="482">
        <v>8.2400000000000001E-2</v>
      </c>
      <c r="BZ38" s="482"/>
      <c r="CA38" s="973"/>
      <c r="CB38" s="973"/>
      <c r="CC38" s="975"/>
      <c r="CD38" s="975"/>
      <c r="CE38" s="486" t="s">
        <v>471</v>
      </c>
      <c r="CF38" s="487" t="s">
        <v>490</v>
      </c>
      <c r="CG38" s="482">
        <v>8.2400000000000001E-2</v>
      </c>
      <c r="CH38" s="482">
        <v>0</v>
      </c>
      <c r="CI38" s="973"/>
      <c r="CJ38" s="973"/>
      <c r="CK38" s="975"/>
      <c r="CL38" s="975"/>
      <c r="CM38" s="258" t="s">
        <v>471</v>
      </c>
      <c r="CN38" s="257" t="s">
        <v>471</v>
      </c>
      <c r="CO38" s="259">
        <v>8.2400000000000001E-2</v>
      </c>
      <c r="CP38" s="259">
        <v>8.2400000000000001E-2</v>
      </c>
      <c r="CQ38" s="973"/>
      <c r="CR38" s="973"/>
      <c r="CS38" s="975"/>
      <c r="CT38" s="975"/>
      <c r="CU38" s="481" t="s">
        <v>496</v>
      </c>
      <c r="CV38" s="257" t="s">
        <v>458</v>
      </c>
      <c r="CW38" s="237">
        <v>8.2400000000000001E-2</v>
      </c>
      <c r="CX38" s="237">
        <v>8.2400000000000001E-2</v>
      </c>
      <c r="CY38" s="774"/>
      <c r="CZ38" s="774"/>
      <c r="DA38" s="975"/>
      <c r="DB38" s="975"/>
      <c r="DC38" s="481" t="s">
        <v>895</v>
      </c>
      <c r="DD38" s="257" t="s">
        <v>458</v>
      </c>
      <c r="DE38" s="237">
        <v>8.7999999999999995E-2</v>
      </c>
      <c r="DF38" s="236">
        <v>0</v>
      </c>
      <c r="DG38" s="774"/>
      <c r="DH38" s="774"/>
      <c r="DI38" s="975"/>
      <c r="DJ38" s="975"/>
      <c r="DK38" s="164"/>
      <c r="DL38" s="236"/>
      <c r="DM38" s="228">
        <f t="shared" si="13"/>
        <v>0.50000000000000011</v>
      </c>
      <c r="DN38" s="231" t="str">
        <f t="shared" si="2"/>
        <v>OK</v>
      </c>
      <c r="DO38" s="232">
        <f t="shared" si="14"/>
        <v>0</v>
      </c>
      <c r="DP38" s="232">
        <f t="shared" si="20"/>
        <v>0</v>
      </c>
      <c r="DQ38" s="223" t="e">
        <f t="shared" si="8"/>
        <v>#DIV/0!</v>
      </c>
      <c r="DR38" s="817"/>
      <c r="DS38" s="817"/>
      <c r="DT38" s="813" t="e">
        <f t="shared" si="46"/>
        <v>#DIV/0!</v>
      </c>
      <c r="DU38" s="785"/>
      <c r="DV38" s="785"/>
      <c r="DW38" s="788"/>
      <c r="DX38" s="232">
        <f t="shared" si="15"/>
        <v>0</v>
      </c>
      <c r="DY38" s="232">
        <f t="shared" si="15"/>
        <v>0</v>
      </c>
      <c r="DZ38" s="223" t="e">
        <f t="shared" si="9"/>
        <v>#DIV/0!</v>
      </c>
      <c r="EA38" s="786"/>
      <c r="EB38" s="786"/>
      <c r="EC38" s="813" t="e">
        <f t="shared" si="47"/>
        <v>#DIV/0!</v>
      </c>
      <c r="ED38" s="785"/>
      <c r="EE38" s="785"/>
      <c r="EF38" s="788"/>
      <c r="EG38" s="232">
        <f t="shared" si="32"/>
        <v>0.2472</v>
      </c>
      <c r="EH38" s="232">
        <f t="shared" si="16"/>
        <v>8.2400000000000001E-2</v>
      </c>
      <c r="EI38" s="223">
        <f t="shared" si="17"/>
        <v>0.33333333333333331</v>
      </c>
      <c r="EJ38" s="786"/>
      <c r="EK38" s="786"/>
      <c r="EL38" s="813" t="e">
        <f t="shared" si="49"/>
        <v>#DIV/0!</v>
      </c>
      <c r="EM38" s="785"/>
      <c r="EN38" s="785"/>
      <c r="EO38" s="788"/>
      <c r="EP38" s="232">
        <f t="shared" si="18"/>
        <v>0.5</v>
      </c>
      <c r="EQ38" s="232">
        <f t="shared" si="18"/>
        <v>0.2472</v>
      </c>
      <c r="ER38" s="223">
        <f t="shared" si="11"/>
        <v>0.49440000000000001</v>
      </c>
      <c r="ES38" s="786"/>
      <c r="ET38" s="786"/>
      <c r="EU38" s="839"/>
      <c r="EV38" s="785"/>
      <c r="EW38" s="785"/>
      <c r="EX38" s="788"/>
      <c r="EY38" s="238">
        <f t="shared" si="12"/>
        <v>0</v>
      </c>
      <c r="EZ38" s="210"/>
      <c r="FA38" s="227"/>
      <c r="FB38" s="227"/>
      <c r="FC38" s="227"/>
      <c r="FD38" s="227"/>
      <c r="FE38" s="227"/>
      <c r="FF38" s="227"/>
      <c r="FG38" s="227"/>
      <c r="FH38" s="227"/>
      <c r="FI38" s="227"/>
      <c r="FJ38" s="227"/>
      <c r="FK38" s="227"/>
      <c r="FL38" s="227"/>
      <c r="FM38" s="227"/>
      <c r="FN38" s="227"/>
      <c r="FO38" s="227"/>
      <c r="FP38" s="227"/>
      <c r="FQ38" s="227"/>
      <c r="FR38" s="227"/>
      <c r="FS38" s="227"/>
      <c r="FT38" s="227"/>
      <c r="FU38" s="227"/>
      <c r="FV38" s="227"/>
      <c r="FW38" s="227"/>
      <c r="FX38" s="227"/>
      <c r="FY38" s="227"/>
      <c r="FZ38" s="227"/>
      <c r="GA38" s="227"/>
      <c r="GB38" s="227"/>
      <c r="GC38" s="227"/>
      <c r="GD38" s="227"/>
      <c r="GE38" s="227"/>
      <c r="GF38" s="227"/>
      <c r="GG38" s="227"/>
      <c r="GH38" s="227"/>
      <c r="GI38" s="227"/>
      <c r="GJ38" s="227"/>
      <c r="GK38" s="227"/>
      <c r="GL38" s="227"/>
      <c r="GM38" s="227"/>
      <c r="GN38" s="227"/>
      <c r="GO38" s="227"/>
      <c r="GP38" s="227"/>
      <c r="GQ38" s="227"/>
      <c r="GR38" s="227"/>
      <c r="GS38" s="227"/>
      <c r="GT38" s="227"/>
      <c r="GU38" s="227"/>
      <c r="GV38" s="227"/>
      <c r="GW38" s="227"/>
      <c r="GX38" s="227"/>
      <c r="GY38" s="227"/>
      <c r="GZ38" s="227"/>
      <c r="HA38" s="227"/>
      <c r="HB38" s="227"/>
      <c r="HC38" s="227"/>
      <c r="HD38" s="227"/>
      <c r="HE38" s="227"/>
      <c r="HF38" s="227"/>
      <c r="HG38" s="227"/>
      <c r="HH38" s="227"/>
      <c r="HI38" s="227"/>
      <c r="HJ38" s="227"/>
      <c r="HK38" s="227"/>
      <c r="HL38" s="227"/>
      <c r="HM38" s="227"/>
    </row>
    <row r="39" spans="1:221" ht="171.75" thickBot="1" x14ac:dyDescent="0.3">
      <c r="A39" s="996"/>
      <c r="B39" s="996"/>
      <c r="C39" s="996"/>
      <c r="D39" s="996"/>
      <c r="E39" s="996"/>
      <c r="F39" s="996"/>
      <c r="G39" s="996"/>
      <c r="H39" s="997"/>
      <c r="I39" s="987"/>
      <c r="J39" s="471">
        <v>9</v>
      </c>
      <c r="K39" s="472" t="s">
        <v>497</v>
      </c>
      <c r="L39" s="475" t="s">
        <v>498</v>
      </c>
      <c r="M39" s="475" t="s">
        <v>427</v>
      </c>
      <c r="N39" s="476">
        <v>1</v>
      </c>
      <c r="O39" s="255" t="s">
        <v>447</v>
      </c>
      <c r="P39" s="469">
        <v>0.2</v>
      </c>
      <c r="Q39" s="470">
        <f>+P39/$P$96</f>
        <v>2.0000000000000007E-2</v>
      </c>
      <c r="R39" s="255" t="s">
        <v>188</v>
      </c>
      <c r="S39" s="478" t="s">
        <v>499</v>
      </c>
      <c r="T39" s="256">
        <v>1</v>
      </c>
      <c r="U39" s="257">
        <v>0</v>
      </c>
      <c r="V39" s="257">
        <v>0</v>
      </c>
      <c r="W39" s="257">
        <f>+U39</f>
        <v>0</v>
      </c>
      <c r="X39" s="257">
        <f>+V39</f>
        <v>0</v>
      </c>
      <c r="Y39" s="980"/>
      <c r="Z39" s="980"/>
      <c r="AA39" s="258"/>
      <c r="AB39" s="257"/>
      <c r="AC39" s="257">
        <v>0</v>
      </c>
      <c r="AD39" s="257">
        <v>0</v>
      </c>
      <c r="AE39" s="257">
        <f>+AC39</f>
        <v>0</v>
      </c>
      <c r="AF39" s="257">
        <f>+AD39</f>
        <v>0</v>
      </c>
      <c r="AG39" s="980"/>
      <c r="AH39" s="980"/>
      <c r="AI39" s="258"/>
      <c r="AJ39" s="257"/>
      <c r="AK39" s="257">
        <v>0</v>
      </c>
      <c r="AL39" s="257">
        <v>0</v>
      </c>
      <c r="AM39" s="257">
        <f>+AK39</f>
        <v>0</v>
      </c>
      <c r="AN39" s="257">
        <f>+AL39</f>
        <v>0</v>
      </c>
      <c r="AO39" s="980"/>
      <c r="AP39" s="980"/>
      <c r="AQ39" s="258"/>
      <c r="AR39" s="257"/>
      <c r="AS39" s="257">
        <v>0</v>
      </c>
      <c r="AT39" s="257">
        <v>0</v>
      </c>
      <c r="AU39" s="257">
        <f>+AS39</f>
        <v>0</v>
      </c>
      <c r="AV39" s="257">
        <f>+AT39</f>
        <v>0</v>
      </c>
      <c r="AW39" s="980"/>
      <c r="AX39" s="980"/>
      <c r="AY39" s="258"/>
      <c r="AZ39" s="257"/>
      <c r="BA39" s="257">
        <v>0</v>
      </c>
      <c r="BB39" s="257">
        <v>0</v>
      </c>
      <c r="BC39" s="257">
        <f>+BA39</f>
        <v>0</v>
      </c>
      <c r="BD39" s="257">
        <f>+BB39</f>
        <v>0</v>
      </c>
      <c r="BE39" s="980"/>
      <c r="BF39" s="980"/>
      <c r="BG39" s="258"/>
      <c r="BH39" s="257"/>
      <c r="BI39" s="257">
        <v>0</v>
      </c>
      <c r="BJ39" s="257">
        <v>0</v>
      </c>
      <c r="BK39" s="257">
        <f>+BI39</f>
        <v>0</v>
      </c>
      <c r="BL39" s="257">
        <f>+BJ39</f>
        <v>0</v>
      </c>
      <c r="BM39" s="980"/>
      <c r="BN39" s="980"/>
      <c r="BO39" s="258"/>
      <c r="BP39" s="257"/>
      <c r="BQ39" s="259">
        <v>0.16</v>
      </c>
      <c r="BR39" s="259">
        <v>0.16</v>
      </c>
      <c r="BS39" s="257">
        <f>+BQ39</f>
        <v>0.16</v>
      </c>
      <c r="BT39" s="257">
        <f>+BR39</f>
        <v>0.16</v>
      </c>
      <c r="BU39" s="976"/>
      <c r="BV39" s="976"/>
      <c r="BW39" s="481" t="s">
        <v>500</v>
      </c>
      <c r="BX39" s="481" t="s">
        <v>501</v>
      </c>
      <c r="BY39" s="482">
        <v>0.17</v>
      </c>
      <c r="BZ39" s="482">
        <v>0.17</v>
      </c>
      <c r="CA39" s="257">
        <f>+BY39</f>
        <v>0.17</v>
      </c>
      <c r="CB39" s="257">
        <f>+BZ39</f>
        <v>0.17</v>
      </c>
      <c r="CC39" s="976"/>
      <c r="CD39" s="976"/>
      <c r="CE39" s="486" t="s">
        <v>502</v>
      </c>
      <c r="CF39" s="487" t="s">
        <v>501</v>
      </c>
      <c r="CG39" s="482">
        <v>0.17</v>
      </c>
      <c r="CH39" s="482">
        <v>0.17</v>
      </c>
      <c r="CI39" s="257">
        <f>+CG39</f>
        <v>0.17</v>
      </c>
      <c r="CJ39" s="257">
        <f>+CH39</f>
        <v>0.17</v>
      </c>
      <c r="CK39" s="976"/>
      <c r="CL39" s="976"/>
      <c r="CM39" s="258" t="s">
        <v>503</v>
      </c>
      <c r="CN39" s="257" t="s">
        <v>501</v>
      </c>
      <c r="CO39" s="259">
        <v>0.17</v>
      </c>
      <c r="CP39" s="259">
        <v>0.17</v>
      </c>
      <c r="CQ39" s="257">
        <f>+CO39</f>
        <v>0.17</v>
      </c>
      <c r="CR39" s="257">
        <f>+CP39</f>
        <v>0.17</v>
      </c>
      <c r="CS39" s="976"/>
      <c r="CT39" s="976"/>
      <c r="CU39" s="481" t="s">
        <v>504</v>
      </c>
      <c r="CV39" s="257" t="s">
        <v>505</v>
      </c>
      <c r="CW39" s="237">
        <v>0.17</v>
      </c>
      <c r="CX39" s="237">
        <v>0.17</v>
      </c>
      <c r="CY39" s="236">
        <f>+CW39</f>
        <v>0.17</v>
      </c>
      <c r="CZ39" s="236">
        <f>+CX39</f>
        <v>0.17</v>
      </c>
      <c r="DA39" s="976"/>
      <c r="DB39" s="976"/>
      <c r="DC39" s="481" t="s">
        <v>893</v>
      </c>
      <c r="DD39" s="257" t="s">
        <v>505</v>
      </c>
      <c r="DE39" s="237">
        <v>0.16</v>
      </c>
      <c r="DF39" s="236">
        <v>0</v>
      </c>
      <c r="DG39" s="236">
        <f>+DE39</f>
        <v>0.16</v>
      </c>
      <c r="DH39" s="236">
        <f>+DF39</f>
        <v>0</v>
      </c>
      <c r="DI39" s="976"/>
      <c r="DJ39" s="976"/>
      <c r="DK39" s="164"/>
      <c r="DL39" s="236"/>
      <c r="DM39" s="228">
        <f t="shared" si="13"/>
        <v>1</v>
      </c>
      <c r="DN39" s="231" t="str">
        <f t="shared" si="2"/>
        <v>OK</v>
      </c>
      <c r="DO39" s="232">
        <f t="shared" si="14"/>
        <v>0</v>
      </c>
      <c r="DP39" s="232">
        <f t="shared" si="20"/>
        <v>0</v>
      </c>
      <c r="DQ39" s="223" t="e">
        <f t="shared" si="8"/>
        <v>#DIV/0!</v>
      </c>
      <c r="DR39" s="232">
        <f>+W39+AE39+AM39</f>
        <v>0</v>
      </c>
      <c r="DS39" s="232">
        <f>+X39+AF39+AN39</f>
        <v>0</v>
      </c>
      <c r="DT39" s="223" t="e">
        <f>+DS39/DR39</f>
        <v>#DIV/0!</v>
      </c>
      <c r="DU39" s="785"/>
      <c r="DV39" s="785"/>
      <c r="DW39" s="788"/>
      <c r="DX39" s="232">
        <f t="shared" si="15"/>
        <v>0</v>
      </c>
      <c r="DY39" s="232">
        <f t="shared" si="15"/>
        <v>0</v>
      </c>
      <c r="DZ39" s="223" t="e">
        <f t="shared" si="9"/>
        <v>#DIV/0!</v>
      </c>
      <c r="EA39" s="232">
        <f>+DR39+BK39+BC39+AU39</f>
        <v>0</v>
      </c>
      <c r="EB39" s="232">
        <f>+DS39+BL39+BD39+AV39</f>
        <v>0</v>
      </c>
      <c r="EC39" s="223" t="e">
        <f t="shared" si="47"/>
        <v>#DIV/0!</v>
      </c>
      <c r="ED39" s="785"/>
      <c r="EE39" s="785"/>
      <c r="EF39" s="788"/>
      <c r="EG39" s="232">
        <f t="shared" si="32"/>
        <v>0.5</v>
      </c>
      <c r="EH39" s="232">
        <f t="shared" si="16"/>
        <v>0.51</v>
      </c>
      <c r="EI39" s="223">
        <f t="shared" si="17"/>
        <v>1.02</v>
      </c>
      <c r="EJ39" s="232">
        <f>+EA39+BS39+CI39+CA39</f>
        <v>0.5</v>
      </c>
      <c r="EK39" s="232">
        <f>+EB39+BT39+CJ39+CB39</f>
        <v>0.5</v>
      </c>
      <c r="EL39" s="223">
        <f t="shared" si="49"/>
        <v>1</v>
      </c>
      <c r="EM39" s="785"/>
      <c r="EN39" s="785"/>
      <c r="EO39" s="788"/>
      <c r="EP39" s="232">
        <f>+EG39+DE39+CO39+CW39</f>
        <v>1</v>
      </c>
      <c r="EQ39" s="232">
        <f t="shared" si="18"/>
        <v>0.85000000000000009</v>
      </c>
      <c r="ER39" s="223">
        <f t="shared" si="11"/>
        <v>0.85000000000000009</v>
      </c>
      <c r="ES39" s="232">
        <f>+EJ39+DG39+CY39+CQ39</f>
        <v>1</v>
      </c>
      <c r="ET39" s="232">
        <f>+EK39+DH39+CZ39+CR39</f>
        <v>0.84000000000000008</v>
      </c>
      <c r="EU39" s="223">
        <f t="shared" si="50"/>
        <v>0.84000000000000008</v>
      </c>
      <c r="EV39" s="785"/>
      <c r="EW39" s="785"/>
      <c r="EX39" s="788"/>
      <c r="EY39" s="238">
        <f>EP39-T39</f>
        <v>0</v>
      </c>
      <c r="EZ39" s="210"/>
      <c r="FA39" s="227"/>
      <c r="FB39" s="227"/>
      <c r="FC39" s="227"/>
      <c r="FD39" s="227"/>
      <c r="FE39" s="227"/>
      <c r="FF39" s="227"/>
      <c r="FG39" s="227"/>
      <c r="FH39" s="227"/>
      <c r="FI39" s="227"/>
      <c r="FJ39" s="227"/>
      <c r="FK39" s="227"/>
      <c r="FL39" s="227"/>
      <c r="FM39" s="227"/>
      <c r="FN39" s="227"/>
      <c r="FO39" s="227"/>
      <c r="FP39" s="227"/>
      <c r="FQ39" s="227"/>
      <c r="FR39" s="227"/>
      <c r="FS39" s="227"/>
      <c r="FT39" s="227"/>
      <c r="FU39" s="227"/>
      <c r="FV39" s="227"/>
      <c r="FW39" s="227"/>
      <c r="FX39" s="227"/>
      <c r="FY39" s="227"/>
      <c r="FZ39" s="227"/>
      <c r="GA39" s="227"/>
      <c r="GB39" s="227"/>
      <c r="GC39" s="227"/>
      <c r="GD39" s="227"/>
      <c r="GE39" s="227"/>
      <c r="GF39" s="227"/>
      <c r="GG39" s="227"/>
      <c r="GH39" s="227"/>
      <c r="GI39" s="227"/>
      <c r="GJ39" s="227"/>
      <c r="GK39" s="227"/>
      <c r="GL39" s="227"/>
      <c r="GM39" s="227"/>
      <c r="GN39" s="227"/>
      <c r="GO39" s="227"/>
      <c r="GP39" s="227"/>
      <c r="GQ39" s="227"/>
      <c r="GR39" s="227"/>
      <c r="GS39" s="227"/>
      <c r="GT39" s="227"/>
      <c r="GU39" s="227"/>
      <c r="GV39" s="227"/>
      <c r="GW39" s="227"/>
      <c r="GX39" s="227"/>
      <c r="GY39" s="227"/>
      <c r="GZ39" s="227"/>
      <c r="HA39" s="227"/>
      <c r="HB39" s="227"/>
      <c r="HC39" s="227"/>
      <c r="HD39" s="227"/>
      <c r="HE39" s="227"/>
      <c r="HF39" s="227"/>
      <c r="HG39" s="227"/>
      <c r="HH39" s="227"/>
      <c r="HI39" s="227"/>
      <c r="HJ39" s="227"/>
      <c r="HK39" s="227"/>
      <c r="HL39" s="227"/>
      <c r="HM39" s="227"/>
    </row>
    <row r="40" spans="1:221" ht="16.5" thickBot="1" x14ac:dyDescent="0.3">
      <c r="A40" s="977" t="s">
        <v>442</v>
      </c>
      <c r="B40" s="977"/>
      <c r="C40" s="977" t="s">
        <v>75</v>
      </c>
      <c r="D40" s="977">
        <v>3</v>
      </c>
      <c r="E40" s="977" t="s">
        <v>76</v>
      </c>
      <c r="F40" s="977" t="s">
        <v>506</v>
      </c>
      <c r="G40" s="977" t="s">
        <v>72</v>
      </c>
      <c r="H40" s="978">
        <v>12</v>
      </c>
      <c r="I40" s="979">
        <v>0.1</v>
      </c>
      <c r="J40" s="960">
        <v>10</v>
      </c>
      <c r="K40" s="962" t="s">
        <v>507</v>
      </c>
      <c r="L40" s="964" t="s">
        <v>508</v>
      </c>
      <c r="M40" s="964" t="s">
        <v>422</v>
      </c>
      <c r="N40" s="960">
        <v>1</v>
      </c>
      <c r="O40" s="958" t="s">
        <v>509</v>
      </c>
      <c r="P40" s="955">
        <v>0.4</v>
      </c>
      <c r="Q40" s="956">
        <f>+P40/$P$96</f>
        <v>4.0000000000000015E-2</v>
      </c>
      <c r="R40" s="468" t="s">
        <v>188</v>
      </c>
      <c r="S40" s="489" t="s">
        <v>510</v>
      </c>
      <c r="T40" s="260">
        <v>0.3</v>
      </c>
      <c r="U40" s="261">
        <v>0</v>
      </c>
      <c r="V40" s="261">
        <v>0</v>
      </c>
      <c r="W40" s="959">
        <f>+U40+U41+U42</f>
        <v>0</v>
      </c>
      <c r="X40" s="959">
        <f>+V40+V41+V42</f>
        <v>0</v>
      </c>
      <c r="Y40" s="968">
        <f>+(W40*$P$40)+(W43*$P$43)+(W46*$P$46)</f>
        <v>0</v>
      </c>
      <c r="Z40" s="968">
        <f>+(X40*$P$40)+(X43*$P$43)+(X46*$P$46)</f>
        <v>0</v>
      </c>
      <c r="AA40" s="262"/>
      <c r="AB40" s="261"/>
      <c r="AC40" s="261">
        <v>0</v>
      </c>
      <c r="AD40" s="261">
        <v>0</v>
      </c>
      <c r="AE40" s="959">
        <f>+AC40+AC41+AC42</f>
        <v>0</v>
      </c>
      <c r="AF40" s="959">
        <f>+AD40+AD41+AD42</f>
        <v>0</v>
      </c>
      <c r="AG40" s="968">
        <f>+(AE40*$P$40)+(AE43*$P$43)+(AE46*$P$46)</f>
        <v>0</v>
      </c>
      <c r="AH40" s="968">
        <f>+(AF40*$P$40)+(AF43*$P$43)+(AF46*$P$46)</f>
        <v>0</v>
      </c>
      <c r="AI40" s="262"/>
      <c r="AJ40" s="261"/>
      <c r="AK40" s="261">
        <v>0</v>
      </c>
      <c r="AL40" s="261">
        <v>0</v>
      </c>
      <c r="AM40" s="959">
        <f>+AK40+AK41+AK42</f>
        <v>0</v>
      </c>
      <c r="AN40" s="959">
        <f>+AL40+AL41+AL42</f>
        <v>0</v>
      </c>
      <c r="AO40" s="968">
        <f>+(AM40*$P$40)+(AM43*$P$43)+(AM46*$P$46)</f>
        <v>0</v>
      </c>
      <c r="AP40" s="968">
        <f>+(AN40*$P$40)+(AN43*$P$43)+(AN46*$P$46)</f>
        <v>0</v>
      </c>
      <c r="AQ40" s="262"/>
      <c r="AR40" s="261"/>
      <c r="AS40" s="261">
        <v>0</v>
      </c>
      <c r="AT40" s="261">
        <v>0</v>
      </c>
      <c r="AU40" s="959">
        <f>+AS40+AS41+AS42</f>
        <v>0</v>
      </c>
      <c r="AV40" s="959">
        <f>+AT40+AT41+AT42</f>
        <v>0</v>
      </c>
      <c r="AW40" s="968">
        <f>+(AU40*$P$40)+(AU43*$P$43)+(AU46*$P$46)</f>
        <v>0</v>
      </c>
      <c r="AX40" s="968">
        <f>+(AV40*$P$40)+(AV43*$P$43)+(AV46*$P$46)</f>
        <v>0</v>
      </c>
      <c r="AY40" s="262"/>
      <c r="AZ40" s="261"/>
      <c r="BA40" s="261">
        <v>0</v>
      </c>
      <c r="BB40" s="261">
        <v>0</v>
      </c>
      <c r="BC40" s="959">
        <f>+BA40+BA41+BA42</f>
        <v>0</v>
      </c>
      <c r="BD40" s="959">
        <f>+BB40+BB41+BB42</f>
        <v>0</v>
      </c>
      <c r="BE40" s="968">
        <f>+(BC40*$P$40)+(BC43*$P$43)+(BC46*$P$46)</f>
        <v>0</v>
      </c>
      <c r="BF40" s="968">
        <f>+(BD40*$P$40)+(BD43*$P$43)+(BD46*$P$46)</f>
        <v>0</v>
      </c>
      <c r="BG40" s="262"/>
      <c r="BH40" s="261"/>
      <c r="BI40" s="261">
        <v>0</v>
      </c>
      <c r="BJ40" s="261">
        <v>0</v>
      </c>
      <c r="BK40" s="959">
        <f>+BI40+BI41+BI42</f>
        <v>0</v>
      </c>
      <c r="BL40" s="959">
        <f>+BJ40+BJ41+BJ42</f>
        <v>0</v>
      </c>
      <c r="BM40" s="968">
        <f>+(BK40*$P$40)+(BK43*$P$43)+(BK46*$P$46)</f>
        <v>0</v>
      </c>
      <c r="BN40" s="968">
        <f>+(BL40*$P$40)+(BL43*$P$43)+(BL46*$P$46)</f>
        <v>0</v>
      </c>
      <c r="BO40" s="262"/>
      <c r="BP40" s="261"/>
      <c r="BQ40" s="490">
        <v>0</v>
      </c>
      <c r="BR40" s="261">
        <v>0</v>
      </c>
      <c r="BS40" s="959">
        <f>+BQ40+BQ41+BQ42</f>
        <v>0</v>
      </c>
      <c r="BT40" s="959">
        <f>+BR40+BR41+BR42</f>
        <v>0</v>
      </c>
      <c r="BU40" s="968">
        <f>+(BS40*$P$40)+(BS43*$P$43)+(BS46*$P$46)</f>
        <v>0</v>
      </c>
      <c r="BV40" s="968">
        <f>+(BT40*$P$40)+(BT43*$P$43)+(BT46*$P$46)</f>
        <v>0</v>
      </c>
      <c r="BW40" s="791" t="s">
        <v>511</v>
      </c>
      <c r="BX40" s="793" t="s">
        <v>511</v>
      </c>
      <c r="BY40" s="261">
        <v>0</v>
      </c>
      <c r="BZ40" s="261">
        <v>0</v>
      </c>
      <c r="CA40" s="959">
        <f>+BY40+BY41+BY42</f>
        <v>0</v>
      </c>
      <c r="CB40" s="959">
        <f>+BZ40+BZ41+BZ42</f>
        <v>0</v>
      </c>
      <c r="CC40" s="968">
        <f>+(CA40*$P$40)+(CA43*$P$43)+(CA46*$P$46)</f>
        <v>0</v>
      </c>
      <c r="CD40" s="968">
        <f>+(CB40*$P$40)+(CB43*$P$43)+(CB46*$P$46)</f>
        <v>0</v>
      </c>
      <c r="CE40" s="791" t="s">
        <v>511</v>
      </c>
      <c r="CF40" s="793" t="s">
        <v>511</v>
      </c>
      <c r="CG40" s="261">
        <v>0</v>
      </c>
      <c r="CH40" s="261">
        <v>0</v>
      </c>
      <c r="CI40" s="959">
        <f>+CG40+CG41+CG42</f>
        <v>0</v>
      </c>
      <c r="CJ40" s="959">
        <f>+CH40+CH41+CH42</f>
        <v>0</v>
      </c>
      <c r="CK40" s="968">
        <f>+(CI40*$P$40)+(CI43*$P$43)+(CI46*$P$46)</f>
        <v>0</v>
      </c>
      <c r="CL40" s="968">
        <f>+(CJ40*$P$40)+(CJ43*$P$43)+(CJ46*$P$46)</f>
        <v>0</v>
      </c>
      <c r="CM40" s="795" t="s">
        <v>511</v>
      </c>
      <c r="CN40" s="969" t="s">
        <v>511</v>
      </c>
      <c r="CO40" s="261">
        <v>0.3</v>
      </c>
      <c r="CP40" s="261">
        <v>0.3</v>
      </c>
      <c r="CQ40" s="959">
        <f>+CO40+CO41+CO42</f>
        <v>0.6</v>
      </c>
      <c r="CR40" s="959">
        <f>+CP40+CP41+CP42</f>
        <v>1</v>
      </c>
      <c r="CS40" s="968">
        <f>+(CQ40*$P$40)+(CQ43*$P$43)+(CQ46*$P$46)</f>
        <v>0.84000000000000008</v>
      </c>
      <c r="CT40" s="968">
        <f>+(CR40*$P$40)+(CR43*$P$43)+(CR46*$P$46)</f>
        <v>0.8</v>
      </c>
      <c r="CU40" s="970" t="s">
        <v>512</v>
      </c>
      <c r="CV40" s="969" t="s">
        <v>513</v>
      </c>
      <c r="CW40" s="490">
        <v>0.3</v>
      </c>
      <c r="CX40" s="261">
        <v>0.3</v>
      </c>
      <c r="CY40" s="959">
        <f>+CW40+CW41+CW42</f>
        <v>1</v>
      </c>
      <c r="CZ40" s="959">
        <f>+CX40+CX41+CX42</f>
        <v>1</v>
      </c>
      <c r="DA40" s="968">
        <f>+(CY40*$P$40)+(CY43*$P$43)+(CY46*$P$46)</f>
        <v>1</v>
      </c>
      <c r="DB40" s="968">
        <f>+(CZ40*$P$40)+(CZ43*$P$43)+(CZ46*$P$46)</f>
        <v>1</v>
      </c>
      <c r="DC40" s="795" t="s">
        <v>514</v>
      </c>
      <c r="DD40" s="969" t="s">
        <v>515</v>
      </c>
      <c r="DE40" s="261">
        <v>0</v>
      </c>
      <c r="DF40" s="261">
        <v>0</v>
      </c>
      <c r="DG40" s="959">
        <f>+DE40+DE41+DE42</f>
        <v>0</v>
      </c>
      <c r="DH40" s="959">
        <f>+DF40+DF41+DF42</f>
        <v>0</v>
      </c>
      <c r="DI40" s="968">
        <f>+(DG40*$P$40)+(DG43*$P$43)+(DG46*$P$46)</f>
        <v>4.0000000000000008E-2</v>
      </c>
      <c r="DJ40" s="968">
        <f>+(DH40*$P$40)+(DH43*$P$43)+(DH46*$P$46)</f>
        <v>0</v>
      </c>
      <c r="DK40" s="262"/>
      <c r="DL40" s="261"/>
      <c r="DM40" s="261">
        <f>+DE40+CW40+CO40+CG40+BY40+BQ40+BI40+BA40+AS40+AK40+AC40+U40</f>
        <v>0.6</v>
      </c>
      <c r="DN40" s="491" t="str">
        <f t="shared" si="2"/>
        <v>ERROR</v>
      </c>
      <c r="DO40" s="232">
        <f t="shared" si="14"/>
        <v>0</v>
      </c>
      <c r="DP40" s="232">
        <f t="shared" si="20"/>
        <v>0</v>
      </c>
      <c r="DQ40" s="223" t="e">
        <f t="shared" si="8"/>
        <v>#DIV/0!</v>
      </c>
      <c r="DR40" s="786">
        <f>+W40+AE40+AM40</f>
        <v>0</v>
      </c>
      <c r="DS40" s="786">
        <f>+X40+AF40+AN40</f>
        <v>0</v>
      </c>
      <c r="DT40" s="813" t="e">
        <f>+DS40/DR40</f>
        <v>#DIV/0!</v>
      </c>
      <c r="DU40" s="785">
        <f>+SUM(AO40+AG40+Y40)</f>
        <v>0</v>
      </c>
      <c r="DV40" s="785">
        <f>+SUM(AP40+AH40+Z40)</f>
        <v>0</v>
      </c>
      <c r="DW40" s="788" t="e">
        <f>+DV40/DU40</f>
        <v>#DIV/0!</v>
      </c>
      <c r="DX40" s="232">
        <f>+BI40+BA40+AS40</f>
        <v>0</v>
      </c>
      <c r="DY40" s="232">
        <f t="shared" si="15"/>
        <v>0</v>
      </c>
      <c r="DZ40" s="223" t="e">
        <f t="shared" si="9"/>
        <v>#DIV/0!</v>
      </c>
      <c r="EA40" s="786">
        <f>+DR40+BK40+BC40+AU40</f>
        <v>0</v>
      </c>
      <c r="EB40" s="786">
        <f>+DS40+BL40+BD40+AV40</f>
        <v>0</v>
      </c>
      <c r="EC40" s="813" t="e">
        <f>+EB40/EA40</f>
        <v>#DIV/0!</v>
      </c>
      <c r="ED40" s="785">
        <f>+DU40+BM40+BE40+AW40</f>
        <v>0</v>
      </c>
      <c r="EE40" s="785">
        <f>+DV40+BN40+BF40+AX40</f>
        <v>0</v>
      </c>
      <c r="EF40" s="788" t="e">
        <f>+EE40/ED40</f>
        <v>#DIV/0!</v>
      </c>
      <c r="EG40" s="232">
        <f>+DX40+CG40+BY40+BQ40</f>
        <v>0</v>
      </c>
      <c r="EH40" s="232">
        <f>+DY40+CH40+BZ40+BR40</f>
        <v>0</v>
      </c>
      <c r="EI40" s="223" t="e">
        <f t="shared" si="17"/>
        <v>#DIV/0!</v>
      </c>
      <c r="EJ40" s="786">
        <f>+EA40+CI40+CA40+BS40</f>
        <v>0</v>
      </c>
      <c r="EK40" s="786">
        <f>+EB40+CJ40+CB40+BT40</f>
        <v>0</v>
      </c>
      <c r="EL40" s="813" t="e">
        <f>+EK40/EJ40</f>
        <v>#DIV/0!</v>
      </c>
      <c r="EM40" s="785">
        <f>+ED40+CK40+CC40+BU40</f>
        <v>0</v>
      </c>
      <c r="EN40" s="785">
        <f>+EE40+CL40+CD40+BV40</f>
        <v>0</v>
      </c>
      <c r="EO40" s="788" t="e">
        <f>+EN40/EM40</f>
        <v>#DIV/0!</v>
      </c>
      <c r="EP40" s="232">
        <f>+EG40+DE40+CO40+CW40</f>
        <v>0.6</v>
      </c>
      <c r="EQ40" s="232">
        <f>+EH40+DF40+CP40+CX40</f>
        <v>0.6</v>
      </c>
      <c r="ER40" s="223">
        <f t="shared" si="11"/>
        <v>1</v>
      </c>
      <c r="ES40" s="786">
        <f>+EJ40+DG40+CY40+CQ40</f>
        <v>1.6</v>
      </c>
      <c r="ET40" s="786">
        <f>+EK40+DH40+CZ40+CR40</f>
        <v>2</v>
      </c>
      <c r="EU40" s="813">
        <f>+ET40/ES40</f>
        <v>1.25</v>
      </c>
      <c r="EV40" s="785">
        <f>+EM40+DI40+DA40+CS40</f>
        <v>1.8800000000000001</v>
      </c>
      <c r="EW40" s="785">
        <f>+EN40+DJ40+DB40+CT40</f>
        <v>1.8</v>
      </c>
      <c r="EX40" s="788">
        <f>+EW40/EV40</f>
        <v>0.95744680851063824</v>
      </c>
      <c r="EY40" s="238">
        <f>EP40-T40</f>
        <v>0.3</v>
      </c>
      <c r="EZ40" s="286"/>
      <c r="FA40" s="234"/>
      <c r="FB40" s="234"/>
      <c r="FC40" s="234"/>
      <c r="FD40" s="234"/>
      <c r="FE40" s="234"/>
      <c r="FF40" s="234"/>
      <c r="FG40" s="234"/>
      <c r="FH40" s="234"/>
      <c r="FI40" s="234"/>
      <c r="FJ40" s="234"/>
      <c r="FK40" s="234"/>
      <c r="FL40" s="234"/>
      <c r="FM40" s="234"/>
      <c r="FN40" s="234"/>
      <c r="FO40" s="234"/>
      <c r="FP40" s="234"/>
      <c r="FQ40" s="234"/>
      <c r="FR40" s="234"/>
      <c r="FS40" s="234"/>
      <c r="FT40" s="234"/>
      <c r="FU40" s="234"/>
      <c r="FV40" s="234"/>
      <c r="FW40" s="234"/>
      <c r="FX40" s="234"/>
      <c r="FY40" s="234"/>
      <c r="FZ40" s="234"/>
      <c r="GA40" s="234"/>
      <c r="GB40" s="234"/>
      <c r="GC40" s="234"/>
      <c r="GD40" s="234"/>
      <c r="GE40" s="234"/>
      <c r="GF40" s="234"/>
      <c r="GG40" s="234"/>
      <c r="GH40" s="234"/>
      <c r="GI40" s="234"/>
      <c r="GJ40" s="234"/>
      <c r="GK40" s="234"/>
      <c r="GL40" s="234"/>
      <c r="GM40" s="234"/>
      <c r="GN40" s="234"/>
      <c r="GO40" s="234"/>
      <c r="GP40" s="234"/>
      <c r="GQ40" s="234"/>
      <c r="GR40" s="234"/>
      <c r="GS40" s="234"/>
      <c r="GT40" s="234"/>
      <c r="GU40" s="234"/>
      <c r="GV40" s="234"/>
      <c r="GW40" s="234"/>
      <c r="GX40" s="234"/>
      <c r="GY40" s="234"/>
      <c r="GZ40" s="234"/>
      <c r="HA40" s="234"/>
      <c r="HB40" s="234"/>
      <c r="HC40" s="234"/>
      <c r="HD40" s="234"/>
      <c r="HE40" s="234"/>
      <c r="HF40" s="234"/>
      <c r="HG40" s="234"/>
      <c r="HH40" s="234"/>
      <c r="HI40" s="234"/>
      <c r="HJ40" s="234"/>
      <c r="HK40" s="234"/>
      <c r="HL40" s="234"/>
      <c r="HM40" s="234"/>
    </row>
    <row r="41" spans="1:221" ht="25.5" x14ac:dyDescent="0.25">
      <c r="A41" s="977"/>
      <c r="B41" s="977"/>
      <c r="C41" s="977"/>
      <c r="D41" s="977"/>
      <c r="E41" s="977"/>
      <c r="F41" s="977"/>
      <c r="G41" s="977"/>
      <c r="H41" s="978"/>
      <c r="I41" s="979"/>
      <c r="J41" s="961"/>
      <c r="K41" s="963"/>
      <c r="L41" s="964"/>
      <c r="M41" s="966"/>
      <c r="N41" s="961"/>
      <c r="O41" s="961"/>
      <c r="P41" s="955"/>
      <c r="Q41" s="957"/>
      <c r="R41" s="468" t="s">
        <v>188</v>
      </c>
      <c r="S41" s="489" t="s">
        <v>516</v>
      </c>
      <c r="T41" s="260">
        <v>0.3</v>
      </c>
      <c r="U41" s="261">
        <v>0</v>
      </c>
      <c r="V41" s="261">
        <v>0</v>
      </c>
      <c r="W41" s="959"/>
      <c r="X41" s="959"/>
      <c r="Y41" s="968"/>
      <c r="Z41" s="968"/>
      <c r="AA41" s="262"/>
      <c r="AB41" s="261"/>
      <c r="AC41" s="261">
        <v>0</v>
      </c>
      <c r="AD41" s="261">
        <v>0</v>
      </c>
      <c r="AE41" s="959"/>
      <c r="AF41" s="959"/>
      <c r="AG41" s="968"/>
      <c r="AH41" s="968"/>
      <c r="AI41" s="262"/>
      <c r="AJ41" s="261"/>
      <c r="AK41" s="261">
        <v>0</v>
      </c>
      <c r="AL41" s="261">
        <v>0</v>
      </c>
      <c r="AM41" s="959"/>
      <c r="AN41" s="959"/>
      <c r="AO41" s="968"/>
      <c r="AP41" s="968"/>
      <c r="AQ41" s="262"/>
      <c r="AR41" s="261"/>
      <c r="AS41" s="261">
        <v>0</v>
      </c>
      <c r="AT41" s="261">
        <v>0</v>
      </c>
      <c r="AU41" s="959"/>
      <c r="AV41" s="959"/>
      <c r="AW41" s="968"/>
      <c r="AX41" s="968"/>
      <c r="AY41" s="262"/>
      <c r="AZ41" s="261"/>
      <c r="BA41" s="261">
        <v>0</v>
      </c>
      <c r="BB41" s="261">
        <v>0</v>
      </c>
      <c r="BC41" s="959"/>
      <c r="BD41" s="959"/>
      <c r="BE41" s="968"/>
      <c r="BF41" s="968"/>
      <c r="BG41" s="262"/>
      <c r="BH41" s="261"/>
      <c r="BI41" s="261">
        <v>0</v>
      </c>
      <c r="BJ41" s="261">
        <v>0</v>
      </c>
      <c r="BK41" s="959"/>
      <c r="BL41" s="959"/>
      <c r="BM41" s="968"/>
      <c r="BN41" s="968"/>
      <c r="BO41" s="262"/>
      <c r="BP41" s="261"/>
      <c r="BQ41" s="490">
        <v>0</v>
      </c>
      <c r="BR41" s="261">
        <v>0</v>
      </c>
      <c r="BS41" s="959"/>
      <c r="BT41" s="959"/>
      <c r="BU41" s="968"/>
      <c r="BV41" s="968"/>
      <c r="BW41" s="791"/>
      <c r="BX41" s="793"/>
      <c r="BY41" s="261">
        <v>0</v>
      </c>
      <c r="BZ41" s="261">
        <v>0</v>
      </c>
      <c r="CA41" s="959"/>
      <c r="CB41" s="959"/>
      <c r="CC41" s="968"/>
      <c r="CD41" s="968"/>
      <c r="CE41" s="791"/>
      <c r="CF41" s="793"/>
      <c r="CG41" s="261">
        <v>0</v>
      </c>
      <c r="CH41" s="261">
        <v>0</v>
      </c>
      <c r="CI41" s="959"/>
      <c r="CJ41" s="959"/>
      <c r="CK41" s="968"/>
      <c r="CL41" s="968"/>
      <c r="CM41" s="791"/>
      <c r="CN41" s="793"/>
      <c r="CO41" s="261">
        <v>0.3</v>
      </c>
      <c r="CP41" s="261">
        <v>0.3</v>
      </c>
      <c r="CQ41" s="959"/>
      <c r="CR41" s="959"/>
      <c r="CS41" s="968"/>
      <c r="CT41" s="968"/>
      <c r="CU41" s="971"/>
      <c r="CV41" s="793"/>
      <c r="CW41" s="490">
        <v>0.3</v>
      </c>
      <c r="CX41" s="261">
        <v>0.3</v>
      </c>
      <c r="CY41" s="959"/>
      <c r="CZ41" s="959"/>
      <c r="DA41" s="968"/>
      <c r="DB41" s="968"/>
      <c r="DC41" s="791"/>
      <c r="DD41" s="793"/>
      <c r="DE41" s="261">
        <v>0</v>
      </c>
      <c r="DF41" s="261">
        <v>0</v>
      </c>
      <c r="DG41" s="959"/>
      <c r="DH41" s="959"/>
      <c r="DI41" s="968"/>
      <c r="DJ41" s="968"/>
      <c r="DK41" s="262"/>
      <c r="DL41" s="261"/>
      <c r="DM41" s="261">
        <f t="shared" si="13"/>
        <v>0.6</v>
      </c>
      <c r="DN41" s="491" t="str">
        <f>+IF(DM41=T41,"OK","ERROR")</f>
        <v>ERROR</v>
      </c>
      <c r="DO41" s="232">
        <f t="shared" si="14"/>
        <v>0</v>
      </c>
      <c r="DP41" s="232">
        <f t="shared" si="20"/>
        <v>0</v>
      </c>
      <c r="DQ41" s="223" t="e">
        <f t="shared" si="8"/>
        <v>#DIV/0!</v>
      </c>
      <c r="DR41" s="786"/>
      <c r="DS41" s="786"/>
      <c r="DT41" s="814" t="e">
        <f t="shared" si="46"/>
        <v>#DIV/0!</v>
      </c>
      <c r="DU41" s="785"/>
      <c r="DV41" s="785"/>
      <c r="DW41" s="788"/>
      <c r="DX41" s="232">
        <f t="shared" si="15"/>
        <v>0</v>
      </c>
      <c r="DY41" s="232">
        <f t="shared" si="15"/>
        <v>0</v>
      </c>
      <c r="DZ41" s="223" t="e">
        <f t="shared" si="9"/>
        <v>#DIV/0!</v>
      </c>
      <c r="EA41" s="786"/>
      <c r="EB41" s="786"/>
      <c r="EC41" s="813"/>
      <c r="ED41" s="785"/>
      <c r="EE41" s="785"/>
      <c r="EF41" s="788"/>
      <c r="EG41" s="232">
        <f t="shared" ref="EG41:EH48" si="51">+DX41+CG41+BY41+BQ41</f>
        <v>0</v>
      </c>
      <c r="EH41" s="232">
        <f t="shared" si="51"/>
        <v>0</v>
      </c>
      <c r="EI41" s="223" t="e">
        <f t="shared" si="17"/>
        <v>#DIV/0!</v>
      </c>
      <c r="EJ41" s="786"/>
      <c r="EK41" s="786"/>
      <c r="EL41" s="813"/>
      <c r="EM41" s="785"/>
      <c r="EN41" s="785"/>
      <c r="EO41" s="788"/>
      <c r="EP41" s="232">
        <f t="shared" ref="EP41:EQ48" si="52">+EG41+DE41+CO41+CW41</f>
        <v>0.6</v>
      </c>
      <c r="EQ41" s="232">
        <f t="shared" si="52"/>
        <v>0.6</v>
      </c>
      <c r="ER41" s="223">
        <f t="shared" si="11"/>
        <v>1</v>
      </c>
      <c r="ES41" s="786"/>
      <c r="ET41" s="786"/>
      <c r="EU41" s="814" t="e">
        <f t="shared" ref="EU41:EU42" si="53">+ET41/ES41</f>
        <v>#DIV/0!</v>
      </c>
      <c r="EV41" s="785"/>
      <c r="EW41" s="785"/>
      <c r="EX41" s="788"/>
      <c r="EY41" s="238">
        <f t="shared" si="12"/>
        <v>0.3</v>
      </c>
      <c r="EZ41" s="286"/>
      <c r="FA41" s="234"/>
      <c r="FB41" s="234"/>
      <c r="FC41" s="234"/>
      <c r="FD41" s="234"/>
      <c r="FE41" s="234"/>
      <c r="FF41" s="234"/>
      <c r="FG41" s="234"/>
      <c r="FH41" s="234"/>
      <c r="FI41" s="234"/>
      <c r="FJ41" s="234"/>
      <c r="FK41" s="234"/>
      <c r="FL41" s="234"/>
      <c r="FM41" s="234"/>
      <c r="FN41" s="234"/>
      <c r="FO41" s="234"/>
      <c r="FP41" s="234"/>
      <c r="FQ41" s="234"/>
      <c r="FR41" s="234"/>
      <c r="FS41" s="234"/>
      <c r="FT41" s="234"/>
      <c r="FU41" s="234"/>
      <c r="FV41" s="234"/>
      <c r="FW41" s="234"/>
      <c r="FX41" s="234"/>
      <c r="FY41" s="234"/>
      <c r="FZ41" s="234"/>
      <c r="GA41" s="234"/>
      <c r="GB41" s="234"/>
      <c r="GC41" s="234"/>
      <c r="GD41" s="234"/>
      <c r="GE41" s="234"/>
      <c r="GF41" s="234"/>
      <c r="GG41" s="234"/>
      <c r="GH41" s="234"/>
      <c r="GI41" s="234"/>
      <c r="GJ41" s="234"/>
      <c r="GK41" s="234"/>
      <c r="GL41" s="234"/>
      <c r="GM41" s="234"/>
      <c r="GN41" s="234"/>
      <c r="GO41" s="234"/>
      <c r="GP41" s="234"/>
      <c r="GQ41" s="234"/>
      <c r="GR41" s="234"/>
      <c r="GS41" s="234"/>
      <c r="GT41" s="234"/>
      <c r="GU41" s="234"/>
      <c r="GV41" s="234"/>
      <c r="GW41" s="234"/>
      <c r="GX41" s="234"/>
      <c r="GY41" s="234"/>
      <c r="GZ41" s="234"/>
      <c r="HA41" s="234"/>
      <c r="HB41" s="234"/>
      <c r="HC41" s="234"/>
      <c r="HD41" s="234"/>
      <c r="HE41" s="234"/>
      <c r="HF41" s="234"/>
      <c r="HG41" s="234"/>
      <c r="HH41" s="234"/>
      <c r="HI41" s="234"/>
      <c r="HJ41" s="234"/>
      <c r="HK41" s="234"/>
      <c r="HL41" s="234"/>
      <c r="HM41" s="234"/>
    </row>
    <row r="42" spans="1:221" ht="35.25" customHeight="1" x14ac:dyDescent="0.25">
      <c r="A42" s="977"/>
      <c r="B42" s="977"/>
      <c r="C42" s="977"/>
      <c r="D42" s="977"/>
      <c r="E42" s="977"/>
      <c r="F42" s="977"/>
      <c r="G42" s="977"/>
      <c r="H42" s="978"/>
      <c r="I42" s="979"/>
      <c r="J42" s="961"/>
      <c r="K42" s="963"/>
      <c r="L42" s="964"/>
      <c r="M42" s="966"/>
      <c r="N42" s="961"/>
      <c r="O42" s="961"/>
      <c r="P42" s="955"/>
      <c r="Q42" s="957"/>
      <c r="R42" s="468" t="s">
        <v>188</v>
      </c>
      <c r="S42" s="489" t="s">
        <v>517</v>
      </c>
      <c r="T42" s="260">
        <v>0.4</v>
      </c>
      <c r="U42" s="261">
        <v>0</v>
      </c>
      <c r="V42" s="261">
        <v>0</v>
      </c>
      <c r="W42" s="959"/>
      <c r="X42" s="959"/>
      <c r="Y42" s="968"/>
      <c r="Z42" s="968"/>
      <c r="AA42" s="262"/>
      <c r="AB42" s="261"/>
      <c r="AC42" s="261">
        <v>0</v>
      </c>
      <c r="AD42" s="261">
        <v>0</v>
      </c>
      <c r="AE42" s="959"/>
      <c r="AF42" s="959"/>
      <c r="AG42" s="968"/>
      <c r="AH42" s="968"/>
      <c r="AI42" s="262"/>
      <c r="AJ42" s="261"/>
      <c r="AK42" s="261">
        <v>0</v>
      </c>
      <c r="AL42" s="261">
        <v>0</v>
      </c>
      <c r="AM42" s="959"/>
      <c r="AN42" s="959"/>
      <c r="AO42" s="968"/>
      <c r="AP42" s="968"/>
      <c r="AQ42" s="262"/>
      <c r="AR42" s="261"/>
      <c r="AS42" s="261">
        <v>0</v>
      </c>
      <c r="AT42" s="261">
        <v>0</v>
      </c>
      <c r="AU42" s="959"/>
      <c r="AV42" s="959"/>
      <c r="AW42" s="968"/>
      <c r="AX42" s="968"/>
      <c r="AY42" s="262"/>
      <c r="AZ42" s="261"/>
      <c r="BA42" s="261">
        <v>0</v>
      </c>
      <c r="BB42" s="261">
        <v>0</v>
      </c>
      <c r="BC42" s="959"/>
      <c r="BD42" s="959"/>
      <c r="BE42" s="968"/>
      <c r="BF42" s="968"/>
      <c r="BG42" s="262"/>
      <c r="BH42" s="261"/>
      <c r="BI42" s="261">
        <v>0</v>
      </c>
      <c r="BJ42" s="261">
        <v>0</v>
      </c>
      <c r="BK42" s="959"/>
      <c r="BL42" s="959"/>
      <c r="BM42" s="968"/>
      <c r="BN42" s="968"/>
      <c r="BO42" s="262"/>
      <c r="BP42" s="261"/>
      <c r="BQ42" s="490">
        <v>0</v>
      </c>
      <c r="BR42" s="261">
        <v>0</v>
      </c>
      <c r="BS42" s="959"/>
      <c r="BT42" s="959"/>
      <c r="BU42" s="968"/>
      <c r="BV42" s="968"/>
      <c r="BW42" s="791"/>
      <c r="BX42" s="793"/>
      <c r="BY42" s="261">
        <v>0</v>
      </c>
      <c r="BZ42" s="261">
        <v>0</v>
      </c>
      <c r="CA42" s="959"/>
      <c r="CB42" s="959"/>
      <c r="CC42" s="968"/>
      <c r="CD42" s="968"/>
      <c r="CE42" s="791"/>
      <c r="CF42" s="793"/>
      <c r="CG42" s="261">
        <v>0</v>
      </c>
      <c r="CH42" s="261">
        <v>0</v>
      </c>
      <c r="CI42" s="959"/>
      <c r="CJ42" s="959"/>
      <c r="CK42" s="968"/>
      <c r="CL42" s="968"/>
      <c r="CM42" s="791"/>
      <c r="CN42" s="793"/>
      <c r="CO42" s="261">
        <v>0</v>
      </c>
      <c r="CP42" s="261">
        <v>0.4</v>
      </c>
      <c r="CQ42" s="959"/>
      <c r="CR42" s="959"/>
      <c r="CS42" s="968"/>
      <c r="CT42" s="968"/>
      <c r="CU42" s="972"/>
      <c r="CV42" s="794"/>
      <c r="CW42" s="490">
        <v>0.4</v>
      </c>
      <c r="CX42" s="261">
        <v>0.4</v>
      </c>
      <c r="CY42" s="959"/>
      <c r="CZ42" s="959"/>
      <c r="DA42" s="968"/>
      <c r="DB42" s="968"/>
      <c r="DC42" s="792"/>
      <c r="DD42" s="794"/>
      <c r="DE42" s="261">
        <v>0</v>
      </c>
      <c r="DF42" s="261">
        <v>0</v>
      </c>
      <c r="DG42" s="959"/>
      <c r="DH42" s="959"/>
      <c r="DI42" s="968"/>
      <c r="DJ42" s="968"/>
      <c r="DK42" s="262"/>
      <c r="DL42" s="261"/>
      <c r="DM42" s="261">
        <f t="shared" si="13"/>
        <v>0.4</v>
      </c>
      <c r="DN42" s="491" t="str">
        <f t="shared" si="2"/>
        <v>OK</v>
      </c>
      <c r="DO42" s="232">
        <f t="shared" si="14"/>
        <v>0</v>
      </c>
      <c r="DP42" s="232">
        <f t="shared" si="20"/>
        <v>0</v>
      </c>
      <c r="DQ42" s="223" t="e">
        <f t="shared" si="8"/>
        <v>#DIV/0!</v>
      </c>
      <c r="DR42" s="786"/>
      <c r="DS42" s="786"/>
      <c r="DT42" s="814" t="e">
        <f t="shared" si="46"/>
        <v>#DIV/0!</v>
      </c>
      <c r="DU42" s="785"/>
      <c r="DV42" s="785"/>
      <c r="DW42" s="788"/>
      <c r="DX42" s="232">
        <f t="shared" si="15"/>
        <v>0</v>
      </c>
      <c r="DY42" s="232">
        <f t="shared" si="15"/>
        <v>0</v>
      </c>
      <c r="DZ42" s="223" t="e">
        <f t="shared" si="9"/>
        <v>#DIV/0!</v>
      </c>
      <c r="EA42" s="786"/>
      <c r="EB42" s="786"/>
      <c r="EC42" s="813"/>
      <c r="ED42" s="785"/>
      <c r="EE42" s="785"/>
      <c r="EF42" s="788"/>
      <c r="EG42" s="232">
        <f t="shared" si="51"/>
        <v>0</v>
      </c>
      <c r="EH42" s="232">
        <f t="shared" si="51"/>
        <v>0</v>
      </c>
      <c r="EI42" s="223" t="e">
        <f t="shared" si="17"/>
        <v>#DIV/0!</v>
      </c>
      <c r="EJ42" s="786"/>
      <c r="EK42" s="786"/>
      <c r="EL42" s="813"/>
      <c r="EM42" s="785"/>
      <c r="EN42" s="785"/>
      <c r="EO42" s="788"/>
      <c r="EP42" s="232">
        <f t="shared" si="52"/>
        <v>0.4</v>
      </c>
      <c r="EQ42" s="232">
        <f t="shared" si="52"/>
        <v>0.8</v>
      </c>
      <c r="ER42" s="223">
        <f t="shared" si="11"/>
        <v>2</v>
      </c>
      <c r="ES42" s="786"/>
      <c r="ET42" s="786"/>
      <c r="EU42" s="814" t="e">
        <f t="shared" si="53"/>
        <v>#DIV/0!</v>
      </c>
      <c r="EV42" s="785"/>
      <c r="EW42" s="785"/>
      <c r="EX42" s="788"/>
      <c r="EY42" s="238">
        <f t="shared" si="12"/>
        <v>0</v>
      </c>
      <c r="EZ42" s="286"/>
      <c r="FA42" s="234"/>
      <c r="FB42" s="234"/>
      <c r="FC42" s="234"/>
      <c r="FD42" s="234"/>
      <c r="FE42" s="234"/>
      <c r="FF42" s="234"/>
      <c r="FG42" s="234"/>
      <c r="FH42" s="234"/>
      <c r="FI42" s="234"/>
      <c r="FJ42" s="234"/>
      <c r="FK42" s="234"/>
      <c r="FL42" s="234"/>
      <c r="FM42" s="234"/>
      <c r="FN42" s="234"/>
      <c r="FO42" s="234"/>
      <c r="FP42" s="234"/>
      <c r="FQ42" s="234"/>
      <c r="FR42" s="234"/>
      <c r="FS42" s="234"/>
      <c r="FT42" s="234"/>
      <c r="FU42" s="234"/>
      <c r="FV42" s="234"/>
      <c r="FW42" s="234"/>
      <c r="FX42" s="234"/>
      <c r="FY42" s="234"/>
      <c r="FZ42" s="234"/>
      <c r="GA42" s="234"/>
      <c r="GB42" s="234"/>
      <c r="GC42" s="234"/>
      <c r="GD42" s="234"/>
      <c r="GE42" s="234"/>
      <c r="GF42" s="234"/>
      <c r="GG42" s="234"/>
      <c r="GH42" s="234"/>
      <c r="GI42" s="234"/>
      <c r="GJ42" s="234"/>
      <c r="GK42" s="234"/>
      <c r="GL42" s="234"/>
      <c r="GM42" s="234"/>
      <c r="GN42" s="234"/>
      <c r="GO42" s="234"/>
      <c r="GP42" s="234"/>
      <c r="GQ42" s="234"/>
      <c r="GR42" s="234"/>
      <c r="GS42" s="234"/>
      <c r="GT42" s="234"/>
      <c r="GU42" s="234"/>
      <c r="GV42" s="234"/>
      <c r="GW42" s="234"/>
      <c r="GX42" s="234"/>
      <c r="GY42" s="234"/>
      <c r="GZ42" s="234"/>
      <c r="HA42" s="234"/>
      <c r="HB42" s="234"/>
      <c r="HC42" s="234"/>
      <c r="HD42" s="234"/>
      <c r="HE42" s="234"/>
      <c r="HF42" s="234"/>
      <c r="HG42" s="234"/>
      <c r="HH42" s="234"/>
      <c r="HI42" s="234"/>
      <c r="HJ42" s="234"/>
      <c r="HK42" s="234"/>
      <c r="HL42" s="234"/>
      <c r="HM42" s="234"/>
    </row>
    <row r="43" spans="1:221" ht="57" x14ac:dyDescent="0.25">
      <c r="A43" s="977"/>
      <c r="B43" s="977"/>
      <c r="C43" s="977"/>
      <c r="D43" s="977"/>
      <c r="E43" s="977"/>
      <c r="F43" s="977"/>
      <c r="G43" s="977"/>
      <c r="H43" s="978"/>
      <c r="I43" s="979"/>
      <c r="J43" s="960">
        <v>11</v>
      </c>
      <c r="K43" s="962" t="s">
        <v>518</v>
      </c>
      <c r="L43" s="964" t="s">
        <v>519</v>
      </c>
      <c r="M43" s="965" t="s">
        <v>72</v>
      </c>
      <c r="N43" s="967">
        <v>100</v>
      </c>
      <c r="O43" s="958" t="s">
        <v>509</v>
      </c>
      <c r="P43" s="955">
        <v>0.4</v>
      </c>
      <c r="Q43" s="956">
        <f>+P43/$P$96</f>
        <v>4.0000000000000015E-2</v>
      </c>
      <c r="R43" s="958" t="s">
        <v>188</v>
      </c>
      <c r="S43" s="489" t="s">
        <v>520</v>
      </c>
      <c r="T43" s="260">
        <v>0.15</v>
      </c>
      <c r="U43" s="261">
        <v>0</v>
      </c>
      <c r="V43" s="261">
        <v>0</v>
      </c>
      <c r="W43" s="959">
        <f>+U43+U44+U45</f>
        <v>0</v>
      </c>
      <c r="X43" s="959">
        <f>+V43+V44+V45</f>
        <v>0</v>
      </c>
      <c r="Y43" s="968"/>
      <c r="Z43" s="968"/>
      <c r="AA43" s="262"/>
      <c r="AB43" s="261"/>
      <c r="AC43" s="261">
        <v>0</v>
      </c>
      <c r="AD43" s="261">
        <v>0</v>
      </c>
      <c r="AE43" s="959">
        <f>+AC43+AC44+AC45</f>
        <v>0</v>
      </c>
      <c r="AF43" s="959">
        <f>+AD43+AD44+AD45</f>
        <v>0</v>
      </c>
      <c r="AG43" s="968"/>
      <c r="AH43" s="968"/>
      <c r="AI43" s="262"/>
      <c r="AJ43" s="261"/>
      <c r="AK43" s="261">
        <v>0</v>
      </c>
      <c r="AL43" s="261">
        <v>0</v>
      </c>
      <c r="AM43" s="959">
        <f>+AK43+AK44+AK45</f>
        <v>0</v>
      </c>
      <c r="AN43" s="959">
        <f>+AL43+AL44+AL45</f>
        <v>0</v>
      </c>
      <c r="AO43" s="968"/>
      <c r="AP43" s="968"/>
      <c r="AQ43" s="262"/>
      <c r="AR43" s="261"/>
      <c r="AS43" s="261">
        <v>0</v>
      </c>
      <c r="AT43" s="261">
        <v>0</v>
      </c>
      <c r="AU43" s="959">
        <f>+AS43+AS44+AS45</f>
        <v>0</v>
      </c>
      <c r="AV43" s="959">
        <f>+AT43+AT44+AT45</f>
        <v>0</v>
      </c>
      <c r="AW43" s="968"/>
      <c r="AX43" s="968"/>
      <c r="AY43" s="262"/>
      <c r="AZ43" s="261"/>
      <c r="BA43" s="261">
        <v>0</v>
      </c>
      <c r="BB43" s="261">
        <v>0</v>
      </c>
      <c r="BC43" s="959">
        <f>+BA43+BA44+BA45</f>
        <v>0</v>
      </c>
      <c r="BD43" s="959">
        <f>+BB43+BB44+BB45</f>
        <v>0</v>
      </c>
      <c r="BE43" s="968"/>
      <c r="BF43" s="968"/>
      <c r="BG43" s="262"/>
      <c r="BH43" s="261"/>
      <c r="BI43" s="261">
        <v>0</v>
      </c>
      <c r="BJ43" s="261">
        <v>0</v>
      </c>
      <c r="BK43" s="959">
        <f>+BI43+BI44+BI45</f>
        <v>0</v>
      </c>
      <c r="BL43" s="959">
        <f>+BJ43+BJ44+BJ45</f>
        <v>0</v>
      </c>
      <c r="BM43" s="968"/>
      <c r="BN43" s="968"/>
      <c r="BO43" s="262"/>
      <c r="BP43" s="261"/>
      <c r="BQ43" s="490">
        <v>0</v>
      </c>
      <c r="BR43" s="261">
        <v>0</v>
      </c>
      <c r="BS43" s="959">
        <f>+BQ43+BQ44+BQ45</f>
        <v>0</v>
      </c>
      <c r="BT43" s="959">
        <f>+BR43+BR44+BR45</f>
        <v>0</v>
      </c>
      <c r="BU43" s="968"/>
      <c r="BV43" s="968"/>
      <c r="BW43" s="791"/>
      <c r="BX43" s="793"/>
      <c r="BY43" s="261">
        <v>0</v>
      </c>
      <c r="BZ43" s="261">
        <v>0</v>
      </c>
      <c r="CA43" s="959">
        <f>+BY43+BY44+BY45</f>
        <v>0</v>
      </c>
      <c r="CB43" s="959">
        <f>+BZ43+BZ44+BZ45</f>
        <v>0</v>
      </c>
      <c r="CC43" s="968"/>
      <c r="CD43" s="968"/>
      <c r="CE43" s="791"/>
      <c r="CF43" s="793"/>
      <c r="CG43" s="261">
        <v>0</v>
      </c>
      <c r="CH43" s="261">
        <v>0</v>
      </c>
      <c r="CI43" s="959">
        <f>+CG43+CG44+CG45</f>
        <v>0</v>
      </c>
      <c r="CJ43" s="959">
        <f>+CH43+CH44+CH45</f>
        <v>0</v>
      </c>
      <c r="CK43" s="968"/>
      <c r="CL43" s="968"/>
      <c r="CM43" s="791"/>
      <c r="CN43" s="793"/>
      <c r="CO43" s="261">
        <v>0.15</v>
      </c>
      <c r="CP43" s="261">
        <v>0.15</v>
      </c>
      <c r="CQ43" s="959">
        <f>+CO43+CO44+CO45</f>
        <v>1</v>
      </c>
      <c r="CR43" s="959">
        <f>+CP43+CP44+CP45</f>
        <v>1</v>
      </c>
      <c r="CS43" s="968"/>
      <c r="CT43" s="968"/>
      <c r="CU43" s="541" t="s">
        <v>521</v>
      </c>
      <c r="CV43" s="969" t="s">
        <v>522</v>
      </c>
      <c r="CW43" s="490">
        <v>0.15</v>
      </c>
      <c r="CX43" s="261">
        <v>0.15</v>
      </c>
      <c r="CY43" s="959">
        <f>+CW43+CW44+CW45</f>
        <v>1</v>
      </c>
      <c r="CZ43" s="959">
        <f>+CX43+CX44+CX45</f>
        <v>1</v>
      </c>
      <c r="DA43" s="968"/>
      <c r="DB43" s="968"/>
      <c r="DC43" s="262" t="s">
        <v>523</v>
      </c>
      <c r="DD43" s="261" t="s">
        <v>524</v>
      </c>
      <c r="DE43" s="261">
        <v>0</v>
      </c>
      <c r="DF43" s="261">
        <v>0</v>
      </c>
      <c r="DG43" s="959">
        <f>+DE43+DE44+DE45</f>
        <v>0.1</v>
      </c>
      <c r="DH43" s="959">
        <f>+DF43+DF44+DF45</f>
        <v>0</v>
      </c>
      <c r="DI43" s="968"/>
      <c r="DJ43" s="968"/>
      <c r="DK43" s="262"/>
      <c r="DL43" s="261"/>
      <c r="DM43" s="261">
        <f t="shared" si="13"/>
        <v>0.3</v>
      </c>
      <c r="DN43" s="491" t="str">
        <f t="shared" si="2"/>
        <v>ERROR</v>
      </c>
      <c r="DO43" s="232">
        <f t="shared" si="14"/>
        <v>0</v>
      </c>
      <c r="DP43" s="232">
        <f t="shared" si="20"/>
        <v>0</v>
      </c>
      <c r="DQ43" s="223" t="e">
        <f t="shared" si="8"/>
        <v>#DIV/0!</v>
      </c>
      <c r="DR43" s="786">
        <f>+W43+AE43+AM43</f>
        <v>0</v>
      </c>
      <c r="DS43" s="786">
        <f>+X43+AF43+AN43</f>
        <v>0</v>
      </c>
      <c r="DT43" s="814"/>
      <c r="DU43" s="785"/>
      <c r="DV43" s="785"/>
      <c r="DW43" s="788"/>
      <c r="DX43" s="232">
        <f t="shared" si="15"/>
        <v>0</v>
      </c>
      <c r="DY43" s="232">
        <f t="shared" si="15"/>
        <v>0</v>
      </c>
      <c r="DZ43" s="223" t="e">
        <f t="shared" si="9"/>
        <v>#DIV/0!</v>
      </c>
      <c r="EA43" s="786">
        <f>+DR43+BK43+BC43+AU43</f>
        <v>0</v>
      </c>
      <c r="EB43" s="786">
        <f>+DS43+BL43+BD43+AV43</f>
        <v>0</v>
      </c>
      <c r="EC43" s="813" t="e">
        <f>+EB43/EA43</f>
        <v>#DIV/0!</v>
      </c>
      <c r="ED43" s="785"/>
      <c r="EE43" s="785"/>
      <c r="EF43" s="788"/>
      <c r="EG43" s="232">
        <f t="shared" si="51"/>
        <v>0</v>
      </c>
      <c r="EH43" s="232">
        <f t="shared" si="51"/>
        <v>0</v>
      </c>
      <c r="EI43" s="223" t="e">
        <f t="shared" si="17"/>
        <v>#DIV/0!</v>
      </c>
      <c r="EJ43" s="786">
        <f t="shared" ref="EJ43:EK43" si="54">+EA43+CI43+CA43+BS43</f>
        <v>0</v>
      </c>
      <c r="EK43" s="786">
        <f t="shared" si="54"/>
        <v>0</v>
      </c>
      <c r="EL43" s="813" t="e">
        <f>+EK43/EJ43</f>
        <v>#DIV/0!</v>
      </c>
      <c r="EM43" s="785"/>
      <c r="EN43" s="785"/>
      <c r="EO43" s="788"/>
      <c r="EP43" s="232">
        <f t="shared" si="52"/>
        <v>0.3</v>
      </c>
      <c r="EQ43" s="232">
        <f t="shared" si="52"/>
        <v>0.3</v>
      </c>
      <c r="ER43" s="223">
        <f t="shared" si="11"/>
        <v>1</v>
      </c>
      <c r="ES43" s="786">
        <f t="shared" ref="ES43:ET43" si="55">+EJ43+DG43+CY43+CQ43</f>
        <v>2.1</v>
      </c>
      <c r="ET43" s="786">
        <f t="shared" si="55"/>
        <v>2</v>
      </c>
      <c r="EU43" s="814"/>
      <c r="EV43" s="785"/>
      <c r="EW43" s="785"/>
      <c r="EX43" s="788"/>
      <c r="EY43" s="238">
        <f t="shared" si="12"/>
        <v>0.15</v>
      </c>
      <c r="EZ43" s="286"/>
      <c r="FA43" s="234"/>
      <c r="FB43" s="234"/>
      <c r="FC43" s="234"/>
      <c r="FD43" s="234"/>
      <c r="FE43" s="234"/>
      <c r="FF43" s="234"/>
      <c r="FG43" s="234"/>
      <c r="FH43" s="234"/>
      <c r="FI43" s="234"/>
      <c r="FJ43" s="234"/>
      <c r="FK43" s="234"/>
      <c r="FL43" s="234"/>
      <c r="FM43" s="234"/>
      <c r="FN43" s="234"/>
      <c r="FO43" s="234"/>
      <c r="FP43" s="234"/>
      <c r="FQ43" s="234"/>
      <c r="FR43" s="234"/>
      <c r="FS43" s="234"/>
      <c r="FT43" s="234"/>
      <c r="FU43" s="234"/>
      <c r="FV43" s="234"/>
      <c r="FW43" s="234"/>
      <c r="FX43" s="234"/>
      <c r="FY43" s="234"/>
      <c r="FZ43" s="234"/>
      <c r="GA43" s="234"/>
      <c r="GB43" s="234"/>
      <c r="GC43" s="234"/>
      <c r="GD43" s="234"/>
      <c r="GE43" s="234"/>
      <c r="GF43" s="234"/>
      <c r="GG43" s="234"/>
      <c r="GH43" s="234"/>
      <c r="GI43" s="234"/>
      <c r="GJ43" s="234"/>
      <c r="GK43" s="234"/>
      <c r="GL43" s="234"/>
      <c r="GM43" s="234"/>
      <c r="GN43" s="234"/>
      <c r="GO43" s="234"/>
      <c r="GP43" s="234"/>
      <c r="GQ43" s="234"/>
      <c r="GR43" s="234"/>
      <c r="GS43" s="234"/>
      <c r="GT43" s="234"/>
      <c r="GU43" s="234"/>
      <c r="GV43" s="234"/>
      <c r="GW43" s="234"/>
      <c r="GX43" s="234"/>
      <c r="GY43" s="234"/>
      <c r="GZ43" s="234"/>
      <c r="HA43" s="234"/>
      <c r="HB43" s="234"/>
      <c r="HC43" s="234"/>
      <c r="HD43" s="234"/>
      <c r="HE43" s="234"/>
      <c r="HF43" s="234"/>
      <c r="HG43" s="234"/>
      <c r="HH43" s="234"/>
      <c r="HI43" s="234"/>
      <c r="HJ43" s="234"/>
      <c r="HK43" s="234"/>
      <c r="HL43" s="234"/>
      <c r="HM43" s="234"/>
    </row>
    <row r="44" spans="1:221" ht="71.25" x14ac:dyDescent="0.25">
      <c r="A44" s="977"/>
      <c r="B44" s="977"/>
      <c r="C44" s="977"/>
      <c r="D44" s="977"/>
      <c r="E44" s="977"/>
      <c r="F44" s="977"/>
      <c r="G44" s="977"/>
      <c r="H44" s="978"/>
      <c r="I44" s="979"/>
      <c r="J44" s="961"/>
      <c r="K44" s="963"/>
      <c r="L44" s="964"/>
      <c r="M44" s="966"/>
      <c r="N44" s="961"/>
      <c r="O44" s="958"/>
      <c r="P44" s="955"/>
      <c r="Q44" s="957"/>
      <c r="R44" s="958"/>
      <c r="S44" s="489" t="s">
        <v>525</v>
      </c>
      <c r="T44" s="260">
        <v>0.4</v>
      </c>
      <c r="U44" s="261">
        <v>0</v>
      </c>
      <c r="V44" s="261">
        <v>0</v>
      </c>
      <c r="W44" s="959"/>
      <c r="X44" s="959"/>
      <c r="Y44" s="968"/>
      <c r="Z44" s="968"/>
      <c r="AA44" s="262"/>
      <c r="AB44" s="261"/>
      <c r="AC44" s="261">
        <v>0</v>
      </c>
      <c r="AD44" s="261">
        <v>0</v>
      </c>
      <c r="AE44" s="959"/>
      <c r="AF44" s="959"/>
      <c r="AG44" s="968"/>
      <c r="AH44" s="968"/>
      <c r="AI44" s="262"/>
      <c r="AJ44" s="261"/>
      <c r="AK44" s="261">
        <v>0</v>
      </c>
      <c r="AL44" s="261">
        <v>0</v>
      </c>
      <c r="AM44" s="959"/>
      <c r="AN44" s="959"/>
      <c r="AO44" s="968"/>
      <c r="AP44" s="968"/>
      <c r="AQ44" s="262"/>
      <c r="AR44" s="261"/>
      <c r="AS44" s="261">
        <v>0</v>
      </c>
      <c r="AT44" s="261">
        <v>0</v>
      </c>
      <c r="AU44" s="959"/>
      <c r="AV44" s="959"/>
      <c r="AW44" s="968"/>
      <c r="AX44" s="968"/>
      <c r="AY44" s="262"/>
      <c r="AZ44" s="261"/>
      <c r="BA44" s="261">
        <v>0</v>
      </c>
      <c r="BB44" s="261">
        <v>0</v>
      </c>
      <c r="BC44" s="959"/>
      <c r="BD44" s="959"/>
      <c r="BE44" s="968"/>
      <c r="BF44" s="968"/>
      <c r="BG44" s="262"/>
      <c r="BH44" s="261"/>
      <c r="BI44" s="261">
        <v>0</v>
      </c>
      <c r="BJ44" s="261">
        <v>0</v>
      </c>
      <c r="BK44" s="959"/>
      <c r="BL44" s="959"/>
      <c r="BM44" s="968"/>
      <c r="BN44" s="968"/>
      <c r="BO44" s="262"/>
      <c r="BP44" s="261"/>
      <c r="BQ44" s="490">
        <v>0</v>
      </c>
      <c r="BR44" s="261">
        <v>0</v>
      </c>
      <c r="BS44" s="959"/>
      <c r="BT44" s="959"/>
      <c r="BU44" s="968"/>
      <c r="BV44" s="968"/>
      <c r="BW44" s="791"/>
      <c r="BX44" s="793"/>
      <c r="BY44" s="261">
        <v>0</v>
      </c>
      <c r="BZ44" s="261">
        <v>0</v>
      </c>
      <c r="CA44" s="959"/>
      <c r="CB44" s="959"/>
      <c r="CC44" s="968"/>
      <c r="CD44" s="968"/>
      <c r="CE44" s="791"/>
      <c r="CF44" s="793"/>
      <c r="CG44" s="261">
        <v>0</v>
      </c>
      <c r="CH44" s="261">
        <v>0</v>
      </c>
      <c r="CI44" s="959"/>
      <c r="CJ44" s="959"/>
      <c r="CK44" s="968"/>
      <c r="CL44" s="968"/>
      <c r="CM44" s="791"/>
      <c r="CN44" s="793"/>
      <c r="CO44" s="261">
        <v>0.4</v>
      </c>
      <c r="CP44" s="261">
        <v>0.4</v>
      </c>
      <c r="CQ44" s="959"/>
      <c r="CR44" s="959"/>
      <c r="CS44" s="968"/>
      <c r="CT44" s="968"/>
      <c r="CU44" s="541" t="s">
        <v>526</v>
      </c>
      <c r="CV44" s="793"/>
      <c r="CW44" s="490">
        <v>0.4</v>
      </c>
      <c r="CX44" s="261">
        <v>0.4</v>
      </c>
      <c r="CY44" s="959"/>
      <c r="CZ44" s="959"/>
      <c r="DA44" s="968"/>
      <c r="DB44" s="968"/>
      <c r="DC44" s="262" t="s">
        <v>527</v>
      </c>
      <c r="DD44" s="261" t="s">
        <v>528</v>
      </c>
      <c r="DE44" s="261">
        <v>0.1</v>
      </c>
      <c r="DF44" s="261">
        <v>0</v>
      </c>
      <c r="DG44" s="959"/>
      <c r="DH44" s="959"/>
      <c r="DI44" s="968"/>
      <c r="DJ44" s="968"/>
      <c r="DK44" s="262"/>
      <c r="DL44" s="261"/>
      <c r="DM44" s="261">
        <f t="shared" si="13"/>
        <v>0.9</v>
      </c>
      <c r="DN44" s="491" t="str">
        <f t="shared" si="2"/>
        <v>ERROR</v>
      </c>
      <c r="DO44" s="232">
        <f t="shared" si="14"/>
        <v>0</v>
      </c>
      <c r="DP44" s="232">
        <f t="shared" si="20"/>
        <v>0</v>
      </c>
      <c r="DQ44" s="223" t="e">
        <f t="shared" si="8"/>
        <v>#DIV/0!</v>
      </c>
      <c r="DR44" s="786"/>
      <c r="DS44" s="786"/>
      <c r="DT44" s="814"/>
      <c r="DU44" s="785"/>
      <c r="DV44" s="785"/>
      <c r="DW44" s="788"/>
      <c r="DX44" s="232">
        <f t="shared" ref="DX44:DY60" si="56">+BI44+BA44+AS44</f>
        <v>0</v>
      </c>
      <c r="DY44" s="232">
        <f t="shared" si="56"/>
        <v>0</v>
      </c>
      <c r="DZ44" s="223" t="e">
        <f t="shared" si="9"/>
        <v>#DIV/0!</v>
      </c>
      <c r="EA44" s="786"/>
      <c r="EB44" s="786"/>
      <c r="EC44" s="813"/>
      <c r="ED44" s="785"/>
      <c r="EE44" s="785"/>
      <c r="EF44" s="788"/>
      <c r="EG44" s="232">
        <f t="shared" si="51"/>
        <v>0</v>
      </c>
      <c r="EH44" s="232">
        <f t="shared" si="51"/>
        <v>0</v>
      </c>
      <c r="EI44" s="223" t="e">
        <f t="shared" si="17"/>
        <v>#DIV/0!</v>
      </c>
      <c r="EJ44" s="786"/>
      <c r="EK44" s="786"/>
      <c r="EL44" s="813"/>
      <c r="EM44" s="785"/>
      <c r="EN44" s="785"/>
      <c r="EO44" s="788"/>
      <c r="EP44" s="232">
        <f t="shared" si="52"/>
        <v>0.9</v>
      </c>
      <c r="EQ44" s="232">
        <f t="shared" si="52"/>
        <v>0.8</v>
      </c>
      <c r="ER44" s="223">
        <f t="shared" si="11"/>
        <v>0.88888888888888895</v>
      </c>
      <c r="ES44" s="786"/>
      <c r="ET44" s="786"/>
      <c r="EU44" s="814"/>
      <c r="EV44" s="785"/>
      <c r="EW44" s="785"/>
      <c r="EX44" s="788"/>
      <c r="EY44" s="238">
        <f t="shared" si="12"/>
        <v>0.5</v>
      </c>
      <c r="EZ44" s="287">
        <f>12*EX40/100</f>
        <v>0.1148936170212766</v>
      </c>
      <c r="FA44" s="234"/>
      <c r="FB44" s="234"/>
      <c r="FC44" s="234"/>
      <c r="FD44" s="234"/>
      <c r="FE44" s="234"/>
      <c r="FF44" s="234"/>
      <c r="FG44" s="234"/>
      <c r="FH44" s="234"/>
      <c r="FI44" s="234"/>
      <c r="FJ44" s="234"/>
      <c r="FK44" s="234"/>
      <c r="FL44" s="234"/>
      <c r="FM44" s="234"/>
      <c r="FN44" s="234"/>
      <c r="FO44" s="234"/>
      <c r="FP44" s="234"/>
      <c r="FQ44" s="234"/>
      <c r="FR44" s="234"/>
      <c r="FS44" s="234"/>
      <c r="FT44" s="234"/>
      <c r="FU44" s="234"/>
      <c r="FV44" s="234"/>
      <c r="FW44" s="234"/>
      <c r="FX44" s="234"/>
      <c r="FY44" s="234"/>
      <c r="FZ44" s="234"/>
      <c r="GA44" s="234"/>
      <c r="GB44" s="234"/>
      <c r="GC44" s="234"/>
      <c r="GD44" s="234"/>
      <c r="GE44" s="234"/>
      <c r="GF44" s="234"/>
      <c r="GG44" s="234"/>
      <c r="GH44" s="234"/>
      <c r="GI44" s="234"/>
      <c r="GJ44" s="234"/>
      <c r="GK44" s="234"/>
      <c r="GL44" s="234"/>
      <c r="GM44" s="234"/>
      <c r="GN44" s="234"/>
      <c r="GO44" s="234"/>
      <c r="GP44" s="234"/>
      <c r="GQ44" s="234"/>
      <c r="GR44" s="234"/>
      <c r="GS44" s="234"/>
      <c r="GT44" s="234"/>
      <c r="GU44" s="234"/>
      <c r="GV44" s="234"/>
      <c r="GW44" s="234"/>
      <c r="GX44" s="234"/>
      <c r="GY44" s="234"/>
      <c r="GZ44" s="234"/>
      <c r="HA44" s="234"/>
      <c r="HB44" s="234"/>
      <c r="HC44" s="234"/>
      <c r="HD44" s="234"/>
      <c r="HE44" s="234"/>
      <c r="HF44" s="234"/>
      <c r="HG44" s="234"/>
      <c r="HH44" s="234"/>
      <c r="HI44" s="234"/>
      <c r="HJ44" s="234"/>
      <c r="HK44" s="234"/>
      <c r="HL44" s="234"/>
      <c r="HM44" s="234"/>
    </row>
    <row r="45" spans="1:221" ht="57" x14ac:dyDescent="0.25">
      <c r="A45" s="977"/>
      <c r="B45" s="977"/>
      <c r="C45" s="977"/>
      <c r="D45" s="977"/>
      <c r="E45" s="977"/>
      <c r="F45" s="977"/>
      <c r="G45" s="977"/>
      <c r="H45" s="978"/>
      <c r="I45" s="979"/>
      <c r="J45" s="961"/>
      <c r="K45" s="963"/>
      <c r="L45" s="964"/>
      <c r="M45" s="966"/>
      <c r="N45" s="961"/>
      <c r="O45" s="958"/>
      <c r="P45" s="955"/>
      <c r="Q45" s="957"/>
      <c r="R45" s="958"/>
      <c r="S45" s="489" t="s">
        <v>529</v>
      </c>
      <c r="T45" s="260">
        <v>0.45</v>
      </c>
      <c r="U45" s="261">
        <v>0</v>
      </c>
      <c r="V45" s="261">
        <v>0</v>
      </c>
      <c r="W45" s="959"/>
      <c r="X45" s="959"/>
      <c r="Y45" s="968"/>
      <c r="Z45" s="968"/>
      <c r="AA45" s="262"/>
      <c r="AB45" s="261"/>
      <c r="AC45" s="261">
        <v>0</v>
      </c>
      <c r="AD45" s="261">
        <v>0</v>
      </c>
      <c r="AE45" s="959"/>
      <c r="AF45" s="959"/>
      <c r="AG45" s="968"/>
      <c r="AH45" s="968"/>
      <c r="AI45" s="262"/>
      <c r="AJ45" s="261"/>
      <c r="AK45" s="261">
        <v>0</v>
      </c>
      <c r="AL45" s="261">
        <v>0</v>
      </c>
      <c r="AM45" s="959"/>
      <c r="AN45" s="959"/>
      <c r="AO45" s="968"/>
      <c r="AP45" s="968"/>
      <c r="AQ45" s="262"/>
      <c r="AR45" s="261"/>
      <c r="AS45" s="261">
        <v>0</v>
      </c>
      <c r="AT45" s="261">
        <v>0</v>
      </c>
      <c r="AU45" s="959"/>
      <c r="AV45" s="959"/>
      <c r="AW45" s="968"/>
      <c r="AX45" s="968"/>
      <c r="AY45" s="262"/>
      <c r="AZ45" s="261"/>
      <c r="BA45" s="261">
        <v>0</v>
      </c>
      <c r="BB45" s="261">
        <v>0</v>
      </c>
      <c r="BC45" s="959"/>
      <c r="BD45" s="959"/>
      <c r="BE45" s="968"/>
      <c r="BF45" s="968"/>
      <c r="BG45" s="262"/>
      <c r="BH45" s="261"/>
      <c r="BI45" s="261">
        <v>0</v>
      </c>
      <c r="BJ45" s="261">
        <v>0</v>
      </c>
      <c r="BK45" s="959"/>
      <c r="BL45" s="959"/>
      <c r="BM45" s="968"/>
      <c r="BN45" s="968"/>
      <c r="BO45" s="262"/>
      <c r="BP45" s="261"/>
      <c r="BQ45" s="490">
        <v>0</v>
      </c>
      <c r="BR45" s="261">
        <v>0</v>
      </c>
      <c r="BS45" s="959"/>
      <c r="BT45" s="959"/>
      <c r="BU45" s="968"/>
      <c r="BV45" s="968"/>
      <c r="BW45" s="791"/>
      <c r="BX45" s="793"/>
      <c r="BY45" s="261">
        <v>0</v>
      </c>
      <c r="BZ45" s="261">
        <v>0</v>
      </c>
      <c r="CA45" s="959"/>
      <c r="CB45" s="959"/>
      <c r="CC45" s="968"/>
      <c r="CD45" s="968"/>
      <c r="CE45" s="791"/>
      <c r="CF45" s="793"/>
      <c r="CG45" s="261">
        <v>0</v>
      </c>
      <c r="CH45" s="261">
        <v>0</v>
      </c>
      <c r="CI45" s="959"/>
      <c r="CJ45" s="959"/>
      <c r="CK45" s="968"/>
      <c r="CL45" s="968"/>
      <c r="CM45" s="791"/>
      <c r="CN45" s="793"/>
      <c r="CO45" s="261">
        <v>0.45</v>
      </c>
      <c r="CP45" s="261">
        <v>0.45</v>
      </c>
      <c r="CQ45" s="959"/>
      <c r="CR45" s="959"/>
      <c r="CS45" s="968"/>
      <c r="CT45" s="968"/>
      <c r="CU45" s="541" t="s">
        <v>530</v>
      </c>
      <c r="CV45" s="794"/>
      <c r="CW45" s="490">
        <v>0.45</v>
      </c>
      <c r="CX45" s="261">
        <v>0.45</v>
      </c>
      <c r="CY45" s="959"/>
      <c r="CZ45" s="959"/>
      <c r="DA45" s="968"/>
      <c r="DB45" s="968"/>
      <c r="DC45" s="262" t="s">
        <v>531</v>
      </c>
      <c r="DD45" s="261" t="s">
        <v>532</v>
      </c>
      <c r="DE45" s="261">
        <v>0</v>
      </c>
      <c r="DF45" s="261">
        <v>0</v>
      </c>
      <c r="DG45" s="959"/>
      <c r="DH45" s="959"/>
      <c r="DI45" s="968"/>
      <c r="DJ45" s="968"/>
      <c r="DK45" s="262"/>
      <c r="DL45" s="261"/>
      <c r="DM45" s="261">
        <f t="shared" si="13"/>
        <v>0.9</v>
      </c>
      <c r="DN45" s="491" t="str">
        <f t="shared" si="2"/>
        <v>ERROR</v>
      </c>
      <c r="DO45" s="232">
        <f t="shared" si="14"/>
        <v>0</v>
      </c>
      <c r="DP45" s="232">
        <f t="shared" si="20"/>
        <v>0</v>
      </c>
      <c r="DQ45" s="223" t="e">
        <f t="shared" si="8"/>
        <v>#DIV/0!</v>
      </c>
      <c r="DR45" s="786"/>
      <c r="DS45" s="786"/>
      <c r="DT45" s="814"/>
      <c r="DU45" s="785"/>
      <c r="DV45" s="785"/>
      <c r="DW45" s="788"/>
      <c r="DX45" s="232">
        <f t="shared" si="56"/>
        <v>0</v>
      </c>
      <c r="DY45" s="232">
        <f t="shared" si="56"/>
        <v>0</v>
      </c>
      <c r="DZ45" s="223" t="e">
        <f t="shared" si="9"/>
        <v>#DIV/0!</v>
      </c>
      <c r="EA45" s="786"/>
      <c r="EB45" s="786"/>
      <c r="EC45" s="813"/>
      <c r="ED45" s="785"/>
      <c r="EE45" s="785"/>
      <c r="EF45" s="788"/>
      <c r="EG45" s="232">
        <f t="shared" si="51"/>
        <v>0</v>
      </c>
      <c r="EH45" s="232">
        <f t="shared" si="51"/>
        <v>0</v>
      </c>
      <c r="EI45" s="223" t="e">
        <f t="shared" si="17"/>
        <v>#DIV/0!</v>
      </c>
      <c r="EJ45" s="786"/>
      <c r="EK45" s="786"/>
      <c r="EL45" s="813"/>
      <c r="EM45" s="785"/>
      <c r="EN45" s="785"/>
      <c r="EO45" s="788"/>
      <c r="EP45" s="232">
        <f t="shared" si="52"/>
        <v>0.9</v>
      </c>
      <c r="EQ45" s="232">
        <f t="shared" si="52"/>
        <v>0.9</v>
      </c>
      <c r="ER45" s="223">
        <f t="shared" si="11"/>
        <v>1</v>
      </c>
      <c r="ES45" s="786"/>
      <c r="ET45" s="786"/>
      <c r="EU45" s="814"/>
      <c r="EV45" s="785"/>
      <c r="EW45" s="785"/>
      <c r="EX45" s="788"/>
      <c r="EY45" s="238">
        <f t="shared" si="12"/>
        <v>0.45</v>
      </c>
      <c r="EZ45" s="286"/>
      <c r="FA45" s="234"/>
      <c r="FB45" s="234"/>
      <c r="FC45" s="234"/>
      <c r="FD45" s="234"/>
      <c r="FE45" s="234"/>
      <c r="FF45" s="234"/>
      <c r="FG45" s="234"/>
      <c r="FH45" s="234"/>
      <c r="FI45" s="234"/>
      <c r="FJ45" s="234"/>
      <c r="FK45" s="234"/>
      <c r="FL45" s="234"/>
      <c r="FM45" s="234"/>
      <c r="FN45" s="234"/>
      <c r="FO45" s="234"/>
      <c r="FP45" s="234"/>
      <c r="FQ45" s="234"/>
      <c r="FR45" s="234"/>
      <c r="FS45" s="234"/>
      <c r="FT45" s="234"/>
      <c r="FU45" s="234"/>
      <c r="FV45" s="234"/>
      <c r="FW45" s="234"/>
      <c r="FX45" s="234"/>
      <c r="FY45" s="234"/>
      <c r="FZ45" s="234"/>
      <c r="GA45" s="234"/>
      <c r="GB45" s="234"/>
      <c r="GC45" s="234"/>
      <c r="GD45" s="234"/>
      <c r="GE45" s="234"/>
      <c r="GF45" s="234"/>
      <c r="GG45" s="234"/>
      <c r="GH45" s="234"/>
      <c r="GI45" s="234"/>
      <c r="GJ45" s="234"/>
      <c r="GK45" s="234"/>
      <c r="GL45" s="234"/>
      <c r="GM45" s="234"/>
      <c r="GN45" s="234"/>
      <c r="GO45" s="234"/>
      <c r="GP45" s="234"/>
      <c r="GQ45" s="234"/>
      <c r="GR45" s="234"/>
      <c r="GS45" s="234"/>
      <c r="GT45" s="234"/>
      <c r="GU45" s="234"/>
      <c r="GV45" s="234"/>
      <c r="GW45" s="234"/>
      <c r="GX45" s="234"/>
      <c r="GY45" s="234"/>
      <c r="GZ45" s="234"/>
      <c r="HA45" s="234"/>
      <c r="HB45" s="234"/>
      <c r="HC45" s="234"/>
      <c r="HD45" s="234"/>
      <c r="HE45" s="234"/>
      <c r="HF45" s="234"/>
      <c r="HG45" s="234"/>
      <c r="HH45" s="234"/>
      <c r="HI45" s="234"/>
      <c r="HJ45" s="234"/>
      <c r="HK45" s="234"/>
      <c r="HL45" s="234"/>
      <c r="HM45" s="234"/>
    </row>
    <row r="46" spans="1:221" ht="42.75" x14ac:dyDescent="0.25">
      <c r="A46" s="977"/>
      <c r="B46" s="977"/>
      <c r="C46" s="977"/>
      <c r="D46" s="977"/>
      <c r="E46" s="977"/>
      <c r="F46" s="977"/>
      <c r="G46" s="977"/>
      <c r="H46" s="978"/>
      <c r="I46" s="979"/>
      <c r="J46" s="960">
        <v>12</v>
      </c>
      <c r="K46" s="962" t="s">
        <v>533</v>
      </c>
      <c r="L46" s="964" t="s">
        <v>534</v>
      </c>
      <c r="M46" s="965" t="s">
        <v>422</v>
      </c>
      <c r="N46" s="967">
        <v>3</v>
      </c>
      <c r="O46" s="958" t="s">
        <v>509</v>
      </c>
      <c r="P46" s="955">
        <v>0.2</v>
      </c>
      <c r="Q46" s="956">
        <f>+P46/$P$96</f>
        <v>2.0000000000000007E-2</v>
      </c>
      <c r="R46" s="958" t="s">
        <v>188</v>
      </c>
      <c r="S46" s="489" t="s">
        <v>520</v>
      </c>
      <c r="T46" s="260">
        <v>0.2</v>
      </c>
      <c r="U46" s="261">
        <v>0</v>
      </c>
      <c r="V46" s="261">
        <v>0</v>
      </c>
      <c r="W46" s="959">
        <f>+U46+U47+U48</f>
        <v>0</v>
      </c>
      <c r="X46" s="959">
        <f>+V46+V47+V48</f>
        <v>0</v>
      </c>
      <c r="Y46" s="968"/>
      <c r="Z46" s="968"/>
      <c r="AA46" s="262"/>
      <c r="AB46" s="261"/>
      <c r="AC46" s="261">
        <v>0</v>
      </c>
      <c r="AD46" s="261">
        <v>0</v>
      </c>
      <c r="AE46" s="959">
        <f>+AC46+AC47+AC48</f>
        <v>0</v>
      </c>
      <c r="AF46" s="959">
        <f>+AD46+AD47+AD48</f>
        <v>0</v>
      </c>
      <c r="AG46" s="968"/>
      <c r="AH46" s="968"/>
      <c r="AI46" s="262"/>
      <c r="AJ46" s="261"/>
      <c r="AK46" s="261">
        <v>0</v>
      </c>
      <c r="AL46" s="261">
        <v>0</v>
      </c>
      <c r="AM46" s="959">
        <f>+AK46+AK47+AK48</f>
        <v>0</v>
      </c>
      <c r="AN46" s="959">
        <f>+AL46+AL47+AL48</f>
        <v>0</v>
      </c>
      <c r="AO46" s="968"/>
      <c r="AP46" s="968"/>
      <c r="AQ46" s="262"/>
      <c r="AR46" s="261"/>
      <c r="AS46" s="261">
        <v>0</v>
      </c>
      <c r="AT46" s="261">
        <v>0</v>
      </c>
      <c r="AU46" s="959">
        <f>+AS46+AS47+AS48</f>
        <v>0</v>
      </c>
      <c r="AV46" s="959">
        <f>+AT46+AT47+AT48</f>
        <v>0</v>
      </c>
      <c r="AW46" s="968"/>
      <c r="AX46" s="968"/>
      <c r="AY46" s="262"/>
      <c r="AZ46" s="261"/>
      <c r="BA46" s="261">
        <v>0</v>
      </c>
      <c r="BB46" s="261">
        <v>0</v>
      </c>
      <c r="BC46" s="959">
        <f>+BA46+BA47+BA48</f>
        <v>0</v>
      </c>
      <c r="BD46" s="959">
        <f>+BB46+BB47+BB48</f>
        <v>0</v>
      </c>
      <c r="BE46" s="968"/>
      <c r="BF46" s="968"/>
      <c r="BG46" s="262"/>
      <c r="BH46" s="261"/>
      <c r="BI46" s="261">
        <v>0</v>
      </c>
      <c r="BJ46" s="261">
        <v>0</v>
      </c>
      <c r="BK46" s="959">
        <f>+BI46+BI47+BI48</f>
        <v>0</v>
      </c>
      <c r="BL46" s="959">
        <f>+BJ46+BJ47+BJ48</f>
        <v>0</v>
      </c>
      <c r="BM46" s="968"/>
      <c r="BN46" s="968"/>
      <c r="BO46" s="262"/>
      <c r="BP46" s="261"/>
      <c r="BQ46" s="490">
        <v>0</v>
      </c>
      <c r="BR46" s="261">
        <v>0</v>
      </c>
      <c r="BS46" s="959">
        <f>+BQ46+BQ47+BQ48</f>
        <v>0</v>
      </c>
      <c r="BT46" s="959">
        <f>+BR46+BR47+BR48</f>
        <v>0</v>
      </c>
      <c r="BU46" s="968"/>
      <c r="BV46" s="968"/>
      <c r="BW46" s="791"/>
      <c r="BX46" s="793"/>
      <c r="BY46" s="261">
        <v>0</v>
      </c>
      <c r="BZ46" s="261">
        <v>0</v>
      </c>
      <c r="CA46" s="959">
        <f>+BY46+BY47+BY48</f>
        <v>0</v>
      </c>
      <c r="CB46" s="959">
        <f>+BZ46+BZ47+BZ48</f>
        <v>0</v>
      </c>
      <c r="CC46" s="968"/>
      <c r="CD46" s="968"/>
      <c r="CE46" s="791"/>
      <c r="CF46" s="793"/>
      <c r="CG46" s="261">
        <v>0</v>
      </c>
      <c r="CH46" s="261">
        <v>0</v>
      </c>
      <c r="CI46" s="959">
        <f>+CG46+CG47+CG48</f>
        <v>0</v>
      </c>
      <c r="CJ46" s="959">
        <f>+CH46+CH47+CH48</f>
        <v>0</v>
      </c>
      <c r="CK46" s="968"/>
      <c r="CL46" s="968"/>
      <c r="CM46" s="791"/>
      <c r="CN46" s="793"/>
      <c r="CO46" s="261">
        <v>0.2</v>
      </c>
      <c r="CP46" s="261">
        <v>0</v>
      </c>
      <c r="CQ46" s="959">
        <f>+CO46+CO47+CO48</f>
        <v>1</v>
      </c>
      <c r="CR46" s="959">
        <f>+CP46+CP47+CP48</f>
        <v>0</v>
      </c>
      <c r="CS46" s="968"/>
      <c r="CT46" s="968"/>
      <c r="CU46" s="795" t="s">
        <v>535</v>
      </c>
      <c r="CV46" s="969" t="s">
        <v>536</v>
      </c>
      <c r="CW46" s="490">
        <v>0.2</v>
      </c>
      <c r="CX46" s="261">
        <v>0.2</v>
      </c>
      <c r="CY46" s="959">
        <f>+CW46+CW47+CW48</f>
        <v>1</v>
      </c>
      <c r="CZ46" s="959">
        <f>+CX46+CX47+CX48</f>
        <v>1</v>
      </c>
      <c r="DA46" s="968"/>
      <c r="DB46" s="968"/>
      <c r="DC46" s="262" t="s">
        <v>537</v>
      </c>
      <c r="DD46" s="261" t="s">
        <v>538</v>
      </c>
      <c r="DE46" s="261">
        <v>0</v>
      </c>
      <c r="DF46" s="261">
        <v>0</v>
      </c>
      <c r="DG46" s="959">
        <f>+DE46+DE47+DE48</f>
        <v>0</v>
      </c>
      <c r="DH46" s="959">
        <f>+DF46+DF47+DF48</f>
        <v>0</v>
      </c>
      <c r="DI46" s="968"/>
      <c r="DJ46" s="968"/>
      <c r="DK46" s="262"/>
      <c r="DL46" s="261"/>
      <c r="DM46" s="261">
        <f t="shared" si="13"/>
        <v>0.4</v>
      </c>
      <c r="DN46" s="491" t="str">
        <f t="shared" si="2"/>
        <v>ERROR</v>
      </c>
      <c r="DO46" s="232">
        <f t="shared" si="14"/>
        <v>0</v>
      </c>
      <c r="DP46" s="232">
        <f t="shared" si="20"/>
        <v>0</v>
      </c>
      <c r="DQ46" s="223" t="e">
        <f t="shared" si="8"/>
        <v>#DIV/0!</v>
      </c>
      <c r="DR46" s="786">
        <f>+W46+AE46+AM46</f>
        <v>0</v>
      </c>
      <c r="DS46" s="786">
        <f>+X46+AF46+AN46</f>
        <v>0</v>
      </c>
      <c r="DT46" s="814"/>
      <c r="DU46" s="785"/>
      <c r="DV46" s="785"/>
      <c r="DW46" s="788"/>
      <c r="DX46" s="232">
        <f t="shared" si="56"/>
        <v>0</v>
      </c>
      <c r="DY46" s="232">
        <f t="shared" si="56"/>
        <v>0</v>
      </c>
      <c r="DZ46" s="223" t="e">
        <f t="shared" si="9"/>
        <v>#DIV/0!</v>
      </c>
      <c r="EA46" s="786">
        <f>+DR46+BK46+BC46+AU46</f>
        <v>0</v>
      </c>
      <c r="EB46" s="786">
        <f>+DS46+BL46+BD46+AV46</f>
        <v>0</v>
      </c>
      <c r="EC46" s="814" t="e">
        <f>+EB47/EA47</f>
        <v>#DIV/0!</v>
      </c>
      <c r="ED46" s="785"/>
      <c r="EE46" s="785"/>
      <c r="EF46" s="788"/>
      <c r="EG46" s="232">
        <f t="shared" si="51"/>
        <v>0</v>
      </c>
      <c r="EH46" s="232">
        <f t="shared" si="51"/>
        <v>0</v>
      </c>
      <c r="EI46" s="223" t="e">
        <f t="shared" si="17"/>
        <v>#DIV/0!</v>
      </c>
      <c r="EJ46" s="786">
        <f>+EA46+CI46+CA46+BS46</f>
        <v>0</v>
      </c>
      <c r="EK46" s="786">
        <f t="shared" ref="EK46" si="57">+EB46+CJ46+CB46+BT46</f>
        <v>0</v>
      </c>
      <c r="EL46" s="814" t="e">
        <f>+EK47/EJ47</f>
        <v>#DIV/0!</v>
      </c>
      <c r="EM46" s="785"/>
      <c r="EN46" s="785"/>
      <c r="EO46" s="788"/>
      <c r="EP46" s="232">
        <f t="shared" si="52"/>
        <v>0.4</v>
      </c>
      <c r="EQ46" s="232">
        <f t="shared" si="52"/>
        <v>0.2</v>
      </c>
      <c r="ER46" s="223">
        <f t="shared" si="11"/>
        <v>0.5</v>
      </c>
      <c r="ES46" s="786">
        <f t="shared" ref="ES46:ET46" si="58">+EJ46+DG46+CY46+CQ46</f>
        <v>2</v>
      </c>
      <c r="ET46" s="786">
        <f t="shared" si="58"/>
        <v>1</v>
      </c>
      <c r="EU46" s="814"/>
      <c r="EV46" s="785"/>
      <c r="EW46" s="785"/>
      <c r="EX46" s="788"/>
      <c r="EY46" s="238">
        <f t="shared" si="12"/>
        <v>0.2</v>
      </c>
      <c r="EZ46" s="286"/>
      <c r="FA46" s="234"/>
      <c r="FB46" s="234"/>
      <c r="FC46" s="234"/>
      <c r="FD46" s="234"/>
      <c r="FE46" s="234"/>
      <c r="FF46" s="234"/>
      <c r="FG46" s="234"/>
      <c r="FH46" s="234"/>
      <c r="FI46" s="234"/>
      <c r="FJ46" s="234"/>
      <c r="FK46" s="234"/>
      <c r="FL46" s="234"/>
      <c r="FM46" s="234"/>
      <c r="FN46" s="234"/>
      <c r="FO46" s="234"/>
      <c r="FP46" s="234"/>
      <c r="FQ46" s="234"/>
      <c r="FR46" s="234"/>
      <c r="FS46" s="234"/>
      <c r="FT46" s="234"/>
      <c r="FU46" s="234"/>
      <c r="FV46" s="234"/>
      <c r="FW46" s="234"/>
      <c r="FX46" s="234"/>
      <c r="FY46" s="234"/>
      <c r="FZ46" s="234"/>
      <c r="GA46" s="234"/>
      <c r="GB46" s="234"/>
      <c r="GC46" s="234"/>
      <c r="GD46" s="234"/>
      <c r="GE46" s="234"/>
      <c r="GF46" s="234"/>
      <c r="GG46" s="234"/>
      <c r="GH46" s="234"/>
      <c r="GI46" s="234"/>
      <c r="GJ46" s="234"/>
      <c r="GK46" s="234"/>
      <c r="GL46" s="234"/>
      <c r="GM46" s="234"/>
      <c r="GN46" s="234"/>
      <c r="GO46" s="234"/>
      <c r="GP46" s="234"/>
      <c r="GQ46" s="234"/>
      <c r="GR46" s="234"/>
      <c r="GS46" s="234"/>
      <c r="GT46" s="234"/>
      <c r="GU46" s="234"/>
      <c r="GV46" s="234"/>
      <c r="GW46" s="234"/>
      <c r="GX46" s="234"/>
      <c r="GY46" s="234"/>
      <c r="GZ46" s="234"/>
      <c r="HA46" s="234"/>
      <c r="HB46" s="234"/>
      <c r="HC46" s="234"/>
      <c r="HD46" s="234"/>
      <c r="HE46" s="234"/>
      <c r="HF46" s="234"/>
      <c r="HG46" s="234"/>
      <c r="HH46" s="234"/>
      <c r="HI46" s="234"/>
      <c r="HJ46" s="234"/>
      <c r="HK46" s="234"/>
      <c r="HL46" s="234"/>
      <c r="HM46" s="234"/>
    </row>
    <row r="47" spans="1:221" x14ac:dyDescent="0.25">
      <c r="A47" s="977"/>
      <c r="B47" s="977"/>
      <c r="C47" s="977"/>
      <c r="D47" s="977"/>
      <c r="E47" s="977"/>
      <c r="F47" s="977"/>
      <c r="G47" s="977"/>
      <c r="H47" s="978"/>
      <c r="I47" s="979"/>
      <c r="J47" s="961"/>
      <c r="K47" s="963"/>
      <c r="L47" s="964"/>
      <c r="M47" s="966"/>
      <c r="N47" s="961"/>
      <c r="O47" s="958"/>
      <c r="P47" s="955"/>
      <c r="Q47" s="957"/>
      <c r="R47" s="958"/>
      <c r="S47" s="489" t="s">
        <v>539</v>
      </c>
      <c r="T47" s="260">
        <v>0.2</v>
      </c>
      <c r="U47" s="261">
        <v>0</v>
      </c>
      <c r="V47" s="261">
        <v>0</v>
      </c>
      <c r="W47" s="959"/>
      <c r="X47" s="959"/>
      <c r="Y47" s="968"/>
      <c r="Z47" s="968"/>
      <c r="AA47" s="262"/>
      <c r="AB47" s="261"/>
      <c r="AC47" s="261">
        <v>0</v>
      </c>
      <c r="AD47" s="261">
        <v>0</v>
      </c>
      <c r="AE47" s="959"/>
      <c r="AF47" s="959"/>
      <c r="AG47" s="968"/>
      <c r="AH47" s="968"/>
      <c r="AI47" s="262"/>
      <c r="AJ47" s="261"/>
      <c r="AK47" s="261">
        <v>0</v>
      </c>
      <c r="AL47" s="261">
        <v>0</v>
      </c>
      <c r="AM47" s="959"/>
      <c r="AN47" s="959"/>
      <c r="AO47" s="968"/>
      <c r="AP47" s="968"/>
      <c r="AQ47" s="262"/>
      <c r="AR47" s="261"/>
      <c r="AS47" s="261">
        <v>0</v>
      </c>
      <c r="AT47" s="261">
        <v>0</v>
      </c>
      <c r="AU47" s="959"/>
      <c r="AV47" s="959"/>
      <c r="AW47" s="968"/>
      <c r="AX47" s="968"/>
      <c r="AY47" s="262"/>
      <c r="AZ47" s="261"/>
      <c r="BA47" s="261">
        <v>0</v>
      </c>
      <c r="BB47" s="261">
        <v>0</v>
      </c>
      <c r="BC47" s="959"/>
      <c r="BD47" s="959"/>
      <c r="BE47" s="968"/>
      <c r="BF47" s="968"/>
      <c r="BG47" s="262"/>
      <c r="BH47" s="261"/>
      <c r="BI47" s="261">
        <v>0</v>
      </c>
      <c r="BJ47" s="261">
        <v>0</v>
      </c>
      <c r="BK47" s="959"/>
      <c r="BL47" s="959"/>
      <c r="BM47" s="968"/>
      <c r="BN47" s="968"/>
      <c r="BO47" s="262"/>
      <c r="BP47" s="261"/>
      <c r="BQ47" s="490">
        <v>0</v>
      </c>
      <c r="BR47" s="261">
        <v>0</v>
      </c>
      <c r="BS47" s="959"/>
      <c r="BT47" s="959"/>
      <c r="BU47" s="968"/>
      <c r="BV47" s="968"/>
      <c r="BW47" s="791"/>
      <c r="BX47" s="793"/>
      <c r="BY47" s="261">
        <v>0</v>
      </c>
      <c r="BZ47" s="261">
        <v>0</v>
      </c>
      <c r="CA47" s="959"/>
      <c r="CB47" s="959"/>
      <c r="CC47" s="968"/>
      <c r="CD47" s="968"/>
      <c r="CE47" s="791"/>
      <c r="CF47" s="793"/>
      <c r="CG47" s="261">
        <v>0</v>
      </c>
      <c r="CH47" s="261">
        <v>0</v>
      </c>
      <c r="CI47" s="959"/>
      <c r="CJ47" s="959"/>
      <c r="CK47" s="968"/>
      <c r="CL47" s="968"/>
      <c r="CM47" s="791"/>
      <c r="CN47" s="793"/>
      <c r="CO47" s="261">
        <v>0.2</v>
      </c>
      <c r="CP47" s="261">
        <v>0</v>
      </c>
      <c r="CQ47" s="959"/>
      <c r="CR47" s="959"/>
      <c r="CS47" s="968"/>
      <c r="CT47" s="968"/>
      <c r="CU47" s="791"/>
      <c r="CV47" s="793"/>
      <c r="CW47" s="490">
        <v>0.2</v>
      </c>
      <c r="CX47" s="261">
        <v>0.2</v>
      </c>
      <c r="CY47" s="959"/>
      <c r="CZ47" s="959"/>
      <c r="DA47" s="968"/>
      <c r="DB47" s="968"/>
      <c r="DC47" s="795" t="s">
        <v>540</v>
      </c>
      <c r="DD47" s="969" t="s">
        <v>541</v>
      </c>
      <c r="DE47" s="261">
        <v>0</v>
      </c>
      <c r="DF47" s="261">
        <v>0</v>
      </c>
      <c r="DG47" s="959"/>
      <c r="DH47" s="959"/>
      <c r="DI47" s="968"/>
      <c r="DJ47" s="968"/>
      <c r="DK47" s="262"/>
      <c r="DL47" s="261"/>
      <c r="DM47" s="261">
        <f t="shared" si="13"/>
        <v>0.4</v>
      </c>
      <c r="DN47" s="491" t="str">
        <f t="shared" si="2"/>
        <v>ERROR</v>
      </c>
      <c r="DO47" s="232">
        <f t="shared" si="14"/>
        <v>0</v>
      </c>
      <c r="DP47" s="232">
        <f t="shared" si="20"/>
        <v>0</v>
      </c>
      <c r="DQ47" s="223" t="e">
        <f t="shared" si="8"/>
        <v>#DIV/0!</v>
      </c>
      <c r="DR47" s="786"/>
      <c r="DS47" s="786"/>
      <c r="DT47" s="814" t="e">
        <f t="shared" si="46"/>
        <v>#DIV/0!</v>
      </c>
      <c r="DU47" s="785"/>
      <c r="DV47" s="785"/>
      <c r="DW47" s="788"/>
      <c r="DX47" s="232">
        <f t="shared" si="56"/>
        <v>0</v>
      </c>
      <c r="DY47" s="232">
        <f t="shared" si="56"/>
        <v>0</v>
      </c>
      <c r="DZ47" s="223" t="e">
        <f t="shared" si="9"/>
        <v>#DIV/0!</v>
      </c>
      <c r="EA47" s="786"/>
      <c r="EB47" s="786"/>
      <c r="EC47" s="814"/>
      <c r="ED47" s="785"/>
      <c r="EE47" s="785"/>
      <c r="EF47" s="788"/>
      <c r="EG47" s="232">
        <f t="shared" si="51"/>
        <v>0</v>
      </c>
      <c r="EH47" s="232">
        <f t="shared" si="51"/>
        <v>0</v>
      </c>
      <c r="EI47" s="223" t="e">
        <f t="shared" si="17"/>
        <v>#DIV/0!</v>
      </c>
      <c r="EJ47" s="786"/>
      <c r="EK47" s="786"/>
      <c r="EL47" s="814"/>
      <c r="EM47" s="785"/>
      <c r="EN47" s="785"/>
      <c r="EO47" s="788"/>
      <c r="EP47" s="232">
        <f t="shared" si="52"/>
        <v>0.4</v>
      </c>
      <c r="EQ47" s="232">
        <f t="shared" si="52"/>
        <v>0.2</v>
      </c>
      <c r="ER47" s="223">
        <f t="shared" si="11"/>
        <v>0.5</v>
      </c>
      <c r="ES47" s="786"/>
      <c r="ET47" s="786"/>
      <c r="EU47" s="814" t="e">
        <f t="shared" ref="EU47:EU49" si="59">+ET47/ES47</f>
        <v>#DIV/0!</v>
      </c>
      <c r="EV47" s="785"/>
      <c r="EW47" s="785"/>
      <c r="EX47" s="788"/>
      <c r="EY47" s="238">
        <f t="shared" si="12"/>
        <v>0.2</v>
      </c>
      <c r="EZ47" s="286"/>
      <c r="FA47" s="234"/>
      <c r="FB47" s="234"/>
      <c r="FC47" s="234"/>
      <c r="FD47" s="234"/>
      <c r="FE47" s="234"/>
      <c r="FF47" s="234"/>
      <c r="FG47" s="234"/>
      <c r="FH47" s="234"/>
      <c r="FI47" s="234"/>
      <c r="FJ47" s="234"/>
      <c r="FK47" s="234"/>
      <c r="FL47" s="234"/>
      <c r="FM47" s="234"/>
      <c r="FN47" s="234"/>
      <c r="FO47" s="234"/>
      <c r="FP47" s="234"/>
      <c r="FQ47" s="234"/>
      <c r="FR47" s="234"/>
      <c r="FS47" s="234"/>
      <c r="FT47" s="234"/>
      <c r="FU47" s="234"/>
      <c r="FV47" s="234"/>
      <c r="FW47" s="234"/>
      <c r="FX47" s="234"/>
      <c r="FY47" s="234"/>
      <c r="FZ47" s="234"/>
      <c r="GA47" s="234"/>
      <c r="GB47" s="234"/>
      <c r="GC47" s="234"/>
      <c r="GD47" s="234"/>
      <c r="GE47" s="234"/>
      <c r="GF47" s="234"/>
      <c r="GG47" s="234"/>
      <c r="GH47" s="234"/>
      <c r="GI47" s="234"/>
      <c r="GJ47" s="234"/>
      <c r="GK47" s="234"/>
      <c r="GL47" s="234"/>
      <c r="GM47" s="234"/>
      <c r="GN47" s="234"/>
      <c r="GO47" s="234"/>
      <c r="GP47" s="234"/>
      <c r="GQ47" s="234"/>
      <c r="GR47" s="234"/>
      <c r="GS47" s="234"/>
      <c r="GT47" s="234"/>
      <c r="GU47" s="234"/>
      <c r="GV47" s="234"/>
      <c r="GW47" s="234"/>
      <c r="GX47" s="234"/>
      <c r="GY47" s="234"/>
      <c r="GZ47" s="234"/>
      <c r="HA47" s="234"/>
      <c r="HB47" s="234"/>
      <c r="HC47" s="234"/>
      <c r="HD47" s="234"/>
      <c r="HE47" s="234"/>
      <c r="HF47" s="234"/>
      <c r="HG47" s="234"/>
      <c r="HH47" s="234"/>
      <c r="HI47" s="234"/>
      <c r="HJ47" s="234"/>
      <c r="HK47" s="234"/>
      <c r="HL47" s="234"/>
      <c r="HM47" s="234"/>
    </row>
    <row r="48" spans="1:221" ht="25.5" x14ac:dyDescent="0.25">
      <c r="A48" s="977"/>
      <c r="B48" s="977"/>
      <c r="C48" s="977"/>
      <c r="D48" s="977"/>
      <c r="E48" s="977"/>
      <c r="F48" s="977"/>
      <c r="G48" s="977"/>
      <c r="H48" s="978"/>
      <c r="I48" s="979"/>
      <c r="J48" s="961"/>
      <c r="K48" s="963"/>
      <c r="L48" s="964"/>
      <c r="M48" s="966"/>
      <c r="N48" s="961"/>
      <c r="O48" s="958"/>
      <c r="P48" s="955"/>
      <c r="Q48" s="957"/>
      <c r="R48" s="958"/>
      <c r="S48" s="489" t="s">
        <v>542</v>
      </c>
      <c r="T48" s="260">
        <v>0.6</v>
      </c>
      <c r="U48" s="261">
        <v>0</v>
      </c>
      <c r="V48" s="261">
        <v>0</v>
      </c>
      <c r="W48" s="959"/>
      <c r="X48" s="959"/>
      <c r="Y48" s="968"/>
      <c r="Z48" s="968"/>
      <c r="AA48" s="262"/>
      <c r="AB48" s="261"/>
      <c r="AC48" s="261">
        <v>0</v>
      </c>
      <c r="AD48" s="261">
        <v>0</v>
      </c>
      <c r="AE48" s="959"/>
      <c r="AF48" s="959"/>
      <c r="AG48" s="968"/>
      <c r="AH48" s="968"/>
      <c r="AI48" s="262"/>
      <c r="AJ48" s="261"/>
      <c r="AK48" s="261">
        <v>0</v>
      </c>
      <c r="AL48" s="261">
        <v>0</v>
      </c>
      <c r="AM48" s="959"/>
      <c r="AN48" s="959"/>
      <c r="AO48" s="968"/>
      <c r="AP48" s="968"/>
      <c r="AQ48" s="262"/>
      <c r="AR48" s="261"/>
      <c r="AS48" s="261">
        <v>0</v>
      </c>
      <c r="AT48" s="261">
        <v>0</v>
      </c>
      <c r="AU48" s="959"/>
      <c r="AV48" s="959"/>
      <c r="AW48" s="968"/>
      <c r="AX48" s="968"/>
      <c r="AY48" s="262"/>
      <c r="AZ48" s="261"/>
      <c r="BA48" s="261">
        <v>0</v>
      </c>
      <c r="BB48" s="261">
        <v>0</v>
      </c>
      <c r="BC48" s="959"/>
      <c r="BD48" s="959"/>
      <c r="BE48" s="968"/>
      <c r="BF48" s="968"/>
      <c r="BG48" s="262"/>
      <c r="BH48" s="261"/>
      <c r="BI48" s="261">
        <v>0</v>
      </c>
      <c r="BJ48" s="261">
        <v>0</v>
      </c>
      <c r="BK48" s="959"/>
      <c r="BL48" s="959"/>
      <c r="BM48" s="968"/>
      <c r="BN48" s="968"/>
      <c r="BO48" s="262"/>
      <c r="BP48" s="261"/>
      <c r="BQ48" s="490">
        <v>0</v>
      </c>
      <c r="BR48" s="261">
        <v>0</v>
      </c>
      <c r="BS48" s="959"/>
      <c r="BT48" s="959"/>
      <c r="BU48" s="968"/>
      <c r="BV48" s="968"/>
      <c r="BW48" s="792"/>
      <c r="BX48" s="794"/>
      <c r="BY48" s="261">
        <v>0</v>
      </c>
      <c r="BZ48" s="261">
        <v>0</v>
      </c>
      <c r="CA48" s="959"/>
      <c r="CB48" s="959"/>
      <c r="CC48" s="968"/>
      <c r="CD48" s="968"/>
      <c r="CE48" s="792"/>
      <c r="CF48" s="794"/>
      <c r="CG48" s="261">
        <v>0</v>
      </c>
      <c r="CH48" s="261">
        <v>0</v>
      </c>
      <c r="CI48" s="959"/>
      <c r="CJ48" s="959"/>
      <c r="CK48" s="968"/>
      <c r="CL48" s="968"/>
      <c r="CM48" s="792"/>
      <c r="CN48" s="794"/>
      <c r="CO48" s="261">
        <v>0.6</v>
      </c>
      <c r="CP48" s="261">
        <v>0</v>
      </c>
      <c r="CQ48" s="959"/>
      <c r="CR48" s="959"/>
      <c r="CS48" s="968"/>
      <c r="CT48" s="968"/>
      <c r="CU48" s="792"/>
      <c r="CV48" s="794"/>
      <c r="CW48" s="490">
        <v>0.6</v>
      </c>
      <c r="CX48" s="261">
        <v>0.6</v>
      </c>
      <c r="CY48" s="959"/>
      <c r="CZ48" s="959"/>
      <c r="DA48" s="968"/>
      <c r="DB48" s="968"/>
      <c r="DC48" s="792"/>
      <c r="DD48" s="794"/>
      <c r="DE48" s="261">
        <v>0</v>
      </c>
      <c r="DF48" s="261">
        <v>0</v>
      </c>
      <c r="DG48" s="959"/>
      <c r="DH48" s="959"/>
      <c r="DI48" s="968"/>
      <c r="DJ48" s="968"/>
      <c r="DK48" s="262"/>
      <c r="DL48" s="261"/>
      <c r="DM48" s="261">
        <f t="shared" si="13"/>
        <v>1.2</v>
      </c>
      <c r="DN48" s="491" t="str">
        <f t="shared" si="2"/>
        <v>ERROR</v>
      </c>
      <c r="DO48" s="232">
        <f t="shared" si="14"/>
        <v>0</v>
      </c>
      <c r="DP48" s="232">
        <f t="shared" si="20"/>
        <v>0</v>
      </c>
      <c r="DQ48" s="223" t="e">
        <f t="shared" si="8"/>
        <v>#DIV/0!</v>
      </c>
      <c r="DR48" s="786"/>
      <c r="DS48" s="786"/>
      <c r="DT48" s="814" t="e">
        <f t="shared" si="46"/>
        <v>#DIV/0!</v>
      </c>
      <c r="DU48" s="785"/>
      <c r="DV48" s="785"/>
      <c r="DW48" s="788"/>
      <c r="DX48" s="232">
        <f t="shared" si="56"/>
        <v>0</v>
      </c>
      <c r="DY48" s="232">
        <f t="shared" si="56"/>
        <v>0</v>
      </c>
      <c r="DZ48" s="223" t="e">
        <f t="shared" si="9"/>
        <v>#DIV/0!</v>
      </c>
      <c r="EA48" s="786"/>
      <c r="EB48" s="786"/>
      <c r="EC48" s="814"/>
      <c r="ED48" s="785"/>
      <c r="EE48" s="785"/>
      <c r="EF48" s="788"/>
      <c r="EG48" s="232">
        <f>+DX48+CG48+BY48+BQ48</f>
        <v>0</v>
      </c>
      <c r="EH48" s="232">
        <f t="shared" si="51"/>
        <v>0</v>
      </c>
      <c r="EI48" s="223" t="e">
        <f t="shared" si="17"/>
        <v>#DIV/0!</v>
      </c>
      <c r="EJ48" s="786"/>
      <c r="EK48" s="786"/>
      <c r="EL48" s="814"/>
      <c r="EM48" s="785"/>
      <c r="EN48" s="785"/>
      <c r="EO48" s="788"/>
      <c r="EP48" s="232">
        <f t="shared" si="52"/>
        <v>1.2</v>
      </c>
      <c r="EQ48" s="232">
        <f t="shared" si="52"/>
        <v>0.6</v>
      </c>
      <c r="ER48" s="223">
        <f t="shared" si="11"/>
        <v>0.5</v>
      </c>
      <c r="ES48" s="786"/>
      <c r="ET48" s="786"/>
      <c r="EU48" s="814" t="e">
        <f t="shared" si="59"/>
        <v>#DIV/0!</v>
      </c>
      <c r="EV48" s="785"/>
      <c r="EW48" s="785"/>
      <c r="EX48" s="788"/>
      <c r="EY48" s="238">
        <f t="shared" si="12"/>
        <v>0.6</v>
      </c>
      <c r="EZ48" s="286"/>
      <c r="FA48" s="234"/>
      <c r="FB48" s="234"/>
      <c r="FC48" s="234"/>
      <c r="FD48" s="234"/>
      <c r="FE48" s="234"/>
      <c r="FF48" s="234"/>
      <c r="FG48" s="234"/>
      <c r="FH48" s="234"/>
      <c r="FI48" s="234"/>
      <c r="FJ48" s="234"/>
      <c r="FK48" s="234"/>
      <c r="FL48" s="234"/>
      <c r="FM48" s="234"/>
      <c r="FN48" s="234"/>
      <c r="FO48" s="234"/>
      <c r="FP48" s="234"/>
      <c r="FQ48" s="234"/>
      <c r="FR48" s="234"/>
      <c r="FS48" s="234"/>
      <c r="FT48" s="234"/>
      <c r="FU48" s="234"/>
      <c r="FV48" s="234"/>
      <c r="FW48" s="234"/>
      <c r="FX48" s="234"/>
      <c r="FY48" s="234"/>
      <c r="FZ48" s="234"/>
      <c r="GA48" s="234"/>
      <c r="GB48" s="234"/>
      <c r="GC48" s="234"/>
      <c r="GD48" s="234"/>
      <c r="GE48" s="234"/>
      <c r="GF48" s="234"/>
      <c r="GG48" s="234"/>
      <c r="GH48" s="234"/>
      <c r="GI48" s="234"/>
      <c r="GJ48" s="234"/>
      <c r="GK48" s="234"/>
      <c r="GL48" s="234"/>
      <c r="GM48" s="234"/>
      <c r="GN48" s="234"/>
      <c r="GO48" s="234"/>
      <c r="GP48" s="234"/>
      <c r="GQ48" s="234"/>
      <c r="GR48" s="234"/>
      <c r="GS48" s="234"/>
      <c r="GT48" s="234"/>
      <c r="GU48" s="234"/>
      <c r="GV48" s="234"/>
      <c r="GW48" s="234"/>
      <c r="GX48" s="234"/>
      <c r="GY48" s="234"/>
      <c r="GZ48" s="234"/>
      <c r="HA48" s="234"/>
      <c r="HB48" s="234"/>
      <c r="HC48" s="234"/>
      <c r="HD48" s="234"/>
      <c r="HE48" s="234"/>
      <c r="HF48" s="234"/>
      <c r="HG48" s="234"/>
      <c r="HH48" s="234"/>
      <c r="HI48" s="234"/>
      <c r="HJ48" s="234"/>
      <c r="HK48" s="234"/>
      <c r="HL48" s="234"/>
      <c r="HM48" s="234"/>
    </row>
    <row r="49" spans="1:221" ht="99.75" customHeight="1" x14ac:dyDescent="0.25">
      <c r="A49" s="954" t="s">
        <v>543</v>
      </c>
      <c r="B49" s="954"/>
      <c r="C49" s="954" t="s">
        <v>77</v>
      </c>
      <c r="D49" s="954">
        <v>4</v>
      </c>
      <c r="E49" s="954" t="s">
        <v>78</v>
      </c>
      <c r="F49" s="954" t="s">
        <v>544</v>
      </c>
      <c r="G49" s="954" t="s">
        <v>79</v>
      </c>
      <c r="H49" s="946">
        <v>0.12</v>
      </c>
      <c r="I49" s="950">
        <v>0.1</v>
      </c>
      <c r="J49" s="946">
        <v>13</v>
      </c>
      <c r="K49" s="951" t="s">
        <v>545</v>
      </c>
      <c r="L49" s="952" t="s">
        <v>546</v>
      </c>
      <c r="M49" s="953" t="s">
        <v>422</v>
      </c>
      <c r="N49" s="946">
        <v>1</v>
      </c>
      <c r="O49" s="947" t="s">
        <v>547</v>
      </c>
      <c r="P49" s="948">
        <v>1</v>
      </c>
      <c r="Q49" s="949">
        <f>+P49/P96</f>
        <v>0.10000000000000003</v>
      </c>
      <c r="R49" s="947" t="s">
        <v>188</v>
      </c>
      <c r="S49" s="492" t="s">
        <v>548</v>
      </c>
      <c r="T49" s="493">
        <v>0.5</v>
      </c>
      <c r="U49" s="494">
        <v>0</v>
      </c>
      <c r="V49" s="494">
        <v>0</v>
      </c>
      <c r="W49" s="494">
        <f>+U49</f>
        <v>0</v>
      </c>
      <c r="X49" s="494">
        <f>+V49</f>
        <v>0</v>
      </c>
      <c r="Y49" s="943">
        <f>+SUM(W49:W50)</f>
        <v>0</v>
      </c>
      <c r="Z49" s="943">
        <f>+SUM(X49:X50)</f>
        <v>0</v>
      </c>
      <c r="AA49" s="495"/>
      <c r="AB49" s="494"/>
      <c r="AC49" s="494">
        <v>0</v>
      </c>
      <c r="AD49" s="494">
        <v>0</v>
      </c>
      <c r="AE49" s="943">
        <f>+SUM(AC49:AC50)</f>
        <v>0</v>
      </c>
      <c r="AF49" s="943">
        <f>+SUM(AD49:AD50)</f>
        <v>0</v>
      </c>
      <c r="AG49" s="943">
        <f>+SUM(AE49:AE50)</f>
        <v>0</v>
      </c>
      <c r="AH49" s="943">
        <f>+SUM(AF49:AF50)</f>
        <v>0</v>
      </c>
      <c r="AI49" s="495"/>
      <c r="AJ49" s="494"/>
      <c r="AK49" s="494">
        <v>0</v>
      </c>
      <c r="AL49" s="494">
        <v>0</v>
      </c>
      <c r="AM49" s="943">
        <f>+AK49</f>
        <v>0</v>
      </c>
      <c r="AN49" s="943">
        <f>+AL49</f>
        <v>0</v>
      </c>
      <c r="AO49" s="943">
        <f>+SUM(AM49:AM50)</f>
        <v>0</v>
      </c>
      <c r="AP49" s="943">
        <f>+SUM(AN49:AN50)</f>
        <v>0</v>
      </c>
      <c r="AQ49" s="495"/>
      <c r="AR49" s="494"/>
      <c r="AS49" s="494">
        <v>0</v>
      </c>
      <c r="AT49" s="494">
        <v>0</v>
      </c>
      <c r="AU49" s="494"/>
      <c r="AV49" s="494"/>
      <c r="AW49" s="943">
        <f>+AU49</f>
        <v>0</v>
      </c>
      <c r="AX49" s="943">
        <f>+AV49</f>
        <v>0</v>
      </c>
      <c r="AY49" s="495"/>
      <c r="AZ49" s="494"/>
      <c r="BA49" s="494">
        <f>+AY49</f>
        <v>0</v>
      </c>
      <c r="BB49" s="494">
        <f>+AZ49</f>
        <v>0</v>
      </c>
      <c r="BC49" s="943">
        <f>+SUM(BA49:BA50)</f>
        <v>0</v>
      </c>
      <c r="BD49" s="943">
        <f>+SUM(BB49:BB50)</f>
        <v>0</v>
      </c>
      <c r="BE49" s="943">
        <f>+BC49</f>
        <v>0</v>
      </c>
      <c r="BF49" s="943">
        <f>+BD49</f>
        <v>0</v>
      </c>
      <c r="BG49" s="495"/>
      <c r="BH49" s="494"/>
      <c r="BI49" s="494">
        <v>0</v>
      </c>
      <c r="BJ49" s="494">
        <v>0</v>
      </c>
      <c r="BK49" s="943">
        <f>+SUM(BI49:BI50)</f>
        <v>0</v>
      </c>
      <c r="BL49" s="943">
        <f>+SUM(BJ49:BJ50)</f>
        <v>0</v>
      </c>
      <c r="BM49" s="943">
        <f>+BK49</f>
        <v>0</v>
      </c>
      <c r="BN49" s="943">
        <f>+BL49</f>
        <v>0</v>
      </c>
      <c r="BO49" s="495"/>
      <c r="BP49" s="494"/>
      <c r="BQ49" s="494">
        <f>+BO49</f>
        <v>0</v>
      </c>
      <c r="BR49" s="494">
        <f>+BP49</f>
        <v>0</v>
      </c>
      <c r="BS49" s="943">
        <f>+SUM(BQ49:BQ50)</f>
        <v>0</v>
      </c>
      <c r="BT49" s="943">
        <f>+SUM(BR49:BR50)</f>
        <v>0</v>
      </c>
      <c r="BU49" s="943">
        <f>+BS49</f>
        <v>0</v>
      </c>
      <c r="BV49" s="943">
        <f>+BT49</f>
        <v>0</v>
      </c>
      <c r="BW49" s="944" t="s">
        <v>511</v>
      </c>
      <c r="BX49" s="944" t="s">
        <v>511</v>
      </c>
      <c r="BY49" s="494">
        <v>0</v>
      </c>
      <c r="BZ49" s="494">
        <v>0</v>
      </c>
      <c r="CA49" s="943">
        <f>+SUM(BY49:BY50)</f>
        <v>0</v>
      </c>
      <c r="CB49" s="943">
        <f>+SUM(BZ49:BZ50)</f>
        <v>0</v>
      </c>
      <c r="CC49" s="943">
        <f>+CA49</f>
        <v>0</v>
      </c>
      <c r="CD49" s="943">
        <f>+CB49</f>
        <v>0</v>
      </c>
      <c r="CE49" s="944" t="s">
        <v>511</v>
      </c>
      <c r="CF49" s="944" t="s">
        <v>511</v>
      </c>
      <c r="CG49" s="494">
        <v>0</v>
      </c>
      <c r="CH49" s="494">
        <v>0</v>
      </c>
      <c r="CI49" s="943">
        <f>+SUM(CG49:CG50)</f>
        <v>0</v>
      </c>
      <c r="CJ49" s="943">
        <f>+SUM(CH49:CH50)</f>
        <v>0</v>
      </c>
      <c r="CK49" s="943">
        <f>+CI49</f>
        <v>0</v>
      </c>
      <c r="CL49" s="943">
        <f>+CJ49</f>
        <v>0</v>
      </c>
      <c r="CM49" s="944" t="s">
        <v>511</v>
      </c>
      <c r="CN49" s="944" t="s">
        <v>511</v>
      </c>
      <c r="CO49" s="494">
        <v>0</v>
      </c>
      <c r="CP49" s="494">
        <v>0</v>
      </c>
      <c r="CQ49" s="943">
        <f>+SUM(CO49:CO50)</f>
        <v>0</v>
      </c>
      <c r="CR49" s="943">
        <f>+SUM(CP49:CP50)</f>
        <v>0</v>
      </c>
      <c r="CS49" s="943">
        <f>+CQ49</f>
        <v>0</v>
      </c>
      <c r="CT49" s="943">
        <f>+CR49</f>
        <v>0</v>
      </c>
      <c r="CU49" s="944" t="s">
        <v>549</v>
      </c>
      <c r="CV49" s="944" t="s">
        <v>550</v>
      </c>
      <c r="CW49" s="236">
        <v>0.5</v>
      </c>
      <c r="CX49" s="555">
        <v>0.5</v>
      </c>
      <c r="CY49" s="775">
        <f>+SUM(CW49:CW50)</f>
        <v>0.5</v>
      </c>
      <c r="CZ49" s="775">
        <f>+SUM(CX49:CX50)</f>
        <v>0.5</v>
      </c>
      <c r="DA49" s="775">
        <f>+CY49*$P$49</f>
        <v>0.5</v>
      </c>
      <c r="DB49" s="775">
        <f>+CZ49*$P$49</f>
        <v>0.5</v>
      </c>
      <c r="DC49" s="598" t="s">
        <v>551</v>
      </c>
      <c r="DD49" s="599" t="s">
        <v>552</v>
      </c>
      <c r="DE49" s="236">
        <v>0</v>
      </c>
      <c r="DF49" s="236">
        <v>0</v>
      </c>
      <c r="DG49" s="775">
        <f>+SUM(DE49:DE50)</f>
        <v>0.5</v>
      </c>
      <c r="DH49" s="775">
        <f>+SUM(DF49:DF50)</f>
        <v>0</v>
      </c>
      <c r="DI49" s="775">
        <f>+DG49*$P$49</f>
        <v>0.5</v>
      </c>
      <c r="DJ49" s="775">
        <f>+DH49*$P$49</f>
        <v>0</v>
      </c>
      <c r="DK49" s="164"/>
      <c r="DL49" s="236"/>
      <c r="DM49" s="228">
        <f t="shared" si="13"/>
        <v>0.5</v>
      </c>
      <c r="DN49" s="231" t="str">
        <f t="shared" si="2"/>
        <v>OK</v>
      </c>
      <c r="DO49" s="232">
        <f t="shared" si="14"/>
        <v>0</v>
      </c>
      <c r="DP49" s="232">
        <f t="shared" si="20"/>
        <v>0</v>
      </c>
      <c r="DQ49" s="223" t="e">
        <f t="shared" si="8"/>
        <v>#DIV/0!</v>
      </c>
      <c r="DR49" s="786">
        <f>+W49+AE49+AM49</f>
        <v>0</v>
      </c>
      <c r="DS49" s="786">
        <f>+X49+AF49+AN49</f>
        <v>0</v>
      </c>
      <c r="DT49" s="813" t="e">
        <f t="shared" si="46"/>
        <v>#DIV/0!</v>
      </c>
      <c r="DU49" s="785">
        <f>+AO49+AG49+Y49</f>
        <v>0</v>
      </c>
      <c r="DV49" s="785">
        <f>+AP49+AH49+Z49</f>
        <v>0</v>
      </c>
      <c r="DW49" s="788"/>
      <c r="DX49" s="232">
        <f>+BI49+BA49+AS49+AK49+AC49+U49</f>
        <v>0</v>
      </c>
      <c r="DY49" s="232">
        <f t="shared" ref="DX49:DY57" si="60">+BJ49+BB49+AT49+AL49+AD49+V49</f>
        <v>0</v>
      </c>
      <c r="DZ49" s="223" t="e">
        <f t="shared" si="9"/>
        <v>#DIV/0!</v>
      </c>
      <c r="EA49" s="786">
        <f>+DR49+BK49+BC49+AU49</f>
        <v>0</v>
      </c>
      <c r="EB49" s="786">
        <f>+DS49+BL49+BD49+AV49</f>
        <v>0</v>
      </c>
      <c r="EC49" s="813" t="e">
        <f t="shared" ref="EC49" si="61">+EB49/EA49</f>
        <v>#DIV/0!</v>
      </c>
      <c r="ED49" s="786">
        <f>+DU49+BN49+BF49+AX49</f>
        <v>0</v>
      </c>
      <c r="EE49" s="786">
        <f>+DV49+BO49+BG49+AY49</f>
        <v>0</v>
      </c>
      <c r="EF49" s="788" t="e">
        <f>+EE49/ED49</f>
        <v>#DIV/0!</v>
      </c>
      <c r="EG49" s="232">
        <f>+DX49+CG49+BY49+BQ49</f>
        <v>0</v>
      </c>
      <c r="EH49" s="232">
        <f>+DY49+CH49+BZ49+BR49</f>
        <v>0</v>
      </c>
      <c r="EI49" s="223" t="e">
        <f t="shared" si="17"/>
        <v>#DIV/0!</v>
      </c>
      <c r="EJ49" s="786">
        <f>+ED49+CI49+CA49+BS49</f>
        <v>0</v>
      </c>
      <c r="EK49" s="786">
        <f>+EE49+CJ49+CB49+BT49</f>
        <v>0</v>
      </c>
      <c r="EL49" s="813" t="e">
        <f t="shared" ref="EL49" si="62">+EK49/EJ49</f>
        <v>#DIV/0!</v>
      </c>
      <c r="EM49" s="785">
        <f>+ED49+CK49+CC49+BU49</f>
        <v>0</v>
      </c>
      <c r="EN49" s="785">
        <f>+EE49+CL49+CD49+BV49</f>
        <v>0</v>
      </c>
      <c r="EO49" s="788"/>
      <c r="EP49" s="232">
        <f>+EG49+DE49+CW49+CO49</f>
        <v>0.5</v>
      </c>
      <c r="EQ49" s="232">
        <f>+EH49+DF49+CX49+CP49</f>
        <v>0.5</v>
      </c>
      <c r="ER49" s="223">
        <f t="shared" si="11"/>
        <v>1</v>
      </c>
      <c r="ES49" s="786">
        <f>+EJ49+DG49+CY49+CQ49</f>
        <v>1</v>
      </c>
      <c r="ET49" s="786">
        <f>+EK49+DH49+CZ49+CR49</f>
        <v>0.5</v>
      </c>
      <c r="EU49" s="813">
        <f t="shared" si="59"/>
        <v>0.5</v>
      </c>
      <c r="EV49" s="785">
        <f>+EM49+DI49+DA49+CS49</f>
        <v>1</v>
      </c>
      <c r="EW49" s="785">
        <f>+EN49+DJ49+DB49+CT49</f>
        <v>0.5</v>
      </c>
      <c r="EX49" s="938">
        <f>+EW49/EV49</f>
        <v>0.5</v>
      </c>
      <c r="EY49" s="238">
        <f t="shared" si="12"/>
        <v>0</v>
      </c>
      <c r="EZ49" s="210"/>
      <c r="FA49" s="227"/>
      <c r="FB49" s="227"/>
      <c r="FC49" s="227"/>
      <c r="FD49" s="227"/>
      <c r="FE49" s="227"/>
      <c r="FF49" s="227"/>
      <c r="FG49" s="227"/>
      <c r="FH49" s="227"/>
      <c r="FI49" s="227"/>
      <c r="FJ49" s="227"/>
      <c r="FK49" s="227"/>
      <c r="FL49" s="227"/>
      <c r="FM49" s="227"/>
      <c r="FN49" s="227"/>
      <c r="FO49" s="227"/>
      <c r="FP49" s="227"/>
      <c r="FQ49" s="227"/>
      <c r="FR49" s="227"/>
      <c r="FS49" s="227"/>
      <c r="FT49" s="227"/>
      <c r="FU49" s="227"/>
      <c r="FV49" s="227"/>
      <c r="FW49" s="227"/>
      <c r="FX49" s="227"/>
      <c r="FY49" s="227"/>
      <c r="FZ49" s="227"/>
      <c r="GA49" s="227"/>
      <c r="GB49" s="227"/>
      <c r="GC49" s="227"/>
      <c r="GD49" s="227"/>
      <c r="GE49" s="227"/>
      <c r="GF49" s="227"/>
      <c r="GG49" s="227"/>
      <c r="GH49" s="227"/>
      <c r="GI49" s="227"/>
      <c r="GJ49" s="227"/>
      <c r="GK49" s="227"/>
      <c r="GL49" s="227"/>
      <c r="GM49" s="227"/>
      <c r="GN49" s="227"/>
      <c r="GO49" s="227"/>
      <c r="GP49" s="227"/>
      <c r="GQ49" s="227"/>
      <c r="GR49" s="227"/>
      <c r="GS49" s="227"/>
      <c r="GT49" s="227"/>
      <c r="GU49" s="227"/>
      <c r="GV49" s="227"/>
      <c r="GW49" s="227"/>
      <c r="GX49" s="227"/>
      <c r="GY49" s="227"/>
      <c r="GZ49" s="227"/>
      <c r="HA49" s="227"/>
      <c r="HB49" s="227"/>
      <c r="HC49" s="227"/>
      <c r="HD49" s="227"/>
      <c r="HE49" s="227"/>
      <c r="HF49" s="227"/>
      <c r="HG49" s="227"/>
      <c r="HH49" s="227"/>
      <c r="HI49" s="227"/>
      <c r="HJ49" s="227"/>
      <c r="HK49" s="227"/>
      <c r="HL49" s="227"/>
      <c r="HM49" s="227"/>
    </row>
    <row r="50" spans="1:221" ht="99.75" customHeight="1" x14ac:dyDescent="0.25">
      <c r="A50" s="954"/>
      <c r="B50" s="954"/>
      <c r="C50" s="954"/>
      <c r="D50" s="954"/>
      <c r="E50" s="954"/>
      <c r="F50" s="954"/>
      <c r="G50" s="954"/>
      <c r="H50" s="946"/>
      <c r="I50" s="950"/>
      <c r="J50" s="946"/>
      <c r="K50" s="951"/>
      <c r="L50" s="952"/>
      <c r="M50" s="953"/>
      <c r="N50" s="946"/>
      <c r="O50" s="947"/>
      <c r="P50" s="948"/>
      <c r="Q50" s="949"/>
      <c r="R50" s="947"/>
      <c r="S50" s="492" t="s">
        <v>553</v>
      </c>
      <c r="T50" s="493">
        <v>0.5</v>
      </c>
      <c r="U50" s="494">
        <v>0</v>
      </c>
      <c r="V50" s="494">
        <v>0</v>
      </c>
      <c r="W50" s="494">
        <f>+U50</f>
        <v>0</v>
      </c>
      <c r="X50" s="494">
        <f>+V50</f>
        <v>0</v>
      </c>
      <c r="Y50" s="943"/>
      <c r="Z50" s="943"/>
      <c r="AA50" s="495"/>
      <c r="AB50" s="494"/>
      <c r="AC50" s="494">
        <v>0</v>
      </c>
      <c r="AD50" s="494">
        <v>0</v>
      </c>
      <c r="AE50" s="943"/>
      <c r="AF50" s="943"/>
      <c r="AG50" s="943"/>
      <c r="AH50" s="943"/>
      <c r="AI50" s="495"/>
      <c r="AJ50" s="494"/>
      <c r="AK50" s="494">
        <v>0</v>
      </c>
      <c r="AL50" s="494">
        <v>0</v>
      </c>
      <c r="AM50" s="943"/>
      <c r="AN50" s="943"/>
      <c r="AO50" s="943"/>
      <c r="AP50" s="943"/>
      <c r="AQ50" s="495"/>
      <c r="AR50" s="494"/>
      <c r="AS50" s="494">
        <v>0</v>
      </c>
      <c r="AT50" s="494">
        <v>0</v>
      </c>
      <c r="AU50" s="494"/>
      <c r="AV50" s="494"/>
      <c r="AW50" s="943"/>
      <c r="AX50" s="943"/>
      <c r="AY50" s="495"/>
      <c r="AZ50" s="494"/>
      <c r="BA50" s="494">
        <f>+AY50</f>
        <v>0</v>
      </c>
      <c r="BB50" s="494">
        <f>+AZ50</f>
        <v>0</v>
      </c>
      <c r="BC50" s="943"/>
      <c r="BD50" s="943"/>
      <c r="BE50" s="943"/>
      <c r="BF50" s="943"/>
      <c r="BG50" s="495"/>
      <c r="BH50" s="494"/>
      <c r="BI50" s="494">
        <v>0</v>
      </c>
      <c r="BJ50" s="494">
        <v>0</v>
      </c>
      <c r="BK50" s="943"/>
      <c r="BL50" s="943"/>
      <c r="BM50" s="943"/>
      <c r="BN50" s="943"/>
      <c r="BO50" s="495"/>
      <c r="BP50" s="494"/>
      <c r="BQ50" s="494">
        <f>+BO50</f>
        <v>0</v>
      </c>
      <c r="BR50" s="494">
        <f>+BP50</f>
        <v>0</v>
      </c>
      <c r="BS50" s="943"/>
      <c r="BT50" s="943"/>
      <c r="BU50" s="943"/>
      <c r="BV50" s="943"/>
      <c r="BW50" s="945"/>
      <c r="BX50" s="945"/>
      <c r="BY50" s="494">
        <v>0</v>
      </c>
      <c r="BZ50" s="494">
        <v>0</v>
      </c>
      <c r="CA50" s="943"/>
      <c r="CB50" s="943"/>
      <c r="CC50" s="943"/>
      <c r="CD50" s="943"/>
      <c r="CE50" s="945"/>
      <c r="CF50" s="945"/>
      <c r="CG50" s="494">
        <v>0</v>
      </c>
      <c r="CH50" s="494">
        <v>0</v>
      </c>
      <c r="CI50" s="943"/>
      <c r="CJ50" s="943"/>
      <c r="CK50" s="943"/>
      <c r="CL50" s="943"/>
      <c r="CM50" s="945"/>
      <c r="CN50" s="945"/>
      <c r="CO50" s="494">
        <v>0</v>
      </c>
      <c r="CP50" s="494">
        <v>0</v>
      </c>
      <c r="CQ50" s="943"/>
      <c r="CR50" s="943"/>
      <c r="CS50" s="943"/>
      <c r="CT50" s="943"/>
      <c r="CU50" s="945"/>
      <c r="CV50" s="945"/>
      <c r="CW50" s="236">
        <f>+CU50</f>
        <v>0</v>
      </c>
      <c r="CX50" s="236">
        <f>+CV50</f>
        <v>0</v>
      </c>
      <c r="CY50" s="775"/>
      <c r="CZ50" s="775"/>
      <c r="DA50" s="775"/>
      <c r="DB50" s="775"/>
      <c r="DC50" s="164" t="s">
        <v>554</v>
      </c>
      <c r="DD50" s="164" t="s">
        <v>555</v>
      </c>
      <c r="DE50" s="236">
        <v>0.5</v>
      </c>
      <c r="DF50" s="236" t="str">
        <f>+DD50</f>
        <v>No aplica</v>
      </c>
      <c r="DG50" s="775"/>
      <c r="DH50" s="775"/>
      <c r="DI50" s="775"/>
      <c r="DJ50" s="775"/>
      <c r="DK50" s="164"/>
      <c r="DL50" s="236"/>
      <c r="DM50" s="228">
        <f t="shared" si="13"/>
        <v>0.5</v>
      </c>
      <c r="DN50" s="231" t="str">
        <f t="shared" si="2"/>
        <v>OK</v>
      </c>
      <c r="DO50" s="232">
        <f t="shared" si="14"/>
        <v>0</v>
      </c>
      <c r="DP50" s="232">
        <f t="shared" si="20"/>
        <v>0</v>
      </c>
      <c r="DQ50" s="223" t="e">
        <f t="shared" si="8"/>
        <v>#DIV/0!</v>
      </c>
      <c r="DR50" s="786"/>
      <c r="DS50" s="786"/>
      <c r="DT50" s="813"/>
      <c r="DU50" s="785"/>
      <c r="DV50" s="785"/>
      <c r="DW50" s="788"/>
      <c r="DX50" s="232">
        <f>+BI50+BA50+AS50+AK50+AC50+U50</f>
        <v>0</v>
      </c>
      <c r="DY50" s="232">
        <f t="shared" si="56"/>
        <v>0</v>
      </c>
      <c r="DZ50" s="223" t="e">
        <f t="shared" si="9"/>
        <v>#DIV/0!</v>
      </c>
      <c r="EA50" s="786">
        <f t="shared" ref="EA50:EB50" si="63">+DR50+BK50+BC50+AU50</f>
        <v>0</v>
      </c>
      <c r="EB50" s="786">
        <f t="shared" si="63"/>
        <v>0</v>
      </c>
      <c r="EC50" s="813"/>
      <c r="ED50" s="786">
        <f t="shared" ref="ED50:EE50" si="64">+DU50+BN50+BF50+AX50</f>
        <v>0</v>
      </c>
      <c r="EE50" s="786">
        <f t="shared" si="64"/>
        <v>0</v>
      </c>
      <c r="EF50" s="788"/>
      <c r="EG50" s="232">
        <f>+DX50+CG50+BY50+BQ50</f>
        <v>0</v>
      </c>
      <c r="EH50" s="232">
        <f>+DY50+CH50+BZ50+BR50</f>
        <v>0</v>
      </c>
      <c r="EI50" s="223" t="e">
        <f t="shared" si="17"/>
        <v>#DIV/0!</v>
      </c>
      <c r="EJ50" s="786"/>
      <c r="EK50" s="786"/>
      <c r="EL50" s="813"/>
      <c r="EM50" s="785"/>
      <c r="EN50" s="785"/>
      <c r="EO50" s="788"/>
      <c r="EP50" s="232">
        <f>+EG50+DE50+CW50+CO50</f>
        <v>0.5</v>
      </c>
      <c r="EQ50" s="232" t="e">
        <f>+EH50+DF50+CX50+CP50</f>
        <v>#VALUE!</v>
      </c>
      <c r="ER50" s="223" t="e">
        <f t="shared" si="11"/>
        <v>#VALUE!</v>
      </c>
      <c r="ES50" s="786"/>
      <c r="ET50" s="786"/>
      <c r="EU50" s="813"/>
      <c r="EV50" s="785"/>
      <c r="EW50" s="785"/>
      <c r="EX50" s="939"/>
      <c r="EY50" s="238">
        <f t="shared" si="12"/>
        <v>0</v>
      </c>
      <c r="EZ50" s="432">
        <f>+EN49</f>
        <v>0</v>
      </c>
      <c r="FA50" s="227"/>
      <c r="FB50" s="227"/>
      <c r="FC50" s="227"/>
      <c r="FD50" s="227"/>
      <c r="FE50" s="227"/>
      <c r="FF50" s="227"/>
      <c r="FG50" s="227"/>
      <c r="FH50" s="227"/>
      <c r="FI50" s="227"/>
      <c r="FJ50" s="227"/>
      <c r="FK50" s="227"/>
      <c r="FL50" s="227"/>
      <c r="FM50" s="227"/>
      <c r="FN50" s="227"/>
      <c r="FO50" s="227"/>
      <c r="FP50" s="227"/>
      <c r="FQ50" s="227"/>
      <c r="FR50" s="227"/>
      <c r="FS50" s="227"/>
      <c r="FT50" s="227"/>
      <c r="FU50" s="227"/>
      <c r="FV50" s="227"/>
      <c r="FW50" s="227"/>
      <c r="FX50" s="227"/>
      <c r="FY50" s="227"/>
      <c r="FZ50" s="227"/>
      <c r="GA50" s="227"/>
      <c r="GB50" s="227"/>
      <c r="GC50" s="227"/>
      <c r="GD50" s="227"/>
      <c r="GE50" s="227"/>
      <c r="GF50" s="227"/>
      <c r="GG50" s="227"/>
      <c r="GH50" s="227"/>
      <c r="GI50" s="227"/>
      <c r="GJ50" s="227"/>
      <c r="GK50" s="227"/>
      <c r="GL50" s="227"/>
      <c r="GM50" s="227"/>
      <c r="GN50" s="227"/>
      <c r="GO50" s="227"/>
      <c r="GP50" s="227"/>
      <c r="GQ50" s="227"/>
      <c r="GR50" s="227"/>
      <c r="GS50" s="227"/>
      <c r="GT50" s="227"/>
      <c r="GU50" s="227"/>
      <c r="GV50" s="227"/>
      <c r="GW50" s="227"/>
      <c r="GX50" s="227"/>
      <c r="GY50" s="227"/>
      <c r="GZ50" s="227"/>
      <c r="HA50" s="227"/>
      <c r="HB50" s="227"/>
      <c r="HC50" s="227"/>
      <c r="HD50" s="227"/>
      <c r="HE50" s="227"/>
      <c r="HF50" s="227"/>
      <c r="HG50" s="227"/>
      <c r="HH50" s="227"/>
      <c r="HI50" s="227"/>
      <c r="HJ50" s="227"/>
      <c r="HK50" s="227"/>
      <c r="HL50" s="227"/>
      <c r="HM50" s="227"/>
    </row>
    <row r="51" spans="1:221" ht="409.5" x14ac:dyDescent="0.25">
      <c r="A51" s="940" t="s">
        <v>556</v>
      </c>
      <c r="B51" s="940"/>
      <c r="C51" s="940" t="s">
        <v>80</v>
      </c>
      <c r="D51" s="940">
        <v>5</v>
      </c>
      <c r="E51" s="940" t="s">
        <v>557</v>
      </c>
      <c r="F51" s="940" t="s">
        <v>558</v>
      </c>
      <c r="G51" s="940" t="s">
        <v>79</v>
      </c>
      <c r="H51" s="941">
        <v>12</v>
      </c>
      <c r="I51" s="942">
        <v>0.1</v>
      </c>
      <c r="J51" s="879">
        <v>14</v>
      </c>
      <c r="K51" s="880" t="s">
        <v>559</v>
      </c>
      <c r="L51" s="935" t="s">
        <v>560</v>
      </c>
      <c r="M51" s="882" t="s">
        <v>422</v>
      </c>
      <c r="N51" s="879">
        <v>12</v>
      </c>
      <c r="O51" s="876" t="s">
        <v>561</v>
      </c>
      <c r="P51" s="874">
        <v>0.45</v>
      </c>
      <c r="Q51" s="875">
        <f>+P51/$P$96</f>
        <v>4.5000000000000019E-2</v>
      </c>
      <c r="R51" s="876" t="s">
        <v>188</v>
      </c>
      <c r="S51" s="496" t="s">
        <v>562</v>
      </c>
      <c r="T51" s="497">
        <v>0.17</v>
      </c>
      <c r="U51" s="263">
        <v>0</v>
      </c>
      <c r="V51" s="263">
        <v>0</v>
      </c>
      <c r="W51" s="871">
        <f>+SUM(U51:U56)</f>
        <v>0</v>
      </c>
      <c r="X51" s="871">
        <f>+SUM(V51:V56)</f>
        <v>0</v>
      </c>
      <c r="Y51" s="917">
        <f>+(U51*$P$51)+(U52*$P$51)+(U53*$P$51)+(U54*$P$51)+(U55*$P$51)+(U56*$P$51)+(U57*$P$57)+(U60*$P$57)+(U61*$P$61)+(U62*$P$62)</f>
        <v>0</v>
      </c>
      <c r="Z51" s="917">
        <f>+(V51*$P$51)+(V52*$P$51)+(V53*$P$51)+(V54*$P$51)+(V55*$P$51)+(V56*$P$51)+(V57*$P$57)+(V60*$P$57)+(V61*$P$61)+(V62*$P$62)</f>
        <v>0</v>
      </c>
      <c r="AA51" s="264"/>
      <c r="AB51" s="263"/>
      <c r="AC51" s="263">
        <v>0</v>
      </c>
      <c r="AD51" s="263">
        <v>0</v>
      </c>
      <c r="AE51" s="871">
        <f>+SUM(AC51:AC56)</f>
        <v>0</v>
      </c>
      <c r="AF51" s="871">
        <f>+SUM(AD51:AD56)</f>
        <v>0</v>
      </c>
      <c r="AG51" s="917">
        <f>+(AC51*$P$51)+(AC52*$P$51)+(AC53*$P$51)+(AC54*$P$51)+(AC55*$P$51)+(AC56*$P$51)+(AC57*$P$57)+(AC60*$P$57)+(AC61*$P$61)+(AC62*$P$62)</f>
        <v>0</v>
      </c>
      <c r="AH51" s="917">
        <f>+(AD51*$P$51)+(AD52*$P$51)+(AD53*$P$51)+(AD54*$P$51)+(AD55*$P$51)+(AD56*$P$51)+(AD57*$P$57)+(AD60*$P$57)+(AD61*$P$61)+(AD62*$P$62)</f>
        <v>0</v>
      </c>
      <c r="AI51" s="264"/>
      <c r="AJ51" s="263"/>
      <c r="AK51" s="263">
        <v>0</v>
      </c>
      <c r="AL51" s="263">
        <v>0</v>
      </c>
      <c r="AM51" s="871">
        <f>+SUM(AK51:AK56)</f>
        <v>0</v>
      </c>
      <c r="AN51" s="871">
        <f>+SUM(AL51:AL56)</f>
        <v>0</v>
      </c>
      <c r="AO51" s="917">
        <f>+(AK51*$P$51)+(AK52*$P$51)+(AK53*$P$51)+(AK54*$P$51)+(AK55*$P$51)+(AK56*$P$51)+(AK57*$P$57)+(AK60*$P$57)+(AK61*$P$61)+(AK62*$P$62)</f>
        <v>0</v>
      </c>
      <c r="AP51" s="917">
        <f>+(AL51*$P$51)+(AL52*$P$51)+(AL53*$P$51)+(AL54*$P$51)+(AL55*$P$51)+(AL56*$P$51)+(AL57*$P$57)+(AL60*$P$57)+(AL61*$P$61)+(AL62*$P$62)</f>
        <v>0</v>
      </c>
      <c r="AQ51" s="264"/>
      <c r="AR51" s="263"/>
      <c r="AS51" s="263">
        <v>0</v>
      </c>
      <c r="AT51" s="263">
        <v>0</v>
      </c>
      <c r="AU51" s="871">
        <f>+SUM(AS51:AS56)</f>
        <v>0</v>
      </c>
      <c r="AV51" s="871">
        <f>+SUM(AT51:AT56)</f>
        <v>0</v>
      </c>
      <c r="AW51" s="917">
        <f>+(AS51*$P$51)+(AS52*$P$51)+(AS53*$P$51)+(AS54*$P$51)+(AS55*$P$51)+(AS56*$P$51)+(AS57*$P$57)+(AS60*$P$57)+(AS61*$P$61)+(AS62*$P$62)</f>
        <v>0</v>
      </c>
      <c r="AX51" s="917">
        <f>+(AT51*$P$51)+(AT52*$P$51)+(AT53*$P$51)+(AT54*$P$51)+(AT55*$P$51)+(AT56*$P$51)+(AT57*$P$57)+(AT60*$P$57)+(AT61*$P$61)+(AT62*$P$62)</f>
        <v>0</v>
      </c>
      <c r="AY51" s="264"/>
      <c r="AZ51" s="263"/>
      <c r="BA51" s="263">
        <v>0</v>
      </c>
      <c r="BB51" s="263">
        <v>0</v>
      </c>
      <c r="BC51" s="871">
        <f>+SUM(BA51:BA56)</f>
        <v>0</v>
      </c>
      <c r="BD51" s="871">
        <f>+SUM(BB51:BB56)</f>
        <v>0</v>
      </c>
      <c r="BE51" s="917">
        <f>+(BA51*$P$51)+(BA52*$P$51)+(BA53*$P$51)+(BA54*$P$51)+(BA55*$P$51)+(BA56*$P$51)+(BA57*$P$57)+(BA60*$P$57)+(BA61*$P$61)+(BA62*$P$62)</f>
        <v>0</v>
      </c>
      <c r="BF51" s="917">
        <f>+(BB51*$P$51)+(BB52*$P$51)+(BB53*$P$51)+(BB54*$P$51)+(BB55*$P$51)+(BB56*$P$51)+(BB57*$P$57)+(BB60*$P$57)+(BB61*$P$61)+(BB62*$P$62)</f>
        <v>0</v>
      </c>
      <c r="BG51" s="264"/>
      <c r="BH51" s="263"/>
      <c r="BI51" s="263">
        <v>0</v>
      </c>
      <c r="BJ51" s="263">
        <v>0</v>
      </c>
      <c r="BK51" s="871">
        <f>+SUM(BI51:BI56)</f>
        <v>0</v>
      </c>
      <c r="BL51" s="871">
        <f>+SUM(BJ51:BJ56)</f>
        <v>0</v>
      </c>
      <c r="BM51" s="917">
        <f>+(BI51*$P$51)+(BI52*$P$51)+(BI53*$P$51)+(BI54*$P$51)+(BI55*$P$51)+(BI56*$P$51)+(BI57*$P$57)+(BI60*$P$57)+(BI61*$P$61)+(BI62*$P$62)</f>
        <v>0</v>
      </c>
      <c r="BN51" s="917">
        <f>+(BJ51*$P$51)+(BJ52*$P$51)+(BJ53*$P$51)+(BJ54*$P$51)+(BJ55*$P$51)+(BJ56*$P$51)+(BJ57*$P$57)+(BJ60*$P$57)+(BJ61*$P$61)+(BJ62*$P$62)</f>
        <v>0</v>
      </c>
      <c r="BO51" s="264"/>
      <c r="BP51" s="263"/>
      <c r="BQ51" s="265">
        <v>2.8000000000000001E-2</v>
      </c>
      <c r="BR51" s="265">
        <v>2.8000000000000001E-2</v>
      </c>
      <c r="BS51" s="871">
        <f>+SUM(BQ51:BQ56)</f>
        <v>0.16800000000000001</v>
      </c>
      <c r="BT51" s="871">
        <f>+SUM(BR51:BR56)</f>
        <v>0.16800000000000001</v>
      </c>
      <c r="BU51" s="932">
        <f>+(BQ51*$P$51)+(BQ52*$P$51)+(BQ53*$P$51)+(BQ54*$P$51)+(BQ55*$P$51)+(BQ56*$P$51)+(BQ57*$P$57)+(BQ60*$P$57)+(BQ61*$P$61)+(BQ62*$P$62)</f>
        <v>0.15810000000000002</v>
      </c>
      <c r="BV51" s="917">
        <f>+(BR51*$P$51)+(BR52*$P$51)+(BR53*$P$51)+(BR54*$P$51)+(BR55*$P$51)+(BR56*$P$51)+(BR57*$P$57)+(BR60*$P$57)+(BR61*$P$61)+(BR62*$P$62)</f>
        <v>0.15810000000000002</v>
      </c>
      <c r="BW51" s="264" t="s">
        <v>563</v>
      </c>
      <c r="BX51" s="263" t="s">
        <v>564</v>
      </c>
      <c r="BY51" s="265">
        <v>2.8000000000000001E-2</v>
      </c>
      <c r="BZ51" s="265">
        <v>2.8000000000000001E-2</v>
      </c>
      <c r="CA51" s="871">
        <f>+SUM(BY51:BY56)</f>
        <v>0.16400000000000001</v>
      </c>
      <c r="CB51" s="871">
        <f>+SUM(BZ51:BZ56)</f>
        <v>0.16400000000000001</v>
      </c>
      <c r="CC51" s="917">
        <f>+(BY51*$P$51)+(BY52*$P$51)+(BY53*$P$51)+(BY54*$P$51)+(BY55*$P$51)+(BY56*$P$51)+(BY57*$P$57)+(BY60*$P$57)+(BY61*$P$61)+(BY62*$P$62)</f>
        <v>0.16980000000000001</v>
      </c>
      <c r="CD51" s="917">
        <f>+(BZ51*$P$51)+(BZ52*$P$51)+(BZ53*$P$51)+(BZ54*$P$51)+(BZ55*$P$51)+(BZ56*$P$51)+(BZ57*$P$57)+(BZ60*$P$57)+(BZ61*$P$61)+(BZ62*$P$62)</f>
        <v>0.16980000000000001</v>
      </c>
      <c r="CE51" s="264" t="s">
        <v>565</v>
      </c>
      <c r="CF51" s="263" t="s">
        <v>564</v>
      </c>
      <c r="CG51" s="265">
        <v>2.8000000000000001E-2</v>
      </c>
      <c r="CH51" s="265">
        <v>2.8000000000000001E-2</v>
      </c>
      <c r="CI51" s="871">
        <f>+SUM(CG51:CG56)</f>
        <v>0.16400000000000001</v>
      </c>
      <c r="CJ51" s="871">
        <f>+SUM(CH51:CH56)</f>
        <v>0.16400000000000001</v>
      </c>
      <c r="CK51" s="917">
        <f>+(CG51*$P$51)+(CG52*$P$51)+(CG53*$P$51)+(CG54*$P$51)+(CG55*$P$51)+(CG56*$P$51)+(CG57*$P$57)+(CG60*$P$57)+(CG61*$P$61)+(CG62*$P$62)</f>
        <v>0.17680000000000001</v>
      </c>
      <c r="CL51" s="917">
        <f>+(CH51*$P$51)+(CH52*$P$51)+(CH53*$P$51)+(CH54*$P$51)+(CH55*$P$51)+(CH56*$P$51)+(CH57*$P$57)+(CH60*$P$57)+(CH61*$P$61)+(CH62*$P$62)</f>
        <v>0.17680000000000001</v>
      </c>
      <c r="CM51" s="264" t="s">
        <v>566</v>
      </c>
      <c r="CN51" s="263" t="s">
        <v>567</v>
      </c>
      <c r="CO51" s="265">
        <v>2.8000000000000001E-2</v>
      </c>
      <c r="CP51" s="562">
        <v>2.8000000000000001E-2</v>
      </c>
      <c r="CQ51" s="871">
        <f>+SUM(CO51:CO56)</f>
        <v>0.16400000000000001</v>
      </c>
      <c r="CR51" s="871">
        <f>+SUM(CP51:CP56)</f>
        <v>0.16400000000000001</v>
      </c>
      <c r="CS51" s="917">
        <f>+(CO51*$P$51)+(CO52*$P$51)+(CO53*$P$51)+(CO54*$P$51)+(CO55*$P$51)+(CO56*$P$51)+(CO57*$P$57)+(CO60*$P$57)+(CO61*$P$61)+(CO62*$P$62)</f>
        <v>0.17680000000000001</v>
      </c>
      <c r="CT51" s="917">
        <f>+(CP51*$P$51)+(CP52*$P$51)+(CP53*$P$51)+(CP54*$P$51)+(CP55*$P$51)+(CP56*$P$51)+(CP57*$P$57)+(CP60*$P$57)+(CP61*$P$61)+(CP62*$P$62)</f>
        <v>0.17680000000000001</v>
      </c>
      <c r="CU51" s="558" t="s">
        <v>568</v>
      </c>
      <c r="CV51" s="559" t="s">
        <v>569</v>
      </c>
      <c r="CW51" s="230">
        <v>2.8000000000000001E-2</v>
      </c>
      <c r="CX51" s="228">
        <v>2.8000000000000001E-2</v>
      </c>
      <c r="CY51" s="760">
        <f>+SUM(CW51:CW56)</f>
        <v>0.16800000000000001</v>
      </c>
      <c r="CZ51" s="760">
        <f>+SUM(CX51:CX56)</f>
        <v>0.16800000000000001</v>
      </c>
      <c r="DA51" s="762">
        <f>+(CW51*$P$51)+(CW52*$P$51)+(CW53*$P$51)+(CW54*$P$51)+(CW55*$P$51)+(CW56*$P$51)+(CW57*$P$57)+(CW60*$P$57)+(CW61*$P$61)+(CW62*$P$62)</f>
        <v>0.17510000000000003</v>
      </c>
      <c r="DB51" s="762">
        <f>+(CX51*$P$51)+(CX52*$P$51)+(CX53*$P$51)+(CX54*$P$51)+(CX55*$P$51)+(CX56*$P$51)+(CX57*$P$57)+(CX60*$P$57)+(CX61*$P$61)+(CX62*$P$62)</f>
        <v>9.5600000000000004E-2</v>
      </c>
      <c r="DC51" s="229" t="s">
        <v>570</v>
      </c>
      <c r="DD51" s="228" t="s">
        <v>571</v>
      </c>
      <c r="DE51" s="230">
        <v>0.03</v>
      </c>
      <c r="DF51" s="228">
        <v>0</v>
      </c>
      <c r="DG51" s="760">
        <f>+SUM(DE51:DE56)</f>
        <v>0.17199999999999999</v>
      </c>
      <c r="DH51" s="760">
        <f>+SUM(DF51:DF56)</f>
        <v>0</v>
      </c>
      <c r="DI51" s="762">
        <f>+(DE51*$P$51)+(DE52*$P$51)+(DE53*$P$51)+(DE54*$P$51)+(DE55*$P$51)+(DE56*$P$51)+(DE57*$P$57)+(DE60*$P$57)+(DE61*$P$61)+(DE62*$P$62)</f>
        <v>0.16189999999999999</v>
      </c>
      <c r="DJ51" s="762">
        <f>+(DF51*$P$51)+(DF52*$P$51)+(DF53*$P$51)+(DF54*$P$51)+(DF55*$P$51)+(DF56*$P$51)+(DF57*$P$57)+(DF60*$P$57)+(DF61*$P$61)+(DF62*$P$62)</f>
        <v>0</v>
      </c>
      <c r="DK51" s="229"/>
      <c r="DL51" s="228"/>
      <c r="DM51" s="228">
        <f t="shared" si="13"/>
        <v>0.16999999999999998</v>
      </c>
      <c r="DN51" s="231" t="str">
        <f t="shared" si="2"/>
        <v>OK</v>
      </c>
      <c r="DO51" s="232">
        <f t="shared" si="14"/>
        <v>0</v>
      </c>
      <c r="DP51" s="232">
        <f t="shared" si="20"/>
        <v>0</v>
      </c>
      <c r="DQ51" s="223" t="e">
        <f t="shared" si="8"/>
        <v>#DIV/0!</v>
      </c>
      <c r="DR51" s="786">
        <f>+W51+AE51+AM51</f>
        <v>0</v>
      </c>
      <c r="DS51" s="786">
        <f>+X51+AF51+AN51</f>
        <v>0</v>
      </c>
      <c r="DT51" s="813" t="e">
        <f>+DS51/DR51</f>
        <v>#DIV/0!</v>
      </c>
      <c r="DU51" s="785">
        <f>+SUM(AO51+AG51+Y51)</f>
        <v>0</v>
      </c>
      <c r="DV51" s="785">
        <f>+SUM(AP51+AH51+Z51)</f>
        <v>0</v>
      </c>
      <c r="DW51" s="788" t="e">
        <f>+DV51/DU51</f>
        <v>#DIV/0!</v>
      </c>
      <c r="DX51" s="232">
        <f>+BI51+BA51+AS51+AK51+AC51+U51</f>
        <v>0</v>
      </c>
      <c r="DY51" s="232">
        <f t="shared" si="56"/>
        <v>0</v>
      </c>
      <c r="DZ51" s="223" t="e">
        <f t="shared" si="9"/>
        <v>#DIV/0!</v>
      </c>
      <c r="EA51" s="786">
        <f>+DR51+BK51+BC51+AU51</f>
        <v>0</v>
      </c>
      <c r="EB51" s="786">
        <f>+DS51+BL51+BD51+AV51</f>
        <v>0</v>
      </c>
      <c r="EC51" s="813" t="e">
        <f>+EB51/EA51</f>
        <v>#DIV/0!</v>
      </c>
      <c r="ED51" s="785">
        <f>+DU51+BM51+BE51+AW51</f>
        <v>0</v>
      </c>
      <c r="EE51" s="785">
        <f>+SUM(AY51+AQ51+AI51)</f>
        <v>0</v>
      </c>
      <c r="EF51" s="788" t="e">
        <f>+EE51/ED51</f>
        <v>#DIV/0!</v>
      </c>
      <c r="EG51" s="232">
        <f>+DX51+CG51+BY51+BQ51</f>
        <v>8.4000000000000005E-2</v>
      </c>
      <c r="EH51" s="232">
        <f>+DY51+CH51+BZ51+BR51</f>
        <v>8.4000000000000005E-2</v>
      </c>
      <c r="EI51" s="223">
        <f>+EH51/EG51</f>
        <v>1</v>
      </c>
      <c r="EJ51" s="786">
        <f>+EA51+CI51+CA51+BS51</f>
        <v>0.496</v>
      </c>
      <c r="EK51" s="786">
        <f>+EB51+CJ51+CB51+BT51</f>
        <v>0.496</v>
      </c>
      <c r="EL51" s="813">
        <f>+EK51/EJ51</f>
        <v>1</v>
      </c>
      <c r="EM51" s="785">
        <f>+ED51+CK51+CC51+BU51</f>
        <v>0.50470000000000004</v>
      </c>
      <c r="EN51" s="785">
        <f>+EE51+CL51+CD51+BV51</f>
        <v>0.50470000000000004</v>
      </c>
      <c r="EO51" s="788">
        <f>+EN51/EM51</f>
        <v>1</v>
      </c>
      <c r="EP51" s="232">
        <f>+EG51+DE51+CW51+CO51</f>
        <v>0.17</v>
      </c>
      <c r="EQ51" s="232"/>
      <c r="ER51" s="223">
        <f t="shared" si="11"/>
        <v>0</v>
      </c>
      <c r="ES51" s="786">
        <f>+EJ51+DG51+CY51+CQ51</f>
        <v>1</v>
      </c>
      <c r="ET51" s="786">
        <f>+EK51+DH51+CZ51+CR51</f>
        <v>0.82800000000000007</v>
      </c>
      <c r="EU51" s="813">
        <f>+ET51/ES51</f>
        <v>0.82800000000000007</v>
      </c>
      <c r="EV51" s="785">
        <f>+EM51+DI51+DA51+CS51</f>
        <v>1.0185000000000002</v>
      </c>
      <c r="EW51" s="785">
        <f>+EN51+DJ51+DB51+CT51</f>
        <v>0.77710000000000012</v>
      </c>
      <c r="EX51" s="788">
        <f>+EW51/EV51</f>
        <v>0.76298478154148253</v>
      </c>
      <c r="EY51" s="233">
        <f>EP51-T51</f>
        <v>0</v>
      </c>
      <c r="EZ51" s="286"/>
      <c r="FA51" s="234"/>
      <c r="FB51" s="234"/>
      <c r="FC51" s="234"/>
      <c r="FD51" s="234"/>
      <c r="FE51" s="234"/>
      <c r="FF51" s="234"/>
      <c r="FG51" s="234"/>
      <c r="FH51" s="234"/>
      <c r="FI51" s="234"/>
      <c r="FJ51" s="234"/>
      <c r="FK51" s="234"/>
      <c r="FL51" s="234"/>
      <c r="FM51" s="234"/>
      <c r="FN51" s="234"/>
      <c r="FO51" s="234"/>
      <c r="FP51" s="234"/>
      <c r="FQ51" s="234"/>
      <c r="FR51" s="234"/>
      <c r="FS51" s="234"/>
      <c r="FT51" s="234"/>
      <c r="FU51" s="234"/>
      <c r="FV51" s="234"/>
      <c r="FW51" s="234"/>
      <c r="FX51" s="234"/>
      <c r="FY51" s="234"/>
      <c r="FZ51" s="234"/>
      <c r="GA51" s="234"/>
      <c r="GB51" s="234"/>
      <c r="GC51" s="234"/>
      <c r="GD51" s="234"/>
      <c r="GE51" s="234"/>
      <c r="GF51" s="234"/>
      <c r="GG51" s="234"/>
      <c r="GH51" s="234"/>
      <c r="GI51" s="234"/>
      <c r="GJ51" s="234"/>
      <c r="GK51" s="234"/>
      <c r="GL51" s="234"/>
      <c r="GM51" s="234"/>
      <c r="GN51" s="234"/>
      <c r="GO51" s="234"/>
      <c r="GP51" s="234"/>
      <c r="GQ51" s="234"/>
      <c r="GR51" s="234"/>
      <c r="GS51" s="234"/>
      <c r="GT51" s="234"/>
      <c r="GU51" s="234"/>
      <c r="GV51" s="234"/>
      <c r="GW51" s="234"/>
      <c r="GX51" s="234"/>
      <c r="GY51" s="234"/>
      <c r="GZ51" s="234"/>
      <c r="HA51" s="234"/>
      <c r="HB51" s="234"/>
      <c r="HC51" s="234"/>
      <c r="HD51" s="234"/>
      <c r="HE51" s="234"/>
      <c r="HF51" s="234"/>
      <c r="HG51" s="234"/>
      <c r="HH51" s="234"/>
      <c r="HI51" s="234"/>
      <c r="HJ51" s="234"/>
      <c r="HK51" s="234"/>
      <c r="HL51" s="234"/>
      <c r="HM51" s="234"/>
    </row>
    <row r="52" spans="1:221" ht="409.5" x14ac:dyDescent="0.25">
      <c r="A52" s="940"/>
      <c r="B52" s="940"/>
      <c r="C52" s="940"/>
      <c r="D52" s="940"/>
      <c r="E52" s="940"/>
      <c r="F52" s="940"/>
      <c r="G52" s="940"/>
      <c r="H52" s="941"/>
      <c r="I52" s="942"/>
      <c r="J52" s="879"/>
      <c r="K52" s="880"/>
      <c r="L52" s="935"/>
      <c r="M52" s="936"/>
      <c r="N52" s="937"/>
      <c r="O52" s="876"/>
      <c r="P52" s="874"/>
      <c r="Q52" s="875"/>
      <c r="R52" s="876"/>
      <c r="S52" s="496" t="s">
        <v>572</v>
      </c>
      <c r="T52" s="497">
        <v>0.17</v>
      </c>
      <c r="U52" s="263">
        <v>0</v>
      </c>
      <c r="V52" s="263">
        <v>0</v>
      </c>
      <c r="W52" s="871"/>
      <c r="X52" s="871"/>
      <c r="Y52" s="917"/>
      <c r="Z52" s="917"/>
      <c r="AA52" s="264"/>
      <c r="AB52" s="263"/>
      <c r="AC52" s="263">
        <v>0</v>
      </c>
      <c r="AD52" s="263">
        <v>0</v>
      </c>
      <c r="AE52" s="871"/>
      <c r="AF52" s="871"/>
      <c r="AG52" s="917"/>
      <c r="AH52" s="917"/>
      <c r="AI52" s="264"/>
      <c r="AJ52" s="263"/>
      <c r="AK52" s="263">
        <v>0</v>
      </c>
      <c r="AL52" s="263">
        <v>0</v>
      </c>
      <c r="AM52" s="871"/>
      <c r="AN52" s="871"/>
      <c r="AO52" s="917"/>
      <c r="AP52" s="917"/>
      <c r="AQ52" s="264"/>
      <c r="AR52" s="263"/>
      <c r="AS52" s="263">
        <v>0</v>
      </c>
      <c r="AT52" s="263">
        <v>0</v>
      </c>
      <c r="AU52" s="871"/>
      <c r="AV52" s="871"/>
      <c r="AW52" s="917"/>
      <c r="AX52" s="917"/>
      <c r="AY52" s="264"/>
      <c r="AZ52" s="263"/>
      <c r="BA52" s="263">
        <v>0</v>
      </c>
      <c r="BB52" s="263">
        <v>0</v>
      </c>
      <c r="BC52" s="871"/>
      <c r="BD52" s="871"/>
      <c r="BE52" s="917"/>
      <c r="BF52" s="917"/>
      <c r="BG52" s="264"/>
      <c r="BH52" s="263"/>
      <c r="BI52" s="263">
        <v>0</v>
      </c>
      <c r="BJ52" s="263">
        <v>0</v>
      </c>
      <c r="BK52" s="871"/>
      <c r="BL52" s="871"/>
      <c r="BM52" s="917"/>
      <c r="BN52" s="917"/>
      <c r="BO52" s="264"/>
      <c r="BP52" s="263"/>
      <c r="BQ52" s="265">
        <v>2.8000000000000001E-2</v>
      </c>
      <c r="BR52" s="265">
        <v>2.8000000000000001E-2</v>
      </c>
      <c r="BS52" s="871"/>
      <c r="BT52" s="871"/>
      <c r="BU52" s="917"/>
      <c r="BV52" s="917"/>
      <c r="BW52" s="264" t="s">
        <v>573</v>
      </c>
      <c r="BX52" s="263" t="s">
        <v>574</v>
      </c>
      <c r="BY52" s="265">
        <v>2.8000000000000001E-2</v>
      </c>
      <c r="BZ52" s="265">
        <v>2.8000000000000001E-2</v>
      </c>
      <c r="CA52" s="871"/>
      <c r="CB52" s="871"/>
      <c r="CC52" s="917"/>
      <c r="CD52" s="917"/>
      <c r="CE52" s="264" t="s">
        <v>575</v>
      </c>
      <c r="CF52" s="263" t="s">
        <v>576</v>
      </c>
      <c r="CG52" s="265">
        <v>2.8000000000000001E-2</v>
      </c>
      <c r="CH52" s="265">
        <v>2.8000000000000001E-2</v>
      </c>
      <c r="CI52" s="871"/>
      <c r="CJ52" s="871"/>
      <c r="CK52" s="917"/>
      <c r="CL52" s="917"/>
      <c r="CM52" s="264" t="s">
        <v>577</v>
      </c>
      <c r="CN52" s="263" t="s">
        <v>578</v>
      </c>
      <c r="CO52" s="265">
        <v>2.8000000000000001E-2</v>
      </c>
      <c r="CP52" s="562">
        <v>2.8000000000000001E-2</v>
      </c>
      <c r="CQ52" s="871"/>
      <c r="CR52" s="871"/>
      <c r="CS52" s="917"/>
      <c r="CT52" s="917"/>
      <c r="CU52" s="560" t="s">
        <v>579</v>
      </c>
      <c r="CV52" s="561" t="s">
        <v>580</v>
      </c>
      <c r="CW52" s="230">
        <v>2.8000000000000001E-2</v>
      </c>
      <c r="CX52" s="228">
        <v>2.8000000000000001E-2</v>
      </c>
      <c r="CY52" s="760"/>
      <c r="CZ52" s="760"/>
      <c r="DA52" s="762"/>
      <c r="DB52" s="762"/>
      <c r="DC52" s="229" t="s">
        <v>581</v>
      </c>
      <c r="DD52" s="228" t="s">
        <v>582</v>
      </c>
      <c r="DE52" s="230">
        <v>0.03</v>
      </c>
      <c r="DF52" s="228">
        <v>0</v>
      </c>
      <c r="DG52" s="760"/>
      <c r="DH52" s="760"/>
      <c r="DI52" s="762"/>
      <c r="DJ52" s="762"/>
      <c r="DK52" s="229"/>
      <c r="DL52" s="228"/>
      <c r="DM52" s="228">
        <f t="shared" si="13"/>
        <v>0.16999999999999998</v>
      </c>
      <c r="DN52" s="231" t="str">
        <f t="shared" si="2"/>
        <v>OK</v>
      </c>
      <c r="DO52" s="232">
        <f t="shared" si="14"/>
        <v>0</v>
      </c>
      <c r="DP52" s="232">
        <f t="shared" si="20"/>
        <v>0</v>
      </c>
      <c r="DQ52" s="223" t="e">
        <f t="shared" si="8"/>
        <v>#DIV/0!</v>
      </c>
      <c r="DR52" s="817"/>
      <c r="DS52" s="817"/>
      <c r="DT52" s="814" t="e">
        <f t="shared" si="46"/>
        <v>#DIV/0!</v>
      </c>
      <c r="DU52" s="785"/>
      <c r="DV52" s="785"/>
      <c r="DW52" s="788"/>
      <c r="DX52" s="232">
        <f t="shared" si="60"/>
        <v>0</v>
      </c>
      <c r="DY52" s="232">
        <f t="shared" si="56"/>
        <v>0</v>
      </c>
      <c r="DZ52" s="223" t="e">
        <f t="shared" si="9"/>
        <v>#DIV/0!</v>
      </c>
      <c r="EA52" s="786"/>
      <c r="EB52" s="786"/>
      <c r="EC52" s="813"/>
      <c r="ED52" s="785"/>
      <c r="EE52" s="785"/>
      <c r="EF52" s="788"/>
      <c r="EG52" s="232">
        <f t="shared" ref="EG52:EH55" si="65">+DX52+CG52+BY52+BQ52</f>
        <v>8.4000000000000005E-2</v>
      </c>
      <c r="EH52" s="232">
        <f t="shared" si="65"/>
        <v>8.4000000000000005E-2</v>
      </c>
      <c r="EI52" s="223">
        <f>+EH52/EG52</f>
        <v>1</v>
      </c>
      <c r="EJ52" s="786"/>
      <c r="EK52" s="786"/>
      <c r="EL52" s="813"/>
      <c r="EM52" s="785"/>
      <c r="EN52" s="785"/>
      <c r="EO52" s="788"/>
      <c r="EP52" s="232">
        <f>+EG52+DE52+CW52+CO52</f>
        <v>0.17</v>
      </c>
      <c r="EQ52" s="232">
        <f>+EH52+DF52+CX52+CP52</f>
        <v>0.14000000000000001</v>
      </c>
      <c r="ER52" s="223">
        <f t="shared" si="11"/>
        <v>0.82352941176470595</v>
      </c>
      <c r="ES52" s="817"/>
      <c r="ET52" s="817"/>
      <c r="EU52" s="814" t="e">
        <f t="shared" ref="EU52:EU53" si="66">+ET52/ES52</f>
        <v>#DIV/0!</v>
      </c>
      <c r="EV52" s="785"/>
      <c r="EW52" s="785"/>
      <c r="EX52" s="788"/>
      <c r="EY52" s="233">
        <f t="shared" si="12"/>
        <v>0</v>
      </c>
      <c r="EZ52" s="286"/>
      <c r="FA52" s="234"/>
      <c r="FB52" s="234"/>
      <c r="FC52" s="234"/>
      <c r="FD52" s="234"/>
      <c r="FE52" s="234"/>
      <c r="FF52" s="234"/>
      <c r="FG52" s="234"/>
      <c r="FH52" s="234"/>
      <c r="FI52" s="234"/>
      <c r="FJ52" s="234"/>
      <c r="FK52" s="234"/>
      <c r="FL52" s="234"/>
      <c r="FM52" s="234"/>
      <c r="FN52" s="234"/>
      <c r="FO52" s="234"/>
      <c r="FP52" s="234"/>
      <c r="FQ52" s="234"/>
      <c r="FR52" s="234"/>
      <c r="FS52" s="234"/>
      <c r="FT52" s="234"/>
      <c r="FU52" s="234"/>
      <c r="FV52" s="234"/>
      <c r="FW52" s="234"/>
      <c r="FX52" s="234"/>
      <c r="FY52" s="234"/>
      <c r="FZ52" s="234"/>
      <c r="GA52" s="234"/>
      <c r="GB52" s="234"/>
      <c r="GC52" s="234"/>
      <c r="GD52" s="234"/>
      <c r="GE52" s="234"/>
      <c r="GF52" s="234"/>
      <c r="GG52" s="234"/>
      <c r="GH52" s="234"/>
      <c r="GI52" s="234"/>
      <c r="GJ52" s="234"/>
      <c r="GK52" s="234"/>
      <c r="GL52" s="234"/>
      <c r="GM52" s="234"/>
      <c r="GN52" s="234"/>
      <c r="GO52" s="234"/>
      <c r="GP52" s="234"/>
      <c r="GQ52" s="234"/>
      <c r="GR52" s="234"/>
      <c r="GS52" s="234"/>
      <c r="GT52" s="234"/>
      <c r="GU52" s="234"/>
      <c r="GV52" s="234"/>
      <c r="GW52" s="234"/>
      <c r="GX52" s="234"/>
      <c r="GY52" s="234"/>
      <c r="GZ52" s="234"/>
      <c r="HA52" s="234"/>
      <c r="HB52" s="234"/>
      <c r="HC52" s="234"/>
      <c r="HD52" s="234"/>
      <c r="HE52" s="234"/>
      <c r="HF52" s="234"/>
      <c r="HG52" s="234"/>
      <c r="HH52" s="234"/>
      <c r="HI52" s="234"/>
      <c r="HJ52" s="234"/>
      <c r="HK52" s="234"/>
      <c r="HL52" s="234"/>
      <c r="HM52" s="234"/>
    </row>
    <row r="53" spans="1:221" ht="409.5" x14ac:dyDescent="0.25">
      <c r="A53" s="940"/>
      <c r="B53" s="940"/>
      <c r="C53" s="940"/>
      <c r="D53" s="940"/>
      <c r="E53" s="940"/>
      <c r="F53" s="940"/>
      <c r="G53" s="940"/>
      <c r="H53" s="941"/>
      <c r="I53" s="942"/>
      <c r="J53" s="879"/>
      <c r="K53" s="880"/>
      <c r="L53" s="935"/>
      <c r="M53" s="936"/>
      <c r="N53" s="937"/>
      <c r="O53" s="876"/>
      <c r="P53" s="874"/>
      <c r="Q53" s="875"/>
      <c r="R53" s="876"/>
      <c r="S53" s="496" t="s">
        <v>583</v>
      </c>
      <c r="T53" s="497">
        <v>0.17</v>
      </c>
      <c r="U53" s="263">
        <v>0</v>
      </c>
      <c r="V53" s="263">
        <v>0</v>
      </c>
      <c r="W53" s="871"/>
      <c r="X53" s="871"/>
      <c r="Y53" s="917"/>
      <c r="Z53" s="917"/>
      <c r="AA53" s="264"/>
      <c r="AB53" s="263"/>
      <c r="AC53" s="263">
        <v>0</v>
      </c>
      <c r="AD53" s="263">
        <v>0</v>
      </c>
      <c r="AE53" s="871"/>
      <c r="AF53" s="871"/>
      <c r="AG53" s="917"/>
      <c r="AH53" s="917"/>
      <c r="AI53" s="264"/>
      <c r="AJ53" s="263"/>
      <c r="AK53" s="263">
        <v>0</v>
      </c>
      <c r="AL53" s="263">
        <v>0</v>
      </c>
      <c r="AM53" s="871"/>
      <c r="AN53" s="871"/>
      <c r="AO53" s="917"/>
      <c r="AP53" s="917"/>
      <c r="AQ53" s="264"/>
      <c r="AR53" s="263"/>
      <c r="AS53" s="263">
        <v>0</v>
      </c>
      <c r="AT53" s="263">
        <v>0</v>
      </c>
      <c r="AU53" s="871"/>
      <c r="AV53" s="871"/>
      <c r="AW53" s="917"/>
      <c r="AX53" s="917"/>
      <c r="AY53" s="264"/>
      <c r="AZ53" s="263"/>
      <c r="BA53" s="263">
        <v>0</v>
      </c>
      <c r="BB53" s="263">
        <v>0</v>
      </c>
      <c r="BC53" s="871"/>
      <c r="BD53" s="871"/>
      <c r="BE53" s="917"/>
      <c r="BF53" s="917"/>
      <c r="BG53" s="264"/>
      <c r="BH53" s="263"/>
      <c r="BI53" s="263">
        <v>0</v>
      </c>
      <c r="BJ53" s="263">
        <v>0</v>
      </c>
      <c r="BK53" s="871"/>
      <c r="BL53" s="871"/>
      <c r="BM53" s="917"/>
      <c r="BN53" s="917"/>
      <c r="BO53" s="264"/>
      <c r="BP53" s="263"/>
      <c r="BQ53" s="265">
        <v>2.8000000000000001E-2</v>
      </c>
      <c r="BR53" s="265">
        <v>2.8000000000000001E-2</v>
      </c>
      <c r="BS53" s="871"/>
      <c r="BT53" s="871"/>
      <c r="BU53" s="917"/>
      <c r="BV53" s="917"/>
      <c r="BW53" s="264" t="s">
        <v>584</v>
      </c>
      <c r="BX53" s="263" t="s">
        <v>585</v>
      </c>
      <c r="BY53" s="265">
        <v>2.8000000000000001E-2</v>
      </c>
      <c r="BZ53" s="265">
        <v>2.8000000000000001E-2</v>
      </c>
      <c r="CA53" s="871"/>
      <c r="CB53" s="871"/>
      <c r="CC53" s="917"/>
      <c r="CD53" s="917"/>
      <c r="CE53" s="264" t="s">
        <v>586</v>
      </c>
      <c r="CF53" s="263" t="s">
        <v>587</v>
      </c>
      <c r="CG53" s="265">
        <v>2.8000000000000001E-2</v>
      </c>
      <c r="CH53" s="265">
        <v>2.8000000000000001E-2</v>
      </c>
      <c r="CI53" s="871"/>
      <c r="CJ53" s="871"/>
      <c r="CK53" s="917"/>
      <c r="CL53" s="917"/>
      <c r="CM53" s="264" t="s">
        <v>588</v>
      </c>
      <c r="CN53" s="263" t="s">
        <v>585</v>
      </c>
      <c r="CO53" s="265">
        <v>2.8000000000000001E-2</v>
      </c>
      <c r="CP53" s="562">
        <v>2.8000000000000001E-2</v>
      </c>
      <c r="CQ53" s="871"/>
      <c r="CR53" s="871"/>
      <c r="CS53" s="917"/>
      <c r="CT53" s="917"/>
      <c r="CU53" s="560" t="s">
        <v>589</v>
      </c>
      <c r="CV53" s="561" t="s">
        <v>590</v>
      </c>
      <c r="CW53" s="230">
        <v>2.8000000000000001E-2</v>
      </c>
      <c r="CX53" s="228">
        <v>2.8000000000000001E-2</v>
      </c>
      <c r="CY53" s="760"/>
      <c r="CZ53" s="760"/>
      <c r="DA53" s="762"/>
      <c r="DB53" s="762"/>
      <c r="DC53" s="229" t="s">
        <v>591</v>
      </c>
      <c r="DD53" s="228" t="s">
        <v>592</v>
      </c>
      <c r="DE53" s="230">
        <v>0.03</v>
      </c>
      <c r="DF53" s="228">
        <v>0</v>
      </c>
      <c r="DG53" s="760"/>
      <c r="DH53" s="760"/>
      <c r="DI53" s="762"/>
      <c r="DJ53" s="762"/>
      <c r="DK53" s="229"/>
      <c r="DL53" s="228"/>
      <c r="DM53" s="228">
        <f t="shared" si="13"/>
        <v>0.16999999999999998</v>
      </c>
      <c r="DN53" s="231" t="str">
        <f t="shared" si="2"/>
        <v>OK</v>
      </c>
      <c r="DO53" s="232">
        <f t="shared" si="14"/>
        <v>0</v>
      </c>
      <c r="DP53" s="232">
        <f t="shared" si="20"/>
        <v>0</v>
      </c>
      <c r="DQ53" s="223" t="e">
        <f t="shared" si="8"/>
        <v>#DIV/0!</v>
      </c>
      <c r="DR53" s="817"/>
      <c r="DS53" s="817"/>
      <c r="DT53" s="814" t="e">
        <f t="shared" si="46"/>
        <v>#DIV/0!</v>
      </c>
      <c r="DU53" s="785"/>
      <c r="DV53" s="785"/>
      <c r="DW53" s="788"/>
      <c r="DX53" s="232">
        <f t="shared" si="60"/>
        <v>0</v>
      </c>
      <c r="DY53" s="232">
        <f t="shared" si="56"/>
        <v>0</v>
      </c>
      <c r="DZ53" s="223" t="e">
        <f t="shared" si="9"/>
        <v>#DIV/0!</v>
      </c>
      <c r="EA53" s="786"/>
      <c r="EB53" s="786"/>
      <c r="EC53" s="813"/>
      <c r="ED53" s="785"/>
      <c r="EE53" s="785"/>
      <c r="EF53" s="788"/>
      <c r="EG53" s="232">
        <f t="shared" si="65"/>
        <v>8.4000000000000005E-2</v>
      </c>
      <c r="EH53" s="232">
        <f t="shared" si="65"/>
        <v>8.4000000000000005E-2</v>
      </c>
      <c r="EI53" s="223">
        <f t="shared" si="17"/>
        <v>1</v>
      </c>
      <c r="EJ53" s="786"/>
      <c r="EK53" s="786"/>
      <c r="EL53" s="813"/>
      <c r="EM53" s="785"/>
      <c r="EN53" s="785"/>
      <c r="EO53" s="788"/>
      <c r="EP53" s="232">
        <f t="shared" ref="EP53:EQ62" si="67">+EG53+DE53+CW53+CO53</f>
        <v>0.17</v>
      </c>
      <c r="EQ53" s="232">
        <f t="shared" si="67"/>
        <v>0.14000000000000001</v>
      </c>
      <c r="ER53" s="223">
        <f t="shared" si="11"/>
        <v>0.82352941176470595</v>
      </c>
      <c r="ES53" s="817"/>
      <c r="ET53" s="817"/>
      <c r="EU53" s="814" t="e">
        <f t="shared" si="66"/>
        <v>#DIV/0!</v>
      </c>
      <c r="EV53" s="785"/>
      <c r="EW53" s="785"/>
      <c r="EX53" s="788"/>
      <c r="EY53" s="233">
        <f t="shared" si="12"/>
        <v>0</v>
      </c>
      <c r="EZ53" s="286"/>
      <c r="FA53" s="234"/>
      <c r="FB53" s="234"/>
      <c r="FC53" s="234"/>
      <c r="FD53" s="234"/>
      <c r="FE53" s="234"/>
      <c r="FF53" s="234"/>
      <c r="FG53" s="234"/>
      <c r="FH53" s="234"/>
      <c r="FI53" s="234"/>
      <c r="FJ53" s="234"/>
      <c r="FK53" s="234"/>
      <c r="FL53" s="234"/>
      <c r="FM53" s="234"/>
      <c r="FN53" s="234"/>
      <c r="FO53" s="234"/>
      <c r="FP53" s="234"/>
      <c r="FQ53" s="234"/>
      <c r="FR53" s="234"/>
      <c r="FS53" s="234"/>
      <c r="FT53" s="234"/>
      <c r="FU53" s="234"/>
      <c r="FV53" s="234"/>
      <c r="FW53" s="234"/>
      <c r="FX53" s="234"/>
      <c r="FY53" s="234"/>
      <c r="FZ53" s="234"/>
      <c r="GA53" s="234"/>
      <c r="GB53" s="234"/>
      <c r="GC53" s="234"/>
      <c r="GD53" s="234"/>
      <c r="GE53" s="234"/>
      <c r="GF53" s="234"/>
      <c r="GG53" s="234"/>
      <c r="GH53" s="234"/>
      <c r="GI53" s="234"/>
      <c r="GJ53" s="234"/>
      <c r="GK53" s="234"/>
      <c r="GL53" s="234"/>
      <c r="GM53" s="234"/>
      <c r="GN53" s="234"/>
      <c r="GO53" s="234"/>
      <c r="GP53" s="234"/>
      <c r="GQ53" s="234"/>
      <c r="GR53" s="234"/>
      <c r="GS53" s="234"/>
      <c r="GT53" s="234"/>
      <c r="GU53" s="234"/>
      <c r="GV53" s="234"/>
      <c r="GW53" s="234"/>
      <c r="GX53" s="234"/>
      <c r="GY53" s="234"/>
      <c r="GZ53" s="234"/>
      <c r="HA53" s="234"/>
      <c r="HB53" s="234"/>
      <c r="HC53" s="234"/>
      <c r="HD53" s="234"/>
      <c r="HE53" s="234"/>
      <c r="HF53" s="234"/>
      <c r="HG53" s="234"/>
      <c r="HH53" s="234"/>
      <c r="HI53" s="234"/>
      <c r="HJ53" s="234"/>
      <c r="HK53" s="234"/>
      <c r="HL53" s="234"/>
      <c r="HM53" s="234"/>
    </row>
    <row r="54" spans="1:221" ht="270.75" x14ac:dyDescent="0.25">
      <c r="A54" s="940"/>
      <c r="B54" s="940"/>
      <c r="C54" s="940"/>
      <c r="D54" s="940"/>
      <c r="E54" s="940"/>
      <c r="F54" s="940"/>
      <c r="G54" s="940"/>
      <c r="H54" s="941"/>
      <c r="I54" s="942"/>
      <c r="J54" s="879"/>
      <c r="K54" s="880"/>
      <c r="L54" s="935"/>
      <c r="M54" s="936"/>
      <c r="N54" s="937"/>
      <c r="O54" s="876"/>
      <c r="P54" s="874"/>
      <c r="Q54" s="875"/>
      <c r="R54" s="876"/>
      <c r="S54" s="496" t="s">
        <v>593</v>
      </c>
      <c r="T54" s="497">
        <v>0.17</v>
      </c>
      <c r="U54" s="263">
        <v>0</v>
      </c>
      <c r="V54" s="263">
        <v>0</v>
      </c>
      <c r="W54" s="871"/>
      <c r="X54" s="871"/>
      <c r="Y54" s="917"/>
      <c r="Z54" s="917"/>
      <c r="AA54" s="264"/>
      <c r="AB54" s="263"/>
      <c r="AC54" s="263">
        <v>0</v>
      </c>
      <c r="AD54" s="263">
        <v>0</v>
      </c>
      <c r="AE54" s="871"/>
      <c r="AF54" s="871"/>
      <c r="AG54" s="917"/>
      <c r="AH54" s="917"/>
      <c r="AI54" s="264"/>
      <c r="AJ54" s="263"/>
      <c r="AK54" s="263">
        <v>0</v>
      </c>
      <c r="AL54" s="263">
        <v>0</v>
      </c>
      <c r="AM54" s="871"/>
      <c r="AN54" s="871"/>
      <c r="AO54" s="917"/>
      <c r="AP54" s="917"/>
      <c r="AQ54" s="264"/>
      <c r="AR54" s="263"/>
      <c r="AS54" s="263">
        <v>0</v>
      </c>
      <c r="AT54" s="263">
        <v>0</v>
      </c>
      <c r="AU54" s="871"/>
      <c r="AV54" s="871"/>
      <c r="AW54" s="917"/>
      <c r="AX54" s="917"/>
      <c r="AY54" s="264"/>
      <c r="AZ54" s="263"/>
      <c r="BA54" s="263">
        <v>0</v>
      </c>
      <c r="BB54" s="263">
        <v>0</v>
      </c>
      <c r="BC54" s="871"/>
      <c r="BD54" s="871"/>
      <c r="BE54" s="917"/>
      <c r="BF54" s="917"/>
      <c r="BG54" s="264"/>
      <c r="BH54" s="263"/>
      <c r="BI54" s="263">
        <v>0</v>
      </c>
      <c r="BJ54" s="263">
        <v>0</v>
      </c>
      <c r="BK54" s="871"/>
      <c r="BL54" s="871"/>
      <c r="BM54" s="917"/>
      <c r="BN54" s="917"/>
      <c r="BO54" s="264"/>
      <c r="BP54" s="263"/>
      <c r="BQ54" s="265">
        <v>2.8000000000000001E-2</v>
      </c>
      <c r="BR54" s="265">
        <v>2.8000000000000001E-2</v>
      </c>
      <c r="BS54" s="871"/>
      <c r="BT54" s="871"/>
      <c r="BU54" s="917"/>
      <c r="BV54" s="917"/>
      <c r="BW54" s="264" t="s">
        <v>594</v>
      </c>
      <c r="BX54" s="263" t="s">
        <v>595</v>
      </c>
      <c r="BY54" s="265">
        <v>2.8000000000000001E-2</v>
      </c>
      <c r="BZ54" s="265">
        <v>2.8000000000000001E-2</v>
      </c>
      <c r="CA54" s="871"/>
      <c r="CB54" s="871"/>
      <c r="CC54" s="917"/>
      <c r="CD54" s="917"/>
      <c r="CE54" s="264" t="s">
        <v>596</v>
      </c>
      <c r="CF54" s="263" t="s">
        <v>597</v>
      </c>
      <c r="CG54" s="265">
        <v>2.8000000000000001E-2</v>
      </c>
      <c r="CH54" s="265">
        <v>2.8000000000000001E-2</v>
      </c>
      <c r="CI54" s="871"/>
      <c r="CJ54" s="871"/>
      <c r="CK54" s="917"/>
      <c r="CL54" s="917"/>
      <c r="CM54" s="264" t="s">
        <v>598</v>
      </c>
      <c r="CN54" s="263" t="s">
        <v>599</v>
      </c>
      <c r="CO54" s="265">
        <v>2.8000000000000001E-2</v>
      </c>
      <c r="CP54" s="562">
        <v>2.8000000000000001E-2</v>
      </c>
      <c r="CQ54" s="871"/>
      <c r="CR54" s="871"/>
      <c r="CS54" s="917"/>
      <c r="CT54" s="917"/>
      <c r="CU54" s="560" t="s">
        <v>600</v>
      </c>
      <c r="CV54" s="561" t="s">
        <v>601</v>
      </c>
      <c r="CW54" s="230">
        <v>2.8000000000000001E-2</v>
      </c>
      <c r="CX54" s="228">
        <v>2.8000000000000001E-2</v>
      </c>
      <c r="CY54" s="760"/>
      <c r="CZ54" s="760"/>
      <c r="DA54" s="762"/>
      <c r="DB54" s="762"/>
      <c r="DC54" s="229" t="s">
        <v>602</v>
      </c>
      <c r="DD54" s="228" t="s">
        <v>603</v>
      </c>
      <c r="DE54" s="230">
        <v>0.03</v>
      </c>
      <c r="DF54" s="228">
        <v>0</v>
      </c>
      <c r="DG54" s="760"/>
      <c r="DH54" s="760"/>
      <c r="DI54" s="762"/>
      <c r="DJ54" s="762"/>
      <c r="DK54" s="229"/>
      <c r="DL54" s="228"/>
      <c r="DM54" s="228">
        <f t="shared" si="13"/>
        <v>0.16999999999999998</v>
      </c>
      <c r="DN54" s="231" t="str">
        <f t="shared" si="2"/>
        <v>OK</v>
      </c>
      <c r="DO54" s="232">
        <f t="shared" si="14"/>
        <v>0</v>
      </c>
      <c r="DP54" s="232">
        <f t="shared" si="20"/>
        <v>0</v>
      </c>
      <c r="DQ54" s="223" t="e">
        <f t="shared" si="8"/>
        <v>#DIV/0!</v>
      </c>
      <c r="DR54" s="817"/>
      <c r="DS54" s="817"/>
      <c r="DT54" s="814"/>
      <c r="DU54" s="785"/>
      <c r="DV54" s="785"/>
      <c r="DW54" s="788"/>
      <c r="DX54" s="232">
        <f t="shared" si="60"/>
        <v>0</v>
      </c>
      <c r="DY54" s="232">
        <f t="shared" si="56"/>
        <v>0</v>
      </c>
      <c r="DZ54" s="223" t="e">
        <f t="shared" si="9"/>
        <v>#DIV/0!</v>
      </c>
      <c r="EA54" s="786"/>
      <c r="EB54" s="786"/>
      <c r="EC54" s="813"/>
      <c r="ED54" s="785"/>
      <c r="EE54" s="785"/>
      <c r="EF54" s="788"/>
      <c r="EG54" s="232">
        <f>+DX54+CG54+BY54+BQ54</f>
        <v>8.4000000000000005E-2</v>
      </c>
      <c r="EH54" s="232">
        <f>+DY54+CH54+BZ54+BR54</f>
        <v>8.4000000000000005E-2</v>
      </c>
      <c r="EI54" s="223">
        <f t="shared" si="17"/>
        <v>1</v>
      </c>
      <c r="EJ54" s="786"/>
      <c r="EK54" s="786"/>
      <c r="EL54" s="813"/>
      <c r="EM54" s="785"/>
      <c r="EN54" s="785"/>
      <c r="EO54" s="788"/>
      <c r="EP54" s="232">
        <f t="shared" si="67"/>
        <v>0.17</v>
      </c>
      <c r="EQ54" s="232">
        <f t="shared" si="67"/>
        <v>0.14000000000000001</v>
      </c>
      <c r="ER54" s="223">
        <f t="shared" si="11"/>
        <v>0.82352941176470595</v>
      </c>
      <c r="ES54" s="817"/>
      <c r="ET54" s="817"/>
      <c r="EU54" s="814"/>
      <c r="EV54" s="785"/>
      <c r="EW54" s="785"/>
      <c r="EX54" s="788"/>
      <c r="EY54" s="233"/>
      <c r="EZ54" s="286"/>
      <c r="FA54" s="234"/>
      <c r="FB54" s="234"/>
      <c r="FC54" s="234"/>
      <c r="FD54" s="234"/>
      <c r="FE54" s="234"/>
      <c r="FF54" s="234"/>
      <c r="FG54" s="234"/>
      <c r="FH54" s="234"/>
      <c r="FI54" s="234"/>
      <c r="FJ54" s="234"/>
      <c r="FK54" s="234"/>
      <c r="FL54" s="234"/>
      <c r="FM54" s="234"/>
      <c r="FN54" s="234"/>
      <c r="FO54" s="234"/>
      <c r="FP54" s="234"/>
      <c r="FQ54" s="234"/>
      <c r="FR54" s="234"/>
      <c r="FS54" s="234"/>
      <c r="FT54" s="234"/>
      <c r="FU54" s="234"/>
      <c r="FV54" s="234"/>
      <c r="FW54" s="234"/>
      <c r="FX54" s="234"/>
      <c r="FY54" s="234"/>
      <c r="FZ54" s="234"/>
      <c r="GA54" s="234"/>
      <c r="GB54" s="234"/>
      <c r="GC54" s="234"/>
      <c r="GD54" s="234"/>
      <c r="GE54" s="234"/>
      <c r="GF54" s="234"/>
      <c r="GG54" s="234"/>
      <c r="GH54" s="234"/>
      <c r="GI54" s="234"/>
      <c r="GJ54" s="234"/>
      <c r="GK54" s="234"/>
      <c r="GL54" s="234"/>
      <c r="GM54" s="234"/>
      <c r="GN54" s="234"/>
      <c r="GO54" s="234"/>
      <c r="GP54" s="234"/>
      <c r="GQ54" s="234"/>
      <c r="GR54" s="234"/>
      <c r="GS54" s="234"/>
      <c r="GT54" s="234"/>
      <c r="GU54" s="234"/>
      <c r="GV54" s="234"/>
      <c r="GW54" s="234"/>
      <c r="GX54" s="234"/>
      <c r="GY54" s="234"/>
      <c r="GZ54" s="234"/>
      <c r="HA54" s="234"/>
      <c r="HB54" s="234"/>
      <c r="HC54" s="234"/>
      <c r="HD54" s="234"/>
      <c r="HE54" s="234"/>
      <c r="HF54" s="234"/>
      <c r="HG54" s="234"/>
      <c r="HH54" s="234"/>
      <c r="HI54" s="234"/>
      <c r="HJ54" s="234"/>
      <c r="HK54" s="234"/>
      <c r="HL54" s="234"/>
      <c r="HM54" s="234"/>
    </row>
    <row r="55" spans="1:221" ht="409.5" x14ac:dyDescent="0.25">
      <c r="A55" s="940"/>
      <c r="B55" s="940"/>
      <c r="C55" s="940"/>
      <c r="D55" s="940"/>
      <c r="E55" s="940"/>
      <c r="F55" s="940"/>
      <c r="G55" s="940"/>
      <c r="H55" s="941"/>
      <c r="I55" s="942"/>
      <c r="J55" s="879"/>
      <c r="K55" s="880"/>
      <c r="L55" s="935"/>
      <c r="M55" s="936"/>
      <c r="N55" s="937"/>
      <c r="O55" s="876"/>
      <c r="P55" s="874"/>
      <c r="Q55" s="875"/>
      <c r="R55" s="876"/>
      <c r="S55" s="496" t="s">
        <v>604</v>
      </c>
      <c r="T55" s="497">
        <v>0.17</v>
      </c>
      <c r="U55" s="263">
        <v>0</v>
      </c>
      <c r="V55" s="263">
        <v>0</v>
      </c>
      <c r="W55" s="871"/>
      <c r="X55" s="871"/>
      <c r="Y55" s="917"/>
      <c r="Z55" s="917"/>
      <c r="AA55" s="264"/>
      <c r="AB55" s="263"/>
      <c r="AC55" s="263">
        <v>0</v>
      </c>
      <c r="AD55" s="263">
        <v>0</v>
      </c>
      <c r="AE55" s="871"/>
      <c r="AF55" s="871"/>
      <c r="AG55" s="917"/>
      <c r="AH55" s="917"/>
      <c r="AI55" s="264"/>
      <c r="AJ55" s="263"/>
      <c r="AK55" s="263">
        <v>0</v>
      </c>
      <c r="AL55" s="263">
        <v>0</v>
      </c>
      <c r="AM55" s="871"/>
      <c r="AN55" s="871"/>
      <c r="AO55" s="917"/>
      <c r="AP55" s="917"/>
      <c r="AQ55" s="264"/>
      <c r="AR55" s="263"/>
      <c r="AS55" s="263">
        <v>0</v>
      </c>
      <c r="AT55" s="263">
        <v>0</v>
      </c>
      <c r="AU55" s="871"/>
      <c r="AV55" s="871"/>
      <c r="AW55" s="917"/>
      <c r="AX55" s="917"/>
      <c r="AY55" s="264"/>
      <c r="AZ55" s="263"/>
      <c r="BA55" s="263">
        <v>0</v>
      </c>
      <c r="BB55" s="263">
        <v>0</v>
      </c>
      <c r="BC55" s="871"/>
      <c r="BD55" s="871"/>
      <c r="BE55" s="917"/>
      <c r="BF55" s="917"/>
      <c r="BG55" s="264"/>
      <c r="BH55" s="263"/>
      <c r="BI55" s="263">
        <v>0</v>
      </c>
      <c r="BJ55" s="263">
        <v>0</v>
      </c>
      <c r="BK55" s="871"/>
      <c r="BL55" s="871"/>
      <c r="BM55" s="917"/>
      <c r="BN55" s="917"/>
      <c r="BO55" s="264"/>
      <c r="BP55" s="263"/>
      <c r="BQ55" s="265">
        <v>2.8000000000000001E-2</v>
      </c>
      <c r="BR55" s="265">
        <v>2.8000000000000001E-2</v>
      </c>
      <c r="BS55" s="871"/>
      <c r="BT55" s="871"/>
      <c r="BU55" s="917"/>
      <c r="BV55" s="917"/>
      <c r="BW55" s="264" t="s">
        <v>605</v>
      </c>
      <c r="BX55" s="263" t="s">
        <v>606</v>
      </c>
      <c r="BY55" s="265">
        <v>2.8000000000000001E-2</v>
      </c>
      <c r="BZ55" s="265">
        <v>2.8000000000000001E-2</v>
      </c>
      <c r="CA55" s="871"/>
      <c r="CB55" s="871"/>
      <c r="CC55" s="917"/>
      <c r="CD55" s="917"/>
      <c r="CE55" s="264" t="s">
        <v>607</v>
      </c>
      <c r="CF55" s="263" t="s">
        <v>608</v>
      </c>
      <c r="CG55" s="265">
        <v>2.8000000000000001E-2</v>
      </c>
      <c r="CH55" s="265">
        <v>2.8000000000000001E-2</v>
      </c>
      <c r="CI55" s="871"/>
      <c r="CJ55" s="871"/>
      <c r="CK55" s="917"/>
      <c r="CL55" s="917"/>
      <c r="CM55" s="264" t="s">
        <v>609</v>
      </c>
      <c r="CN55" s="263" t="s">
        <v>608</v>
      </c>
      <c r="CO55" s="265">
        <v>2.8000000000000001E-2</v>
      </c>
      <c r="CP55" s="562">
        <v>2.8000000000000001E-2</v>
      </c>
      <c r="CQ55" s="871"/>
      <c r="CR55" s="871"/>
      <c r="CS55" s="917"/>
      <c r="CT55" s="917"/>
      <c r="CU55" s="560" t="s">
        <v>610</v>
      </c>
      <c r="CV55" s="561" t="s">
        <v>611</v>
      </c>
      <c r="CW55" s="230">
        <v>2.8000000000000001E-2</v>
      </c>
      <c r="CX55" s="228">
        <v>2.8000000000000001E-2</v>
      </c>
      <c r="CY55" s="760"/>
      <c r="CZ55" s="760"/>
      <c r="DA55" s="762"/>
      <c r="DB55" s="762"/>
      <c r="DC55" s="229" t="s">
        <v>612</v>
      </c>
      <c r="DD55" s="228" t="s">
        <v>613</v>
      </c>
      <c r="DE55" s="230">
        <v>0.03</v>
      </c>
      <c r="DF55" s="228">
        <v>0</v>
      </c>
      <c r="DG55" s="760"/>
      <c r="DH55" s="760"/>
      <c r="DI55" s="762"/>
      <c r="DJ55" s="762"/>
      <c r="DK55" s="229"/>
      <c r="DL55" s="228"/>
      <c r="DM55" s="228">
        <f t="shared" si="13"/>
        <v>0.16999999999999998</v>
      </c>
      <c r="DN55" s="231" t="str">
        <f t="shared" si="2"/>
        <v>OK</v>
      </c>
      <c r="DO55" s="232">
        <f t="shared" si="14"/>
        <v>0</v>
      </c>
      <c r="DP55" s="232">
        <f t="shared" si="20"/>
        <v>0</v>
      </c>
      <c r="DQ55" s="223" t="e">
        <f t="shared" si="8"/>
        <v>#DIV/0!</v>
      </c>
      <c r="DR55" s="817"/>
      <c r="DS55" s="817"/>
      <c r="DT55" s="814"/>
      <c r="DU55" s="785"/>
      <c r="DV55" s="785"/>
      <c r="DW55" s="788"/>
      <c r="DX55" s="232">
        <f t="shared" si="60"/>
        <v>0</v>
      </c>
      <c r="DY55" s="232">
        <f t="shared" si="56"/>
        <v>0</v>
      </c>
      <c r="DZ55" s="223" t="e">
        <f t="shared" si="9"/>
        <v>#DIV/0!</v>
      </c>
      <c r="EA55" s="786"/>
      <c r="EB55" s="786"/>
      <c r="EC55" s="813"/>
      <c r="ED55" s="785"/>
      <c r="EE55" s="785"/>
      <c r="EF55" s="788"/>
      <c r="EG55" s="232">
        <f t="shared" si="65"/>
        <v>8.4000000000000005E-2</v>
      </c>
      <c r="EH55" s="232">
        <f t="shared" si="65"/>
        <v>8.4000000000000005E-2</v>
      </c>
      <c r="EI55" s="223">
        <f t="shared" si="17"/>
        <v>1</v>
      </c>
      <c r="EJ55" s="786"/>
      <c r="EK55" s="786"/>
      <c r="EL55" s="813"/>
      <c r="EM55" s="785"/>
      <c r="EN55" s="785"/>
      <c r="EO55" s="788"/>
      <c r="EP55" s="232">
        <f t="shared" si="67"/>
        <v>0.17</v>
      </c>
      <c r="EQ55" s="232">
        <f t="shared" si="67"/>
        <v>0.14000000000000001</v>
      </c>
      <c r="ER55" s="223">
        <f t="shared" si="11"/>
        <v>0.82352941176470595</v>
      </c>
      <c r="ES55" s="817"/>
      <c r="ET55" s="817"/>
      <c r="EU55" s="814"/>
      <c r="EV55" s="785"/>
      <c r="EW55" s="785"/>
      <c r="EX55" s="788"/>
      <c r="EY55" s="233"/>
      <c r="EZ55" s="286"/>
      <c r="FA55" s="234"/>
      <c r="FB55" s="234"/>
      <c r="FC55" s="234"/>
      <c r="FD55" s="234"/>
      <c r="FE55" s="234"/>
      <c r="FF55" s="234"/>
      <c r="FG55" s="234"/>
      <c r="FH55" s="234"/>
      <c r="FI55" s="234"/>
      <c r="FJ55" s="234"/>
      <c r="FK55" s="234"/>
      <c r="FL55" s="234"/>
      <c r="FM55" s="234"/>
      <c r="FN55" s="234"/>
      <c r="FO55" s="234"/>
      <c r="FP55" s="234"/>
      <c r="FQ55" s="234"/>
      <c r="FR55" s="234"/>
      <c r="FS55" s="234"/>
      <c r="FT55" s="234"/>
      <c r="FU55" s="234"/>
      <c r="FV55" s="234"/>
      <c r="FW55" s="234"/>
      <c r="FX55" s="234"/>
      <c r="FY55" s="234"/>
      <c r="FZ55" s="234"/>
      <c r="GA55" s="234"/>
      <c r="GB55" s="234"/>
      <c r="GC55" s="234"/>
      <c r="GD55" s="234"/>
      <c r="GE55" s="234"/>
      <c r="GF55" s="234"/>
      <c r="GG55" s="234"/>
      <c r="GH55" s="234"/>
      <c r="GI55" s="234"/>
      <c r="GJ55" s="234"/>
      <c r="GK55" s="234"/>
      <c r="GL55" s="234"/>
      <c r="GM55" s="234"/>
      <c r="GN55" s="234"/>
      <c r="GO55" s="234"/>
      <c r="GP55" s="234"/>
      <c r="GQ55" s="234"/>
      <c r="GR55" s="234"/>
      <c r="GS55" s="234"/>
      <c r="GT55" s="234"/>
      <c r="GU55" s="234"/>
      <c r="GV55" s="234"/>
      <c r="GW55" s="234"/>
      <c r="GX55" s="234"/>
      <c r="GY55" s="234"/>
      <c r="GZ55" s="234"/>
      <c r="HA55" s="234"/>
      <c r="HB55" s="234"/>
      <c r="HC55" s="234"/>
      <c r="HD55" s="234"/>
      <c r="HE55" s="234"/>
      <c r="HF55" s="234"/>
      <c r="HG55" s="234"/>
      <c r="HH55" s="234"/>
      <c r="HI55" s="234"/>
      <c r="HJ55" s="234"/>
      <c r="HK55" s="234"/>
      <c r="HL55" s="234"/>
      <c r="HM55" s="234"/>
    </row>
    <row r="56" spans="1:221" ht="43.5" customHeight="1" x14ac:dyDescent="0.25">
      <c r="A56" s="940"/>
      <c r="B56" s="940"/>
      <c r="C56" s="940"/>
      <c r="D56" s="940"/>
      <c r="E56" s="940"/>
      <c r="F56" s="940"/>
      <c r="G56" s="940"/>
      <c r="H56" s="941"/>
      <c r="I56" s="942"/>
      <c r="J56" s="879"/>
      <c r="K56" s="880"/>
      <c r="L56" s="935"/>
      <c r="M56" s="936"/>
      <c r="N56" s="937"/>
      <c r="O56" s="876"/>
      <c r="P56" s="874"/>
      <c r="Q56" s="875"/>
      <c r="R56" s="876"/>
      <c r="S56" s="496" t="s">
        <v>614</v>
      </c>
      <c r="T56" s="497">
        <v>0.15</v>
      </c>
      <c r="U56" s="263">
        <v>0</v>
      </c>
      <c r="V56" s="263">
        <v>0</v>
      </c>
      <c r="W56" s="871"/>
      <c r="X56" s="871"/>
      <c r="Y56" s="917"/>
      <c r="Z56" s="917"/>
      <c r="AA56" s="264"/>
      <c r="AB56" s="263"/>
      <c r="AC56" s="263">
        <v>0</v>
      </c>
      <c r="AD56" s="263">
        <v>0</v>
      </c>
      <c r="AE56" s="871"/>
      <c r="AF56" s="871"/>
      <c r="AG56" s="917"/>
      <c r="AH56" s="917"/>
      <c r="AI56" s="264"/>
      <c r="AJ56" s="263"/>
      <c r="AK56" s="263">
        <v>0</v>
      </c>
      <c r="AL56" s="263">
        <v>0</v>
      </c>
      <c r="AM56" s="871"/>
      <c r="AN56" s="871"/>
      <c r="AO56" s="917"/>
      <c r="AP56" s="917"/>
      <c r="AQ56" s="264"/>
      <c r="AR56" s="263"/>
      <c r="AS56" s="263">
        <v>0</v>
      </c>
      <c r="AT56" s="263">
        <v>0</v>
      </c>
      <c r="AU56" s="871"/>
      <c r="AV56" s="871"/>
      <c r="AW56" s="917"/>
      <c r="AX56" s="917"/>
      <c r="AY56" s="264"/>
      <c r="AZ56" s="263"/>
      <c r="BA56" s="263">
        <v>0</v>
      </c>
      <c r="BB56" s="263">
        <v>0</v>
      </c>
      <c r="BC56" s="871"/>
      <c r="BD56" s="871"/>
      <c r="BE56" s="917"/>
      <c r="BF56" s="917"/>
      <c r="BG56" s="264"/>
      <c r="BH56" s="263"/>
      <c r="BI56" s="263">
        <v>0</v>
      </c>
      <c r="BJ56" s="263">
        <v>0</v>
      </c>
      <c r="BK56" s="871"/>
      <c r="BL56" s="871"/>
      <c r="BM56" s="917"/>
      <c r="BN56" s="917"/>
      <c r="BO56" s="264"/>
      <c r="BP56" s="263"/>
      <c r="BQ56" s="265">
        <v>2.8000000000000001E-2</v>
      </c>
      <c r="BR56" s="265">
        <v>2.8000000000000001E-2</v>
      </c>
      <c r="BS56" s="871"/>
      <c r="BT56" s="871"/>
      <c r="BU56" s="917"/>
      <c r="BV56" s="917"/>
      <c r="BW56" s="264" t="s">
        <v>615</v>
      </c>
      <c r="BX56" s="263" t="s">
        <v>616</v>
      </c>
      <c r="BY56" s="265">
        <v>2.4E-2</v>
      </c>
      <c r="BZ56" s="265">
        <v>2.4E-2</v>
      </c>
      <c r="CA56" s="871"/>
      <c r="CB56" s="871"/>
      <c r="CC56" s="917"/>
      <c r="CD56" s="917"/>
      <c r="CE56" s="264" t="s">
        <v>617</v>
      </c>
      <c r="CF56" s="263" t="s">
        <v>616</v>
      </c>
      <c r="CG56" s="265">
        <v>2.4E-2</v>
      </c>
      <c r="CH56" s="265">
        <v>2.4E-2</v>
      </c>
      <c r="CI56" s="871"/>
      <c r="CJ56" s="871"/>
      <c r="CK56" s="917"/>
      <c r="CL56" s="917"/>
      <c r="CM56" s="264" t="s">
        <v>618</v>
      </c>
      <c r="CN56" s="263" t="s">
        <v>616</v>
      </c>
      <c r="CO56" s="265">
        <v>2.4E-2</v>
      </c>
      <c r="CP56" s="562">
        <v>2.4E-2</v>
      </c>
      <c r="CQ56" s="871"/>
      <c r="CR56" s="871"/>
      <c r="CS56" s="917"/>
      <c r="CT56" s="917"/>
      <c r="CU56" s="560" t="s">
        <v>619</v>
      </c>
      <c r="CV56" s="561" t="s">
        <v>620</v>
      </c>
      <c r="CW56" s="230">
        <v>2.8000000000000001E-2</v>
      </c>
      <c r="CX56" s="228">
        <v>2.8000000000000001E-2</v>
      </c>
      <c r="CY56" s="760"/>
      <c r="CZ56" s="760"/>
      <c r="DA56" s="762"/>
      <c r="DB56" s="762"/>
      <c r="DC56" s="229" t="s">
        <v>621</v>
      </c>
      <c r="DD56" s="228" t="s">
        <v>622</v>
      </c>
      <c r="DE56" s="230">
        <v>2.1999999999999999E-2</v>
      </c>
      <c r="DF56" s="228">
        <v>0</v>
      </c>
      <c r="DG56" s="760"/>
      <c r="DH56" s="760"/>
      <c r="DI56" s="762"/>
      <c r="DJ56" s="762"/>
      <c r="DK56" s="229"/>
      <c r="DL56" s="228"/>
      <c r="DM56" s="228">
        <f t="shared" si="13"/>
        <v>0.15</v>
      </c>
      <c r="DN56" s="231" t="str">
        <f t="shared" si="2"/>
        <v>OK</v>
      </c>
      <c r="DO56" s="232">
        <f t="shared" si="14"/>
        <v>0</v>
      </c>
      <c r="DP56" s="232">
        <f t="shared" si="20"/>
        <v>0</v>
      </c>
      <c r="DQ56" s="223" t="e">
        <f t="shared" si="8"/>
        <v>#DIV/0!</v>
      </c>
      <c r="DR56" s="817"/>
      <c r="DS56" s="817"/>
      <c r="DT56" s="814" t="e">
        <f t="shared" si="46"/>
        <v>#DIV/0!</v>
      </c>
      <c r="DU56" s="785"/>
      <c r="DV56" s="785"/>
      <c r="DW56" s="788"/>
      <c r="DX56" s="232">
        <f>+BI56+BA56+AS56+AK56+AC56+U56</f>
        <v>0</v>
      </c>
      <c r="DY56" s="232">
        <f t="shared" si="56"/>
        <v>0</v>
      </c>
      <c r="DZ56" s="223" t="e">
        <f t="shared" si="9"/>
        <v>#DIV/0!</v>
      </c>
      <c r="EA56" s="786"/>
      <c r="EB56" s="786"/>
      <c r="EC56" s="813"/>
      <c r="ED56" s="785"/>
      <c r="EE56" s="785"/>
      <c r="EF56" s="788"/>
      <c r="EG56" s="232">
        <f>+DX56+CG56+BY56+BQ56</f>
        <v>7.5999999999999998E-2</v>
      </c>
      <c r="EH56" s="232">
        <f>+DY56+CH56+BZ56+BR56</f>
        <v>7.5999999999999998E-2</v>
      </c>
      <c r="EI56" s="223">
        <f t="shared" si="17"/>
        <v>1</v>
      </c>
      <c r="EJ56" s="786"/>
      <c r="EK56" s="786"/>
      <c r="EL56" s="813"/>
      <c r="EM56" s="785"/>
      <c r="EN56" s="785"/>
      <c r="EO56" s="788"/>
      <c r="EP56" s="232">
        <f t="shared" si="67"/>
        <v>0.15</v>
      </c>
      <c r="EQ56" s="232">
        <f t="shared" si="67"/>
        <v>0.128</v>
      </c>
      <c r="ER56" s="223">
        <f t="shared" si="11"/>
        <v>0.85333333333333339</v>
      </c>
      <c r="ES56" s="817"/>
      <c r="ET56" s="817"/>
      <c r="EU56" s="814" t="e">
        <f t="shared" ref="EU56:EU67" si="68">+ET56/ES56</f>
        <v>#DIV/0!</v>
      </c>
      <c r="EV56" s="785"/>
      <c r="EW56" s="785"/>
      <c r="EX56" s="788"/>
      <c r="EY56" s="233">
        <f>EP56-T56</f>
        <v>0</v>
      </c>
      <c r="EZ56" s="287">
        <f>12*EN51/100</f>
        <v>6.0564E-2</v>
      </c>
      <c r="FA56" s="234"/>
      <c r="FB56" s="234"/>
      <c r="FC56" s="234"/>
      <c r="FD56" s="234"/>
      <c r="FE56" s="234"/>
      <c r="FF56" s="234"/>
      <c r="FG56" s="234"/>
      <c r="FH56" s="234"/>
      <c r="FI56" s="234"/>
      <c r="FJ56" s="234"/>
      <c r="FK56" s="234"/>
      <c r="FL56" s="234"/>
      <c r="FM56" s="234"/>
      <c r="FN56" s="234"/>
      <c r="FO56" s="234"/>
      <c r="FP56" s="234"/>
      <c r="FQ56" s="234"/>
      <c r="FR56" s="234"/>
      <c r="FS56" s="234"/>
      <c r="FT56" s="234"/>
      <c r="FU56" s="234"/>
      <c r="FV56" s="234"/>
      <c r="FW56" s="234"/>
      <c r="FX56" s="234"/>
      <c r="FY56" s="234"/>
      <c r="FZ56" s="234"/>
      <c r="GA56" s="234"/>
      <c r="GB56" s="234"/>
      <c r="GC56" s="234"/>
      <c r="GD56" s="234"/>
      <c r="GE56" s="234"/>
      <c r="GF56" s="234"/>
      <c r="GG56" s="234"/>
      <c r="GH56" s="234"/>
      <c r="GI56" s="234"/>
      <c r="GJ56" s="234"/>
      <c r="GK56" s="234"/>
      <c r="GL56" s="234"/>
      <c r="GM56" s="234"/>
      <c r="GN56" s="234"/>
      <c r="GO56" s="234"/>
      <c r="GP56" s="234"/>
      <c r="GQ56" s="234"/>
      <c r="GR56" s="234"/>
      <c r="GS56" s="234"/>
      <c r="GT56" s="234"/>
      <c r="GU56" s="234"/>
      <c r="GV56" s="234"/>
      <c r="GW56" s="234"/>
      <c r="GX56" s="234"/>
      <c r="GY56" s="234"/>
      <c r="GZ56" s="234"/>
      <c r="HA56" s="234"/>
      <c r="HB56" s="234"/>
      <c r="HC56" s="234"/>
      <c r="HD56" s="234"/>
      <c r="HE56" s="234"/>
      <c r="HF56" s="234"/>
      <c r="HG56" s="234"/>
      <c r="HH56" s="234"/>
      <c r="HI56" s="234"/>
      <c r="HJ56" s="234"/>
      <c r="HK56" s="234"/>
      <c r="HL56" s="234"/>
      <c r="HM56" s="234"/>
    </row>
    <row r="57" spans="1:221" s="595" customFormat="1" ht="60" customHeight="1" x14ac:dyDescent="0.25">
      <c r="A57" s="940"/>
      <c r="B57" s="940"/>
      <c r="C57" s="940"/>
      <c r="D57" s="940"/>
      <c r="E57" s="940"/>
      <c r="F57" s="940"/>
      <c r="G57" s="940"/>
      <c r="H57" s="941"/>
      <c r="I57" s="942"/>
      <c r="J57" s="908">
        <v>15</v>
      </c>
      <c r="K57" s="909" t="s">
        <v>623</v>
      </c>
      <c r="L57" s="910" t="s">
        <v>624</v>
      </c>
      <c r="M57" s="911" t="s">
        <v>416</v>
      </c>
      <c r="N57" s="912">
        <v>1</v>
      </c>
      <c r="O57" s="913" t="s">
        <v>625</v>
      </c>
      <c r="P57" s="914">
        <v>0.35</v>
      </c>
      <c r="Q57" s="915">
        <f>+P57/$P$96</f>
        <v>3.500000000000001E-2</v>
      </c>
      <c r="R57" s="913" t="s">
        <v>188</v>
      </c>
      <c r="S57" s="933" t="s">
        <v>626</v>
      </c>
      <c r="T57" s="934">
        <v>0.65</v>
      </c>
      <c r="U57" s="887">
        <v>0</v>
      </c>
      <c r="V57" s="887">
        <v>0</v>
      </c>
      <c r="W57" s="887">
        <f>+U57+U60</f>
        <v>0</v>
      </c>
      <c r="X57" s="887">
        <f>+V57+V60</f>
        <v>0</v>
      </c>
      <c r="Y57" s="917"/>
      <c r="Z57" s="917"/>
      <c r="AA57" s="586"/>
      <c r="AB57" s="282"/>
      <c r="AC57" s="887">
        <v>0</v>
      </c>
      <c r="AD57" s="887">
        <v>0</v>
      </c>
      <c r="AE57" s="887">
        <f>+AC57+AC60</f>
        <v>0</v>
      </c>
      <c r="AF57" s="887">
        <f>+AD57+AD60</f>
        <v>0</v>
      </c>
      <c r="AG57" s="917"/>
      <c r="AH57" s="917"/>
      <c r="AI57" s="586"/>
      <c r="AJ57" s="282"/>
      <c r="AK57" s="887">
        <v>0</v>
      </c>
      <c r="AL57" s="887">
        <v>0</v>
      </c>
      <c r="AM57" s="887">
        <f>+AK57+AK60</f>
        <v>0</v>
      </c>
      <c r="AN57" s="887">
        <f>+AL57+AL60</f>
        <v>0</v>
      </c>
      <c r="AO57" s="917"/>
      <c r="AP57" s="917"/>
      <c r="AQ57" s="586"/>
      <c r="AR57" s="282"/>
      <c r="AS57" s="887">
        <v>0</v>
      </c>
      <c r="AT57" s="887">
        <v>0</v>
      </c>
      <c r="AU57" s="887">
        <f>+AS57+AS60</f>
        <v>0</v>
      </c>
      <c r="AV57" s="887">
        <f>+AT57+AT60</f>
        <v>0</v>
      </c>
      <c r="AW57" s="917"/>
      <c r="AX57" s="917"/>
      <c r="AY57" s="586"/>
      <c r="AZ57" s="282"/>
      <c r="BA57" s="887">
        <v>0</v>
      </c>
      <c r="BB57" s="887">
        <v>0</v>
      </c>
      <c r="BC57" s="887">
        <f>+BA57+BA60</f>
        <v>0</v>
      </c>
      <c r="BD57" s="887">
        <f>+BB57+BB60</f>
        <v>0</v>
      </c>
      <c r="BE57" s="917"/>
      <c r="BF57" s="917"/>
      <c r="BG57" s="586"/>
      <c r="BH57" s="282"/>
      <c r="BI57" s="887">
        <v>0</v>
      </c>
      <c r="BJ57" s="887">
        <v>0</v>
      </c>
      <c r="BK57" s="887">
        <f>+BI57+BI60</f>
        <v>0</v>
      </c>
      <c r="BL57" s="887">
        <f>+BJ57+BJ60</f>
        <v>0</v>
      </c>
      <c r="BM57" s="917"/>
      <c r="BN57" s="917"/>
      <c r="BO57" s="586"/>
      <c r="BP57" s="282"/>
      <c r="BQ57" s="889">
        <v>0.1</v>
      </c>
      <c r="BR57" s="889">
        <v>0.1</v>
      </c>
      <c r="BS57" s="887">
        <f>+BQ57+BQ60</f>
        <v>0.15000000000000002</v>
      </c>
      <c r="BT57" s="887">
        <f>+BR57+BR60</f>
        <v>0.15000000000000002</v>
      </c>
      <c r="BU57" s="917"/>
      <c r="BV57" s="917"/>
      <c r="BW57" s="890" t="s">
        <v>627</v>
      </c>
      <c r="BX57" s="893" t="s">
        <v>628</v>
      </c>
      <c r="BY57" s="887">
        <v>0.1</v>
      </c>
      <c r="BZ57" s="887">
        <v>0.1</v>
      </c>
      <c r="CA57" s="887">
        <f>+BY57+BY60</f>
        <v>0.16</v>
      </c>
      <c r="CB57" s="887">
        <f>+BZ57+BZ60</f>
        <v>0.16</v>
      </c>
      <c r="CC57" s="917"/>
      <c r="CD57" s="917"/>
      <c r="CE57" s="890" t="s">
        <v>629</v>
      </c>
      <c r="CF57" s="893" t="s">
        <v>630</v>
      </c>
      <c r="CG57" s="887">
        <v>0.12</v>
      </c>
      <c r="CH57" s="887">
        <v>0.12</v>
      </c>
      <c r="CI57" s="887">
        <f>+CG57+CG60</f>
        <v>0.18</v>
      </c>
      <c r="CJ57" s="887">
        <f>+CH57+CH60</f>
        <v>0.18</v>
      </c>
      <c r="CK57" s="917"/>
      <c r="CL57" s="917"/>
      <c r="CM57" s="890" t="s">
        <v>631</v>
      </c>
      <c r="CN57" s="893" t="s">
        <v>632</v>
      </c>
      <c r="CO57" s="887">
        <v>0.12</v>
      </c>
      <c r="CP57" s="887">
        <v>0.12</v>
      </c>
      <c r="CQ57" s="887">
        <f>+CO57+CO60</f>
        <v>0.18</v>
      </c>
      <c r="CR57" s="887">
        <f>+CP57+CP60</f>
        <v>0.18</v>
      </c>
      <c r="CS57" s="917"/>
      <c r="CT57" s="917"/>
      <c r="CU57" s="900" t="s">
        <v>633</v>
      </c>
      <c r="CV57" s="903" t="s">
        <v>634</v>
      </c>
      <c r="CW57" s="889">
        <v>0.11</v>
      </c>
      <c r="CX57" s="887">
        <v>0</v>
      </c>
      <c r="CY57" s="887">
        <f>+CW57+CW60</f>
        <v>0.16999999999999998</v>
      </c>
      <c r="CZ57" s="887">
        <f>+CX57+CX60</f>
        <v>0</v>
      </c>
      <c r="DA57" s="762"/>
      <c r="DB57" s="762"/>
      <c r="DC57" s="906" t="s">
        <v>635</v>
      </c>
      <c r="DD57" s="903" t="s">
        <v>636</v>
      </c>
      <c r="DE57" s="887">
        <v>0.11</v>
      </c>
      <c r="DF57" s="887">
        <v>0</v>
      </c>
      <c r="DG57" s="887">
        <f>+DE57+DE60</f>
        <v>0.16999999999999998</v>
      </c>
      <c r="DH57" s="887">
        <f>+DF57+DF60</f>
        <v>0</v>
      </c>
      <c r="DI57" s="762"/>
      <c r="DJ57" s="762"/>
      <c r="DK57" s="586"/>
      <c r="DL57" s="282"/>
      <c r="DM57" s="282">
        <f t="shared" si="13"/>
        <v>0.65999999999999992</v>
      </c>
      <c r="DN57" s="590" t="str">
        <f t="shared" si="2"/>
        <v>ERROR</v>
      </c>
      <c r="DO57" s="282">
        <f t="shared" si="14"/>
        <v>0</v>
      </c>
      <c r="DP57" s="282">
        <f t="shared" si="20"/>
        <v>0</v>
      </c>
      <c r="DQ57" s="591" t="e">
        <f t="shared" si="8"/>
        <v>#DIV/0!</v>
      </c>
      <c r="DR57" s="887">
        <f>+W57+AE57+AM57</f>
        <v>0</v>
      </c>
      <c r="DS57" s="887">
        <f>+X57+AF57+AN57</f>
        <v>0</v>
      </c>
      <c r="DT57" s="916" t="e">
        <f>+DS57/DR57</f>
        <v>#DIV/0!</v>
      </c>
      <c r="DU57" s="785"/>
      <c r="DV57" s="785"/>
      <c r="DW57" s="788"/>
      <c r="DX57" s="887">
        <f t="shared" si="60"/>
        <v>0</v>
      </c>
      <c r="DY57" s="887">
        <f t="shared" si="56"/>
        <v>0</v>
      </c>
      <c r="DZ57" s="591" t="e">
        <f t="shared" si="9"/>
        <v>#DIV/0!</v>
      </c>
      <c r="EA57" s="887">
        <f>+DR57+BK57+BC57+AU57</f>
        <v>0</v>
      </c>
      <c r="EB57" s="887">
        <f>+DS57+BL57+BD57+AV57</f>
        <v>0</v>
      </c>
      <c r="EC57" s="916" t="e">
        <f>+EB57/EA57</f>
        <v>#DIV/0!</v>
      </c>
      <c r="ED57" s="785"/>
      <c r="EE57" s="785"/>
      <c r="EF57" s="788"/>
      <c r="EG57" s="887">
        <f>+DX57+CG57+BY57+BQ57</f>
        <v>0.32</v>
      </c>
      <c r="EH57" s="887">
        <f>+DY57+CH57+BZ57+BR57</f>
        <v>0.32</v>
      </c>
      <c r="EI57" s="888">
        <f t="shared" si="17"/>
        <v>1</v>
      </c>
      <c r="EJ57" s="887">
        <f>+EA57+CI57+CA57+BS57</f>
        <v>0.49</v>
      </c>
      <c r="EK57" s="887">
        <f>+EB57+CR57+CJ57+CB57</f>
        <v>0.52</v>
      </c>
      <c r="EL57" s="916">
        <f>+EK57/EJ57</f>
        <v>1.0612244897959184</v>
      </c>
      <c r="EM57" s="785"/>
      <c r="EN57" s="785"/>
      <c r="EO57" s="788"/>
      <c r="EP57" s="282">
        <f t="shared" si="67"/>
        <v>0.66</v>
      </c>
      <c r="EQ57" s="282">
        <f t="shared" si="67"/>
        <v>0.44</v>
      </c>
      <c r="ER57" s="591">
        <f t="shared" si="11"/>
        <v>0.66666666666666663</v>
      </c>
      <c r="ES57" s="887">
        <f>+EJ57+DG57+CY57+CQ57</f>
        <v>1.0099999999999998</v>
      </c>
      <c r="ET57" s="887">
        <f>+EK57+DH57+CZ57+CR57</f>
        <v>0.7</v>
      </c>
      <c r="EU57" s="596">
        <f t="shared" si="68"/>
        <v>0.69306930693069313</v>
      </c>
      <c r="EV57" s="785"/>
      <c r="EW57" s="785"/>
      <c r="EX57" s="788"/>
      <c r="EY57" s="592">
        <f>EP57-T57</f>
        <v>1.0000000000000009E-2</v>
      </c>
      <c r="EZ57" s="593"/>
      <c r="FA57" s="594"/>
      <c r="FB57" s="594"/>
      <c r="FC57" s="594"/>
      <c r="FD57" s="594"/>
      <c r="FE57" s="594"/>
      <c r="FF57" s="594"/>
      <c r="FG57" s="594"/>
      <c r="FH57" s="594"/>
      <c r="FI57" s="594"/>
      <c r="FJ57" s="594"/>
      <c r="FK57" s="594"/>
      <c r="FL57" s="594"/>
      <c r="FM57" s="594"/>
      <c r="FN57" s="594"/>
      <c r="FO57" s="594"/>
      <c r="FP57" s="594"/>
      <c r="FQ57" s="594"/>
      <c r="FR57" s="594"/>
      <c r="FS57" s="594"/>
      <c r="FT57" s="594"/>
      <c r="FU57" s="594"/>
      <c r="FV57" s="594"/>
      <c r="FW57" s="594"/>
      <c r="FX57" s="594"/>
      <c r="FY57" s="594"/>
      <c r="FZ57" s="594"/>
      <c r="GA57" s="594"/>
      <c r="GB57" s="594"/>
      <c r="GC57" s="594"/>
      <c r="GD57" s="594"/>
      <c r="GE57" s="594"/>
      <c r="GF57" s="594"/>
      <c r="GG57" s="594"/>
      <c r="GH57" s="594"/>
      <c r="GI57" s="594"/>
      <c r="GJ57" s="594"/>
      <c r="GK57" s="594"/>
      <c r="GL57" s="594"/>
      <c r="GM57" s="594"/>
      <c r="GN57" s="594"/>
      <c r="GO57" s="594"/>
      <c r="GP57" s="594"/>
      <c r="GQ57" s="594"/>
      <c r="GR57" s="594"/>
      <c r="GS57" s="594"/>
      <c r="GT57" s="594"/>
      <c r="GU57" s="594"/>
      <c r="GV57" s="594"/>
      <c r="GW57" s="594"/>
      <c r="GX57" s="594"/>
      <c r="GY57" s="594"/>
      <c r="GZ57" s="594"/>
      <c r="HA57" s="594"/>
      <c r="HB57" s="594"/>
      <c r="HC57" s="594"/>
      <c r="HD57" s="594"/>
      <c r="HE57" s="594"/>
      <c r="HF57" s="594"/>
      <c r="HG57" s="594"/>
      <c r="HH57" s="594"/>
      <c r="HI57" s="594"/>
      <c r="HJ57" s="594"/>
      <c r="HK57" s="594"/>
      <c r="HL57" s="594"/>
      <c r="HM57" s="594"/>
    </row>
    <row r="58" spans="1:221" s="595" customFormat="1" ht="60" customHeight="1" x14ac:dyDescent="0.25">
      <c r="A58" s="940"/>
      <c r="B58" s="940"/>
      <c r="C58" s="940"/>
      <c r="D58" s="940"/>
      <c r="E58" s="940"/>
      <c r="F58" s="940"/>
      <c r="G58" s="940"/>
      <c r="H58" s="941"/>
      <c r="I58" s="942"/>
      <c r="J58" s="908"/>
      <c r="K58" s="909"/>
      <c r="L58" s="910"/>
      <c r="M58" s="911"/>
      <c r="N58" s="912"/>
      <c r="O58" s="913"/>
      <c r="P58" s="914"/>
      <c r="Q58" s="915"/>
      <c r="R58" s="913"/>
      <c r="S58" s="933"/>
      <c r="T58" s="934"/>
      <c r="U58" s="887"/>
      <c r="V58" s="887"/>
      <c r="W58" s="887"/>
      <c r="X58" s="887"/>
      <c r="Y58" s="917"/>
      <c r="Z58" s="917"/>
      <c r="AA58" s="586"/>
      <c r="AB58" s="282"/>
      <c r="AC58" s="887"/>
      <c r="AD58" s="887"/>
      <c r="AE58" s="887"/>
      <c r="AF58" s="887"/>
      <c r="AG58" s="917"/>
      <c r="AH58" s="917"/>
      <c r="AI58" s="586"/>
      <c r="AJ58" s="282"/>
      <c r="AK58" s="887"/>
      <c r="AL58" s="887"/>
      <c r="AM58" s="887"/>
      <c r="AN58" s="887"/>
      <c r="AO58" s="917"/>
      <c r="AP58" s="917"/>
      <c r="AQ58" s="586"/>
      <c r="AR58" s="282"/>
      <c r="AS58" s="887"/>
      <c r="AT58" s="887"/>
      <c r="AU58" s="887"/>
      <c r="AV58" s="887"/>
      <c r="AW58" s="917"/>
      <c r="AX58" s="917"/>
      <c r="AY58" s="586"/>
      <c r="AZ58" s="282"/>
      <c r="BA58" s="887"/>
      <c r="BB58" s="887"/>
      <c r="BC58" s="887"/>
      <c r="BD58" s="887"/>
      <c r="BE58" s="917"/>
      <c r="BF58" s="917"/>
      <c r="BG58" s="586"/>
      <c r="BH58" s="282"/>
      <c r="BI58" s="887"/>
      <c r="BJ58" s="887"/>
      <c r="BK58" s="887"/>
      <c r="BL58" s="887"/>
      <c r="BM58" s="917"/>
      <c r="BN58" s="917"/>
      <c r="BO58" s="586"/>
      <c r="BP58" s="282"/>
      <c r="BQ58" s="889"/>
      <c r="BR58" s="889"/>
      <c r="BS58" s="887"/>
      <c r="BT58" s="887"/>
      <c r="BU58" s="917"/>
      <c r="BV58" s="917"/>
      <c r="BW58" s="891"/>
      <c r="BX58" s="894"/>
      <c r="BY58" s="887"/>
      <c r="BZ58" s="887"/>
      <c r="CA58" s="887"/>
      <c r="CB58" s="887"/>
      <c r="CC58" s="917"/>
      <c r="CD58" s="917"/>
      <c r="CE58" s="891"/>
      <c r="CF58" s="894"/>
      <c r="CG58" s="887"/>
      <c r="CH58" s="887"/>
      <c r="CI58" s="887"/>
      <c r="CJ58" s="887"/>
      <c r="CK58" s="917"/>
      <c r="CL58" s="917"/>
      <c r="CM58" s="891"/>
      <c r="CN58" s="894"/>
      <c r="CO58" s="887"/>
      <c r="CP58" s="887"/>
      <c r="CQ58" s="887"/>
      <c r="CR58" s="887"/>
      <c r="CS58" s="917"/>
      <c r="CT58" s="917"/>
      <c r="CU58" s="901"/>
      <c r="CV58" s="904"/>
      <c r="CW58" s="889"/>
      <c r="CX58" s="887"/>
      <c r="CY58" s="887"/>
      <c r="CZ58" s="887"/>
      <c r="DA58" s="762"/>
      <c r="DB58" s="762"/>
      <c r="DC58" s="907"/>
      <c r="DD58" s="904"/>
      <c r="DE58" s="887"/>
      <c r="DF58" s="887"/>
      <c r="DG58" s="887"/>
      <c r="DH58" s="887"/>
      <c r="DI58" s="762"/>
      <c r="DJ58" s="762"/>
      <c r="DK58" s="586"/>
      <c r="DL58" s="282"/>
      <c r="DM58" s="282"/>
      <c r="DN58" s="590"/>
      <c r="DO58" s="282"/>
      <c r="DP58" s="282"/>
      <c r="DQ58" s="591"/>
      <c r="DR58" s="887"/>
      <c r="DS58" s="887"/>
      <c r="DT58" s="916"/>
      <c r="DU58" s="785"/>
      <c r="DV58" s="785"/>
      <c r="DW58" s="788"/>
      <c r="DX58" s="887"/>
      <c r="DY58" s="887"/>
      <c r="DZ58" s="591"/>
      <c r="EA58" s="887"/>
      <c r="EB58" s="887"/>
      <c r="EC58" s="916"/>
      <c r="ED58" s="785"/>
      <c r="EE58" s="785"/>
      <c r="EF58" s="788"/>
      <c r="EG58" s="887"/>
      <c r="EH58" s="887"/>
      <c r="EI58" s="888"/>
      <c r="EJ58" s="887"/>
      <c r="EK58" s="887"/>
      <c r="EL58" s="916"/>
      <c r="EM58" s="785"/>
      <c r="EN58" s="785"/>
      <c r="EO58" s="788"/>
      <c r="EP58" s="282"/>
      <c r="EQ58" s="282"/>
      <c r="ER58" s="591"/>
      <c r="ES58" s="887"/>
      <c r="ET58" s="887"/>
      <c r="EU58" s="596"/>
      <c r="EV58" s="785"/>
      <c r="EW58" s="785"/>
      <c r="EX58" s="788"/>
      <c r="EY58" s="592"/>
      <c r="EZ58" s="593"/>
      <c r="FA58" s="594"/>
      <c r="FB58" s="594"/>
      <c r="FC58" s="594"/>
      <c r="FD58" s="594"/>
      <c r="FE58" s="594"/>
      <c r="FF58" s="594"/>
      <c r="FG58" s="594"/>
      <c r="FH58" s="594"/>
      <c r="FI58" s="594"/>
      <c r="FJ58" s="594"/>
      <c r="FK58" s="594"/>
      <c r="FL58" s="594"/>
      <c r="FM58" s="594"/>
      <c r="FN58" s="594"/>
      <c r="FO58" s="594"/>
      <c r="FP58" s="594"/>
      <c r="FQ58" s="594"/>
      <c r="FR58" s="594"/>
      <c r="FS58" s="594"/>
      <c r="FT58" s="594"/>
      <c r="FU58" s="594"/>
      <c r="FV58" s="594"/>
      <c r="FW58" s="594"/>
      <c r="FX58" s="594"/>
      <c r="FY58" s="594"/>
      <c r="FZ58" s="594"/>
      <c r="GA58" s="594"/>
      <c r="GB58" s="594"/>
      <c r="GC58" s="594"/>
      <c r="GD58" s="594"/>
      <c r="GE58" s="594"/>
      <c r="GF58" s="594"/>
      <c r="GG58" s="594"/>
      <c r="GH58" s="594"/>
      <c r="GI58" s="594"/>
      <c r="GJ58" s="594"/>
      <c r="GK58" s="594"/>
      <c r="GL58" s="594"/>
      <c r="GM58" s="594"/>
      <c r="GN58" s="594"/>
      <c r="GO58" s="594"/>
      <c r="GP58" s="594"/>
      <c r="GQ58" s="594"/>
      <c r="GR58" s="594"/>
      <c r="GS58" s="594"/>
      <c r="GT58" s="594"/>
      <c r="GU58" s="594"/>
      <c r="GV58" s="594"/>
      <c r="GW58" s="594"/>
      <c r="GX58" s="594"/>
      <c r="GY58" s="594"/>
      <c r="GZ58" s="594"/>
      <c r="HA58" s="594"/>
      <c r="HB58" s="594"/>
      <c r="HC58" s="594"/>
      <c r="HD58" s="594"/>
      <c r="HE58" s="594"/>
      <c r="HF58" s="594"/>
      <c r="HG58" s="594"/>
      <c r="HH58" s="594"/>
      <c r="HI58" s="594"/>
      <c r="HJ58" s="594"/>
      <c r="HK58" s="594"/>
      <c r="HL58" s="594"/>
      <c r="HM58" s="594"/>
    </row>
    <row r="59" spans="1:221" s="595" customFormat="1" ht="60" customHeight="1" x14ac:dyDescent="0.25">
      <c r="A59" s="940"/>
      <c r="B59" s="940"/>
      <c r="C59" s="940"/>
      <c r="D59" s="940"/>
      <c r="E59" s="940"/>
      <c r="F59" s="940"/>
      <c r="G59" s="940"/>
      <c r="H59" s="941"/>
      <c r="I59" s="942"/>
      <c r="J59" s="908"/>
      <c r="K59" s="909"/>
      <c r="L59" s="910"/>
      <c r="M59" s="911"/>
      <c r="N59" s="912"/>
      <c r="O59" s="913"/>
      <c r="P59" s="914"/>
      <c r="Q59" s="915"/>
      <c r="R59" s="913"/>
      <c r="S59" s="933"/>
      <c r="T59" s="934"/>
      <c r="U59" s="887"/>
      <c r="V59" s="887"/>
      <c r="W59" s="887"/>
      <c r="X59" s="887"/>
      <c r="Y59" s="917"/>
      <c r="Z59" s="917"/>
      <c r="AA59" s="586"/>
      <c r="AB59" s="282"/>
      <c r="AC59" s="887"/>
      <c r="AD59" s="887"/>
      <c r="AE59" s="887"/>
      <c r="AF59" s="887"/>
      <c r="AG59" s="917"/>
      <c r="AH59" s="917"/>
      <c r="AI59" s="586"/>
      <c r="AJ59" s="282"/>
      <c r="AK59" s="887"/>
      <c r="AL59" s="887"/>
      <c r="AM59" s="887"/>
      <c r="AN59" s="887"/>
      <c r="AO59" s="917"/>
      <c r="AP59" s="917"/>
      <c r="AQ59" s="586"/>
      <c r="AR59" s="282"/>
      <c r="AS59" s="887"/>
      <c r="AT59" s="887"/>
      <c r="AU59" s="887"/>
      <c r="AV59" s="887"/>
      <c r="AW59" s="917"/>
      <c r="AX59" s="917"/>
      <c r="AY59" s="586"/>
      <c r="AZ59" s="282"/>
      <c r="BA59" s="887"/>
      <c r="BB59" s="887"/>
      <c r="BC59" s="887"/>
      <c r="BD59" s="887"/>
      <c r="BE59" s="917"/>
      <c r="BF59" s="917"/>
      <c r="BG59" s="586"/>
      <c r="BH59" s="282"/>
      <c r="BI59" s="887"/>
      <c r="BJ59" s="887"/>
      <c r="BK59" s="887"/>
      <c r="BL59" s="887"/>
      <c r="BM59" s="917"/>
      <c r="BN59" s="917"/>
      <c r="BO59" s="586"/>
      <c r="BP59" s="282"/>
      <c r="BQ59" s="889"/>
      <c r="BR59" s="889"/>
      <c r="BS59" s="887"/>
      <c r="BT59" s="887"/>
      <c r="BU59" s="917"/>
      <c r="BV59" s="917"/>
      <c r="BW59" s="892"/>
      <c r="BX59" s="895"/>
      <c r="BY59" s="887"/>
      <c r="BZ59" s="887"/>
      <c r="CA59" s="887"/>
      <c r="CB59" s="887"/>
      <c r="CC59" s="917"/>
      <c r="CD59" s="917"/>
      <c r="CE59" s="892"/>
      <c r="CF59" s="895"/>
      <c r="CG59" s="887"/>
      <c r="CH59" s="887"/>
      <c r="CI59" s="887"/>
      <c r="CJ59" s="887"/>
      <c r="CK59" s="917"/>
      <c r="CL59" s="917"/>
      <c r="CM59" s="892"/>
      <c r="CN59" s="895"/>
      <c r="CO59" s="887"/>
      <c r="CP59" s="887"/>
      <c r="CQ59" s="887"/>
      <c r="CR59" s="887"/>
      <c r="CS59" s="917"/>
      <c r="CT59" s="917"/>
      <c r="CU59" s="901"/>
      <c r="CV59" s="904"/>
      <c r="CW59" s="889"/>
      <c r="CX59" s="887"/>
      <c r="CY59" s="887"/>
      <c r="CZ59" s="887"/>
      <c r="DA59" s="762"/>
      <c r="DB59" s="762"/>
      <c r="DC59" s="907"/>
      <c r="DD59" s="904"/>
      <c r="DE59" s="887"/>
      <c r="DF59" s="887"/>
      <c r="DG59" s="887"/>
      <c r="DH59" s="887"/>
      <c r="DI59" s="762"/>
      <c r="DJ59" s="762"/>
      <c r="DK59" s="586"/>
      <c r="DL59" s="282"/>
      <c r="DM59" s="282">
        <f t="shared" si="13"/>
        <v>0</v>
      </c>
      <c r="DN59" s="590" t="str">
        <f t="shared" si="2"/>
        <v>OK</v>
      </c>
      <c r="DO59" s="282">
        <f t="shared" si="14"/>
        <v>0</v>
      </c>
      <c r="DP59" s="282">
        <f t="shared" si="20"/>
        <v>0</v>
      </c>
      <c r="DQ59" s="591" t="e">
        <f t="shared" si="8"/>
        <v>#DIV/0!</v>
      </c>
      <c r="DR59" s="887"/>
      <c r="DS59" s="887"/>
      <c r="DT59" s="916"/>
      <c r="DU59" s="785"/>
      <c r="DV59" s="785"/>
      <c r="DW59" s="788"/>
      <c r="DX59" s="887"/>
      <c r="DY59" s="887"/>
      <c r="DZ59" s="591" t="e">
        <f t="shared" si="9"/>
        <v>#DIV/0!</v>
      </c>
      <c r="EA59" s="887"/>
      <c r="EB59" s="887"/>
      <c r="EC59" s="916"/>
      <c r="ED59" s="785"/>
      <c r="EE59" s="785"/>
      <c r="EF59" s="788"/>
      <c r="EG59" s="887"/>
      <c r="EH59" s="887"/>
      <c r="EI59" s="888"/>
      <c r="EJ59" s="887"/>
      <c r="EK59" s="887"/>
      <c r="EL59" s="916"/>
      <c r="EM59" s="785"/>
      <c r="EN59" s="785"/>
      <c r="EO59" s="788"/>
      <c r="EP59" s="282">
        <f t="shared" si="67"/>
        <v>0</v>
      </c>
      <c r="EQ59" s="282">
        <f t="shared" si="67"/>
        <v>0</v>
      </c>
      <c r="ER59" s="591" t="e">
        <f t="shared" si="11"/>
        <v>#DIV/0!</v>
      </c>
      <c r="ES59" s="887"/>
      <c r="ET59" s="887"/>
      <c r="EU59" s="596" t="e">
        <f t="shared" si="68"/>
        <v>#DIV/0!</v>
      </c>
      <c r="EV59" s="785"/>
      <c r="EW59" s="785"/>
      <c r="EX59" s="788"/>
      <c r="EY59" s="592"/>
      <c r="EZ59" s="593"/>
      <c r="FA59" s="594"/>
      <c r="FB59" s="594"/>
      <c r="FC59" s="594"/>
      <c r="FD59" s="594"/>
      <c r="FE59" s="594"/>
      <c r="FF59" s="594"/>
      <c r="FG59" s="594"/>
      <c r="FH59" s="594"/>
      <c r="FI59" s="594"/>
      <c r="FJ59" s="594"/>
      <c r="FK59" s="594"/>
      <c r="FL59" s="594"/>
      <c r="FM59" s="594"/>
      <c r="FN59" s="594"/>
      <c r="FO59" s="594"/>
      <c r="FP59" s="594"/>
      <c r="FQ59" s="594"/>
      <c r="FR59" s="594"/>
      <c r="FS59" s="594"/>
      <c r="FT59" s="594"/>
      <c r="FU59" s="594"/>
      <c r="FV59" s="594"/>
      <c r="FW59" s="594"/>
      <c r="FX59" s="594"/>
      <c r="FY59" s="594"/>
      <c r="FZ59" s="594"/>
      <c r="GA59" s="594"/>
      <c r="GB59" s="594"/>
      <c r="GC59" s="594"/>
      <c r="GD59" s="594"/>
      <c r="GE59" s="594"/>
      <c r="GF59" s="594"/>
      <c r="GG59" s="594"/>
      <c r="GH59" s="594"/>
      <c r="GI59" s="594"/>
      <c r="GJ59" s="594"/>
      <c r="GK59" s="594"/>
      <c r="GL59" s="594"/>
      <c r="GM59" s="594"/>
      <c r="GN59" s="594"/>
      <c r="GO59" s="594"/>
      <c r="GP59" s="594"/>
      <c r="GQ59" s="594"/>
      <c r="GR59" s="594"/>
      <c r="GS59" s="594"/>
      <c r="GT59" s="594"/>
      <c r="GU59" s="594"/>
      <c r="GV59" s="594"/>
      <c r="GW59" s="594"/>
      <c r="GX59" s="594"/>
      <c r="GY59" s="594"/>
      <c r="GZ59" s="594"/>
      <c r="HA59" s="594"/>
      <c r="HB59" s="594"/>
      <c r="HC59" s="594"/>
      <c r="HD59" s="594"/>
      <c r="HE59" s="594"/>
      <c r="HF59" s="594"/>
      <c r="HG59" s="594"/>
      <c r="HH59" s="594"/>
      <c r="HI59" s="594"/>
      <c r="HJ59" s="594"/>
      <c r="HK59" s="594"/>
      <c r="HL59" s="594"/>
      <c r="HM59" s="594"/>
    </row>
    <row r="60" spans="1:221" s="595" customFormat="1" ht="96" customHeight="1" x14ac:dyDescent="0.25">
      <c r="A60" s="940"/>
      <c r="B60" s="940"/>
      <c r="C60" s="940"/>
      <c r="D60" s="940"/>
      <c r="E60" s="940"/>
      <c r="F60" s="940"/>
      <c r="G60" s="940"/>
      <c r="H60" s="941"/>
      <c r="I60" s="942"/>
      <c r="J60" s="908"/>
      <c r="K60" s="909"/>
      <c r="L60" s="552" t="s">
        <v>637</v>
      </c>
      <c r="M60" s="911"/>
      <c r="N60" s="912"/>
      <c r="O60" s="913"/>
      <c r="P60" s="914"/>
      <c r="Q60" s="915"/>
      <c r="R60" s="913"/>
      <c r="S60" s="583" t="s">
        <v>638</v>
      </c>
      <c r="T60" s="584">
        <v>0.35</v>
      </c>
      <c r="U60" s="282">
        <v>0</v>
      </c>
      <c r="V60" s="282">
        <v>0</v>
      </c>
      <c r="W60" s="887"/>
      <c r="X60" s="887"/>
      <c r="Y60" s="917"/>
      <c r="Z60" s="917"/>
      <c r="AA60" s="586"/>
      <c r="AB60" s="282"/>
      <c r="AC60" s="282">
        <v>0</v>
      </c>
      <c r="AD60" s="282">
        <v>0</v>
      </c>
      <c r="AE60" s="887"/>
      <c r="AF60" s="887"/>
      <c r="AG60" s="917"/>
      <c r="AH60" s="917"/>
      <c r="AI60" s="586"/>
      <c r="AJ60" s="282"/>
      <c r="AK60" s="282">
        <v>0</v>
      </c>
      <c r="AL60" s="282">
        <v>0</v>
      </c>
      <c r="AM60" s="887"/>
      <c r="AN60" s="887"/>
      <c r="AO60" s="917"/>
      <c r="AP60" s="917"/>
      <c r="AQ60" s="586"/>
      <c r="AR60" s="282"/>
      <c r="AS60" s="282">
        <v>0</v>
      </c>
      <c r="AT60" s="282">
        <v>0</v>
      </c>
      <c r="AU60" s="887"/>
      <c r="AV60" s="887"/>
      <c r="AW60" s="917"/>
      <c r="AX60" s="917"/>
      <c r="AY60" s="586"/>
      <c r="AZ60" s="282"/>
      <c r="BA60" s="282">
        <v>0</v>
      </c>
      <c r="BB60" s="282">
        <v>0</v>
      </c>
      <c r="BC60" s="887"/>
      <c r="BD60" s="887"/>
      <c r="BE60" s="917"/>
      <c r="BF60" s="917"/>
      <c r="BG60" s="586"/>
      <c r="BH60" s="282"/>
      <c r="BI60" s="282">
        <v>0</v>
      </c>
      <c r="BJ60" s="282">
        <v>0</v>
      </c>
      <c r="BK60" s="887"/>
      <c r="BL60" s="887"/>
      <c r="BM60" s="917"/>
      <c r="BN60" s="917"/>
      <c r="BO60" s="586"/>
      <c r="BP60" s="282"/>
      <c r="BQ60" s="587">
        <v>0.05</v>
      </c>
      <c r="BR60" s="587">
        <v>0.05</v>
      </c>
      <c r="BS60" s="887"/>
      <c r="BT60" s="887"/>
      <c r="BU60" s="917"/>
      <c r="BV60" s="917"/>
      <c r="BW60" s="898" t="s">
        <v>639</v>
      </c>
      <c r="BX60" s="896" t="s">
        <v>640</v>
      </c>
      <c r="BY60" s="282">
        <v>0.06</v>
      </c>
      <c r="BZ60" s="282">
        <v>0.06</v>
      </c>
      <c r="CA60" s="887"/>
      <c r="CB60" s="887"/>
      <c r="CC60" s="917"/>
      <c r="CD60" s="917"/>
      <c r="CE60" s="898" t="s">
        <v>641</v>
      </c>
      <c r="CF60" s="896" t="s">
        <v>640</v>
      </c>
      <c r="CG60" s="282">
        <v>0.06</v>
      </c>
      <c r="CH60" s="282">
        <v>0.06</v>
      </c>
      <c r="CI60" s="887"/>
      <c r="CJ60" s="887"/>
      <c r="CK60" s="917"/>
      <c r="CL60" s="917"/>
      <c r="CM60" s="898" t="s">
        <v>642</v>
      </c>
      <c r="CN60" s="896" t="s">
        <v>640</v>
      </c>
      <c r="CO60" s="282">
        <v>0.06</v>
      </c>
      <c r="CP60" s="282">
        <v>0.06</v>
      </c>
      <c r="CQ60" s="887"/>
      <c r="CR60" s="887"/>
      <c r="CS60" s="917"/>
      <c r="CT60" s="917"/>
      <c r="CU60" s="902"/>
      <c r="CV60" s="905"/>
      <c r="CW60" s="587">
        <v>0.06</v>
      </c>
      <c r="CX60" s="282">
        <v>0</v>
      </c>
      <c r="CY60" s="887"/>
      <c r="CZ60" s="887"/>
      <c r="DA60" s="762"/>
      <c r="DB60" s="762"/>
      <c r="DC60" s="597"/>
      <c r="DD60" s="905"/>
      <c r="DE60" s="282">
        <v>0.06</v>
      </c>
      <c r="DF60" s="282">
        <v>0</v>
      </c>
      <c r="DG60" s="887"/>
      <c r="DH60" s="887"/>
      <c r="DI60" s="762"/>
      <c r="DJ60" s="762"/>
      <c r="DK60" s="586"/>
      <c r="DL60" s="282"/>
      <c r="DM60" s="282">
        <f t="shared" si="13"/>
        <v>0.35</v>
      </c>
      <c r="DN60" s="590" t="str">
        <f t="shared" si="2"/>
        <v>OK</v>
      </c>
      <c r="DO60" s="282">
        <f t="shared" si="14"/>
        <v>0</v>
      </c>
      <c r="DP60" s="282">
        <f t="shared" si="20"/>
        <v>0</v>
      </c>
      <c r="DQ60" s="591" t="e">
        <f t="shared" si="8"/>
        <v>#DIV/0!</v>
      </c>
      <c r="DR60" s="887"/>
      <c r="DS60" s="887"/>
      <c r="DT60" s="916"/>
      <c r="DU60" s="785"/>
      <c r="DV60" s="785"/>
      <c r="DW60" s="788"/>
      <c r="DX60" s="282">
        <f>+BI60+BA60+AS60+AK60+AC60+U60</f>
        <v>0</v>
      </c>
      <c r="DY60" s="282">
        <f t="shared" si="56"/>
        <v>0</v>
      </c>
      <c r="DZ60" s="591" t="e">
        <f t="shared" si="9"/>
        <v>#DIV/0!</v>
      </c>
      <c r="EA60" s="887"/>
      <c r="EB60" s="887"/>
      <c r="EC60" s="916"/>
      <c r="ED60" s="785"/>
      <c r="EE60" s="785"/>
      <c r="EF60" s="788"/>
      <c r="EG60" s="282">
        <f>+DX60+CG60+BY60+BQ60</f>
        <v>0.16999999999999998</v>
      </c>
      <c r="EH60" s="282">
        <f t="shared" ref="EH60" si="69">+DY60+CH60+BZ60+BR60</f>
        <v>0.16999999999999998</v>
      </c>
      <c r="EI60" s="591">
        <f t="shared" si="17"/>
        <v>1</v>
      </c>
      <c r="EJ60" s="887"/>
      <c r="EK60" s="887"/>
      <c r="EL60" s="916"/>
      <c r="EM60" s="785"/>
      <c r="EN60" s="785"/>
      <c r="EO60" s="788"/>
      <c r="EP60" s="282">
        <f t="shared" si="67"/>
        <v>0.35</v>
      </c>
      <c r="EQ60" s="282">
        <f t="shared" si="67"/>
        <v>0.22999999999999998</v>
      </c>
      <c r="ER60" s="591">
        <f t="shared" si="11"/>
        <v>0.65714285714285714</v>
      </c>
      <c r="ES60" s="887"/>
      <c r="ET60" s="887"/>
      <c r="EU60" s="596" t="e">
        <f t="shared" si="68"/>
        <v>#DIV/0!</v>
      </c>
      <c r="EV60" s="785"/>
      <c r="EW60" s="785"/>
      <c r="EX60" s="788"/>
      <c r="EY60" s="592"/>
      <c r="EZ60" s="593"/>
      <c r="FA60" s="594"/>
      <c r="FB60" s="594"/>
      <c r="FC60" s="594"/>
      <c r="FD60" s="594"/>
      <c r="FE60" s="594"/>
      <c r="FF60" s="594"/>
      <c r="FG60" s="594"/>
      <c r="FH60" s="594"/>
      <c r="FI60" s="594"/>
      <c r="FJ60" s="594"/>
      <c r="FK60" s="594"/>
      <c r="FL60" s="594"/>
      <c r="FM60" s="594"/>
      <c r="FN60" s="594"/>
      <c r="FO60" s="594"/>
      <c r="FP60" s="594"/>
      <c r="FQ60" s="594"/>
      <c r="FR60" s="594"/>
      <c r="FS60" s="594"/>
      <c r="FT60" s="594"/>
      <c r="FU60" s="594"/>
      <c r="FV60" s="594"/>
      <c r="FW60" s="594"/>
      <c r="FX60" s="594"/>
      <c r="FY60" s="594"/>
      <c r="FZ60" s="594"/>
      <c r="GA60" s="594"/>
      <c r="GB60" s="594"/>
      <c r="GC60" s="594"/>
      <c r="GD60" s="594"/>
      <c r="GE60" s="594"/>
      <c r="GF60" s="594"/>
      <c r="GG60" s="594"/>
      <c r="GH60" s="594"/>
      <c r="GI60" s="594"/>
      <c r="GJ60" s="594"/>
      <c r="GK60" s="594"/>
      <c r="GL60" s="594"/>
      <c r="GM60" s="594"/>
      <c r="GN60" s="594"/>
      <c r="GO60" s="594"/>
      <c r="GP60" s="594"/>
      <c r="GQ60" s="594"/>
      <c r="GR60" s="594"/>
      <c r="GS60" s="594"/>
      <c r="GT60" s="594"/>
      <c r="GU60" s="594"/>
      <c r="GV60" s="594"/>
      <c r="GW60" s="594"/>
      <c r="GX60" s="594"/>
      <c r="GY60" s="594"/>
      <c r="GZ60" s="594"/>
      <c r="HA60" s="594"/>
      <c r="HB60" s="594"/>
      <c r="HC60" s="594"/>
      <c r="HD60" s="594"/>
      <c r="HE60" s="594"/>
      <c r="HF60" s="594"/>
      <c r="HG60" s="594"/>
      <c r="HH60" s="594"/>
      <c r="HI60" s="594"/>
      <c r="HJ60" s="594"/>
      <c r="HK60" s="594"/>
      <c r="HL60" s="594"/>
      <c r="HM60" s="594"/>
    </row>
    <row r="61" spans="1:221" s="595" customFormat="1" ht="123.75" customHeight="1" x14ac:dyDescent="0.25">
      <c r="A61" s="940"/>
      <c r="B61" s="940"/>
      <c r="C61" s="940"/>
      <c r="D61" s="940"/>
      <c r="E61" s="940"/>
      <c r="F61" s="940"/>
      <c r="G61" s="940"/>
      <c r="H61" s="941"/>
      <c r="I61" s="942"/>
      <c r="J61" s="550">
        <v>16</v>
      </c>
      <c r="K61" s="551" t="s">
        <v>643</v>
      </c>
      <c r="L61" s="552" t="s">
        <v>644</v>
      </c>
      <c r="M61" s="579" t="s">
        <v>416</v>
      </c>
      <c r="N61" s="585">
        <v>1</v>
      </c>
      <c r="O61" s="580" t="s">
        <v>625</v>
      </c>
      <c r="P61" s="581">
        <v>0.1</v>
      </c>
      <c r="Q61" s="582">
        <f>+P61/$P$96</f>
        <v>1.0000000000000004E-2</v>
      </c>
      <c r="R61" s="580" t="s">
        <v>188</v>
      </c>
      <c r="S61" s="583" t="s">
        <v>645</v>
      </c>
      <c r="T61" s="584">
        <v>1</v>
      </c>
      <c r="U61" s="282">
        <v>0</v>
      </c>
      <c r="V61" s="282">
        <v>0</v>
      </c>
      <c r="W61" s="282">
        <f>+U61</f>
        <v>0</v>
      </c>
      <c r="X61" s="282">
        <f>+V61</f>
        <v>0</v>
      </c>
      <c r="Y61" s="917"/>
      <c r="Z61" s="917"/>
      <c r="AA61" s="586"/>
      <c r="AB61" s="282"/>
      <c r="AC61" s="282">
        <v>0</v>
      </c>
      <c r="AD61" s="282">
        <v>0</v>
      </c>
      <c r="AE61" s="282">
        <f>+AC61</f>
        <v>0</v>
      </c>
      <c r="AF61" s="282">
        <f>+AD61</f>
        <v>0</v>
      </c>
      <c r="AG61" s="917"/>
      <c r="AH61" s="917"/>
      <c r="AI61" s="586"/>
      <c r="AJ61" s="282"/>
      <c r="AK61" s="282">
        <v>0</v>
      </c>
      <c r="AL61" s="282">
        <v>0</v>
      </c>
      <c r="AM61" s="282">
        <f>+AK61</f>
        <v>0</v>
      </c>
      <c r="AN61" s="282">
        <f>+AL61</f>
        <v>0</v>
      </c>
      <c r="AO61" s="917"/>
      <c r="AP61" s="917"/>
      <c r="AQ61" s="586"/>
      <c r="AR61" s="282"/>
      <c r="AS61" s="282">
        <v>0</v>
      </c>
      <c r="AT61" s="282">
        <v>0</v>
      </c>
      <c r="AU61" s="282">
        <f>+AS61</f>
        <v>0</v>
      </c>
      <c r="AV61" s="282">
        <f>+AT61</f>
        <v>0</v>
      </c>
      <c r="AW61" s="917"/>
      <c r="AX61" s="917"/>
      <c r="AY61" s="586"/>
      <c r="AZ61" s="282"/>
      <c r="BA61" s="282">
        <v>0</v>
      </c>
      <c r="BB61" s="282">
        <v>0</v>
      </c>
      <c r="BC61" s="282">
        <f>+BA61</f>
        <v>0</v>
      </c>
      <c r="BD61" s="282">
        <f>+BB61</f>
        <v>0</v>
      </c>
      <c r="BE61" s="917"/>
      <c r="BF61" s="917"/>
      <c r="BG61" s="586"/>
      <c r="BH61" s="282"/>
      <c r="BI61" s="282">
        <v>0</v>
      </c>
      <c r="BJ61" s="282">
        <v>0</v>
      </c>
      <c r="BK61" s="282">
        <f>+BI61</f>
        <v>0</v>
      </c>
      <c r="BL61" s="282">
        <f>+BJ61</f>
        <v>0</v>
      </c>
      <c r="BM61" s="917"/>
      <c r="BN61" s="917"/>
      <c r="BO61" s="586"/>
      <c r="BP61" s="282"/>
      <c r="BQ61" s="587">
        <v>0.15</v>
      </c>
      <c r="BR61" s="587">
        <v>0.15</v>
      </c>
      <c r="BS61" s="282">
        <f>+BQ61</f>
        <v>0.15</v>
      </c>
      <c r="BT61" s="282">
        <f>+BR61</f>
        <v>0.15</v>
      </c>
      <c r="BU61" s="917"/>
      <c r="BV61" s="917"/>
      <c r="BW61" s="899"/>
      <c r="BX61" s="897"/>
      <c r="BY61" s="282">
        <v>0.2</v>
      </c>
      <c r="BZ61" s="282">
        <v>0.2</v>
      </c>
      <c r="CA61" s="282">
        <f>+BY61</f>
        <v>0.2</v>
      </c>
      <c r="CB61" s="282">
        <f>+BZ61</f>
        <v>0.2</v>
      </c>
      <c r="CC61" s="917"/>
      <c r="CD61" s="917"/>
      <c r="CE61" s="899"/>
      <c r="CF61" s="897"/>
      <c r="CG61" s="282">
        <v>0.2</v>
      </c>
      <c r="CH61" s="282">
        <v>0.2</v>
      </c>
      <c r="CI61" s="282">
        <f>+CG61</f>
        <v>0.2</v>
      </c>
      <c r="CJ61" s="282">
        <f>+CH61</f>
        <v>0.2</v>
      </c>
      <c r="CK61" s="917"/>
      <c r="CL61" s="917"/>
      <c r="CM61" s="899"/>
      <c r="CN61" s="897"/>
      <c r="CO61" s="282">
        <v>0.2</v>
      </c>
      <c r="CP61" s="282">
        <v>0.2</v>
      </c>
      <c r="CQ61" s="282">
        <f>+CO61</f>
        <v>0.2</v>
      </c>
      <c r="CR61" s="282">
        <f>+CP61</f>
        <v>0.2</v>
      </c>
      <c r="CS61" s="917"/>
      <c r="CT61" s="917"/>
      <c r="CU61" s="588" t="s">
        <v>646</v>
      </c>
      <c r="CV61" s="589" t="s">
        <v>640</v>
      </c>
      <c r="CW61" s="587">
        <v>0.2</v>
      </c>
      <c r="CX61" s="282">
        <v>0</v>
      </c>
      <c r="CY61" s="282">
        <f>+CW61</f>
        <v>0.2</v>
      </c>
      <c r="CZ61" s="282">
        <f>+CX61</f>
        <v>0</v>
      </c>
      <c r="DA61" s="762"/>
      <c r="DB61" s="762"/>
      <c r="DC61" s="588" t="s">
        <v>647</v>
      </c>
      <c r="DD61" s="589" t="s">
        <v>640</v>
      </c>
      <c r="DE61" s="282">
        <v>0.2</v>
      </c>
      <c r="DF61" s="282">
        <v>0</v>
      </c>
      <c r="DG61" s="282">
        <f>+DE61</f>
        <v>0.2</v>
      </c>
      <c r="DH61" s="282">
        <f>+DF61</f>
        <v>0</v>
      </c>
      <c r="DI61" s="762"/>
      <c r="DJ61" s="762"/>
      <c r="DK61" s="586"/>
      <c r="DL61" s="282"/>
      <c r="DM61" s="282">
        <f t="shared" si="13"/>
        <v>1.1499999999999999</v>
      </c>
      <c r="DN61" s="590" t="str">
        <f t="shared" si="2"/>
        <v>ERROR</v>
      </c>
      <c r="DO61" s="282">
        <f t="shared" si="14"/>
        <v>0</v>
      </c>
      <c r="DP61" s="282">
        <f t="shared" si="20"/>
        <v>0</v>
      </c>
      <c r="DQ61" s="591" t="e">
        <f t="shared" si="8"/>
        <v>#DIV/0!</v>
      </c>
      <c r="DR61" s="282">
        <f>+W61+AE61+AM61</f>
        <v>0</v>
      </c>
      <c r="DS61" s="282">
        <f>+X61+AF61+AN61</f>
        <v>0</v>
      </c>
      <c r="DT61" s="591" t="e">
        <f t="shared" si="46"/>
        <v>#DIV/0!</v>
      </c>
      <c r="DU61" s="785"/>
      <c r="DV61" s="785"/>
      <c r="DW61" s="788"/>
      <c r="DX61" s="282">
        <f>+BI61+BA61+AS61+AK61+AC61+U61</f>
        <v>0</v>
      </c>
      <c r="DY61" s="282">
        <f>+BJ61+BB61+AT61</f>
        <v>0</v>
      </c>
      <c r="DZ61" s="591" t="e">
        <f t="shared" si="9"/>
        <v>#DIV/0!</v>
      </c>
      <c r="EA61" s="282">
        <f>+DR61+BK61+BC61+AU61</f>
        <v>0</v>
      </c>
      <c r="EB61" s="282">
        <f>+DS61+BL61+BD61+AV61</f>
        <v>0</v>
      </c>
      <c r="EC61" s="591" t="e">
        <f t="shared" ref="EC61:EC64" si="70">+EB61/EA61</f>
        <v>#DIV/0!</v>
      </c>
      <c r="ED61" s="785"/>
      <c r="EE61" s="785"/>
      <c r="EF61" s="788"/>
      <c r="EG61" s="282">
        <f>+DX61+CG61+BY61+BQ61</f>
        <v>0.55000000000000004</v>
      </c>
      <c r="EH61" s="282">
        <f>+DY61+CH61+BZ61+BR61</f>
        <v>0.55000000000000004</v>
      </c>
      <c r="EI61" s="591">
        <f t="shared" si="17"/>
        <v>1</v>
      </c>
      <c r="EJ61" s="282">
        <f>+EA61+CI61+CA61+BS61</f>
        <v>0.55000000000000004</v>
      </c>
      <c r="EK61" s="282">
        <f>+EB61+CR61+CJ61+CB61</f>
        <v>0.60000000000000009</v>
      </c>
      <c r="EL61" s="591">
        <f t="shared" ref="EL61:EL66" si="71">+EK61/EJ61</f>
        <v>1.0909090909090911</v>
      </c>
      <c r="EM61" s="785"/>
      <c r="EN61" s="785"/>
      <c r="EO61" s="788"/>
      <c r="EP61" s="282">
        <f t="shared" si="67"/>
        <v>1.1499999999999999</v>
      </c>
      <c r="EQ61" s="282">
        <f t="shared" si="67"/>
        <v>0.75</v>
      </c>
      <c r="ER61" s="591">
        <f t="shared" si="11"/>
        <v>0.65217391304347827</v>
      </c>
      <c r="ES61" s="282">
        <f>+EJ61+DG61+CY61+CQ61</f>
        <v>1.1499999999999999</v>
      </c>
      <c r="ET61" s="282">
        <f>+EK61+DH61+CZ61+CR61</f>
        <v>0.8</v>
      </c>
      <c r="EU61" s="591">
        <f t="shared" si="68"/>
        <v>0.69565217391304357</v>
      </c>
      <c r="EV61" s="785"/>
      <c r="EW61" s="785"/>
      <c r="EX61" s="788"/>
      <c r="EY61" s="592">
        <f t="shared" ref="EY61:EY66" si="72">EP61-T61</f>
        <v>0.14999999999999991</v>
      </c>
      <c r="EZ61" s="593"/>
      <c r="FA61" s="594"/>
      <c r="FB61" s="594"/>
      <c r="FC61" s="594"/>
      <c r="FD61" s="594"/>
      <c r="FE61" s="594"/>
      <c r="FF61" s="594"/>
      <c r="FG61" s="594"/>
      <c r="FH61" s="594"/>
      <c r="FI61" s="594"/>
      <c r="FJ61" s="594"/>
      <c r="FK61" s="594"/>
      <c r="FL61" s="594"/>
      <c r="FM61" s="594"/>
      <c r="FN61" s="594"/>
      <c r="FO61" s="594"/>
      <c r="FP61" s="594"/>
      <c r="FQ61" s="594"/>
      <c r="FR61" s="594"/>
      <c r="FS61" s="594"/>
      <c r="FT61" s="594"/>
      <c r="FU61" s="594"/>
      <c r="FV61" s="594"/>
      <c r="FW61" s="594"/>
      <c r="FX61" s="594"/>
      <c r="FY61" s="594"/>
      <c r="FZ61" s="594"/>
      <c r="GA61" s="594"/>
      <c r="GB61" s="594"/>
      <c r="GC61" s="594"/>
      <c r="GD61" s="594"/>
      <c r="GE61" s="594"/>
      <c r="GF61" s="594"/>
      <c r="GG61" s="594"/>
      <c r="GH61" s="594"/>
      <c r="GI61" s="594"/>
      <c r="GJ61" s="594"/>
      <c r="GK61" s="594"/>
      <c r="GL61" s="594"/>
      <c r="GM61" s="594"/>
      <c r="GN61" s="594"/>
      <c r="GO61" s="594"/>
      <c r="GP61" s="594"/>
      <c r="GQ61" s="594"/>
      <c r="GR61" s="594"/>
      <c r="GS61" s="594"/>
      <c r="GT61" s="594"/>
      <c r="GU61" s="594"/>
      <c r="GV61" s="594"/>
      <c r="GW61" s="594"/>
      <c r="GX61" s="594"/>
      <c r="GY61" s="594"/>
      <c r="GZ61" s="594"/>
      <c r="HA61" s="594"/>
      <c r="HB61" s="594"/>
      <c r="HC61" s="594"/>
      <c r="HD61" s="594"/>
      <c r="HE61" s="594"/>
      <c r="HF61" s="594"/>
      <c r="HG61" s="594"/>
      <c r="HH61" s="594"/>
      <c r="HI61" s="594"/>
      <c r="HJ61" s="594"/>
      <c r="HK61" s="594"/>
      <c r="HL61" s="594"/>
      <c r="HM61" s="594"/>
    </row>
    <row r="62" spans="1:221" ht="37.5" customHeight="1" x14ac:dyDescent="0.25">
      <c r="A62" s="940"/>
      <c r="B62" s="940"/>
      <c r="C62" s="940"/>
      <c r="D62" s="940"/>
      <c r="E62" s="940"/>
      <c r="F62" s="940"/>
      <c r="G62" s="940"/>
      <c r="H62" s="941"/>
      <c r="I62" s="942"/>
      <c r="J62" s="879">
        <v>17</v>
      </c>
      <c r="K62" s="880" t="s">
        <v>648</v>
      </c>
      <c r="L62" s="881" t="s">
        <v>649</v>
      </c>
      <c r="M62" s="882" t="s">
        <v>422</v>
      </c>
      <c r="N62" s="884">
        <v>1</v>
      </c>
      <c r="O62" s="876" t="s">
        <v>650</v>
      </c>
      <c r="P62" s="874">
        <v>0.1</v>
      </c>
      <c r="Q62" s="875">
        <f>+P62/$P$96</f>
        <v>1.0000000000000004E-2</v>
      </c>
      <c r="R62" s="876" t="s">
        <v>188</v>
      </c>
      <c r="S62" s="877" t="s">
        <v>651</v>
      </c>
      <c r="T62" s="878">
        <v>1</v>
      </c>
      <c r="U62" s="871">
        <v>0</v>
      </c>
      <c r="V62" s="871">
        <v>0</v>
      </c>
      <c r="W62" s="871">
        <f>+U62</f>
        <v>0</v>
      </c>
      <c r="X62" s="871">
        <f>+V62</f>
        <v>0</v>
      </c>
      <c r="Y62" s="917"/>
      <c r="Z62" s="917"/>
      <c r="AA62" s="264"/>
      <c r="AB62" s="263"/>
      <c r="AC62" s="871">
        <v>0</v>
      </c>
      <c r="AD62" s="871">
        <v>0</v>
      </c>
      <c r="AE62" s="871">
        <f>+AC62</f>
        <v>0</v>
      </c>
      <c r="AF62" s="871">
        <f>+AD62</f>
        <v>0</v>
      </c>
      <c r="AG62" s="917"/>
      <c r="AH62" s="917"/>
      <c r="AI62" s="264"/>
      <c r="AJ62" s="263"/>
      <c r="AK62" s="871">
        <v>0</v>
      </c>
      <c r="AL62" s="871">
        <v>0</v>
      </c>
      <c r="AM62" s="871">
        <f>+AK62</f>
        <v>0</v>
      </c>
      <c r="AN62" s="871">
        <f>+AL62</f>
        <v>0</v>
      </c>
      <c r="AO62" s="917"/>
      <c r="AP62" s="917"/>
      <c r="AQ62" s="264"/>
      <c r="AR62" s="263"/>
      <c r="AS62" s="871">
        <v>0</v>
      </c>
      <c r="AT62" s="871">
        <v>0</v>
      </c>
      <c r="AU62" s="871">
        <f>+AS62</f>
        <v>0</v>
      </c>
      <c r="AV62" s="871">
        <f>+AT62</f>
        <v>0</v>
      </c>
      <c r="AW62" s="917"/>
      <c r="AX62" s="917"/>
      <c r="AY62" s="264"/>
      <c r="AZ62" s="263"/>
      <c r="BA62" s="871">
        <v>0</v>
      </c>
      <c r="BB62" s="871">
        <v>0</v>
      </c>
      <c r="BC62" s="871">
        <f>+BA62</f>
        <v>0</v>
      </c>
      <c r="BD62" s="871">
        <f>+BB62</f>
        <v>0</v>
      </c>
      <c r="BE62" s="917"/>
      <c r="BF62" s="917"/>
      <c r="BG62" s="264"/>
      <c r="BH62" s="263"/>
      <c r="BI62" s="871">
        <v>0</v>
      </c>
      <c r="BJ62" s="871">
        <v>0</v>
      </c>
      <c r="BK62" s="871">
        <f>+BI62</f>
        <v>0</v>
      </c>
      <c r="BL62" s="871">
        <f>+BJ62</f>
        <v>0</v>
      </c>
      <c r="BM62" s="917"/>
      <c r="BN62" s="917"/>
      <c r="BO62" s="264"/>
      <c r="BP62" s="263"/>
      <c r="BQ62" s="886">
        <v>0.15</v>
      </c>
      <c r="BR62" s="886">
        <v>0.15</v>
      </c>
      <c r="BS62" s="871">
        <f>+BQ62</f>
        <v>0.15</v>
      </c>
      <c r="BT62" s="871">
        <f>+BR62</f>
        <v>0.15</v>
      </c>
      <c r="BU62" s="917"/>
      <c r="BV62" s="917"/>
      <c r="BW62" s="898" t="s">
        <v>652</v>
      </c>
      <c r="BX62" s="896" t="s">
        <v>653</v>
      </c>
      <c r="BY62" s="871">
        <v>0.2</v>
      </c>
      <c r="BZ62" s="871">
        <v>0.2</v>
      </c>
      <c r="CA62" s="871">
        <f>+BY62</f>
        <v>0.2</v>
      </c>
      <c r="CB62" s="871">
        <f>+BZ62</f>
        <v>0.2</v>
      </c>
      <c r="CC62" s="917"/>
      <c r="CD62" s="917"/>
      <c r="CE62" s="898" t="s">
        <v>652</v>
      </c>
      <c r="CF62" s="896" t="s">
        <v>654</v>
      </c>
      <c r="CG62" s="871">
        <v>0.2</v>
      </c>
      <c r="CH62" s="871">
        <v>0.2</v>
      </c>
      <c r="CI62" s="871">
        <f>+CG62</f>
        <v>0.2</v>
      </c>
      <c r="CJ62" s="871">
        <f>+CH62</f>
        <v>0.2</v>
      </c>
      <c r="CK62" s="917"/>
      <c r="CL62" s="917"/>
      <c r="CM62" s="898" t="s">
        <v>655</v>
      </c>
      <c r="CN62" s="896" t="s">
        <v>656</v>
      </c>
      <c r="CO62" s="871">
        <v>0.2</v>
      </c>
      <c r="CP62" s="871">
        <v>0.2</v>
      </c>
      <c r="CQ62" s="871">
        <f>+CO62</f>
        <v>0.2</v>
      </c>
      <c r="CR62" s="871">
        <f>+CP62</f>
        <v>0.2</v>
      </c>
      <c r="CS62" s="917"/>
      <c r="CT62" s="917"/>
      <c r="CU62" s="920" t="s">
        <v>657</v>
      </c>
      <c r="CV62" s="923" t="s">
        <v>658</v>
      </c>
      <c r="CW62" s="872">
        <v>0.2</v>
      </c>
      <c r="CX62" s="873">
        <v>0.2</v>
      </c>
      <c r="CY62" s="760">
        <f>+CW62</f>
        <v>0.2</v>
      </c>
      <c r="CZ62" s="760">
        <f>+CX62</f>
        <v>0.2</v>
      </c>
      <c r="DA62" s="762"/>
      <c r="DB62" s="762"/>
      <c r="DC62" s="926" t="s">
        <v>659</v>
      </c>
      <c r="DD62" s="929" t="s">
        <v>660</v>
      </c>
      <c r="DE62" s="873">
        <v>0.05</v>
      </c>
      <c r="DF62" s="873">
        <v>0</v>
      </c>
      <c r="DG62" s="760">
        <f>+DE62</f>
        <v>0.05</v>
      </c>
      <c r="DH62" s="760">
        <f>+DF62</f>
        <v>0</v>
      </c>
      <c r="DI62" s="762"/>
      <c r="DJ62" s="762"/>
      <c r="DK62" s="229"/>
      <c r="DL62" s="228"/>
      <c r="DM62" s="228">
        <f t="shared" si="13"/>
        <v>1</v>
      </c>
      <c r="DN62" s="231" t="str">
        <f t="shared" si="2"/>
        <v>OK</v>
      </c>
      <c r="DO62" s="786">
        <f t="shared" si="14"/>
        <v>0</v>
      </c>
      <c r="DP62" s="786">
        <f t="shared" si="20"/>
        <v>0</v>
      </c>
      <c r="DQ62" s="223" t="e">
        <f t="shared" si="8"/>
        <v>#DIV/0!</v>
      </c>
      <c r="DR62" s="786">
        <f>+W62+AE62+AM62</f>
        <v>0</v>
      </c>
      <c r="DS62" s="786">
        <f>+X62+AF62+AN62</f>
        <v>0</v>
      </c>
      <c r="DT62" s="839" t="e">
        <f t="shared" si="46"/>
        <v>#DIV/0!</v>
      </c>
      <c r="DU62" s="785"/>
      <c r="DV62" s="785"/>
      <c r="DW62" s="788"/>
      <c r="DX62" s="786">
        <f>+BI62+BA62+AS62+AK62+AC62+U62</f>
        <v>0</v>
      </c>
      <c r="DY62" s="786">
        <f>+BJ62+BB62+AT62+AL62+AD62+V62</f>
        <v>0</v>
      </c>
      <c r="DZ62" s="223" t="e">
        <f t="shared" si="9"/>
        <v>#DIV/0!</v>
      </c>
      <c r="EA62" s="786">
        <f>+DR62+BK62+BC62+AU62</f>
        <v>0</v>
      </c>
      <c r="EB62" s="786">
        <f t="shared" ref="EB62" si="73">+DS62+BL62+BD62+AV62</f>
        <v>0</v>
      </c>
      <c r="EC62" s="839" t="e">
        <f t="shared" si="70"/>
        <v>#DIV/0!</v>
      </c>
      <c r="ED62" s="785"/>
      <c r="EE62" s="785"/>
      <c r="EF62" s="788"/>
      <c r="EG62" s="786">
        <f>+DX62+CG62+BY62+BQ62</f>
        <v>0.55000000000000004</v>
      </c>
      <c r="EH62" s="786">
        <f>+DY62+CH62+BZ62+BR62</f>
        <v>0.55000000000000004</v>
      </c>
      <c r="EI62" s="787">
        <f t="shared" si="17"/>
        <v>1</v>
      </c>
      <c r="EJ62" s="786">
        <f>+EA62+CI62+CA62+BS62</f>
        <v>0.55000000000000004</v>
      </c>
      <c r="EK62" s="786">
        <f>+EB62+CJ62+CB62+BT62</f>
        <v>0.55000000000000004</v>
      </c>
      <c r="EL62" s="839">
        <f t="shared" si="71"/>
        <v>1</v>
      </c>
      <c r="EM62" s="785"/>
      <c r="EN62" s="785"/>
      <c r="EO62" s="788"/>
      <c r="EP62" s="786">
        <f t="shared" si="67"/>
        <v>1</v>
      </c>
      <c r="EQ62" s="786">
        <f t="shared" si="67"/>
        <v>0.95</v>
      </c>
      <c r="ER62" s="223">
        <f t="shared" si="11"/>
        <v>0.95</v>
      </c>
      <c r="ES62" s="786">
        <f>+EJ62+DG62+CY62+CQ62</f>
        <v>1</v>
      </c>
      <c r="ET62" s="786">
        <f>+EK62+DH62+CZ62+CR62</f>
        <v>0.95</v>
      </c>
      <c r="EU62" s="839">
        <f t="shared" si="68"/>
        <v>0.95</v>
      </c>
      <c r="EV62" s="785"/>
      <c r="EW62" s="785"/>
      <c r="EX62" s="788"/>
      <c r="EY62" s="233">
        <f t="shared" si="72"/>
        <v>0</v>
      </c>
      <c r="EZ62" s="286"/>
      <c r="FA62" s="234"/>
      <c r="FB62" s="234"/>
      <c r="FC62" s="234"/>
      <c r="FD62" s="234"/>
      <c r="FE62" s="234"/>
      <c r="FF62" s="234"/>
      <c r="FG62" s="234"/>
      <c r="FH62" s="234"/>
      <c r="FI62" s="234"/>
      <c r="FJ62" s="234"/>
      <c r="FK62" s="234"/>
      <c r="FL62" s="234"/>
      <c r="FM62" s="234"/>
      <c r="FN62" s="234"/>
      <c r="FO62" s="234"/>
      <c r="FP62" s="234"/>
      <c r="FQ62" s="234"/>
      <c r="FR62" s="234"/>
      <c r="FS62" s="234"/>
      <c r="FT62" s="234"/>
      <c r="FU62" s="234"/>
      <c r="FV62" s="234"/>
      <c r="FW62" s="234"/>
      <c r="FX62" s="234"/>
      <c r="FY62" s="234"/>
      <c r="FZ62" s="234"/>
      <c r="GA62" s="234"/>
      <c r="GB62" s="234"/>
      <c r="GC62" s="234"/>
      <c r="GD62" s="234"/>
      <c r="GE62" s="234"/>
      <c r="GF62" s="234"/>
      <c r="GG62" s="234"/>
      <c r="GH62" s="234"/>
      <c r="GI62" s="234"/>
      <c r="GJ62" s="234"/>
      <c r="GK62" s="234"/>
      <c r="GL62" s="234"/>
      <c r="GM62" s="234"/>
      <c r="GN62" s="234"/>
      <c r="GO62" s="234"/>
      <c r="GP62" s="234"/>
      <c r="GQ62" s="234"/>
      <c r="GR62" s="234"/>
      <c r="GS62" s="234"/>
      <c r="GT62" s="234"/>
      <c r="GU62" s="234"/>
      <c r="GV62" s="234"/>
      <c r="GW62" s="234"/>
      <c r="GX62" s="234"/>
      <c r="GY62" s="234"/>
      <c r="GZ62" s="234"/>
      <c r="HA62" s="234"/>
      <c r="HB62" s="234"/>
      <c r="HC62" s="234"/>
      <c r="HD62" s="234"/>
      <c r="HE62" s="234"/>
      <c r="HF62" s="234"/>
      <c r="HG62" s="234"/>
      <c r="HH62" s="234"/>
      <c r="HI62" s="234"/>
      <c r="HJ62" s="234"/>
      <c r="HK62" s="234"/>
      <c r="HL62" s="234"/>
      <c r="HM62" s="234"/>
    </row>
    <row r="63" spans="1:221" ht="53.25" customHeight="1" x14ac:dyDescent="0.25">
      <c r="A63" s="940"/>
      <c r="B63" s="940"/>
      <c r="C63" s="940"/>
      <c r="D63" s="940"/>
      <c r="E63" s="940"/>
      <c r="F63" s="940"/>
      <c r="G63" s="940"/>
      <c r="H63" s="941"/>
      <c r="I63" s="942"/>
      <c r="J63" s="879"/>
      <c r="K63" s="880"/>
      <c r="L63" s="881"/>
      <c r="M63" s="883"/>
      <c r="N63" s="885"/>
      <c r="O63" s="876"/>
      <c r="P63" s="874"/>
      <c r="Q63" s="875"/>
      <c r="R63" s="876"/>
      <c r="S63" s="877"/>
      <c r="T63" s="878"/>
      <c r="U63" s="871"/>
      <c r="V63" s="871"/>
      <c r="W63" s="871"/>
      <c r="X63" s="871"/>
      <c r="Y63" s="917"/>
      <c r="Z63" s="917"/>
      <c r="AA63" s="264"/>
      <c r="AB63" s="263"/>
      <c r="AC63" s="871"/>
      <c r="AD63" s="871"/>
      <c r="AE63" s="871"/>
      <c r="AF63" s="871"/>
      <c r="AG63" s="917"/>
      <c r="AH63" s="917"/>
      <c r="AI63" s="264"/>
      <c r="AJ63" s="263"/>
      <c r="AK63" s="871"/>
      <c r="AL63" s="871"/>
      <c r="AM63" s="871"/>
      <c r="AN63" s="871"/>
      <c r="AO63" s="917"/>
      <c r="AP63" s="917"/>
      <c r="AQ63" s="264"/>
      <c r="AR63" s="263"/>
      <c r="AS63" s="871"/>
      <c r="AT63" s="871"/>
      <c r="AU63" s="871"/>
      <c r="AV63" s="871"/>
      <c r="AW63" s="917"/>
      <c r="AX63" s="917"/>
      <c r="AY63" s="264"/>
      <c r="AZ63" s="263"/>
      <c r="BA63" s="871"/>
      <c r="BB63" s="871"/>
      <c r="BC63" s="871"/>
      <c r="BD63" s="871"/>
      <c r="BE63" s="917"/>
      <c r="BF63" s="917"/>
      <c r="BG63" s="264"/>
      <c r="BH63" s="263"/>
      <c r="BI63" s="871"/>
      <c r="BJ63" s="871"/>
      <c r="BK63" s="871"/>
      <c r="BL63" s="871"/>
      <c r="BM63" s="917"/>
      <c r="BN63" s="917"/>
      <c r="BO63" s="264"/>
      <c r="BP63" s="263"/>
      <c r="BQ63" s="886"/>
      <c r="BR63" s="886"/>
      <c r="BS63" s="871"/>
      <c r="BT63" s="871"/>
      <c r="BU63" s="917"/>
      <c r="BV63" s="917"/>
      <c r="BW63" s="918"/>
      <c r="BX63" s="919"/>
      <c r="BY63" s="871"/>
      <c r="BZ63" s="871"/>
      <c r="CA63" s="871"/>
      <c r="CB63" s="871"/>
      <c r="CC63" s="917"/>
      <c r="CD63" s="917"/>
      <c r="CE63" s="918"/>
      <c r="CF63" s="919"/>
      <c r="CG63" s="871"/>
      <c r="CH63" s="871"/>
      <c r="CI63" s="871"/>
      <c r="CJ63" s="871"/>
      <c r="CK63" s="917"/>
      <c r="CL63" s="917"/>
      <c r="CM63" s="918"/>
      <c r="CN63" s="919"/>
      <c r="CO63" s="871"/>
      <c r="CP63" s="871"/>
      <c r="CQ63" s="871"/>
      <c r="CR63" s="871"/>
      <c r="CS63" s="917"/>
      <c r="CT63" s="917"/>
      <c r="CU63" s="921"/>
      <c r="CV63" s="924"/>
      <c r="CW63" s="872"/>
      <c r="CX63" s="873"/>
      <c r="CY63" s="760"/>
      <c r="CZ63" s="760"/>
      <c r="DA63" s="762"/>
      <c r="DB63" s="762"/>
      <c r="DC63" s="927"/>
      <c r="DD63" s="930"/>
      <c r="DE63" s="873"/>
      <c r="DF63" s="873"/>
      <c r="DG63" s="760"/>
      <c r="DH63" s="760"/>
      <c r="DI63" s="762"/>
      <c r="DJ63" s="762"/>
      <c r="DK63" s="229"/>
      <c r="DL63" s="228"/>
      <c r="DM63" s="228">
        <f>+DE63+CW63+CO63+CG63+BY63+BQ63+BI63+BA63+AS63+AK63+AC63+U63</f>
        <v>0</v>
      </c>
      <c r="DN63" s="231" t="str">
        <f t="shared" si="2"/>
        <v>OK</v>
      </c>
      <c r="DO63" s="786"/>
      <c r="DP63" s="786"/>
      <c r="DQ63" s="223" t="e">
        <f t="shared" si="8"/>
        <v>#DIV/0!</v>
      </c>
      <c r="DR63" s="817"/>
      <c r="DS63" s="817"/>
      <c r="DT63" s="813" t="e">
        <f t="shared" si="46"/>
        <v>#DIV/0!</v>
      </c>
      <c r="DU63" s="785"/>
      <c r="DV63" s="785"/>
      <c r="DW63" s="788"/>
      <c r="DX63" s="786"/>
      <c r="DY63" s="786"/>
      <c r="DZ63" s="223" t="e">
        <f t="shared" si="9"/>
        <v>#DIV/0!</v>
      </c>
      <c r="EA63" s="786"/>
      <c r="EB63" s="786"/>
      <c r="EC63" s="813" t="e">
        <f t="shared" si="70"/>
        <v>#DIV/0!</v>
      </c>
      <c r="ED63" s="785"/>
      <c r="EE63" s="785"/>
      <c r="EF63" s="788"/>
      <c r="EG63" s="786"/>
      <c r="EH63" s="786"/>
      <c r="EI63" s="787"/>
      <c r="EJ63" s="786"/>
      <c r="EK63" s="786"/>
      <c r="EL63" s="813" t="e">
        <f t="shared" si="71"/>
        <v>#DIV/0!</v>
      </c>
      <c r="EM63" s="785"/>
      <c r="EN63" s="785"/>
      <c r="EO63" s="788"/>
      <c r="EP63" s="786"/>
      <c r="EQ63" s="786"/>
      <c r="ER63" s="223" t="e">
        <f t="shared" si="11"/>
        <v>#DIV/0!</v>
      </c>
      <c r="ES63" s="786"/>
      <c r="ET63" s="786"/>
      <c r="EU63" s="813" t="e">
        <f t="shared" si="68"/>
        <v>#DIV/0!</v>
      </c>
      <c r="EV63" s="785"/>
      <c r="EW63" s="785"/>
      <c r="EX63" s="788"/>
      <c r="EY63" s="233">
        <f t="shared" si="72"/>
        <v>0</v>
      </c>
      <c r="EZ63" s="286"/>
      <c r="FA63" s="234"/>
      <c r="FB63" s="234"/>
      <c r="FC63" s="234"/>
      <c r="FD63" s="234"/>
      <c r="FE63" s="234"/>
      <c r="FF63" s="234"/>
      <c r="FG63" s="234"/>
      <c r="FH63" s="234"/>
      <c r="FI63" s="234"/>
      <c r="FJ63" s="234"/>
      <c r="FK63" s="234"/>
      <c r="FL63" s="234"/>
      <c r="FM63" s="234"/>
      <c r="FN63" s="234"/>
      <c r="FO63" s="234"/>
      <c r="FP63" s="234"/>
      <c r="FQ63" s="234"/>
      <c r="FR63" s="234"/>
      <c r="FS63" s="234"/>
      <c r="FT63" s="234"/>
      <c r="FU63" s="234"/>
      <c r="FV63" s="234"/>
      <c r="FW63" s="234"/>
      <c r="FX63" s="234"/>
      <c r="FY63" s="234"/>
      <c r="FZ63" s="234"/>
      <c r="GA63" s="234"/>
      <c r="GB63" s="234"/>
      <c r="GC63" s="234"/>
      <c r="GD63" s="234"/>
      <c r="GE63" s="234"/>
      <c r="GF63" s="234"/>
      <c r="GG63" s="234"/>
      <c r="GH63" s="234"/>
      <c r="GI63" s="234"/>
      <c r="GJ63" s="234"/>
      <c r="GK63" s="234"/>
      <c r="GL63" s="234"/>
      <c r="GM63" s="234"/>
      <c r="GN63" s="234"/>
      <c r="GO63" s="234"/>
      <c r="GP63" s="234"/>
      <c r="GQ63" s="234"/>
      <c r="GR63" s="234"/>
      <c r="GS63" s="234"/>
      <c r="GT63" s="234"/>
      <c r="GU63" s="234"/>
      <c r="GV63" s="234"/>
      <c r="GW63" s="234"/>
      <c r="GX63" s="234"/>
      <c r="GY63" s="234"/>
      <c r="GZ63" s="234"/>
      <c r="HA63" s="234"/>
      <c r="HB63" s="234"/>
      <c r="HC63" s="234"/>
      <c r="HD63" s="234"/>
      <c r="HE63" s="234"/>
      <c r="HF63" s="234"/>
      <c r="HG63" s="234"/>
      <c r="HH63" s="234"/>
      <c r="HI63" s="234"/>
      <c r="HJ63" s="234"/>
      <c r="HK63" s="234"/>
      <c r="HL63" s="234"/>
      <c r="HM63" s="234"/>
    </row>
    <row r="64" spans="1:221" ht="93.75" customHeight="1" x14ac:dyDescent="0.25">
      <c r="A64" s="940"/>
      <c r="B64" s="940"/>
      <c r="C64" s="940"/>
      <c r="D64" s="940"/>
      <c r="E64" s="940"/>
      <c r="F64" s="940"/>
      <c r="G64" s="940"/>
      <c r="H64" s="941"/>
      <c r="I64" s="942"/>
      <c r="J64" s="879"/>
      <c r="K64" s="880"/>
      <c r="L64" s="881"/>
      <c r="M64" s="883"/>
      <c r="N64" s="885"/>
      <c r="O64" s="876"/>
      <c r="P64" s="874"/>
      <c r="Q64" s="875"/>
      <c r="R64" s="876"/>
      <c r="S64" s="877"/>
      <c r="T64" s="878"/>
      <c r="U64" s="871"/>
      <c r="V64" s="871"/>
      <c r="W64" s="871"/>
      <c r="X64" s="871"/>
      <c r="Y64" s="917"/>
      <c r="Z64" s="917"/>
      <c r="AA64" s="264"/>
      <c r="AB64" s="263"/>
      <c r="AC64" s="871"/>
      <c r="AD64" s="871"/>
      <c r="AE64" s="871"/>
      <c r="AF64" s="871"/>
      <c r="AG64" s="917"/>
      <c r="AH64" s="917"/>
      <c r="AI64" s="264"/>
      <c r="AJ64" s="263"/>
      <c r="AK64" s="871"/>
      <c r="AL64" s="871"/>
      <c r="AM64" s="871"/>
      <c r="AN64" s="871"/>
      <c r="AO64" s="917"/>
      <c r="AP64" s="917"/>
      <c r="AQ64" s="264"/>
      <c r="AR64" s="263"/>
      <c r="AS64" s="871"/>
      <c r="AT64" s="871"/>
      <c r="AU64" s="871"/>
      <c r="AV64" s="871"/>
      <c r="AW64" s="917"/>
      <c r="AX64" s="917"/>
      <c r="AY64" s="264"/>
      <c r="AZ64" s="263"/>
      <c r="BA64" s="871"/>
      <c r="BB64" s="871"/>
      <c r="BC64" s="871"/>
      <c r="BD64" s="871"/>
      <c r="BE64" s="917"/>
      <c r="BF64" s="917"/>
      <c r="BG64" s="264"/>
      <c r="BH64" s="263"/>
      <c r="BI64" s="871"/>
      <c r="BJ64" s="871"/>
      <c r="BK64" s="871"/>
      <c r="BL64" s="871"/>
      <c r="BM64" s="917"/>
      <c r="BN64" s="917"/>
      <c r="BO64" s="264"/>
      <c r="BP64" s="263"/>
      <c r="BQ64" s="886"/>
      <c r="BR64" s="886"/>
      <c r="BS64" s="871"/>
      <c r="BT64" s="871"/>
      <c r="BU64" s="917"/>
      <c r="BV64" s="917"/>
      <c r="BW64" s="899"/>
      <c r="BX64" s="897"/>
      <c r="BY64" s="871"/>
      <c r="BZ64" s="871"/>
      <c r="CA64" s="871"/>
      <c r="CB64" s="871"/>
      <c r="CC64" s="917"/>
      <c r="CD64" s="917"/>
      <c r="CE64" s="899"/>
      <c r="CF64" s="897"/>
      <c r="CG64" s="871"/>
      <c r="CH64" s="871"/>
      <c r="CI64" s="871"/>
      <c r="CJ64" s="871"/>
      <c r="CK64" s="917"/>
      <c r="CL64" s="917"/>
      <c r="CM64" s="899"/>
      <c r="CN64" s="897"/>
      <c r="CO64" s="871"/>
      <c r="CP64" s="871"/>
      <c r="CQ64" s="871"/>
      <c r="CR64" s="871"/>
      <c r="CS64" s="917"/>
      <c r="CT64" s="917"/>
      <c r="CU64" s="922"/>
      <c r="CV64" s="925"/>
      <c r="CW64" s="872"/>
      <c r="CX64" s="873"/>
      <c r="CY64" s="760"/>
      <c r="CZ64" s="760"/>
      <c r="DA64" s="762"/>
      <c r="DB64" s="762"/>
      <c r="DC64" s="928"/>
      <c r="DD64" s="931"/>
      <c r="DE64" s="873"/>
      <c r="DF64" s="873"/>
      <c r="DG64" s="760"/>
      <c r="DH64" s="760"/>
      <c r="DI64" s="762"/>
      <c r="DJ64" s="762"/>
      <c r="DK64" s="229"/>
      <c r="DL64" s="228"/>
      <c r="DM64" s="228">
        <f t="shared" si="13"/>
        <v>0</v>
      </c>
      <c r="DN64" s="231" t="str">
        <f t="shared" si="2"/>
        <v>OK</v>
      </c>
      <c r="DO64" s="786"/>
      <c r="DP64" s="786"/>
      <c r="DQ64" s="223" t="e">
        <f t="shared" si="8"/>
        <v>#DIV/0!</v>
      </c>
      <c r="DR64" s="817"/>
      <c r="DS64" s="817"/>
      <c r="DT64" s="813" t="e">
        <f t="shared" si="46"/>
        <v>#DIV/0!</v>
      </c>
      <c r="DU64" s="785"/>
      <c r="DV64" s="785"/>
      <c r="DW64" s="788"/>
      <c r="DX64" s="786"/>
      <c r="DY64" s="786"/>
      <c r="DZ64" s="223" t="e">
        <f t="shared" si="9"/>
        <v>#DIV/0!</v>
      </c>
      <c r="EA64" s="786"/>
      <c r="EB64" s="786"/>
      <c r="EC64" s="813" t="e">
        <f t="shared" si="70"/>
        <v>#DIV/0!</v>
      </c>
      <c r="ED64" s="785"/>
      <c r="EE64" s="785"/>
      <c r="EF64" s="788"/>
      <c r="EG64" s="786"/>
      <c r="EH64" s="786"/>
      <c r="EI64" s="787"/>
      <c r="EJ64" s="786"/>
      <c r="EK64" s="786"/>
      <c r="EL64" s="813" t="e">
        <f t="shared" si="71"/>
        <v>#DIV/0!</v>
      </c>
      <c r="EM64" s="785"/>
      <c r="EN64" s="785"/>
      <c r="EO64" s="788"/>
      <c r="EP64" s="786"/>
      <c r="EQ64" s="786"/>
      <c r="ER64" s="223" t="e">
        <f t="shared" si="11"/>
        <v>#DIV/0!</v>
      </c>
      <c r="ES64" s="786"/>
      <c r="ET64" s="786"/>
      <c r="EU64" s="813" t="e">
        <f t="shared" si="68"/>
        <v>#DIV/0!</v>
      </c>
      <c r="EV64" s="785"/>
      <c r="EW64" s="785"/>
      <c r="EX64" s="788"/>
      <c r="EY64" s="233">
        <f t="shared" si="72"/>
        <v>0</v>
      </c>
      <c r="EZ64" s="286"/>
      <c r="FA64" s="234"/>
      <c r="FB64" s="234"/>
      <c r="FC64" s="234"/>
      <c r="FD64" s="234"/>
      <c r="FE64" s="234"/>
      <c r="FF64" s="234"/>
      <c r="FG64" s="234"/>
      <c r="FH64" s="234"/>
      <c r="FI64" s="234"/>
      <c r="FJ64" s="234"/>
      <c r="FK64" s="234"/>
      <c r="FL64" s="234"/>
      <c r="FM64" s="234"/>
      <c r="FN64" s="234"/>
      <c r="FO64" s="234"/>
      <c r="FP64" s="234"/>
      <c r="FQ64" s="234"/>
      <c r="FR64" s="234"/>
      <c r="FS64" s="234"/>
      <c r="FT64" s="234"/>
      <c r="FU64" s="234"/>
      <c r="FV64" s="234"/>
      <c r="FW64" s="234"/>
      <c r="FX64" s="234"/>
      <c r="FY64" s="234"/>
      <c r="FZ64" s="234"/>
      <c r="GA64" s="234"/>
      <c r="GB64" s="234"/>
      <c r="GC64" s="234"/>
      <c r="GD64" s="234"/>
      <c r="GE64" s="234"/>
      <c r="GF64" s="234"/>
      <c r="GG64" s="234"/>
      <c r="GH64" s="234"/>
      <c r="GI64" s="234"/>
      <c r="GJ64" s="234"/>
      <c r="GK64" s="234"/>
      <c r="GL64" s="234"/>
      <c r="GM64" s="234"/>
      <c r="GN64" s="234"/>
      <c r="GO64" s="234"/>
      <c r="GP64" s="234"/>
      <c r="GQ64" s="234"/>
      <c r="GR64" s="234"/>
      <c r="GS64" s="234"/>
      <c r="GT64" s="234"/>
      <c r="GU64" s="234"/>
      <c r="GV64" s="234"/>
      <c r="GW64" s="234"/>
      <c r="GX64" s="234"/>
      <c r="GY64" s="234"/>
      <c r="GZ64" s="234"/>
      <c r="HA64" s="234"/>
      <c r="HB64" s="234"/>
      <c r="HC64" s="234"/>
      <c r="HD64" s="234"/>
      <c r="HE64" s="234"/>
      <c r="HF64" s="234"/>
      <c r="HG64" s="234"/>
      <c r="HH64" s="234"/>
      <c r="HI64" s="234"/>
      <c r="HJ64" s="234"/>
      <c r="HK64" s="234"/>
      <c r="HL64" s="234"/>
      <c r="HM64" s="234"/>
    </row>
    <row r="65" spans="1:221" ht="30.75" customHeight="1" x14ac:dyDescent="0.25">
      <c r="A65" s="870" t="s">
        <v>556</v>
      </c>
      <c r="B65" s="870"/>
      <c r="C65" s="870" t="s">
        <v>82</v>
      </c>
      <c r="D65" s="870">
        <v>6</v>
      </c>
      <c r="E65" s="870" t="s">
        <v>83</v>
      </c>
      <c r="F65" s="870" t="s">
        <v>661</v>
      </c>
      <c r="G65" s="870" t="s">
        <v>79</v>
      </c>
      <c r="H65" s="868">
        <v>12</v>
      </c>
      <c r="I65" s="869">
        <v>0.1</v>
      </c>
      <c r="J65" s="864">
        <v>18</v>
      </c>
      <c r="K65" s="867" t="s">
        <v>662</v>
      </c>
      <c r="L65" s="862" t="s">
        <v>663</v>
      </c>
      <c r="M65" s="862" t="s">
        <v>664</v>
      </c>
      <c r="N65" s="864">
        <v>1</v>
      </c>
      <c r="O65" s="861" t="s">
        <v>665</v>
      </c>
      <c r="P65" s="865">
        <v>0.2</v>
      </c>
      <c r="Q65" s="860">
        <f>+P65/$P$96</f>
        <v>2.0000000000000007E-2</v>
      </c>
      <c r="R65" s="861" t="s">
        <v>188</v>
      </c>
      <c r="S65" s="530" t="s">
        <v>666</v>
      </c>
      <c r="T65" s="531">
        <v>0.5</v>
      </c>
      <c r="U65" s="532">
        <v>0</v>
      </c>
      <c r="V65" s="532">
        <v>0</v>
      </c>
      <c r="W65" s="849">
        <f>+U65+U66</f>
        <v>0</v>
      </c>
      <c r="X65" s="849">
        <f>+V65+V66</f>
        <v>0</v>
      </c>
      <c r="Y65" s="850">
        <f>+(U65*$P$65)+(U66*$P$65)+(U67*$P$67)+(U68*$P$67)+(U69*$P$69)+(U70*$P$69)+(U71*$P$71)+(U72*$P$71)+(U73*$P$71)+(U74*$P$74)+(U75*$P$74)+(U76*$P$76)+(U77*$P$76)+(U78*$P$76)+(U79*$P$79)+(U80*$P$80)</f>
        <v>0</v>
      </c>
      <c r="Z65" s="850">
        <f>+(V65*$P$65)+(V66*$P$65)+(V67*$P$67)+(V68*$P$67)+(V69*$P$69)+(V70*$P$69)+(V71*$P$71)+(V72*$P$71)+(V73*$P$71)+(V74*$P$74)+(V75*$P$74)+(V76*$P$76)+(V77*$P$76)+(V78*$P$76)+(V79*$P$79)+(V80*$P$80)</f>
        <v>0</v>
      </c>
      <c r="AA65" s="533"/>
      <c r="AB65" s="532"/>
      <c r="AC65" s="532">
        <v>0</v>
      </c>
      <c r="AD65" s="532">
        <v>0</v>
      </c>
      <c r="AE65" s="849">
        <f>+AC65+AC66</f>
        <v>0</v>
      </c>
      <c r="AF65" s="849">
        <f>+AD65+AD66</f>
        <v>0</v>
      </c>
      <c r="AG65" s="850">
        <f>+(AC65*$P$65)+(AC66*$P$65)+(AC67*$P$67)+(AC68*$P$67)+(AC69*$P$69)+(AC70*$P$69)+(AC71*$P$71)+(AC72*$P$71)+(AC73*$P$71)+(AC74*$P$74)+(AC75*$P$74)+(AC76*$P$76)+(AC77*$P$76)+(AC78*$P$76)+(AC79*$P$79)+(AC80*$P$80)</f>
        <v>0</v>
      </c>
      <c r="AH65" s="850">
        <f>+(AD65*$P$65)+(AD66*$P$65)+(AD67*$P$67)+(AD68*$P$67)+(AD69*$P$69)+(AD70*$P$69)+(AD71*$P$71)+(AD72*$P$71)+(AD73*$P$71)+(AD74*$P$74)+(AD75*$P$74)+(AD76*$P$76)+(AD77*$P$76)+(AD78*$P$76)+(AD79*$P$79)+(AD80*$P$80)</f>
        <v>0</v>
      </c>
      <c r="AI65" s="533"/>
      <c r="AJ65" s="532"/>
      <c r="AK65" s="532">
        <v>0</v>
      </c>
      <c r="AL65" s="532">
        <v>0</v>
      </c>
      <c r="AM65" s="849">
        <f>+AK65+AK66</f>
        <v>0</v>
      </c>
      <c r="AN65" s="849">
        <f>+AL65+AL66</f>
        <v>0</v>
      </c>
      <c r="AO65" s="850">
        <f>+(AK65*$P$65)+(AK66*$P$65)+(AK67*$P$67)+(AK68*$P$67)+(AK69*$P$69)+(AK70*$P$69)+(AK71*$P$71)+(AK72*$P$71)+(AK73*$P$71)+(AK74*$P$74)+(AK75*$P$74)+(AK76*$P$76)+(AK77*$P$76)+(AK78*$P$76)+(AK79*$P$79)+(AK80*$P$80)</f>
        <v>0</v>
      </c>
      <c r="AP65" s="850">
        <f>+(AL65*$P$65)+(AL66*$P$65)+(AL67*$P$67)+(AL68*$P$67)+(AL69*$P$69)+(AL70*$P$69)+(AL71*$P$71)+(AL72*$P$71)+(AL73*$P$71)+(AL74*$P$74)+(AL75*$P$74)+(AL76*$P$76)+(AL77*$P$76)+(AL78*$P$76)+(AL79*$P$79)+(AL80*$P$80)</f>
        <v>0</v>
      </c>
      <c r="AQ65" s="533"/>
      <c r="AR65" s="532"/>
      <c r="AS65" s="532">
        <v>0</v>
      </c>
      <c r="AT65" s="532">
        <v>0</v>
      </c>
      <c r="AU65" s="849">
        <f>+AS65+AS66</f>
        <v>0</v>
      </c>
      <c r="AV65" s="849">
        <f>+AT65+AT66</f>
        <v>0</v>
      </c>
      <c r="AW65" s="850">
        <f>+(AS65*$P$65)+(AS66*$P$65)+(AS67*$P$67)+(AS68*$P$67)+(AS69*$P$69)+(AS70*$P$69)+(AS71*$P$71)+(AS72*$P$71)+(AS73*$P$71)+(AS74*$P$74)+(AS75*$P$74)+(AS76*$P$76)+(AS77*$P$76)+(AS78*$P$76)+(AS79*$P$79)+(AS80*$P$80)</f>
        <v>0</v>
      </c>
      <c r="AX65" s="850">
        <f>+(AT65*$P$65)+(AT66*$P$65)+(AT67*$P$67)+(AT68*$P$67)+(AT69*$P$69)+(AT70*$P$69)+(AT71*$P$71)+(AT72*$P$71)+(AT73*$P$71)+(AT74*$P$74)+(AT75*$P$74)+(AT76*$P$76)+(AT77*$P$76)+(AT78*$P$76)+(AT79*$P$79)+(AT80*$P$80)</f>
        <v>0</v>
      </c>
      <c r="AY65" s="533"/>
      <c r="AZ65" s="532"/>
      <c r="BA65" s="532">
        <v>0</v>
      </c>
      <c r="BB65" s="532">
        <v>0</v>
      </c>
      <c r="BC65" s="849">
        <f>+BA65+BA66</f>
        <v>0</v>
      </c>
      <c r="BD65" s="849">
        <f>+BB65+BB66</f>
        <v>0</v>
      </c>
      <c r="BE65" s="850">
        <f>+(BA65*$P$65)+(BA66*$P$65)+(BA67*$P$67)+(BA68*$P$67)+(BA69*$P$69)+(BA70*$P$69)+(BA71*$P$71)+(BA72*$P$71)+(BA73*$P$71)+(BA74*$P$74)+(BA75*$P$74)+(BA76*$P$76)+(BA77*$P$76)+(BA78*$P$76)+(BA79*$P$79)+(BA80*$P$80)</f>
        <v>0</v>
      </c>
      <c r="BF65" s="850">
        <f>+(BB65*$P$65)+(BB66*$P$65)+(BB67*$P$67)+(BB68*$P$67)+(BB69*$P$69)+(BB70*$P$69)+(BB71*$P$71)+(BB72*$P$71)+(BB73*$P$71)+(BB74*$P$74)+(BB75*$P$74)+(BB76*$P$76)+(BB77*$P$76)+(BB78*$P$76)+(BB79*$P$79)+(BB80*$P$80)</f>
        <v>0</v>
      </c>
      <c r="BG65" s="533"/>
      <c r="BH65" s="532"/>
      <c r="BI65" s="532">
        <v>0</v>
      </c>
      <c r="BJ65" s="532">
        <v>0</v>
      </c>
      <c r="BK65" s="849">
        <f>+BI65+BI66</f>
        <v>0</v>
      </c>
      <c r="BL65" s="849">
        <f>+BJ65+BJ66</f>
        <v>0</v>
      </c>
      <c r="BM65" s="850">
        <f>+(BI65*$P$65)+(BI66*$P$65)+(BI67*$P$67)+(BI68*$P$67)+(BI69*$P$69)+(BI70*$P$69)+(BI71*$P$71)+(BI72*$P$71)+(BI73*$P$71)+(BI74*$P$74)+(BI75*$P$74)+(BI76*$P$76)+(BI77*$P$76)+(BI78*$P$76)+(BI79*$P$79)+(BI80*$P$80)</f>
        <v>0</v>
      </c>
      <c r="BN65" s="850">
        <f>+(BJ65*$P$65)+(BJ66*$P$65)+(BJ67*$P$67)+(BJ68*$P$67)+(BJ69*$P$69)+(BJ70*$P$69)+(BJ71*$P$71)+(BJ72*$P$71)+(BJ73*$P$71)+(BJ74*$P$74)+(BJ75*$P$74)+(BJ76*$P$76)+(BJ77*$P$76)+(BJ78*$P$76)+(BJ79*$P$79)+(BJ80*$P$80)</f>
        <v>0</v>
      </c>
      <c r="BO65" s="533"/>
      <c r="BP65" s="532"/>
      <c r="BQ65" s="534">
        <v>8.3299999999999999E-2</v>
      </c>
      <c r="BR65" s="534">
        <v>8.3299999999999999E-2</v>
      </c>
      <c r="BS65" s="849">
        <f>+BQ65+BQ66</f>
        <v>0.1666</v>
      </c>
      <c r="BT65" s="849">
        <f>+BR65+BR66</f>
        <v>0.1666</v>
      </c>
      <c r="BU65" s="850">
        <f>+(BQ65*$P$65)+(BQ66*$P$65)+(BQ67*$P$67)+(BQ68*$P$67)+(BQ69*$P$69)+(BQ70*$P$69)+(BQ71*$P$71)+(BQ72*$P$71)+(BQ73*$P$71)+(BQ74*$P$74)+(BQ75*$P$74)+(BQ76*$P$76)+(BQ77*$P$76)+(BQ78*$P$76)+(BQ79*$P$79)+(BQ80*$P$80)</f>
        <v>6.6640000000000005E-2</v>
      </c>
      <c r="BV65" s="850">
        <f>+(BR65*$P$65)+(BR66*$P$65)+(BR67*$P$67)+(BR68*$P$67)+(BR69*$P$69)+(BR70*$P$69)+(BR71*$P$71)+(BR72*$P$71)+(BR73*$P$71)+(BR74*$P$74)+(BR75*$P$74)+(BR76*$P$76)+(BR77*$P$76)+(BR78*$P$76)+(BR79*$P$79)+(BR80*$P$80)</f>
        <v>6.6640000000000005E-2</v>
      </c>
      <c r="BW65" s="533" t="s">
        <v>667</v>
      </c>
      <c r="BX65" s="532" t="s">
        <v>668</v>
      </c>
      <c r="BY65" s="532">
        <v>8.3299999999999999E-2</v>
      </c>
      <c r="BZ65" s="532">
        <v>8.3299999999999999E-2</v>
      </c>
      <c r="CA65" s="849">
        <f>+BY65+BY66</f>
        <v>0.1666</v>
      </c>
      <c r="CB65" s="849">
        <f>+BZ65+BZ66</f>
        <v>0.1666</v>
      </c>
      <c r="CC65" s="850">
        <f>+(BY65*$P$65)+(BY66*$P$65)+(BY67*$P$67)+(BY68*$P$67)+(BY69*$P$69)+(BY70*$P$69)+(BY71*$P$71)+(BY72*$P$71)+(BY73*$P$71)+(BY74*$P$74)+(BY75*$P$74)+(BY76*$P$76)+(BY77*$P$76)+(BY78*$P$76)+(BY79*$P$79)+(BY80*$P$80)</f>
        <v>7.6640000000000014E-2</v>
      </c>
      <c r="CD65" s="850">
        <f>+(BZ65*$P$65)+(BZ66*$P$65)+(BZ67*$P$67)+(BZ68*$P$67)+(BZ69*$P$69)+(BZ70*$P$69)+(BZ71*$P$71)+(BZ72*$P$71)+(BZ73*$P$71)+(BZ74*$P$74)+(BZ75*$P$74)+(BZ76*$P$76)+(BZ77*$P$76)+(BZ78*$P$76)+(BZ79*$P$79)+(BZ80*$P$80)</f>
        <v>7.6640000000000014E-2</v>
      </c>
      <c r="CE65" s="533" t="s">
        <v>669</v>
      </c>
      <c r="CF65" s="532" t="s">
        <v>668</v>
      </c>
      <c r="CG65" s="532">
        <v>8.3299999999999999E-2</v>
      </c>
      <c r="CH65" s="532">
        <v>8.3299999999999999E-2</v>
      </c>
      <c r="CI65" s="849">
        <f>+CG65+CG66</f>
        <v>0.1666</v>
      </c>
      <c r="CJ65" s="849">
        <f>+CH65+CH66</f>
        <v>0.1666</v>
      </c>
      <c r="CK65" s="850">
        <f>+(CG65*$P$65)+(CG66*$P$65)+(CG67*$P$67)+(CG68*$P$67)+(CG69*$P$69)+(CG70*$P$69)+(CG71*$P$71)+(CG72*$P$71)+(CG73*$P$71)+(CG74*$P$74)+(CG75*$P$74)+(CG76*$P$76)+(CG77*$P$76)+(CG78*$P$76)+(CG79*$P$79)+(CG80*$P$80)</f>
        <v>7.6640000000000014E-2</v>
      </c>
      <c r="CL65" s="850">
        <f>+(CH65*$P$65)+(CH66*$P$65)+(CH67*$P$67)+(CH68*$P$67)+(CH69*$P$69)+(CH70*$P$69)+(CH71*$P$71)+(CH72*$P$71)+(CH73*$P$71)+(CH74*$P$74)+(CH75*$P$74)+(CH76*$P$76)+(CH77*$P$76)+(CH78*$P$76)+(CH79*$P$79)+(CH80*$P$80)</f>
        <v>7.6640000000000014E-2</v>
      </c>
      <c r="CM65" s="533" t="s">
        <v>670</v>
      </c>
      <c r="CN65" s="532" t="s">
        <v>668</v>
      </c>
      <c r="CO65" s="532">
        <v>8.3299999999999999E-2</v>
      </c>
      <c r="CP65" s="532">
        <v>0</v>
      </c>
      <c r="CQ65" s="849">
        <f>+CO65+CO66</f>
        <v>0.1666</v>
      </c>
      <c r="CR65" s="849" t="s">
        <v>671</v>
      </c>
      <c r="CS65" s="850">
        <f>+(CO65*$P$65)+(CO66*$P$65)+(CO67*$P$67)+(CO68*$P$67)+(CO69*$P$69)+(CO70*$P$69)+(CO71*$P$71)+(CO72*$P$71)+(CO73*$P$71)+(CO74*$P$74)+(CO75*$P$74)+(CO76*$P$76)+(CO77*$P$76)+(CO78*$P$76)+(CO79*$P$79)+(CO80*$P$80)</f>
        <v>0.28664000000000001</v>
      </c>
      <c r="CT65" s="850">
        <f>+(CP65*$P$65)+(CP66*$P$65)+(CP67*$P$67)+(CP68*$P$67)+(CP69*$P$69)+(CP70*$P$69)+(CP71*$P$71)+(CP72*$P$71)+(CP73*$P$71)+(CP74*$P$74)+(CP75*$P$74)+(CP76*$P$76)+(CP77*$P$76)+(CP78*$P$76)+(CP79*$P$79)+(CP80*$P$80)</f>
        <v>0.25331999999999999</v>
      </c>
      <c r="CU65" s="542" t="s">
        <v>672</v>
      </c>
      <c r="CV65" s="543" t="s">
        <v>673</v>
      </c>
      <c r="CW65" s="237">
        <v>8.3299999999999999E-2</v>
      </c>
      <c r="CX65" s="578">
        <v>8.3299999999999999E-2</v>
      </c>
      <c r="CY65" s="774">
        <f>+CW65+CW66</f>
        <v>0.1666</v>
      </c>
      <c r="CZ65" s="774">
        <f>+CX65+CX66</f>
        <v>0.1666</v>
      </c>
      <c r="DA65" s="775">
        <f>+(CW65*$P$65)+(CW66*$P$65)+(CW67*$P$67)+(CW68*$P$67)+(CW69*$P$69)+(CW70*$P$69)+(CW71*$P$71)+(CW72*$P$71)+(CW73*$P$71)+(CW74*$P$74)+(CW75*$P$74)+(CW76*$P$76)+(CW77*$P$76)+(CW78*$P$76)+(CW79*$P$79)+(CW80*$P$80)</f>
        <v>0.35164000000000001</v>
      </c>
      <c r="DB65" s="775">
        <f>+(CX65*$P$65)+(CX66*$P$65)+(CX67*$P$67)+(CX68*$P$67)+(CX69*$P$69)+(CX70*$P$69)+(CX71*$P$71)+(CX72*$P$71)+(CX73*$P$71)+(CX74*$P$74)+(CX75*$P$74)+(CX76*$P$76)+(CX77*$P$76)+(CX78*$P$76)+(CX79*$P$79)+(CX80*$P$80)</f>
        <v>0.35164000000000001</v>
      </c>
      <c r="DC65" s="576" t="s">
        <v>674</v>
      </c>
      <c r="DD65" s="236" t="s">
        <v>675</v>
      </c>
      <c r="DE65" s="237">
        <v>8.3500000000000005E-2</v>
      </c>
      <c r="DF65" s="236">
        <v>0</v>
      </c>
      <c r="DG65" s="774">
        <f>+DE65+DE66</f>
        <v>0.16700000000000001</v>
      </c>
      <c r="DH65" s="774">
        <f>+DF65+DF66</f>
        <v>0</v>
      </c>
      <c r="DI65" s="775">
        <f>+(DE65*$P$65)+(DE66*$P$65)+(DE67*$P$67)+(DE68*$P$67)+(DE69*$P$69)+(DE70*$P$69)+(DE71*$P$71)+(DE72*$P$71)+(DE73*$P$71)+(DE74*$P$74)+(DE75*$P$74)+(DE76*$P$76)+(DE77*$P$76)+(DE78*$P$76)+(DE79*$P$79)+(DE80*$P$80)</f>
        <v>0.14180000000000001</v>
      </c>
      <c r="DJ65" s="775">
        <f>+(DF65*$P$65)+(DF66*$P$65)+(DF67*$P$67)+(DF68*$P$67)+(DF69*$P$69)+(DF70*$P$69)+(DF71*$P$71)+(DF72*$P$71)+(DF73*$P$71)+(DF74*$P$74)+(DF75*$P$74)+(DF76*$P$76)+(DF77*$P$76)+(DF78*$P$76)+(DF79*$P$79)+(DF80*$P$80)</f>
        <v>3.3400000000000006E-2</v>
      </c>
      <c r="DK65" s="164"/>
      <c r="DL65" s="236"/>
      <c r="DM65" s="228">
        <f t="shared" si="13"/>
        <v>0.49999999999999994</v>
      </c>
      <c r="DN65" s="231" t="str">
        <f t="shared" si="2"/>
        <v>OK</v>
      </c>
      <c r="DO65" s="232">
        <f t="shared" ref="DO65:DP93" si="74">+U65+AC65+AK65</f>
        <v>0</v>
      </c>
      <c r="DP65" s="232">
        <f t="shared" si="74"/>
        <v>0</v>
      </c>
      <c r="DQ65" s="223" t="e">
        <f t="shared" si="8"/>
        <v>#DIV/0!</v>
      </c>
      <c r="DR65" s="786">
        <f>+W65+AE65+AM65</f>
        <v>0</v>
      </c>
      <c r="DS65" s="786">
        <f>+X65+AF65+AN65</f>
        <v>0</v>
      </c>
      <c r="DT65" s="813" t="e">
        <f t="shared" si="46"/>
        <v>#DIV/0!</v>
      </c>
      <c r="DU65" s="785">
        <f>+AO65+AG65+Y65</f>
        <v>0</v>
      </c>
      <c r="DV65" s="785">
        <f>+AP65+AH65+Z65</f>
        <v>0</v>
      </c>
      <c r="DW65" s="788" t="e">
        <f>+DV65/DU65</f>
        <v>#DIV/0!</v>
      </c>
      <c r="DX65" s="232">
        <f t="shared" ref="DX65:DY82" si="75">+BI65+BA65+AS65+AK65+AC65+U65</f>
        <v>0</v>
      </c>
      <c r="DY65" s="232">
        <f t="shared" si="75"/>
        <v>0</v>
      </c>
      <c r="DZ65" s="223" t="e">
        <f t="shared" si="9"/>
        <v>#DIV/0!</v>
      </c>
      <c r="EA65" s="786">
        <f>+DR65+AM65+AU65+BC65</f>
        <v>0</v>
      </c>
      <c r="EB65" s="786">
        <f>+DS65+AN65+AV65+BD65</f>
        <v>0</v>
      </c>
      <c r="EC65" s="813" t="e">
        <f>+EB65/EA65</f>
        <v>#DIV/0!</v>
      </c>
      <c r="ED65" s="785">
        <f>+DU65+BM65+BE65+AW65</f>
        <v>0</v>
      </c>
      <c r="EE65" s="785">
        <f>+DV65+BN65+BF65+AX65</f>
        <v>0</v>
      </c>
      <c r="EF65" s="788" t="e">
        <f>+EE65/ED65</f>
        <v>#DIV/0!</v>
      </c>
      <c r="EG65" s="232">
        <f>+DX65+BQ65+BY65+CG65</f>
        <v>0.24990000000000001</v>
      </c>
      <c r="EH65" s="232">
        <f>+DY65+BR65+BZ65+CH65</f>
        <v>0.24990000000000001</v>
      </c>
      <c r="EI65" s="223">
        <f t="shared" si="17"/>
        <v>1</v>
      </c>
      <c r="EJ65" s="786">
        <f>+EA65+CI65+CA65+BS65</f>
        <v>0.49980000000000002</v>
      </c>
      <c r="EK65" s="786">
        <f>+EB65+CJ65+CB65+BT65</f>
        <v>0.49980000000000002</v>
      </c>
      <c r="EL65" s="813">
        <f t="shared" si="71"/>
        <v>1</v>
      </c>
      <c r="EM65" s="785">
        <f>+ED65+CK65+CC65+BU65</f>
        <v>0.21992000000000003</v>
      </c>
      <c r="EN65" s="785">
        <f>+EE65+CL65+CD65+BV65</f>
        <v>0.21992000000000003</v>
      </c>
      <c r="EO65" s="788">
        <f>+EN65/EM65</f>
        <v>1</v>
      </c>
      <c r="EP65" s="232">
        <f>+EG65+DE65+CW65+CO65</f>
        <v>0.5</v>
      </c>
      <c r="EQ65" s="232">
        <f>+EH65+DF65+CX65+CP65</f>
        <v>0.3332</v>
      </c>
      <c r="ER65" s="223">
        <f t="shared" si="11"/>
        <v>0.66639999999999999</v>
      </c>
      <c r="ES65" s="786">
        <f>+EJ65+CQ65+CY65+DG65</f>
        <v>1</v>
      </c>
      <c r="ET65" s="786" t="e">
        <f>+EK65+CR65+CZ65+DH65</f>
        <v>#VALUE!</v>
      </c>
      <c r="EU65" s="813" t="e">
        <f t="shared" si="68"/>
        <v>#VALUE!</v>
      </c>
      <c r="EV65" s="785">
        <f>+EM65+DI65+DA65+CS65</f>
        <v>1</v>
      </c>
      <c r="EW65" s="785">
        <f>+EN65+DJ65+DB65+CT65</f>
        <v>0.85828000000000004</v>
      </c>
      <c r="EX65" s="788">
        <f>+EW65/EV65</f>
        <v>0.85828000000000004</v>
      </c>
      <c r="EY65" s="238">
        <f t="shared" si="72"/>
        <v>0</v>
      </c>
      <c r="EZ65" s="210"/>
      <c r="FA65" s="227"/>
      <c r="FB65" s="227"/>
      <c r="FC65" s="227"/>
      <c r="FD65" s="227"/>
      <c r="FE65" s="227"/>
      <c r="FF65" s="227"/>
      <c r="FG65" s="227"/>
      <c r="FH65" s="227"/>
      <c r="FI65" s="227"/>
      <c r="FJ65" s="227"/>
      <c r="FK65" s="227"/>
      <c r="FL65" s="227"/>
      <c r="FM65" s="227"/>
      <c r="FN65" s="227"/>
      <c r="FO65" s="227"/>
      <c r="FP65" s="227"/>
      <c r="FQ65" s="227"/>
      <c r="FR65" s="227"/>
      <c r="FS65" s="227"/>
      <c r="FT65" s="227"/>
      <c r="FU65" s="227"/>
      <c r="FV65" s="227"/>
      <c r="FW65" s="227"/>
      <c r="FX65" s="227"/>
      <c r="FY65" s="227"/>
      <c r="FZ65" s="227"/>
      <c r="GA65" s="227"/>
      <c r="GB65" s="227"/>
      <c r="GC65" s="227"/>
      <c r="GD65" s="227"/>
      <c r="GE65" s="227"/>
      <c r="GF65" s="227"/>
      <c r="GG65" s="227"/>
      <c r="GH65" s="227"/>
      <c r="GI65" s="227"/>
      <c r="GJ65" s="227"/>
      <c r="GK65" s="227"/>
      <c r="GL65" s="227"/>
      <c r="GM65" s="227"/>
      <c r="GN65" s="227"/>
      <c r="GO65" s="227"/>
      <c r="GP65" s="227"/>
      <c r="GQ65" s="227"/>
      <c r="GR65" s="227"/>
      <c r="GS65" s="227"/>
      <c r="GT65" s="227"/>
      <c r="GU65" s="227"/>
      <c r="GV65" s="227"/>
      <c r="GW65" s="227"/>
      <c r="GX65" s="227"/>
      <c r="GY65" s="227"/>
      <c r="GZ65" s="227"/>
      <c r="HA65" s="227"/>
      <c r="HB65" s="227"/>
      <c r="HC65" s="227"/>
      <c r="HD65" s="227"/>
      <c r="HE65" s="227"/>
      <c r="HF65" s="227"/>
      <c r="HG65" s="227"/>
      <c r="HH65" s="227"/>
      <c r="HI65" s="227"/>
      <c r="HJ65" s="227"/>
      <c r="HK65" s="227"/>
      <c r="HL65" s="227"/>
      <c r="HM65" s="227"/>
    </row>
    <row r="66" spans="1:221" ht="33" customHeight="1" x14ac:dyDescent="0.25">
      <c r="A66" s="870"/>
      <c r="B66" s="870"/>
      <c r="C66" s="870"/>
      <c r="D66" s="870"/>
      <c r="E66" s="870"/>
      <c r="F66" s="870"/>
      <c r="G66" s="870"/>
      <c r="H66" s="868"/>
      <c r="I66" s="869"/>
      <c r="J66" s="864"/>
      <c r="K66" s="867"/>
      <c r="L66" s="862"/>
      <c r="M66" s="862"/>
      <c r="N66" s="864"/>
      <c r="O66" s="861"/>
      <c r="P66" s="865"/>
      <c r="Q66" s="860"/>
      <c r="R66" s="861"/>
      <c r="S66" s="530" t="s">
        <v>676</v>
      </c>
      <c r="T66" s="531">
        <v>0.5</v>
      </c>
      <c r="U66" s="532">
        <v>0</v>
      </c>
      <c r="V66" s="532">
        <v>0</v>
      </c>
      <c r="W66" s="842"/>
      <c r="X66" s="842"/>
      <c r="Y66" s="850"/>
      <c r="Z66" s="850"/>
      <c r="AA66" s="533"/>
      <c r="AB66" s="532"/>
      <c r="AC66" s="532">
        <v>0</v>
      </c>
      <c r="AD66" s="532">
        <v>0</v>
      </c>
      <c r="AE66" s="842"/>
      <c r="AF66" s="842"/>
      <c r="AG66" s="850"/>
      <c r="AH66" s="850"/>
      <c r="AI66" s="533"/>
      <c r="AJ66" s="532"/>
      <c r="AK66" s="532">
        <v>0</v>
      </c>
      <c r="AL66" s="532">
        <v>0</v>
      </c>
      <c r="AM66" s="842"/>
      <c r="AN66" s="842"/>
      <c r="AO66" s="850"/>
      <c r="AP66" s="850"/>
      <c r="AQ66" s="533"/>
      <c r="AR66" s="532"/>
      <c r="AS66" s="532">
        <v>0</v>
      </c>
      <c r="AT66" s="532">
        <v>0</v>
      </c>
      <c r="AU66" s="842"/>
      <c r="AV66" s="842"/>
      <c r="AW66" s="850"/>
      <c r="AX66" s="850"/>
      <c r="AY66" s="533"/>
      <c r="AZ66" s="532"/>
      <c r="BA66" s="532">
        <v>0</v>
      </c>
      <c r="BB66" s="532">
        <v>0</v>
      </c>
      <c r="BC66" s="842"/>
      <c r="BD66" s="842"/>
      <c r="BE66" s="850"/>
      <c r="BF66" s="850"/>
      <c r="BG66" s="533"/>
      <c r="BH66" s="532"/>
      <c r="BI66" s="532">
        <v>0</v>
      </c>
      <c r="BJ66" s="532">
        <v>0</v>
      </c>
      <c r="BK66" s="842"/>
      <c r="BL66" s="842"/>
      <c r="BM66" s="850"/>
      <c r="BN66" s="850"/>
      <c r="BO66" s="533"/>
      <c r="BP66" s="532"/>
      <c r="BQ66" s="534">
        <v>8.3299999999999999E-2</v>
      </c>
      <c r="BR66" s="534">
        <v>8.3299999999999999E-2</v>
      </c>
      <c r="BS66" s="842"/>
      <c r="BT66" s="842"/>
      <c r="BU66" s="850"/>
      <c r="BV66" s="850"/>
      <c r="BW66" s="533" t="s">
        <v>677</v>
      </c>
      <c r="BX66" s="532" t="s">
        <v>678</v>
      </c>
      <c r="BY66" s="532">
        <v>8.3299999999999999E-2</v>
      </c>
      <c r="BZ66" s="532">
        <v>8.3299999999999999E-2</v>
      </c>
      <c r="CA66" s="842"/>
      <c r="CB66" s="842"/>
      <c r="CC66" s="850"/>
      <c r="CD66" s="850"/>
      <c r="CE66" s="533" t="s">
        <v>679</v>
      </c>
      <c r="CF66" s="532" t="s">
        <v>680</v>
      </c>
      <c r="CG66" s="532">
        <v>8.3299999999999999E-2</v>
      </c>
      <c r="CH66" s="532">
        <v>8.3299999999999999E-2</v>
      </c>
      <c r="CI66" s="842"/>
      <c r="CJ66" s="842"/>
      <c r="CK66" s="850"/>
      <c r="CL66" s="850"/>
      <c r="CM66" s="533" t="s">
        <v>681</v>
      </c>
      <c r="CN66" s="532" t="s">
        <v>682</v>
      </c>
      <c r="CO66" s="532">
        <v>8.3299999999999999E-2</v>
      </c>
      <c r="CP66" s="532">
        <v>0</v>
      </c>
      <c r="CQ66" s="842"/>
      <c r="CR66" s="842"/>
      <c r="CS66" s="850"/>
      <c r="CT66" s="850"/>
      <c r="CU66" s="542" t="s">
        <v>683</v>
      </c>
      <c r="CV66" s="543" t="s">
        <v>684</v>
      </c>
      <c r="CW66" s="237">
        <v>8.3299999999999999E-2</v>
      </c>
      <c r="CX66" s="578">
        <v>8.3299999999999999E-2</v>
      </c>
      <c r="CY66" s="844"/>
      <c r="CZ66" s="844"/>
      <c r="DA66" s="775"/>
      <c r="DB66" s="775"/>
      <c r="DC66" s="577" t="s">
        <v>685</v>
      </c>
      <c r="DD66" s="236" t="s">
        <v>686</v>
      </c>
      <c r="DE66" s="237">
        <v>8.3500000000000005E-2</v>
      </c>
      <c r="DF66" s="236">
        <v>0</v>
      </c>
      <c r="DG66" s="844"/>
      <c r="DH66" s="844"/>
      <c r="DI66" s="775"/>
      <c r="DJ66" s="775"/>
      <c r="DK66" s="164"/>
      <c r="DL66" s="236"/>
      <c r="DM66" s="228">
        <f t="shared" si="13"/>
        <v>0.49999999999999994</v>
      </c>
      <c r="DN66" s="231" t="str">
        <f t="shared" si="2"/>
        <v>OK</v>
      </c>
      <c r="DO66" s="232">
        <f t="shared" si="74"/>
        <v>0</v>
      </c>
      <c r="DP66" s="232">
        <f t="shared" si="74"/>
        <v>0</v>
      </c>
      <c r="DQ66" s="223" t="e">
        <f t="shared" si="8"/>
        <v>#DIV/0!</v>
      </c>
      <c r="DR66" s="817"/>
      <c r="DS66" s="817"/>
      <c r="DT66" s="814" t="e">
        <f t="shared" si="46"/>
        <v>#DIV/0!</v>
      </c>
      <c r="DU66" s="785"/>
      <c r="DV66" s="785"/>
      <c r="DW66" s="788"/>
      <c r="DX66" s="232">
        <f t="shared" si="75"/>
        <v>0</v>
      </c>
      <c r="DY66" s="232">
        <f t="shared" si="75"/>
        <v>0</v>
      </c>
      <c r="DZ66" s="223" t="e">
        <f t="shared" si="9"/>
        <v>#DIV/0!</v>
      </c>
      <c r="EA66" s="786"/>
      <c r="EB66" s="786"/>
      <c r="EC66" s="814" t="e">
        <f>+EB66/EA66</f>
        <v>#DIV/0!</v>
      </c>
      <c r="ED66" s="785"/>
      <c r="EE66" s="785"/>
      <c r="EF66" s="788"/>
      <c r="EG66" s="232">
        <f t="shared" ref="EG66:EH79" si="76">+DX66+BQ66+BY66+CG66</f>
        <v>0.24990000000000001</v>
      </c>
      <c r="EH66" s="232">
        <f t="shared" si="76"/>
        <v>0.24990000000000001</v>
      </c>
      <c r="EI66" s="223">
        <f t="shared" si="17"/>
        <v>1</v>
      </c>
      <c r="EJ66" s="786"/>
      <c r="EK66" s="786"/>
      <c r="EL66" s="814" t="e">
        <f t="shared" si="71"/>
        <v>#DIV/0!</v>
      </c>
      <c r="EM66" s="785"/>
      <c r="EN66" s="785"/>
      <c r="EO66" s="788"/>
      <c r="EP66" s="232">
        <f t="shared" ref="EP66:EQ81" si="77">+EG66+DE66+CW66+CO66</f>
        <v>0.5</v>
      </c>
      <c r="EQ66" s="232">
        <f t="shared" si="77"/>
        <v>0.3332</v>
      </c>
      <c r="ER66" s="223">
        <f t="shared" si="11"/>
        <v>0.66639999999999999</v>
      </c>
      <c r="ES66" s="817"/>
      <c r="ET66" s="817"/>
      <c r="EU66" s="814" t="e">
        <f t="shared" si="68"/>
        <v>#DIV/0!</v>
      </c>
      <c r="EV66" s="785"/>
      <c r="EW66" s="785"/>
      <c r="EX66" s="788"/>
      <c r="EY66" s="238">
        <f t="shared" si="72"/>
        <v>0</v>
      </c>
      <c r="EZ66" s="210"/>
      <c r="FA66" s="227"/>
      <c r="FB66" s="227"/>
      <c r="FC66" s="227"/>
      <c r="FD66" s="227"/>
      <c r="FE66" s="227"/>
      <c r="FF66" s="227"/>
      <c r="FG66" s="227"/>
      <c r="FH66" s="227"/>
      <c r="FI66" s="227"/>
      <c r="FJ66" s="227"/>
      <c r="FK66" s="227"/>
      <c r="FL66" s="227"/>
      <c r="FM66" s="227"/>
      <c r="FN66" s="227"/>
      <c r="FO66" s="227"/>
      <c r="FP66" s="227"/>
      <c r="FQ66" s="227"/>
      <c r="FR66" s="227"/>
      <c r="FS66" s="227"/>
      <c r="FT66" s="227"/>
      <c r="FU66" s="227"/>
      <c r="FV66" s="227"/>
      <c r="FW66" s="227"/>
      <c r="FX66" s="227"/>
      <c r="FY66" s="227"/>
      <c r="FZ66" s="227"/>
      <c r="GA66" s="227"/>
      <c r="GB66" s="227"/>
      <c r="GC66" s="227"/>
      <c r="GD66" s="227"/>
      <c r="GE66" s="227"/>
      <c r="GF66" s="227"/>
      <c r="GG66" s="227"/>
      <c r="GH66" s="227"/>
      <c r="GI66" s="227"/>
      <c r="GJ66" s="227"/>
      <c r="GK66" s="227"/>
      <c r="GL66" s="227"/>
      <c r="GM66" s="227"/>
      <c r="GN66" s="227"/>
      <c r="GO66" s="227"/>
      <c r="GP66" s="227"/>
      <c r="GQ66" s="227"/>
      <c r="GR66" s="227"/>
      <c r="GS66" s="227"/>
      <c r="GT66" s="227"/>
      <c r="GU66" s="227"/>
      <c r="GV66" s="227"/>
      <c r="GW66" s="227"/>
      <c r="GX66" s="227"/>
      <c r="GY66" s="227"/>
      <c r="GZ66" s="227"/>
      <c r="HA66" s="227"/>
      <c r="HB66" s="227"/>
      <c r="HC66" s="227"/>
      <c r="HD66" s="227"/>
      <c r="HE66" s="227"/>
      <c r="HF66" s="227"/>
      <c r="HG66" s="227"/>
      <c r="HH66" s="227"/>
      <c r="HI66" s="227"/>
      <c r="HJ66" s="227"/>
      <c r="HK66" s="227"/>
      <c r="HL66" s="227"/>
      <c r="HM66" s="227"/>
    </row>
    <row r="67" spans="1:221" ht="327.75" x14ac:dyDescent="0.25">
      <c r="A67" s="870"/>
      <c r="B67" s="870"/>
      <c r="C67" s="870"/>
      <c r="D67" s="870"/>
      <c r="E67" s="870"/>
      <c r="F67" s="870"/>
      <c r="G67" s="870"/>
      <c r="H67" s="868"/>
      <c r="I67" s="869"/>
      <c r="J67" s="524">
        <v>19</v>
      </c>
      <c r="K67" s="530" t="s">
        <v>687</v>
      </c>
      <c r="L67" s="526" t="s">
        <v>688</v>
      </c>
      <c r="M67" s="526" t="s">
        <v>422</v>
      </c>
      <c r="N67" s="524">
        <v>1</v>
      </c>
      <c r="O67" s="861" t="s">
        <v>689</v>
      </c>
      <c r="P67" s="865">
        <v>0.2</v>
      </c>
      <c r="Q67" s="529">
        <v>0.01</v>
      </c>
      <c r="R67" s="861" t="s">
        <v>188</v>
      </c>
      <c r="S67" s="530" t="s">
        <v>687</v>
      </c>
      <c r="T67" s="531">
        <v>0.5</v>
      </c>
      <c r="U67" s="532">
        <v>0</v>
      </c>
      <c r="V67" s="532">
        <v>0</v>
      </c>
      <c r="W67" s="849">
        <f>+U67+U68</f>
        <v>0</v>
      </c>
      <c r="X67" s="849">
        <f>+V67+V68</f>
        <v>0</v>
      </c>
      <c r="Y67" s="850"/>
      <c r="Z67" s="850"/>
      <c r="AA67" s="533"/>
      <c r="AB67" s="532"/>
      <c r="AC67" s="532">
        <v>0</v>
      </c>
      <c r="AD67" s="532">
        <v>0</v>
      </c>
      <c r="AE67" s="849">
        <f>+AC67+AC68</f>
        <v>0</v>
      </c>
      <c r="AF67" s="849">
        <f>+AD67+AD68</f>
        <v>0</v>
      </c>
      <c r="AG67" s="850"/>
      <c r="AH67" s="850"/>
      <c r="AI67" s="533"/>
      <c r="AJ67" s="532"/>
      <c r="AK67" s="532">
        <v>0</v>
      </c>
      <c r="AL67" s="532">
        <v>0</v>
      </c>
      <c r="AM67" s="849">
        <f>+AK67+AK68</f>
        <v>0</v>
      </c>
      <c r="AN67" s="849">
        <f>+AL67+AL68</f>
        <v>0</v>
      </c>
      <c r="AO67" s="850"/>
      <c r="AP67" s="850"/>
      <c r="AQ67" s="533"/>
      <c r="AR67" s="532"/>
      <c r="AS67" s="532">
        <v>0</v>
      </c>
      <c r="AT67" s="532">
        <v>0</v>
      </c>
      <c r="AU67" s="849">
        <f>+AS67+AS68</f>
        <v>0</v>
      </c>
      <c r="AV67" s="849">
        <f>+AT67+AT68</f>
        <v>0</v>
      </c>
      <c r="AW67" s="850"/>
      <c r="AX67" s="850"/>
      <c r="AY67" s="533"/>
      <c r="AZ67" s="532"/>
      <c r="BA67" s="532">
        <v>0</v>
      </c>
      <c r="BB67" s="532">
        <v>0</v>
      </c>
      <c r="BC67" s="849">
        <f>+BA67+BA68</f>
        <v>0</v>
      </c>
      <c r="BD67" s="849">
        <f>+BB67+BB68</f>
        <v>0</v>
      </c>
      <c r="BE67" s="850"/>
      <c r="BF67" s="850"/>
      <c r="BG67" s="533"/>
      <c r="BH67" s="532"/>
      <c r="BI67" s="532">
        <v>0</v>
      </c>
      <c r="BJ67" s="532">
        <v>0</v>
      </c>
      <c r="BK67" s="849">
        <f>+BI67+BI68</f>
        <v>0</v>
      </c>
      <c r="BL67" s="849">
        <f>+BJ67+BJ68</f>
        <v>0</v>
      </c>
      <c r="BM67" s="850"/>
      <c r="BN67" s="850"/>
      <c r="BO67" s="533"/>
      <c r="BP67" s="532"/>
      <c r="BQ67" s="534">
        <v>8.3299999999999999E-2</v>
      </c>
      <c r="BR67" s="534">
        <v>8.3299999999999999E-2</v>
      </c>
      <c r="BS67" s="849">
        <f>+BQ67+BQ68</f>
        <v>0.1666</v>
      </c>
      <c r="BT67" s="849">
        <f>+BR67+BR68</f>
        <v>0.1666</v>
      </c>
      <c r="BU67" s="850"/>
      <c r="BV67" s="850"/>
      <c r="BW67" s="533" t="s">
        <v>690</v>
      </c>
      <c r="BX67" s="532" t="s">
        <v>122</v>
      </c>
      <c r="BY67" s="532">
        <v>8.3299999999999999E-2</v>
      </c>
      <c r="BZ67" s="532">
        <v>8.3299999999999999E-2</v>
      </c>
      <c r="CA67" s="849">
        <f>+BY67+BY68</f>
        <v>0.1666</v>
      </c>
      <c r="CB67" s="849">
        <f>+BZ67+BZ68</f>
        <v>0.1666</v>
      </c>
      <c r="CC67" s="850"/>
      <c r="CD67" s="850"/>
      <c r="CE67" s="533" t="s">
        <v>690</v>
      </c>
      <c r="CF67" s="532" t="s">
        <v>122</v>
      </c>
      <c r="CG67" s="532">
        <v>8.3299999999999999E-2</v>
      </c>
      <c r="CH67" s="532">
        <v>8.3299999999999999E-2</v>
      </c>
      <c r="CI67" s="849">
        <f>+CG67+CG68</f>
        <v>0.1666</v>
      </c>
      <c r="CJ67" s="849">
        <f>+CH67+CH68</f>
        <v>0.1666</v>
      </c>
      <c r="CK67" s="850"/>
      <c r="CL67" s="850"/>
      <c r="CM67" s="533" t="s">
        <v>691</v>
      </c>
      <c r="CN67" s="532" t="s">
        <v>692</v>
      </c>
      <c r="CO67" s="532">
        <v>8.3299999999999999E-2</v>
      </c>
      <c r="CP67" s="532">
        <v>8.3299999999999999E-2</v>
      </c>
      <c r="CQ67" s="849">
        <f>+CO67+CO68</f>
        <v>0.1666</v>
      </c>
      <c r="CR67" s="849">
        <f>+CP67+CP68</f>
        <v>0.1666</v>
      </c>
      <c r="CS67" s="850"/>
      <c r="CT67" s="850"/>
      <c r="CU67" s="540" t="s">
        <v>693</v>
      </c>
      <c r="CV67" s="540" t="s">
        <v>694</v>
      </c>
      <c r="CW67" s="237">
        <v>8.3299999999999999E-2</v>
      </c>
      <c r="CX67" s="237">
        <v>8.3299999999999999E-2</v>
      </c>
      <c r="CY67" s="774">
        <f>+CW67+CW68</f>
        <v>0.1666</v>
      </c>
      <c r="CZ67" s="774">
        <f>+CX67+CX68</f>
        <v>0.1666</v>
      </c>
      <c r="DA67" s="775"/>
      <c r="DB67" s="775"/>
      <c r="DC67" s="533" t="s">
        <v>695</v>
      </c>
      <c r="DD67" s="532" t="s">
        <v>696</v>
      </c>
      <c r="DE67" s="237">
        <v>8.3500000000000005E-2</v>
      </c>
      <c r="DF67" s="237">
        <v>8.3500000000000005E-2</v>
      </c>
      <c r="DG67" s="774">
        <f>+DE67+DE68</f>
        <v>0.16700000000000001</v>
      </c>
      <c r="DH67" s="774">
        <f>+DF67+DF68</f>
        <v>0.16700000000000001</v>
      </c>
      <c r="DI67" s="775"/>
      <c r="DJ67" s="775"/>
      <c r="DK67" s="164"/>
      <c r="DL67" s="236"/>
      <c r="DM67" s="228">
        <f t="shared" si="13"/>
        <v>0.49999999999999994</v>
      </c>
      <c r="DN67" s="231" t="str">
        <f t="shared" si="2"/>
        <v>OK</v>
      </c>
      <c r="DO67" s="232">
        <f t="shared" si="74"/>
        <v>0</v>
      </c>
      <c r="DP67" s="232">
        <f t="shared" si="74"/>
        <v>0</v>
      </c>
      <c r="DQ67" s="223" t="e">
        <f t="shared" si="8"/>
        <v>#DIV/0!</v>
      </c>
      <c r="DR67" s="786">
        <f>+W67+AE67+AM67</f>
        <v>0</v>
      </c>
      <c r="DS67" s="786">
        <f>+X67+AF67+AN67</f>
        <v>0</v>
      </c>
      <c r="DT67" s="839" t="e">
        <f t="shared" si="46"/>
        <v>#DIV/0!</v>
      </c>
      <c r="DU67" s="785"/>
      <c r="DV67" s="785"/>
      <c r="DW67" s="788"/>
      <c r="DX67" s="232">
        <f t="shared" si="75"/>
        <v>0</v>
      </c>
      <c r="DY67" s="232">
        <f t="shared" si="75"/>
        <v>0</v>
      </c>
      <c r="DZ67" s="223" t="e">
        <f t="shared" si="9"/>
        <v>#DIV/0!</v>
      </c>
      <c r="EA67" s="786">
        <f t="shared" ref="EA67:EB67" si="78">+DR67+AM67+AU67+BC67</f>
        <v>0</v>
      </c>
      <c r="EB67" s="786">
        <f t="shared" si="78"/>
        <v>0</v>
      </c>
      <c r="EC67" s="839" t="e">
        <f>+EB67/#REF!</f>
        <v>#REF!</v>
      </c>
      <c r="ED67" s="785"/>
      <c r="EE67" s="785"/>
      <c r="EF67" s="788"/>
      <c r="EG67" s="232">
        <f t="shared" si="76"/>
        <v>0.24990000000000001</v>
      </c>
      <c r="EH67" s="232">
        <f t="shared" si="76"/>
        <v>0.24990000000000001</v>
      </c>
      <c r="EI67" s="223">
        <f t="shared" si="17"/>
        <v>1</v>
      </c>
      <c r="EJ67" s="786">
        <f>+EA67+CI67+CA67+BS67</f>
        <v>0.49980000000000002</v>
      </c>
      <c r="EK67" s="786">
        <f t="shared" ref="EK67" si="79">+EB67+CJ67+CB67+BT67</f>
        <v>0.49980000000000002</v>
      </c>
      <c r="EL67" s="839">
        <f>+EK67/EJ67</f>
        <v>1</v>
      </c>
      <c r="EM67" s="785"/>
      <c r="EN67" s="785"/>
      <c r="EO67" s="788"/>
      <c r="EP67" s="232">
        <f t="shared" si="77"/>
        <v>0.5</v>
      </c>
      <c r="EQ67" s="232">
        <f t="shared" si="77"/>
        <v>0.5</v>
      </c>
      <c r="ER67" s="223">
        <f t="shared" si="11"/>
        <v>1</v>
      </c>
      <c r="ES67" s="786">
        <f>+EJ67+CQ67+CY67+DG67</f>
        <v>1</v>
      </c>
      <c r="ET67" s="786">
        <f>+EK67+CR67+CZ67+DH67</f>
        <v>1</v>
      </c>
      <c r="EU67" s="839">
        <f t="shared" si="68"/>
        <v>1</v>
      </c>
      <c r="EV67" s="785"/>
      <c r="EW67" s="785"/>
      <c r="EX67" s="788"/>
      <c r="EY67" s="238">
        <f t="shared" si="12"/>
        <v>0</v>
      </c>
      <c r="EZ67" s="210"/>
      <c r="FA67" s="227"/>
      <c r="FB67" s="227"/>
      <c r="FC67" s="227"/>
      <c r="FD67" s="227"/>
      <c r="FE67" s="227"/>
      <c r="FF67" s="227"/>
      <c r="FG67" s="227"/>
      <c r="FH67" s="227"/>
      <c r="FI67" s="227"/>
      <c r="FJ67" s="227"/>
      <c r="FK67" s="227"/>
      <c r="FL67" s="227"/>
      <c r="FM67" s="227"/>
      <c r="FN67" s="227"/>
      <c r="FO67" s="227"/>
      <c r="FP67" s="227"/>
      <c r="FQ67" s="227"/>
      <c r="FR67" s="227"/>
      <c r="FS67" s="227"/>
      <c r="FT67" s="227"/>
      <c r="FU67" s="227"/>
      <c r="FV67" s="227"/>
      <c r="FW67" s="227"/>
      <c r="FX67" s="227"/>
      <c r="FY67" s="227"/>
      <c r="FZ67" s="227"/>
      <c r="GA67" s="227"/>
      <c r="GB67" s="227"/>
      <c r="GC67" s="227"/>
      <c r="GD67" s="227"/>
      <c r="GE67" s="227"/>
      <c r="GF67" s="227"/>
      <c r="GG67" s="227"/>
      <c r="GH67" s="227"/>
      <c r="GI67" s="227"/>
      <c r="GJ67" s="227"/>
      <c r="GK67" s="227"/>
      <c r="GL67" s="227"/>
      <c r="GM67" s="227"/>
      <c r="GN67" s="227"/>
      <c r="GO67" s="227"/>
      <c r="GP67" s="227"/>
      <c r="GQ67" s="227"/>
      <c r="GR67" s="227"/>
      <c r="GS67" s="227"/>
      <c r="GT67" s="227"/>
      <c r="GU67" s="227"/>
      <c r="GV67" s="227"/>
      <c r="GW67" s="227"/>
      <c r="GX67" s="227"/>
      <c r="GY67" s="227"/>
      <c r="GZ67" s="227"/>
      <c r="HA67" s="227"/>
      <c r="HB67" s="227"/>
      <c r="HC67" s="227"/>
      <c r="HD67" s="227"/>
      <c r="HE67" s="227"/>
      <c r="HF67" s="227"/>
      <c r="HG67" s="227"/>
      <c r="HH67" s="227"/>
      <c r="HI67" s="227"/>
      <c r="HJ67" s="227"/>
      <c r="HK67" s="227"/>
      <c r="HL67" s="227"/>
      <c r="HM67" s="227"/>
    </row>
    <row r="68" spans="1:221" ht="409.5" x14ac:dyDescent="0.25">
      <c r="A68" s="870"/>
      <c r="B68" s="870"/>
      <c r="C68" s="870"/>
      <c r="D68" s="870"/>
      <c r="E68" s="870"/>
      <c r="F68" s="870"/>
      <c r="G68" s="870"/>
      <c r="H68" s="868"/>
      <c r="I68" s="869"/>
      <c r="J68" s="524">
        <v>20</v>
      </c>
      <c r="K68" s="530" t="s">
        <v>697</v>
      </c>
      <c r="L68" s="526" t="s">
        <v>698</v>
      </c>
      <c r="M68" s="536" t="s">
        <v>422</v>
      </c>
      <c r="N68" s="535">
        <v>1</v>
      </c>
      <c r="O68" s="861"/>
      <c r="P68" s="865"/>
      <c r="Q68" s="529">
        <v>0.01</v>
      </c>
      <c r="R68" s="861"/>
      <c r="S68" s="530" t="s">
        <v>697</v>
      </c>
      <c r="T68" s="531">
        <v>0.5</v>
      </c>
      <c r="U68" s="532">
        <v>0</v>
      </c>
      <c r="V68" s="532">
        <v>0</v>
      </c>
      <c r="W68" s="849"/>
      <c r="X68" s="849"/>
      <c r="Y68" s="850"/>
      <c r="Z68" s="850"/>
      <c r="AA68" s="533"/>
      <c r="AB68" s="532"/>
      <c r="AC68" s="532">
        <v>0</v>
      </c>
      <c r="AD68" s="532">
        <v>0</v>
      </c>
      <c r="AE68" s="849"/>
      <c r="AF68" s="849"/>
      <c r="AG68" s="850"/>
      <c r="AH68" s="850"/>
      <c r="AI68" s="533"/>
      <c r="AJ68" s="532"/>
      <c r="AK68" s="532">
        <v>0</v>
      </c>
      <c r="AL68" s="532">
        <v>0</v>
      </c>
      <c r="AM68" s="849"/>
      <c r="AN68" s="849"/>
      <c r="AO68" s="850"/>
      <c r="AP68" s="850"/>
      <c r="AQ68" s="533"/>
      <c r="AR68" s="532"/>
      <c r="AS68" s="532">
        <v>0</v>
      </c>
      <c r="AT68" s="532">
        <v>0</v>
      </c>
      <c r="AU68" s="849"/>
      <c r="AV68" s="849"/>
      <c r="AW68" s="850"/>
      <c r="AX68" s="850"/>
      <c r="AY68" s="533"/>
      <c r="AZ68" s="532"/>
      <c r="BA68" s="532">
        <v>0</v>
      </c>
      <c r="BB68" s="532">
        <v>0</v>
      </c>
      <c r="BC68" s="849"/>
      <c r="BD68" s="849"/>
      <c r="BE68" s="850"/>
      <c r="BF68" s="850"/>
      <c r="BG68" s="533"/>
      <c r="BH68" s="532"/>
      <c r="BI68" s="532">
        <v>0</v>
      </c>
      <c r="BJ68" s="532">
        <v>0</v>
      </c>
      <c r="BK68" s="849"/>
      <c r="BL68" s="849"/>
      <c r="BM68" s="850"/>
      <c r="BN68" s="850"/>
      <c r="BO68" s="533"/>
      <c r="BP68" s="532"/>
      <c r="BQ68" s="534">
        <v>8.3299999999999999E-2</v>
      </c>
      <c r="BR68" s="534">
        <v>8.3299999999999999E-2</v>
      </c>
      <c r="BS68" s="849"/>
      <c r="BT68" s="849"/>
      <c r="BU68" s="850"/>
      <c r="BV68" s="850"/>
      <c r="BW68" s="533" t="s">
        <v>699</v>
      </c>
      <c r="BX68" s="532" t="s">
        <v>700</v>
      </c>
      <c r="BY68" s="532">
        <v>8.3299999999999999E-2</v>
      </c>
      <c r="BZ68" s="532">
        <v>8.3299999999999999E-2</v>
      </c>
      <c r="CA68" s="849"/>
      <c r="CB68" s="849"/>
      <c r="CC68" s="850"/>
      <c r="CD68" s="850"/>
      <c r="CE68" s="533" t="s">
        <v>701</v>
      </c>
      <c r="CF68" s="532" t="s">
        <v>700</v>
      </c>
      <c r="CG68" s="532">
        <v>8.3299999999999999E-2</v>
      </c>
      <c r="CH68" s="532">
        <v>8.3299999999999999E-2</v>
      </c>
      <c r="CI68" s="849"/>
      <c r="CJ68" s="849"/>
      <c r="CK68" s="850"/>
      <c r="CL68" s="850"/>
      <c r="CM68" s="533" t="s">
        <v>701</v>
      </c>
      <c r="CN68" s="532" t="s">
        <v>700</v>
      </c>
      <c r="CO68" s="532">
        <v>8.3299999999999999E-2</v>
      </c>
      <c r="CP68" s="532">
        <v>8.3299999999999999E-2</v>
      </c>
      <c r="CQ68" s="849"/>
      <c r="CR68" s="849"/>
      <c r="CS68" s="850"/>
      <c r="CT68" s="850"/>
      <c r="CU68" s="540" t="s">
        <v>702</v>
      </c>
      <c r="CV68" s="540" t="s">
        <v>703</v>
      </c>
      <c r="CW68" s="237">
        <v>8.3299999999999999E-2</v>
      </c>
      <c r="CX68" s="237">
        <v>8.3299999999999999E-2</v>
      </c>
      <c r="CY68" s="774"/>
      <c r="CZ68" s="774"/>
      <c r="DA68" s="775"/>
      <c r="DB68" s="775"/>
      <c r="DC68" s="164" t="s">
        <v>704</v>
      </c>
      <c r="DD68" s="236" t="s">
        <v>705</v>
      </c>
      <c r="DE68" s="237">
        <v>8.3500000000000005E-2</v>
      </c>
      <c r="DF68" s="237">
        <v>8.3500000000000005E-2</v>
      </c>
      <c r="DG68" s="774"/>
      <c r="DH68" s="774"/>
      <c r="DI68" s="775"/>
      <c r="DJ68" s="775"/>
      <c r="DK68" s="164"/>
      <c r="DL68" s="236"/>
      <c r="DM68" s="228">
        <f t="shared" si="13"/>
        <v>0.49999999999999994</v>
      </c>
      <c r="DN68" s="231" t="str">
        <f t="shared" si="2"/>
        <v>OK</v>
      </c>
      <c r="DO68" s="232">
        <f t="shared" si="74"/>
        <v>0</v>
      </c>
      <c r="DP68" s="232">
        <f t="shared" si="74"/>
        <v>0</v>
      </c>
      <c r="DQ68" s="223" t="e">
        <f t="shared" si="8"/>
        <v>#DIV/0!</v>
      </c>
      <c r="DR68" s="786"/>
      <c r="DS68" s="786"/>
      <c r="DT68" s="839"/>
      <c r="DU68" s="785"/>
      <c r="DV68" s="785"/>
      <c r="DW68" s="788"/>
      <c r="DX68" s="232">
        <f t="shared" si="75"/>
        <v>0</v>
      </c>
      <c r="DY68" s="232">
        <f t="shared" si="75"/>
        <v>0</v>
      </c>
      <c r="DZ68" s="223" t="e">
        <f t="shared" si="9"/>
        <v>#DIV/0!</v>
      </c>
      <c r="EA68" s="786"/>
      <c r="EB68" s="786"/>
      <c r="EC68" s="839"/>
      <c r="ED68" s="785"/>
      <c r="EE68" s="785"/>
      <c r="EF68" s="788"/>
      <c r="EG68" s="232">
        <f t="shared" si="76"/>
        <v>0.24990000000000001</v>
      </c>
      <c r="EH68" s="232">
        <f t="shared" si="76"/>
        <v>0.24990000000000001</v>
      </c>
      <c r="EI68" s="223">
        <f t="shared" si="17"/>
        <v>1</v>
      </c>
      <c r="EJ68" s="786"/>
      <c r="EK68" s="786"/>
      <c r="EL68" s="839"/>
      <c r="EM68" s="785"/>
      <c r="EN68" s="785"/>
      <c r="EO68" s="788"/>
      <c r="EP68" s="232">
        <f t="shared" si="77"/>
        <v>0.5</v>
      </c>
      <c r="EQ68" s="232">
        <f t="shared" si="77"/>
        <v>0.5</v>
      </c>
      <c r="ER68" s="223">
        <f t="shared" si="11"/>
        <v>1</v>
      </c>
      <c r="ES68" s="817"/>
      <c r="ET68" s="817"/>
      <c r="EU68" s="839"/>
      <c r="EV68" s="785"/>
      <c r="EW68" s="785"/>
      <c r="EX68" s="788"/>
      <c r="EY68" s="238">
        <f t="shared" si="12"/>
        <v>0</v>
      </c>
      <c r="EZ68" s="210"/>
      <c r="FA68" s="227"/>
      <c r="FB68" s="227"/>
      <c r="FC68" s="227"/>
      <c r="FD68" s="227"/>
      <c r="FE68" s="227"/>
      <c r="FF68" s="227"/>
      <c r="FG68" s="227"/>
      <c r="FH68" s="227"/>
      <c r="FI68" s="227"/>
      <c r="FJ68" s="227"/>
      <c r="FK68" s="227"/>
      <c r="FL68" s="227"/>
      <c r="FM68" s="227"/>
      <c r="FN68" s="227"/>
      <c r="FO68" s="227"/>
      <c r="FP68" s="227"/>
      <c r="FQ68" s="227"/>
      <c r="FR68" s="227"/>
      <c r="FS68" s="227"/>
      <c r="FT68" s="227"/>
      <c r="FU68" s="227"/>
      <c r="FV68" s="227"/>
      <c r="FW68" s="227"/>
      <c r="FX68" s="227"/>
      <c r="FY68" s="227"/>
      <c r="FZ68" s="227"/>
      <c r="GA68" s="227"/>
      <c r="GB68" s="227"/>
      <c r="GC68" s="227"/>
      <c r="GD68" s="227"/>
      <c r="GE68" s="227"/>
      <c r="GF68" s="227"/>
      <c r="GG68" s="227"/>
      <c r="GH68" s="227"/>
      <c r="GI68" s="227"/>
      <c r="GJ68" s="227"/>
      <c r="GK68" s="227"/>
      <c r="GL68" s="227"/>
      <c r="GM68" s="227"/>
      <c r="GN68" s="227"/>
      <c r="GO68" s="227"/>
      <c r="GP68" s="227"/>
      <c r="GQ68" s="227"/>
      <c r="GR68" s="227"/>
      <c r="GS68" s="227"/>
      <c r="GT68" s="227"/>
      <c r="GU68" s="227"/>
      <c r="GV68" s="227"/>
      <c r="GW68" s="227"/>
      <c r="GX68" s="227"/>
      <c r="GY68" s="227"/>
      <c r="GZ68" s="227"/>
      <c r="HA68" s="227"/>
      <c r="HB68" s="227"/>
      <c r="HC68" s="227"/>
      <c r="HD68" s="227"/>
      <c r="HE68" s="227"/>
      <c r="HF68" s="227"/>
      <c r="HG68" s="227"/>
      <c r="HH68" s="227"/>
      <c r="HI68" s="227"/>
      <c r="HJ68" s="227"/>
      <c r="HK68" s="227"/>
      <c r="HL68" s="227"/>
      <c r="HM68" s="227"/>
    </row>
    <row r="69" spans="1:221" ht="39.75" customHeight="1" x14ac:dyDescent="0.25">
      <c r="A69" s="870"/>
      <c r="B69" s="870"/>
      <c r="C69" s="870"/>
      <c r="D69" s="870"/>
      <c r="E69" s="870"/>
      <c r="F69" s="870"/>
      <c r="G69" s="870"/>
      <c r="H69" s="868"/>
      <c r="I69" s="869"/>
      <c r="J69" s="864">
        <v>21</v>
      </c>
      <c r="K69" s="867" t="s">
        <v>706</v>
      </c>
      <c r="L69" s="862" t="s">
        <v>707</v>
      </c>
      <c r="M69" s="862" t="s">
        <v>422</v>
      </c>
      <c r="N69" s="864">
        <v>1</v>
      </c>
      <c r="O69" s="861" t="s">
        <v>708</v>
      </c>
      <c r="P69" s="865">
        <v>0.1</v>
      </c>
      <c r="Q69" s="860">
        <f>+P69/$P$96</f>
        <v>1.0000000000000004E-2</v>
      </c>
      <c r="R69" s="861" t="s">
        <v>188</v>
      </c>
      <c r="S69" s="530" t="s">
        <v>709</v>
      </c>
      <c r="T69" s="531">
        <v>0.5</v>
      </c>
      <c r="U69" s="532">
        <v>0</v>
      </c>
      <c r="V69" s="532">
        <v>0</v>
      </c>
      <c r="W69" s="841">
        <f>+U69+U70</f>
        <v>0</v>
      </c>
      <c r="X69" s="841">
        <f>+V69+V70</f>
        <v>0</v>
      </c>
      <c r="Y69" s="850"/>
      <c r="Z69" s="850"/>
      <c r="AA69" s="533"/>
      <c r="AB69" s="532"/>
      <c r="AC69" s="532">
        <v>0</v>
      </c>
      <c r="AD69" s="532">
        <v>0</v>
      </c>
      <c r="AE69" s="841">
        <f>+AC69+AC70</f>
        <v>0</v>
      </c>
      <c r="AF69" s="841">
        <f>+AD69+AD70</f>
        <v>0</v>
      </c>
      <c r="AG69" s="850"/>
      <c r="AH69" s="850"/>
      <c r="AI69" s="533"/>
      <c r="AJ69" s="532"/>
      <c r="AK69" s="532">
        <v>0</v>
      </c>
      <c r="AL69" s="532">
        <v>0</v>
      </c>
      <c r="AM69" s="841">
        <f>+AK69+AK70</f>
        <v>0</v>
      </c>
      <c r="AN69" s="841">
        <f>+AL69+AL70</f>
        <v>0</v>
      </c>
      <c r="AO69" s="850"/>
      <c r="AP69" s="850"/>
      <c r="AQ69" s="533"/>
      <c r="AR69" s="532"/>
      <c r="AS69" s="532">
        <v>0</v>
      </c>
      <c r="AT69" s="532">
        <v>0</v>
      </c>
      <c r="AU69" s="841">
        <f>+AS69+AS70</f>
        <v>0</v>
      </c>
      <c r="AV69" s="841">
        <f>+AT69+AT70</f>
        <v>0</v>
      </c>
      <c r="AW69" s="850"/>
      <c r="AX69" s="850"/>
      <c r="AY69" s="533"/>
      <c r="AZ69" s="532"/>
      <c r="BA69" s="532">
        <v>0</v>
      </c>
      <c r="BB69" s="532">
        <v>0</v>
      </c>
      <c r="BC69" s="841">
        <f>+BA69+BA70</f>
        <v>0</v>
      </c>
      <c r="BD69" s="841">
        <f>+BB69+BB70</f>
        <v>0</v>
      </c>
      <c r="BE69" s="850"/>
      <c r="BF69" s="850"/>
      <c r="BG69" s="533"/>
      <c r="BH69" s="532"/>
      <c r="BI69" s="532">
        <v>0</v>
      </c>
      <c r="BJ69" s="532">
        <v>0</v>
      </c>
      <c r="BK69" s="841">
        <f>+BI69+BI70</f>
        <v>0</v>
      </c>
      <c r="BL69" s="841">
        <f>+BJ69+BJ70</f>
        <v>0</v>
      </c>
      <c r="BM69" s="850"/>
      <c r="BN69" s="850"/>
      <c r="BO69" s="533"/>
      <c r="BP69" s="532"/>
      <c r="BQ69" s="534">
        <v>0</v>
      </c>
      <c r="BR69" s="534">
        <v>0</v>
      </c>
      <c r="BS69" s="841">
        <f>+BQ69+BQ70</f>
        <v>0</v>
      </c>
      <c r="BT69" s="841">
        <f>+BR69+BR70</f>
        <v>0</v>
      </c>
      <c r="BU69" s="850"/>
      <c r="BV69" s="850"/>
      <c r="BW69" s="846" t="s">
        <v>710</v>
      </c>
      <c r="BX69" s="771" t="s">
        <v>710</v>
      </c>
      <c r="BY69" s="532">
        <v>0</v>
      </c>
      <c r="BZ69" s="532">
        <v>0</v>
      </c>
      <c r="CA69" s="841">
        <f>+BY69+BY70</f>
        <v>0</v>
      </c>
      <c r="CB69" s="841">
        <f>+BZ69+BZ70</f>
        <v>0</v>
      </c>
      <c r="CC69" s="850"/>
      <c r="CD69" s="850"/>
      <c r="CE69" s="846" t="s">
        <v>710</v>
      </c>
      <c r="CF69" s="771" t="s">
        <v>710</v>
      </c>
      <c r="CG69" s="532">
        <v>0</v>
      </c>
      <c r="CH69" s="532">
        <v>0</v>
      </c>
      <c r="CI69" s="841">
        <f>+CG69+CG70</f>
        <v>0</v>
      </c>
      <c r="CJ69" s="841">
        <f>+CH69+CH70</f>
        <v>0</v>
      </c>
      <c r="CK69" s="850"/>
      <c r="CL69" s="850"/>
      <c r="CM69" s="846" t="s">
        <v>710</v>
      </c>
      <c r="CN69" s="771" t="s">
        <v>710</v>
      </c>
      <c r="CO69" s="532">
        <v>0.5</v>
      </c>
      <c r="CP69" s="532">
        <v>0.5</v>
      </c>
      <c r="CQ69" s="841">
        <f>+CO69+CO70</f>
        <v>0.5</v>
      </c>
      <c r="CR69" s="841">
        <f>+CP69+CP70</f>
        <v>0.5</v>
      </c>
      <c r="CS69" s="850"/>
      <c r="CT69" s="850"/>
      <c r="CU69" s="776" t="s">
        <v>711</v>
      </c>
      <c r="CV69" s="851" t="s">
        <v>712</v>
      </c>
      <c r="CW69" s="237">
        <v>0</v>
      </c>
      <c r="CX69" s="236">
        <v>0</v>
      </c>
      <c r="CY69" s="843">
        <f>+CW69+CW70</f>
        <v>0.5</v>
      </c>
      <c r="CZ69" s="843">
        <v>0.3</v>
      </c>
      <c r="DA69" s="775"/>
      <c r="DB69" s="775"/>
      <c r="DC69" s="854" t="s">
        <v>713</v>
      </c>
      <c r="DD69" s="857" t="s">
        <v>714</v>
      </c>
      <c r="DE69" s="236">
        <v>0</v>
      </c>
      <c r="DF69" s="236">
        <v>0</v>
      </c>
      <c r="DG69" s="843">
        <f>+DE69+DE70</f>
        <v>0</v>
      </c>
      <c r="DH69" s="843">
        <f>+DF69+DF70</f>
        <v>0</v>
      </c>
      <c r="DI69" s="775"/>
      <c r="DJ69" s="775"/>
      <c r="DK69" s="164"/>
      <c r="DL69" s="236"/>
      <c r="DM69" s="228">
        <f t="shared" si="13"/>
        <v>0.5</v>
      </c>
      <c r="DN69" s="231" t="str">
        <f t="shared" si="2"/>
        <v>OK</v>
      </c>
      <c r="DO69" s="232">
        <f t="shared" si="74"/>
        <v>0</v>
      </c>
      <c r="DP69" s="232">
        <f t="shared" si="74"/>
        <v>0</v>
      </c>
      <c r="DQ69" s="223" t="e">
        <f t="shared" si="8"/>
        <v>#DIV/0!</v>
      </c>
      <c r="DR69" s="786">
        <f>+W69+AE69+AM69</f>
        <v>0</v>
      </c>
      <c r="DS69" s="786">
        <f>+X69+AF69+AN69</f>
        <v>0</v>
      </c>
      <c r="DT69" s="813" t="e">
        <f t="shared" si="46"/>
        <v>#DIV/0!</v>
      </c>
      <c r="DU69" s="785"/>
      <c r="DV69" s="785"/>
      <c r="DW69" s="788"/>
      <c r="DX69" s="232">
        <f t="shared" si="75"/>
        <v>0</v>
      </c>
      <c r="DY69" s="232">
        <f t="shared" si="75"/>
        <v>0</v>
      </c>
      <c r="DZ69" s="223" t="e">
        <f t="shared" si="9"/>
        <v>#DIV/0!</v>
      </c>
      <c r="EA69" s="786">
        <f t="shared" ref="EA69:EB69" si="80">+DR69+AM69+AU69+BC69</f>
        <v>0</v>
      </c>
      <c r="EB69" s="786">
        <f t="shared" si="80"/>
        <v>0</v>
      </c>
      <c r="EC69" s="813" t="e">
        <f>+EB69/EA69</f>
        <v>#DIV/0!</v>
      </c>
      <c r="ED69" s="785"/>
      <c r="EE69" s="785"/>
      <c r="EF69" s="788"/>
      <c r="EG69" s="232">
        <f t="shared" si="76"/>
        <v>0</v>
      </c>
      <c r="EH69" s="232">
        <f t="shared" si="76"/>
        <v>0</v>
      </c>
      <c r="EI69" s="223" t="e">
        <f t="shared" si="17"/>
        <v>#DIV/0!</v>
      </c>
      <c r="EJ69" s="786">
        <f>+EA69+CI69+CA69+BS69</f>
        <v>0</v>
      </c>
      <c r="EK69" s="786">
        <f t="shared" ref="EK69" si="81">+EB69+CJ69+CB69+BT69</f>
        <v>0</v>
      </c>
      <c r="EL69" s="813" t="e">
        <f t="shared" ref="EL69" si="82">+EK69/EJ69</f>
        <v>#DIV/0!</v>
      </c>
      <c r="EM69" s="785"/>
      <c r="EN69" s="785"/>
      <c r="EO69" s="788"/>
      <c r="EP69" s="232">
        <f t="shared" si="77"/>
        <v>0.5</v>
      </c>
      <c r="EQ69" s="232">
        <f t="shared" si="77"/>
        <v>0.5</v>
      </c>
      <c r="ER69" s="223">
        <f t="shared" si="11"/>
        <v>1</v>
      </c>
      <c r="ES69" s="786">
        <f>+EJ69+CQ69+CY69+DG69</f>
        <v>1</v>
      </c>
      <c r="ET69" s="786">
        <f>+EK69+CR69+CZ69+DH69</f>
        <v>0.8</v>
      </c>
      <c r="EU69" s="813">
        <f t="shared" ref="EU69" si="83">+ET69/ES69</f>
        <v>0.8</v>
      </c>
      <c r="EV69" s="785"/>
      <c r="EW69" s="785"/>
      <c r="EX69" s="788"/>
      <c r="EY69" s="238">
        <f>EP69-T69</f>
        <v>0</v>
      </c>
      <c r="EZ69" s="210"/>
      <c r="FA69" s="227"/>
      <c r="FB69" s="227"/>
      <c r="FC69" s="227"/>
      <c r="FD69" s="227"/>
      <c r="FE69" s="227"/>
      <c r="FF69" s="227"/>
      <c r="FG69" s="227"/>
      <c r="FH69" s="227"/>
      <c r="FI69" s="227"/>
      <c r="FJ69" s="227"/>
      <c r="FK69" s="227"/>
      <c r="FL69" s="227"/>
      <c r="FM69" s="227"/>
      <c r="FN69" s="227"/>
      <c r="FO69" s="227"/>
      <c r="FP69" s="227"/>
      <c r="FQ69" s="227"/>
      <c r="FR69" s="227"/>
      <c r="FS69" s="227"/>
      <c r="FT69" s="227"/>
      <c r="FU69" s="227"/>
      <c r="FV69" s="227"/>
      <c r="FW69" s="227"/>
      <c r="FX69" s="227"/>
      <c r="FY69" s="227"/>
      <c r="FZ69" s="227"/>
      <c r="GA69" s="227"/>
      <c r="GB69" s="227"/>
      <c r="GC69" s="227"/>
      <c r="GD69" s="227"/>
      <c r="GE69" s="227"/>
      <c r="GF69" s="227"/>
      <c r="GG69" s="227"/>
      <c r="GH69" s="227"/>
      <c r="GI69" s="227"/>
      <c r="GJ69" s="227"/>
      <c r="GK69" s="227"/>
      <c r="GL69" s="227"/>
      <c r="GM69" s="227"/>
      <c r="GN69" s="227"/>
      <c r="GO69" s="227"/>
      <c r="GP69" s="227"/>
      <c r="GQ69" s="227"/>
      <c r="GR69" s="227"/>
      <c r="GS69" s="227"/>
      <c r="GT69" s="227"/>
      <c r="GU69" s="227"/>
      <c r="GV69" s="227"/>
      <c r="GW69" s="227"/>
      <c r="GX69" s="227"/>
      <c r="GY69" s="227"/>
      <c r="GZ69" s="227"/>
      <c r="HA69" s="227"/>
      <c r="HB69" s="227"/>
      <c r="HC69" s="227"/>
      <c r="HD69" s="227"/>
      <c r="HE69" s="227"/>
      <c r="HF69" s="227"/>
      <c r="HG69" s="227"/>
      <c r="HH69" s="227"/>
      <c r="HI69" s="227"/>
      <c r="HJ69" s="227"/>
      <c r="HK69" s="227"/>
      <c r="HL69" s="227"/>
      <c r="HM69" s="227"/>
    </row>
    <row r="70" spans="1:221" x14ac:dyDescent="0.25">
      <c r="A70" s="870"/>
      <c r="B70" s="870"/>
      <c r="C70" s="870"/>
      <c r="D70" s="870"/>
      <c r="E70" s="870"/>
      <c r="F70" s="870"/>
      <c r="G70" s="870"/>
      <c r="H70" s="868"/>
      <c r="I70" s="869"/>
      <c r="J70" s="864"/>
      <c r="K70" s="867"/>
      <c r="L70" s="862"/>
      <c r="M70" s="862"/>
      <c r="N70" s="864"/>
      <c r="O70" s="861"/>
      <c r="P70" s="865"/>
      <c r="Q70" s="860"/>
      <c r="R70" s="861"/>
      <c r="S70" s="530" t="s">
        <v>715</v>
      </c>
      <c r="T70" s="531">
        <v>0.5</v>
      </c>
      <c r="U70" s="532">
        <v>0</v>
      </c>
      <c r="V70" s="532">
        <v>0</v>
      </c>
      <c r="W70" s="842"/>
      <c r="X70" s="842"/>
      <c r="Y70" s="850"/>
      <c r="Z70" s="850"/>
      <c r="AA70" s="533"/>
      <c r="AB70" s="532"/>
      <c r="AC70" s="532">
        <v>0</v>
      </c>
      <c r="AD70" s="532">
        <v>0</v>
      </c>
      <c r="AE70" s="842"/>
      <c r="AF70" s="842"/>
      <c r="AG70" s="850"/>
      <c r="AH70" s="850"/>
      <c r="AI70" s="533"/>
      <c r="AJ70" s="532"/>
      <c r="AK70" s="532">
        <v>0</v>
      </c>
      <c r="AL70" s="532">
        <v>0</v>
      </c>
      <c r="AM70" s="842"/>
      <c r="AN70" s="842"/>
      <c r="AO70" s="850"/>
      <c r="AP70" s="850"/>
      <c r="AQ70" s="533"/>
      <c r="AR70" s="532"/>
      <c r="AS70" s="532">
        <v>0</v>
      </c>
      <c r="AT70" s="532">
        <v>0</v>
      </c>
      <c r="AU70" s="842"/>
      <c r="AV70" s="842"/>
      <c r="AW70" s="850"/>
      <c r="AX70" s="850"/>
      <c r="AY70" s="533"/>
      <c r="AZ70" s="532"/>
      <c r="BA70" s="532">
        <v>0</v>
      </c>
      <c r="BB70" s="532">
        <v>0</v>
      </c>
      <c r="BC70" s="842"/>
      <c r="BD70" s="842"/>
      <c r="BE70" s="850"/>
      <c r="BF70" s="850"/>
      <c r="BG70" s="533"/>
      <c r="BH70" s="532"/>
      <c r="BI70" s="532">
        <v>0</v>
      </c>
      <c r="BJ70" s="532">
        <v>0</v>
      </c>
      <c r="BK70" s="842"/>
      <c r="BL70" s="842"/>
      <c r="BM70" s="850"/>
      <c r="BN70" s="850"/>
      <c r="BO70" s="533"/>
      <c r="BP70" s="532"/>
      <c r="BQ70" s="534">
        <v>0</v>
      </c>
      <c r="BR70" s="534">
        <v>0</v>
      </c>
      <c r="BS70" s="842"/>
      <c r="BT70" s="842"/>
      <c r="BU70" s="850"/>
      <c r="BV70" s="850"/>
      <c r="BW70" s="847"/>
      <c r="BX70" s="772"/>
      <c r="BY70" s="532">
        <v>0</v>
      </c>
      <c r="BZ70" s="532">
        <v>0</v>
      </c>
      <c r="CA70" s="842"/>
      <c r="CB70" s="842"/>
      <c r="CC70" s="850"/>
      <c r="CD70" s="850"/>
      <c r="CE70" s="847"/>
      <c r="CF70" s="772"/>
      <c r="CG70" s="532">
        <v>0</v>
      </c>
      <c r="CH70" s="532">
        <v>0</v>
      </c>
      <c r="CI70" s="842"/>
      <c r="CJ70" s="842"/>
      <c r="CK70" s="850"/>
      <c r="CL70" s="850"/>
      <c r="CM70" s="847"/>
      <c r="CN70" s="772"/>
      <c r="CO70" s="532">
        <v>0</v>
      </c>
      <c r="CP70" s="532">
        <v>0</v>
      </c>
      <c r="CQ70" s="842"/>
      <c r="CR70" s="842"/>
      <c r="CS70" s="850"/>
      <c r="CT70" s="850"/>
      <c r="CU70" s="778"/>
      <c r="CV70" s="853"/>
      <c r="CW70" s="237">
        <v>0.5</v>
      </c>
      <c r="CX70" s="237">
        <v>0.5</v>
      </c>
      <c r="CY70" s="844"/>
      <c r="CZ70" s="844"/>
      <c r="DA70" s="775"/>
      <c r="DB70" s="775"/>
      <c r="DC70" s="855"/>
      <c r="DD70" s="859"/>
      <c r="DE70" s="236">
        <v>0</v>
      </c>
      <c r="DF70" s="236">
        <v>0</v>
      </c>
      <c r="DG70" s="844"/>
      <c r="DH70" s="844"/>
      <c r="DI70" s="775"/>
      <c r="DJ70" s="775"/>
      <c r="DK70" s="164"/>
      <c r="DL70" s="236"/>
      <c r="DM70" s="228">
        <f t="shared" si="13"/>
        <v>0.5</v>
      </c>
      <c r="DN70" s="231" t="str">
        <f t="shared" si="2"/>
        <v>OK</v>
      </c>
      <c r="DO70" s="232">
        <f t="shared" si="74"/>
        <v>0</v>
      </c>
      <c r="DP70" s="232">
        <f t="shared" si="74"/>
        <v>0</v>
      </c>
      <c r="DQ70" s="223" t="e">
        <f t="shared" si="8"/>
        <v>#DIV/0!</v>
      </c>
      <c r="DR70" s="786"/>
      <c r="DS70" s="786"/>
      <c r="DT70" s="813"/>
      <c r="DU70" s="785"/>
      <c r="DV70" s="785"/>
      <c r="DW70" s="788"/>
      <c r="DX70" s="232">
        <f t="shared" si="75"/>
        <v>0</v>
      </c>
      <c r="DY70" s="232">
        <f t="shared" si="75"/>
        <v>0</v>
      </c>
      <c r="DZ70" s="223" t="e">
        <f t="shared" si="9"/>
        <v>#DIV/0!</v>
      </c>
      <c r="EA70" s="786"/>
      <c r="EB70" s="786"/>
      <c r="EC70" s="813"/>
      <c r="ED70" s="785"/>
      <c r="EE70" s="785"/>
      <c r="EF70" s="788"/>
      <c r="EG70" s="232">
        <f t="shared" si="76"/>
        <v>0</v>
      </c>
      <c r="EH70" s="232">
        <f t="shared" si="76"/>
        <v>0</v>
      </c>
      <c r="EI70" s="223" t="e">
        <f t="shared" si="17"/>
        <v>#DIV/0!</v>
      </c>
      <c r="EJ70" s="786"/>
      <c r="EK70" s="786"/>
      <c r="EL70" s="813"/>
      <c r="EM70" s="785"/>
      <c r="EN70" s="785"/>
      <c r="EO70" s="788"/>
      <c r="EP70" s="232">
        <f t="shared" si="77"/>
        <v>0.5</v>
      </c>
      <c r="EQ70" s="232">
        <f t="shared" si="77"/>
        <v>0.5</v>
      </c>
      <c r="ER70" s="223">
        <f t="shared" si="11"/>
        <v>1</v>
      </c>
      <c r="ES70" s="817"/>
      <c r="ET70" s="817"/>
      <c r="EU70" s="813"/>
      <c r="EV70" s="785"/>
      <c r="EW70" s="785"/>
      <c r="EX70" s="788"/>
      <c r="EY70" s="238">
        <f t="shared" si="12"/>
        <v>0</v>
      </c>
      <c r="EZ70" s="210"/>
      <c r="FA70" s="227"/>
      <c r="FB70" s="227"/>
      <c r="FC70" s="227"/>
      <c r="FD70" s="227"/>
      <c r="FE70" s="227"/>
      <c r="FF70" s="227"/>
      <c r="FG70" s="227"/>
      <c r="FH70" s="227"/>
      <c r="FI70" s="227"/>
      <c r="FJ70" s="227"/>
      <c r="FK70" s="227"/>
      <c r="FL70" s="227"/>
      <c r="FM70" s="227"/>
      <c r="FN70" s="227"/>
      <c r="FO70" s="227"/>
      <c r="FP70" s="227"/>
      <c r="FQ70" s="227"/>
      <c r="FR70" s="227"/>
      <c r="FS70" s="227"/>
      <c r="FT70" s="227"/>
      <c r="FU70" s="227"/>
      <c r="FV70" s="227"/>
      <c r="FW70" s="227"/>
      <c r="FX70" s="227"/>
      <c r="FY70" s="227"/>
      <c r="FZ70" s="227"/>
      <c r="GA70" s="227"/>
      <c r="GB70" s="227"/>
      <c r="GC70" s="227"/>
      <c r="GD70" s="227"/>
      <c r="GE70" s="227"/>
      <c r="GF70" s="227"/>
      <c r="GG70" s="227"/>
      <c r="GH70" s="227"/>
      <c r="GI70" s="227"/>
      <c r="GJ70" s="227"/>
      <c r="GK70" s="227"/>
      <c r="GL70" s="227"/>
      <c r="GM70" s="227"/>
      <c r="GN70" s="227"/>
      <c r="GO70" s="227"/>
      <c r="GP70" s="227"/>
      <c r="GQ70" s="227"/>
      <c r="GR70" s="227"/>
      <c r="GS70" s="227"/>
      <c r="GT70" s="227"/>
      <c r="GU70" s="227"/>
      <c r="GV70" s="227"/>
      <c r="GW70" s="227"/>
      <c r="GX70" s="227"/>
      <c r="GY70" s="227"/>
      <c r="GZ70" s="227"/>
      <c r="HA70" s="227"/>
      <c r="HB70" s="227"/>
      <c r="HC70" s="227"/>
      <c r="HD70" s="227"/>
      <c r="HE70" s="227"/>
      <c r="HF70" s="227"/>
      <c r="HG70" s="227"/>
      <c r="HH70" s="227"/>
      <c r="HI70" s="227"/>
      <c r="HJ70" s="227"/>
      <c r="HK70" s="227"/>
      <c r="HL70" s="227"/>
      <c r="HM70" s="227"/>
    </row>
    <row r="71" spans="1:221" ht="57.75" customHeight="1" x14ac:dyDescent="0.25">
      <c r="A71" s="870"/>
      <c r="B71" s="870"/>
      <c r="C71" s="870"/>
      <c r="D71" s="870"/>
      <c r="E71" s="870"/>
      <c r="F71" s="870"/>
      <c r="G71" s="870"/>
      <c r="H71" s="868"/>
      <c r="I71" s="869"/>
      <c r="J71" s="864">
        <v>22</v>
      </c>
      <c r="K71" s="867" t="s">
        <v>716</v>
      </c>
      <c r="L71" s="862" t="s">
        <v>717</v>
      </c>
      <c r="M71" s="863" t="s">
        <v>422</v>
      </c>
      <c r="N71" s="842">
        <v>9</v>
      </c>
      <c r="O71" s="864" t="s">
        <v>708</v>
      </c>
      <c r="P71" s="865">
        <v>0.1</v>
      </c>
      <c r="Q71" s="860">
        <f>+P71/$P$96</f>
        <v>1.0000000000000004E-2</v>
      </c>
      <c r="R71" s="861" t="s">
        <v>188</v>
      </c>
      <c r="S71" s="530" t="s">
        <v>718</v>
      </c>
      <c r="T71" s="531">
        <v>0.5</v>
      </c>
      <c r="U71" s="532">
        <v>0</v>
      </c>
      <c r="V71" s="532">
        <v>0</v>
      </c>
      <c r="W71" s="849">
        <f>+U71+U72+U73</f>
        <v>0</v>
      </c>
      <c r="X71" s="849">
        <f>+V71+V72+V73</f>
        <v>0</v>
      </c>
      <c r="Y71" s="850"/>
      <c r="Z71" s="850"/>
      <c r="AA71" s="533"/>
      <c r="AB71" s="532"/>
      <c r="AC71" s="532">
        <v>0</v>
      </c>
      <c r="AD71" s="532">
        <v>0</v>
      </c>
      <c r="AE71" s="849">
        <f>+AC71+AC72+AC73</f>
        <v>0</v>
      </c>
      <c r="AF71" s="849">
        <f>+AD71+AD72+AD73</f>
        <v>0</v>
      </c>
      <c r="AG71" s="850"/>
      <c r="AH71" s="850"/>
      <c r="AI71" s="533"/>
      <c r="AJ71" s="532"/>
      <c r="AK71" s="532">
        <v>0</v>
      </c>
      <c r="AL71" s="532">
        <v>0</v>
      </c>
      <c r="AM71" s="849">
        <f>+AK71+AK72+AK73</f>
        <v>0</v>
      </c>
      <c r="AN71" s="849">
        <f>+AL71+AL72+AL73</f>
        <v>0</v>
      </c>
      <c r="AO71" s="850"/>
      <c r="AP71" s="850"/>
      <c r="AQ71" s="533"/>
      <c r="AR71" s="532"/>
      <c r="AS71" s="532">
        <v>0</v>
      </c>
      <c r="AT71" s="532">
        <v>0</v>
      </c>
      <c r="AU71" s="849">
        <f>+AS71+AS72+AS73</f>
        <v>0</v>
      </c>
      <c r="AV71" s="849">
        <f>+AT71+AT72+AT73</f>
        <v>0</v>
      </c>
      <c r="AW71" s="850"/>
      <c r="AX71" s="850"/>
      <c r="AY71" s="533"/>
      <c r="AZ71" s="532"/>
      <c r="BA71" s="532">
        <v>0</v>
      </c>
      <c r="BB71" s="532">
        <v>0</v>
      </c>
      <c r="BC71" s="849">
        <f>+BA71+BA72+BA73</f>
        <v>0</v>
      </c>
      <c r="BD71" s="849">
        <f>+BB71+BB72+BB73</f>
        <v>0</v>
      </c>
      <c r="BE71" s="850"/>
      <c r="BF71" s="850"/>
      <c r="BG71" s="533"/>
      <c r="BH71" s="532"/>
      <c r="BI71" s="532">
        <v>0</v>
      </c>
      <c r="BJ71" s="532">
        <v>0</v>
      </c>
      <c r="BK71" s="849">
        <f>+BI71+BI72+BI73</f>
        <v>0</v>
      </c>
      <c r="BL71" s="849">
        <f>+BJ71+BJ72+BJ73</f>
        <v>0</v>
      </c>
      <c r="BM71" s="850"/>
      <c r="BN71" s="850"/>
      <c r="BO71" s="533"/>
      <c r="BP71" s="532"/>
      <c r="BQ71" s="534">
        <v>0</v>
      </c>
      <c r="BR71" s="534">
        <v>0</v>
      </c>
      <c r="BS71" s="849">
        <f>+BQ71+BQ72+BQ73</f>
        <v>0</v>
      </c>
      <c r="BT71" s="849">
        <f>+BR71+BR72+BR73</f>
        <v>0</v>
      </c>
      <c r="BU71" s="850"/>
      <c r="BV71" s="850"/>
      <c r="BW71" s="847"/>
      <c r="BX71" s="772"/>
      <c r="BY71" s="532">
        <v>0</v>
      </c>
      <c r="BZ71" s="532">
        <v>0</v>
      </c>
      <c r="CA71" s="849">
        <f>+BY71+BY72+BY73</f>
        <v>0</v>
      </c>
      <c r="CB71" s="849">
        <f>+BZ71+BZ72+BZ73</f>
        <v>0</v>
      </c>
      <c r="CC71" s="850"/>
      <c r="CD71" s="850"/>
      <c r="CE71" s="847"/>
      <c r="CF71" s="772"/>
      <c r="CG71" s="532">
        <v>0</v>
      </c>
      <c r="CH71" s="532">
        <v>0</v>
      </c>
      <c r="CI71" s="849">
        <f>+CG71+CG72+CG73</f>
        <v>0</v>
      </c>
      <c r="CJ71" s="849">
        <f>+CH71+CH72+CH73</f>
        <v>0</v>
      </c>
      <c r="CK71" s="850"/>
      <c r="CL71" s="850"/>
      <c r="CM71" s="847"/>
      <c r="CN71" s="772"/>
      <c r="CO71" s="532">
        <v>0.5</v>
      </c>
      <c r="CP71" s="532">
        <v>0.5</v>
      </c>
      <c r="CQ71" s="849">
        <f>+CO71+CO72+CO73</f>
        <v>0.5</v>
      </c>
      <c r="CR71" s="849">
        <f>+CP71+CP72+CP73</f>
        <v>0.5</v>
      </c>
      <c r="CS71" s="850"/>
      <c r="CT71" s="850"/>
      <c r="CU71" s="776" t="s">
        <v>719</v>
      </c>
      <c r="CV71" s="851" t="s">
        <v>720</v>
      </c>
      <c r="CW71" s="237">
        <v>0</v>
      </c>
      <c r="CX71" s="236">
        <v>0</v>
      </c>
      <c r="CY71" s="774">
        <f>+CW71+CW72+CW73</f>
        <v>0.25</v>
      </c>
      <c r="CZ71" s="774">
        <v>0.25</v>
      </c>
      <c r="DA71" s="775"/>
      <c r="DB71" s="775"/>
      <c r="DC71" s="854" t="s">
        <v>721</v>
      </c>
      <c r="DD71" s="857" t="s">
        <v>722</v>
      </c>
      <c r="DE71" s="236">
        <v>0</v>
      </c>
      <c r="DF71" s="236">
        <v>0</v>
      </c>
      <c r="DG71" s="774">
        <f>+DE71+DE72+DE73</f>
        <v>0.25</v>
      </c>
      <c r="DH71" s="774">
        <f>+DF71+DF72+DF73</f>
        <v>0</v>
      </c>
      <c r="DI71" s="775"/>
      <c r="DJ71" s="775"/>
      <c r="DK71" s="164"/>
      <c r="DL71" s="236"/>
      <c r="DM71" s="228">
        <f t="shared" si="13"/>
        <v>0.5</v>
      </c>
      <c r="DN71" s="231" t="str">
        <f t="shared" si="2"/>
        <v>OK</v>
      </c>
      <c r="DO71" s="232">
        <f t="shared" si="74"/>
        <v>0</v>
      </c>
      <c r="DP71" s="232">
        <f t="shared" si="74"/>
        <v>0</v>
      </c>
      <c r="DQ71" s="223" t="e">
        <f t="shared" si="8"/>
        <v>#DIV/0!</v>
      </c>
      <c r="DR71" s="786">
        <f>+W71+AE71+AM71</f>
        <v>0</v>
      </c>
      <c r="DS71" s="786">
        <f>+X71+AF71+AN71</f>
        <v>0</v>
      </c>
      <c r="DT71" s="839" t="e">
        <f>+DS71/DR71</f>
        <v>#DIV/0!</v>
      </c>
      <c r="DU71" s="785"/>
      <c r="DV71" s="785"/>
      <c r="DW71" s="788"/>
      <c r="DX71" s="232">
        <f t="shared" si="75"/>
        <v>0</v>
      </c>
      <c r="DY71" s="232">
        <f t="shared" si="75"/>
        <v>0</v>
      </c>
      <c r="DZ71" s="223" t="e">
        <f t="shared" si="9"/>
        <v>#DIV/0!</v>
      </c>
      <c r="EA71" s="786">
        <f>+DR71+W71+AE71+AM71</f>
        <v>0</v>
      </c>
      <c r="EB71" s="786">
        <f>+DS71+X71+AF71+AN71</f>
        <v>0</v>
      </c>
      <c r="EC71" s="839" t="e">
        <f>+EB71/EA71</f>
        <v>#DIV/0!</v>
      </c>
      <c r="ED71" s="785"/>
      <c r="EE71" s="785"/>
      <c r="EF71" s="788"/>
      <c r="EG71" s="232">
        <f t="shared" si="76"/>
        <v>0</v>
      </c>
      <c r="EH71" s="232">
        <f t="shared" si="76"/>
        <v>0</v>
      </c>
      <c r="EI71" s="223" t="e">
        <f t="shared" si="17"/>
        <v>#DIV/0!</v>
      </c>
      <c r="EJ71" s="786">
        <f>+EA71+BS71+CA71+CI71</f>
        <v>0</v>
      </c>
      <c r="EK71" s="786">
        <f>+EB71+BT71+CB71+CJ71</f>
        <v>0</v>
      </c>
      <c r="EL71" s="839" t="e">
        <f>+EK71/EJ71</f>
        <v>#DIV/0!</v>
      </c>
      <c r="EM71" s="785"/>
      <c r="EN71" s="785"/>
      <c r="EO71" s="788"/>
      <c r="EP71" s="232">
        <f t="shared" si="77"/>
        <v>0.5</v>
      </c>
      <c r="EQ71" s="232">
        <f t="shared" si="77"/>
        <v>0.5</v>
      </c>
      <c r="ER71" s="223">
        <f t="shared" si="11"/>
        <v>1</v>
      </c>
      <c r="ES71" s="786">
        <f>+EJ71+CQ71+CY71+DG71</f>
        <v>1</v>
      </c>
      <c r="ET71" s="786">
        <f>+EK71+CR71+CZ71+DH71</f>
        <v>0.75</v>
      </c>
      <c r="EU71" s="839">
        <f>+ET71/ES71</f>
        <v>0.75</v>
      </c>
      <c r="EV71" s="785"/>
      <c r="EW71" s="785"/>
      <c r="EX71" s="788"/>
      <c r="EY71" s="238">
        <f t="shared" si="12"/>
        <v>0</v>
      </c>
      <c r="EZ71" s="210"/>
      <c r="FA71" s="227"/>
      <c r="FB71" s="227"/>
      <c r="FC71" s="227"/>
      <c r="FD71" s="227"/>
      <c r="FE71" s="227"/>
      <c r="FF71" s="227"/>
      <c r="FG71" s="227"/>
      <c r="FH71" s="227"/>
      <c r="FI71" s="227"/>
      <c r="FJ71" s="227"/>
      <c r="FK71" s="227"/>
      <c r="FL71" s="227"/>
      <c r="FM71" s="227"/>
      <c r="FN71" s="227"/>
      <c r="FO71" s="227"/>
      <c r="FP71" s="227"/>
      <c r="FQ71" s="227"/>
      <c r="FR71" s="227"/>
      <c r="FS71" s="227"/>
      <c r="FT71" s="227"/>
      <c r="FU71" s="227"/>
      <c r="FV71" s="227"/>
      <c r="FW71" s="227"/>
      <c r="FX71" s="227"/>
      <c r="FY71" s="227"/>
      <c r="FZ71" s="227"/>
      <c r="GA71" s="227"/>
      <c r="GB71" s="227"/>
      <c r="GC71" s="227"/>
      <c r="GD71" s="227"/>
      <c r="GE71" s="227"/>
      <c r="GF71" s="227"/>
      <c r="GG71" s="227"/>
      <c r="GH71" s="227"/>
      <c r="GI71" s="227"/>
      <c r="GJ71" s="227"/>
      <c r="GK71" s="227"/>
      <c r="GL71" s="227"/>
      <c r="GM71" s="227"/>
      <c r="GN71" s="227"/>
      <c r="GO71" s="227"/>
      <c r="GP71" s="227"/>
      <c r="GQ71" s="227"/>
      <c r="GR71" s="227"/>
      <c r="GS71" s="227"/>
      <c r="GT71" s="227"/>
      <c r="GU71" s="227"/>
      <c r="GV71" s="227"/>
      <c r="GW71" s="227"/>
      <c r="GX71" s="227"/>
      <c r="GY71" s="227"/>
      <c r="GZ71" s="227"/>
      <c r="HA71" s="227"/>
      <c r="HB71" s="227"/>
      <c r="HC71" s="227"/>
      <c r="HD71" s="227"/>
      <c r="HE71" s="227"/>
      <c r="HF71" s="227"/>
      <c r="HG71" s="227"/>
      <c r="HH71" s="227"/>
      <c r="HI71" s="227"/>
      <c r="HJ71" s="227"/>
      <c r="HK71" s="227"/>
      <c r="HL71" s="227"/>
      <c r="HM71" s="227"/>
    </row>
    <row r="72" spans="1:221" ht="27.75" customHeight="1" x14ac:dyDescent="0.25">
      <c r="A72" s="870"/>
      <c r="B72" s="870"/>
      <c r="C72" s="870"/>
      <c r="D72" s="870"/>
      <c r="E72" s="870"/>
      <c r="F72" s="870"/>
      <c r="G72" s="870"/>
      <c r="H72" s="868"/>
      <c r="I72" s="869"/>
      <c r="J72" s="864"/>
      <c r="K72" s="867"/>
      <c r="L72" s="862"/>
      <c r="M72" s="863"/>
      <c r="N72" s="842"/>
      <c r="O72" s="864"/>
      <c r="P72" s="865"/>
      <c r="Q72" s="860"/>
      <c r="R72" s="861"/>
      <c r="S72" s="530" t="s">
        <v>723</v>
      </c>
      <c r="T72" s="531">
        <v>0.25</v>
      </c>
      <c r="U72" s="532">
        <v>0</v>
      </c>
      <c r="V72" s="532">
        <v>0</v>
      </c>
      <c r="W72" s="849"/>
      <c r="X72" s="849"/>
      <c r="Y72" s="850"/>
      <c r="Z72" s="850"/>
      <c r="AA72" s="533"/>
      <c r="AB72" s="532"/>
      <c r="AC72" s="532">
        <v>0</v>
      </c>
      <c r="AD72" s="532">
        <v>0</v>
      </c>
      <c r="AE72" s="849"/>
      <c r="AF72" s="849"/>
      <c r="AG72" s="850"/>
      <c r="AH72" s="850"/>
      <c r="AI72" s="533"/>
      <c r="AJ72" s="532"/>
      <c r="AK72" s="532">
        <v>0</v>
      </c>
      <c r="AL72" s="532">
        <v>0</v>
      </c>
      <c r="AM72" s="849"/>
      <c r="AN72" s="849"/>
      <c r="AO72" s="850"/>
      <c r="AP72" s="850"/>
      <c r="AQ72" s="533"/>
      <c r="AR72" s="532"/>
      <c r="AS72" s="532">
        <v>0</v>
      </c>
      <c r="AT72" s="532">
        <v>0</v>
      </c>
      <c r="AU72" s="849"/>
      <c r="AV72" s="849"/>
      <c r="AW72" s="850"/>
      <c r="AX72" s="850"/>
      <c r="AY72" s="533"/>
      <c r="AZ72" s="532"/>
      <c r="BA72" s="532">
        <v>0</v>
      </c>
      <c r="BB72" s="532">
        <v>0</v>
      </c>
      <c r="BC72" s="849"/>
      <c r="BD72" s="849"/>
      <c r="BE72" s="850"/>
      <c r="BF72" s="850"/>
      <c r="BG72" s="533"/>
      <c r="BH72" s="532"/>
      <c r="BI72" s="532">
        <v>0</v>
      </c>
      <c r="BJ72" s="532">
        <v>0</v>
      </c>
      <c r="BK72" s="849"/>
      <c r="BL72" s="849"/>
      <c r="BM72" s="850"/>
      <c r="BN72" s="850"/>
      <c r="BO72" s="533"/>
      <c r="BP72" s="532"/>
      <c r="BQ72" s="534">
        <v>0</v>
      </c>
      <c r="BR72" s="534">
        <v>0</v>
      </c>
      <c r="BS72" s="849"/>
      <c r="BT72" s="849"/>
      <c r="BU72" s="850"/>
      <c r="BV72" s="850"/>
      <c r="BW72" s="847"/>
      <c r="BX72" s="772"/>
      <c r="BY72" s="532">
        <v>0</v>
      </c>
      <c r="BZ72" s="532">
        <v>0</v>
      </c>
      <c r="CA72" s="849"/>
      <c r="CB72" s="849"/>
      <c r="CC72" s="850"/>
      <c r="CD72" s="850"/>
      <c r="CE72" s="847"/>
      <c r="CF72" s="772"/>
      <c r="CG72" s="532">
        <v>0</v>
      </c>
      <c r="CH72" s="532">
        <v>0</v>
      </c>
      <c r="CI72" s="849"/>
      <c r="CJ72" s="849"/>
      <c r="CK72" s="850"/>
      <c r="CL72" s="850"/>
      <c r="CM72" s="847"/>
      <c r="CN72" s="772"/>
      <c r="CO72" s="532">
        <v>0</v>
      </c>
      <c r="CP72" s="532">
        <v>0</v>
      </c>
      <c r="CQ72" s="849"/>
      <c r="CR72" s="849"/>
      <c r="CS72" s="850"/>
      <c r="CT72" s="850"/>
      <c r="CU72" s="777"/>
      <c r="CV72" s="852"/>
      <c r="CW72" s="237">
        <v>0.25</v>
      </c>
      <c r="CX72" s="237">
        <v>0.25</v>
      </c>
      <c r="CY72" s="774"/>
      <c r="CZ72" s="774"/>
      <c r="DA72" s="775"/>
      <c r="DB72" s="775"/>
      <c r="DC72" s="856"/>
      <c r="DD72" s="858"/>
      <c r="DE72" s="236">
        <v>0</v>
      </c>
      <c r="DF72" s="236">
        <v>0</v>
      </c>
      <c r="DG72" s="774"/>
      <c r="DH72" s="774"/>
      <c r="DI72" s="775"/>
      <c r="DJ72" s="775"/>
      <c r="DK72" s="164"/>
      <c r="DL72" s="236"/>
      <c r="DM72" s="228">
        <f t="shared" si="13"/>
        <v>0.25</v>
      </c>
      <c r="DN72" s="231" t="str">
        <f t="shared" si="2"/>
        <v>OK</v>
      </c>
      <c r="DO72" s="232">
        <f t="shared" si="74"/>
        <v>0</v>
      </c>
      <c r="DP72" s="232">
        <f t="shared" si="74"/>
        <v>0</v>
      </c>
      <c r="DQ72" s="223" t="e">
        <f t="shared" si="8"/>
        <v>#DIV/0!</v>
      </c>
      <c r="DR72" s="786"/>
      <c r="DS72" s="786"/>
      <c r="DT72" s="839"/>
      <c r="DU72" s="785"/>
      <c r="DV72" s="785"/>
      <c r="DW72" s="788"/>
      <c r="DX72" s="232">
        <f t="shared" si="75"/>
        <v>0</v>
      </c>
      <c r="DY72" s="232">
        <f t="shared" si="75"/>
        <v>0</v>
      </c>
      <c r="DZ72" s="223" t="e">
        <f t="shared" si="9"/>
        <v>#DIV/0!</v>
      </c>
      <c r="EA72" s="786"/>
      <c r="EB72" s="786"/>
      <c r="EC72" s="839"/>
      <c r="ED72" s="785"/>
      <c r="EE72" s="785"/>
      <c r="EF72" s="788"/>
      <c r="EG72" s="232">
        <f t="shared" si="76"/>
        <v>0</v>
      </c>
      <c r="EH72" s="232">
        <f t="shared" si="76"/>
        <v>0</v>
      </c>
      <c r="EI72" s="223" t="e">
        <f t="shared" si="17"/>
        <v>#DIV/0!</v>
      </c>
      <c r="EJ72" s="786"/>
      <c r="EK72" s="786"/>
      <c r="EL72" s="839"/>
      <c r="EM72" s="785"/>
      <c r="EN72" s="785"/>
      <c r="EO72" s="788"/>
      <c r="EP72" s="232">
        <f t="shared" si="77"/>
        <v>0.25</v>
      </c>
      <c r="EQ72" s="232">
        <f t="shared" si="77"/>
        <v>0.25</v>
      </c>
      <c r="ER72" s="223">
        <f t="shared" si="11"/>
        <v>1</v>
      </c>
      <c r="ES72" s="786"/>
      <c r="ET72" s="786"/>
      <c r="EU72" s="839"/>
      <c r="EV72" s="785"/>
      <c r="EW72" s="785"/>
      <c r="EX72" s="788"/>
      <c r="EY72" s="238">
        <f t="shared" si="12"/>
        <v>0</v>
      </c>
      <c r="EZ72" s="287">
        <f>12*EN65/100</f>
        <v>2.6390400000000005E-2</v>
      </c>
      <c r="FA72" s="227"/>
      <c r="FB72" s="227"/>
      <c r="FC72" s="227"/>
      <c r="FD72" s="227"/>
      <c r="FE72" s="227"/>
      <c r="FF72" s="227"/>
      <c r="FG72" s="227"/>
      <c r="FH72" s="227"/>
      <c r="FI72" s="227"/>
      <c r="FJ72" s="227"/>
      <c r="FK72" s="227"/>
      <c r="FL72" s="227"/>
      <c r="FM72" s="227"/>
      <c r="FN72" s="227"/>
      <c r="FO72" s="227"/>
      <c r="FP72" s="227"/>
      <c r="FQ72" s="227"/>
      <c r="FR72" s="227"/>
      <c r="FS72" s="227"/>
      <c r="FT72" s="227"/>
      <c r="FU72" s="227"/>
      <c r="FV72" s="227"/>
      <c r="FW72" s="227"/>
      <c r="FX72" s="227"/>
      <c r="FY72" s="227"/>
      <c r="FZ72" s="227"/>
      <c r="GA72" s="227"/>
      <c r="GB72" s="227"/>
      <c r="GC72" s="227"/>
      <c r="GD72" s="227"/>
      <c r="GE72" s="227"/>
      <c r="GF72" s="227"/>
      <c r="GG72" s="227"/>
      <c r="GH72" s="227"/>
      <c r="GI72" s="227"/>
      <c r="GJ72" s="227"/>
      <c r="GK72" s="227"/>
      <c r="GL72" s="227"/>
      <c r="GM72" s="227"/>
      <c r="GN72" s="227"/>
      <c r="GO72" s="227"/>
      <c r="GP72" s="227"/>
      <c r="GQ72" s="227"/>
      <c r="GR72" s="227"/>
      <c r="GS72" s="227"/>
      <c r="GT72" s="227"/>
      <c r="GU72" s="227"/>
      <c r="GV72" s="227"/>
      <c r="GW72" s="227"/>
      <c r="GX72" s="227"/>
      <c r="GY72" s="227"/>
      <c r="GZ72" s="227"/>
      <c r="HA72" s="227"/>
      <c r="HB72" s="227"/>
      <c r="HC72" s="227"/>
      <c r="HD72" s="227"/>
      <c r="HE72" s="227"/>
      <c r="HF72" s="227"/>
      <c r="HG72" s="227"/>
      <c r="HH72" s="227"/>
      <c r="HI72" s="227"/>
      <c r="HJ72" s="227"/>
      <c r="HK72" s="227"/>
      <c r="HL72" s="227"/>
      <c r="HM72" s="227"/>
    </row>
    <row r="73" spans="1:221" ht="45.75" customHeight="1" x14ac:dyDescent="0.25">
      <c r="A73" s="870"/>
      <c r="B73" s="870"/>
      <c r="C73" s="870"/>
      <c r="D73" s="870"/>
      <c r="E73" s="870"/>
      <c r="F73" s="870"/>
      <c r="G73" s="870"/>
      <c r="H73" s="868"/>
      <c r="I73" s="869"/>
      <c r="J73" s="864"/>
      <c r="K73" s="867"/>
      <c r="L73" s="862"/>
      <c r="M73" s="863"/>
      <c r="N73" s="842"/>
      <c r="O73" s="864"/>
      <c r="P73" s="865"/>
      <c r="Q73" s="860"/>
      <c r="R73" s="861"/>
      <c r="S73" s="530" t="s">
        <v>724</v>
      </c>
      <c r="T73" s="531">
        <v>0.25</v>
      </c>
      <c r="U73" s="532">
        <v>0</v>
      </c>
      <c r="V73" s="532">
        <v>0</v>
      </c>
      <c r="W73" s="849"/>
      <c r="X73" s="849"/>
      <c r="Y73" s="850"/>
      <c r="Z73" s="850"/>
      <c r="AA73" s="533"/>
      <c r="AB73" s="532"/>
      <c r="AC73" s="532">
        <v>0</v>
      </c>
      <c r="AD73" s="532">
        <v>0</v>
      </c>
      <c r="AE73" s="849"/>
      <c r="AF73" s="849"/>
      <c r="AG73" s="850"/>
      <c r="AH73" s="850"/>
      <c r="AI73" s="533"/>
      <c r="AJ73" s="532"/>
      <c r="AK73" s="532">
        <v>0</v>
      </c>
      <c r="AL73" s="532">
        <v>0</v>
      </c>
      <c r="AM73" s="849"/>
      <c r="AN73" s="849"/>
      <c r="AO73" s="850"/>
      <c r="AP73" s="850"/>
      <c r="AQ73" s="533"/>
      <c r="AR73" s="532"/>
      <c r="AS73" s="532">
        <v>0</v>
      </c>
      <c r="AT73" s="532">
        <v>0</v>
      </c>
      <c r="AU73" s="849"/>
      <c r="AV73" s="849"/>
      <c r="AW73" s="850"/>
      <c r="AX73" s="850"/>
      <c r="AY73" s="533"/>
      <c r="AZ73" s="532"/>
      <c r="BA73" s="532">
        <v>0</v>
      </c>
      <c r="BB73" s="532">
        <v>0</v>
      </c>
      <c r="BC73" s="849"/>
      <c r="BD73" s="849"/>
      <c r="BE73" s="850"/>
      <c r="BF73" s="850"/>
      <c r="BG73" s="533"/>
      <c r="BH73" s="532"/>
      <c r="BI73" s="532">
        <v>0</v>
      </c>
      <c r="BJ73" s="532">
        <v>0</v>
      </c>
      <c r="BK73" s="849"/>
      <c r="BL73" s="849"/>
      <c r="BM73" s="850"/>
      <c r="BN73" s="850"/>
      <c r="BO73" s="533"/>
      <c r="BP73" s="532"/>
      <c r="BQ73" s="534">
        <v>0</v>
      </c>
      <c r="BR73" s="534">
        <v>0</v>
      </c>
      <c r="BS73" s="849"/>
      <c r="BT73" s="849"/>
      <c r="BU73" s="850"/>
      <c r="BV73" s="850"/>
      <c r="BW73" s="847"/>
      <c r="BX73" s="772"/>
      <c r="BY73" s="532">
        <v>0</v>
      </c>
      <c r="BZ73" s="532">
        <v>0</v>
      </c>
      <c r="CA73" s="849"/>
      <c r="CB73" s="849"/>
      <c r="CC73" s="850"/>
      <c r="CD73" s="850"/>
      <c r="CE73" s="847"/>
      <c r="CF73" s="772"/>
      <c r="CG73" s="532">
        <v>0</v>
      </c>
      <c r="CH73" s="532">
        <v>0</v>
      </c>
      <c r="CI73" s="849"/>
      <c r="CJ73" s="849"/>
      <c r="CK73" s="850"/>
      <c r="CL73" s="850"/>
      <c r="CM73" s="847"/>
      <c r="CN73" s="772"/>
      <c r="CO73" s="532">
        <v>0</v>
      </c>
      <c r="CP73" s="532">
        <v>0</v>
      </c>
      <c r="CQ73" s="849"/>
      <c r="CR73" s="849"/>
      <c r="CS73" s="850"/>
      <c r="CT73" s="850"/>
      <c r="CU73" s="778"/>
      <c r="CV73" s="853"/>
      <c r="CW73" s="237">
        <v>0</v>
      </c>
      <c r="CX73" s="236">
        <v>0</v>
      </c>
      <c r="CY73" s="774"/>
      <c r="CZ73" s="774"/>
      <c r="DA73" s="775"/>
      <c r="DB73" s="775"/>
      <c r="DC73" s="855"/>
      <c r="DD73" s="859"/>
      <c r="DE73" s="236">
        <v>0.25</v>
      </c>
      <c r="DF73" s="236">
        <v>0</v>
      </c>
      <c r="DG73" s="774"/>
      <c r="DH73" s="774"/>
      <c r="DI73" s="775"/>
      <c r="DJ73" s="775"/>
      <c r="DK73" s="164"/>
      <c r="DL73" s="236"/>
      <c r="DM73" s="228">
        <f t="shared" si="13"/>
        <v>0.25</v>
      </c>
      <c r="DN73" s="231" t="str">
        <f t="shared" si="2"/>
        <v>OK</v>
      </c>
      <c r="DO73" s="232">
        <f t="shared" si="74"/>
        <v>0</v>
      </c>
      <c r="DP73" s="232">
        <f t="shared" si="74"/>
        <v>0</v>
      </c>
      <c r="DQ73" s="223" t="e">
        <f t="shared" si="8"/>
        <v>#DIV/0!</v>
      </c>
      <c r="DR73" s="786"/>
      <c r="DS73" s="786"/>
      <c r="DT73" s="839"/>
      <c r="DU73" s="785"/>
      <c r="DV73" s="785"/>
      <c r="DW73" s="788"/>
      <c r="DX73" s="232">
        <f t="shared" si="75"/>
        <v>0</v>
      </c>
      <c r="DY73" s="232">
        <f t="shared" si="75"/>
        <v>0</v>
      </c>
      <c r="DZ73" s="223" t="e">
        <f t="shared" si="9"/>
        <v>#DIV/0!</v>
      </c>
      <c r="EA73" s="786"/>
      <c r="EB73" s="786"/>
      <c r="EC73" s="839"/>
      <c r="ED73" s="785"/>
      <c r="EE73" s="785"/>
      <c r="EF73" s="788"/>
      <c r="EG73" s="232">
        <f t="shared" si="76"/>
        <v>0</v>
      </c>
      <c r="EH73" s="232">
        <f t="shared" si="76"/>
        <v>0</v>
      </c>
      <c r="EI73" s="223" t="e">
        <f t="shared" si="17"/>
        <v>#DIV/0!</v>
      </c>
      <c r="EJ73" s="786"/>
      <c r="EK73" s="786"/>
      <c r="EL73" s="839"/>
      <c r="EM73" s="785"/>
      <c r="EN73" s="785"/>
      <c r="EO73" s="788"/>
      <c r="EP73" s="232">
        <f t="shared" si="77"/>
        <v>0.25</v>
      </c>
      <c r="EQ73" s="232">
        <f t="shared" si="77"/>
        <v>0</v>
      </c>
      <c r="ER73" s="223">
        <f t="shared" si="11"/>
        <v>0</v>
      </c>
      <c r="ES73" s="786"/>
      <c r="ET73" s="786"/>
      <c r="EU73" s="839"/>
      <c r="EV73" s="785"/>
      <c r="EW73" s="785"/>
      <c r="EX73" s="788"/>
      <c r="EY73" s="238">
        <f>EP73-T73</f>
        <v>0</v>
      </c>
      <c r="EZ73" s="210"/>
      <c r="FA73" s="227"/>
      <c r="FB73" s="249"/>
      <c r="FC73" s="249"/>
      <c r="FD73" s="227"/>
      <c r="FE73" s="227"/>
      <c r="FF73" s="227"/>
      <c r="FG73" s="227"/>
      <c r="FH73" s="227"/>
      <c r="FI73" s="227"/>
      <c r="FJ73" s="227"/>
      <c r="FK73" s="227"/>
      <c r="FL73" s="227"/>
      <c r="FM73" s="227"/>
      <c r="FN73" s="227"/>
      <c r="FO73" s="227"/>
      <c r="FP73" s="227"/>
      <c r="FQ73" s="227"/>
      <c r="FR73" s="227"/>
      <c r="FS73" s="227"/>
      <c r="FT73" s="227"/>
      <c r="FU73" s="227"/>
      <c r="FV73" s="227"/>
      <c r="FW73" s="227"/>
      <c r="FX73" s="227"/>
      <c r="FY73" s="227"/>
      <c r="FZ73" s="227"/>
      <c r="GA73" s="227"/>
      <c r="GB73" s="227"/>
      <c r="GC73" s="227"/>
      <c r="GD73" s="227"/>
      <c r="GE73" s="227"/>
      <c r="GF73" s="227"/>
      <c r="GG73" s="227"/>
      <c r="GH73" s="227"/>
      <c r="GI73" s="227"/>
      <c r="GJ73" s="227"/>
      <c r="GK73" s="227"/>
      <c r="GL73" s="227"/>
      <c r="GM73" s="227"/>
      <c r="GN73" s="227"/>
      <c r="GO73" s="227"/>
      <c r="GP73" s="227"/>
      <c r="GQ73" s="227"/>
      <c r="GR73" s="227"/>
      <c r="GS73" s="227"/>
      <c r="GT73" s="227"/>
      <c r="GU73" s="227"/>
      <c r="GV73" s="227"/>
      <c r="GW73" s="227"/>
      <c r="GX73" s="227"/>
      <c r="GY73" s="227"/>
      <c r="GZ73" s="227"/>
      <c r="HA73" s="227"/>
      <c r="HB73" s="227"/>
      <c r="HC73" s="227"/>
      <c r="HD73" s="227"/>
      <c r="HE73" s="227"/>
      <c r="HF73" s="227"/>
      <c r="HG73" s="227"/>
      <c r="HH73" s="227"/>
      <c r="HI73" s="227"/>
      <c r="HJ73" s="227"/>
      <c r="HK73" s="227"/>
      <c r="HL73" s="227"/>
      <c r="HM73" s="227"/>
    </row>
    <row r="74" spans="1:221" ht="43.5" customHeight="1" x14ac:dyDescent="0.25">
      <c r="A74" s="870"/>
      <c r="B74" s="870"/>
      <c r="C74" s="870"/>
      <c r="D74" s="870"/>
      <c r="E74" s="870"/>
      <c r="F74" s="870"/>
      <c r="G74" s="870"/>
      <c r="H74" s="868"/>
      <c r="I74" s="869"/>
      <c r="J74" s="864">
        <v>23</v>
      </c>
      <c r="K74" s="867" t="s">
        <v>725</v>
      </c>
      <c r="L74" s="862" t="s">
        <v>726</v>
      </c>
      <c r="M74" s="863" t="s">
        <v>422</v>
      </c>
      <c r="N74" s="842">
        <v>1</v>
      </c>
      <c r="O74" s="864" t="s">
        <v>708</v>
      </c>
      <c r="P74" s="865">
        <v>0.1</v>
      </c>
      <c r="Q74" s="860">
        <f>+P74/$P$96</f>
        <v>1.0000000000000004E-2</v>
      </c>
      <c r="R74" s="861" t="s">
        <v>188</v>
      </c>
      <c r="S74" s="530" t="s">
        <v>727</v>
      </c>
      <c r="T74" s="531">
        <v>0.75</v>
      </c>
      <c r="U74" s="532">
        <v>0</v>
      </c>
      <c r="V74" s="532">
        <v>0</v>
      </c>
      <c r="W74" s="841">
        <f>+U74+U75</f>
        <v>0</v>
      </c>
      <c r="X74" s="849">
        <f>+V74+V75</f>
        <v>0</v>
      </c>
      <c r="Y74" s="850"/>
      <c r="Z74" s="850"/>
      <c r="AA74" s="533"/>
      <c r="AB74" s="532"/>
      <c r="AC74" s="532">
        <v>0</v>
      </c>
      <c r="AD74" s="532">
        <v>0</v>
      </c>
      <c r="AE74" s="841">
        <f>+AC74+AC75</f>
        <v>0</v>
      </c>
      <c r="AF74" s="849">
        <f>+AD74+AD75</f>
        <v>0</v>
      </c>
      <c r="AG74" s="850"/>
      <c r="AH74" s="850"/>
      <c r="AI74" s="533"/>
      <c r="AJ74" s="532"/>
      <c r="AK74" s="532">
        <v>0</v>
      </c>
      <c r="AL74" s="532">
        <v>0</v>
      </c>
      <c r="AM74" s="841">
        <f>+AK74+AK75</f>
        <v>0</v>
      </c>
      <c r="AN74" s="849">
        <f>+AL74+AL75</f>
        <v>0</v>
      </c>
      <c r="AO74" s="850"/>
      <c r="AP74" s="850"/>
      <c r="AQ74" s="533"/>
      <c r="AR74" s="532"/>
      <c r="AS74" s="532">
        <v>0</v>
      </c>
      <c r="AT74" s="532">
        <v>0</v>
      </c>
      <c r="AU74" s="841">
        <f>+AS74+AS75</f>
        <v>0</v>
      </c>
      <c r="AV74" s="849">
        <f>+AT74+AT75</f>
        <v>0</v>
      </c>
      <c r="AW74" s="850"/>
      <c r="AX74" s="850"/>
      <c r="AY74" s="533"/>
      <c r="AZ74" s="532"/>
      <c r="BA74" s="532">
        <v>0</v>
      </c>
      <c r="BB74" s="532">
        <v>0</v>
      </c>
      <c r="BC74" s="841">
        <f>+BA74+BA75</f>
        <v>0</v>
      </c>
      <c r="BD74" s="849">
        <f>+BB74+BB75</f>
        <v>0</v>
      </c>
      <c r="BE74" s="850"/>
      <c r="BF74" s="850"/>
      <c r="BG74" s="533"/>
      <c r="BH74" s="532"/>
      <c r="BI74" s="532">
        <v>0</v>
      </c>
      <c r="BJ74" s="532">
        <v>0</v>
      </c>
      <c r="BK74" s="841">
        <f>+BI74+BI75</f>
        <v>0</v>
      </c>
      <c r="BL74" s="849">
        <f>+BJ74+BJ75</f>
        <v>0</v>
      </c>
      <c r="BM74" s="850"/>
      <c r="BN74" s="850"/>
      <c r="BO74" s="533"/>
      <c r="BP74" s="532"/>
      <c r="BQ74" s="534">
        <v>0</v>
      </c>
      <c r="BR74" s="534">
        <v>0</v>
      </c>
      <c r="BS74" s="841">
        <f>+BQ74+BQ75</f>
        <v>0</v>
      </c>
      <c r="BT74" s="849">
        <f>+BR74+BR75</f>
        <v>0</v>
      </c>
      <c r="BU74" s="850"/>
      <c r="BV74" s="850"/>
      <c r="BW74" s="847"/>
      <c r="BX74" s="772"/>
      <c r="BY74" s="532">
        <v>0</v>
      </c>
      <c r="BZ74" s="532">
        <v>0</v>
      </c>
      <c r="CA74" s="841">
        <f>+BY74+BY75</f>
        <v>0</v>
      </c>
      <c r="CB74" s="849">
        <f>+BZ74+BZ75</f>
        <v>0</v>
      </c>
      <c r="CC74" s="850"/>
      <c r="CD74" s="850"/>
      <c r="CE74" s="847"/>
      <c r="CF74" s="772"/>
      <c r="CG74" s="532">
        <v>0</v>
      </c>
      <c r="CH74" s="532">
        <v>0</v>
      </c>
      <c r="CI74" s="841">
        <f>+CG74+CG75</f>
        <v>0</v>
      </c>
      <c r="CJ74" s="849">
        <f>+CH74+CH75</f>
        <v>0</v>
      </c>
      <c r="CK74" s="850"/>
      <c r="CL74" s="850"/>
      <c r="CM74" s="847"/>
      <c r="CN74" s="772"/>
      <c r="CO74" s="532">
        <v>0</v>
      </c>
      <c r="CP74" s="532">
        <v>0</v>
      </c>
      <c r="CQ74" s="841">
        <f>+CO74+CO75</f>
        <v>0</v>
      </c>
      <c r="CR74" s="849">
        <f>+CP74+CP75</f>
        <v>0</v>
      </c>
      <c r="CS74" s="850"/>
      <c r="CT74" s="850"/>
      <c r="CU74" s="846" t="s">
        <v>728</v>
      </c>
      <c r="CV74" s="771" t="s">
        <v>729</v>
      </c>
      <c r="CW74" s="237">
        <v>0.75</v>
      </c>
      <c r="CX74" s="237">
        <v>0.75</v>
      </c>
      <c r="CY74" s="843">
        <f>+CW74+CW75</f>
        <v>0.75</v>
      </c>
      <c r="CZ74" s="774">
        <v>0.75</v>
      </c>
      <c r="DA74" s="775"/>
      <c r="DB74" s="775"/>
      <c r="DC74" s="854" t="s">
        <v>730</v>
      </c>
      <c r="DD74" s="857" t="s">
        <v>731</v>
      </c>
      <c r="DE74" s="236">
        <v>0</v>
      </c>
      <c r="DF74" s="236">
        <v>0</v>
      </c>
      <c r="DG74" s="843">
        <f>+DE74+DE75</f>
        <v>0.25</v>
      </c>
      <c r="DH74" s="774">
        <f>+DF74+DF75</f>
        <v>0</v>
      </c>
      <c r="DI74" s="775"/>
      <c r="DJ74" s="775"/>
      <c r="DK74" s="164"/>
      <c r="DL74" s="236"/>
      <c r="DM74" s="228">
        <f t="shared" si="13"/>
        <v>0.75</v>
      </c>
      <c r="DN74" s="231" t="str">
        <f t="shared" si="2"/>
        <v>OK</v>
      </c>
      <c r="DO74" s="232">
        <f t="shared" si="74"/>
        <v>0</v>
      </c>
      <c r="DP74" s="232">
        <f t="shared" si="74"/>
        <v>0</v>
      </c>
      <c r="DQ74" s="223" t="e">
        <f t="shared" si="8"/>
        <v>#DIV/0!</v>
      </c>
      <c r="DR74" s="840">
        <f>+W74+AE74+AM74</f>
        <v>0</v>
      </c>
      <c r="DS74" s="840">
        <f>+X74+AF74+AN74</f>
        <v>0</v>
      </c>
      <c r="DT74" s="813" t="e">
        <f t="shared" si="46"/>
        <v>#DIV/0!</v>
      </c>
      <c r="DU74" s="785"/>
      <c r="DV74" s="785"/>
      <c r="DW74" s="788"/>
      <c r="DX74" s="232">
        <f t="shared" si="75"/>
        <v>0</v>
      </c>
      <c r="DY74" s="232">
        <f t="shared" si="75"/>
        <v>0</v>
      </c>
      <c r="DZ74" s="223" t="e">
        <f t="shared" si="9"/>
        <v>#DIV/0!</v>
      </c>
      <c r="EA74" s="786">
        <f>+DR74+AM74+AU74+BC74</f>
        <v>0</v>
      </c>
      <c r="EB74" s="786">
        <f>+DS74+X74+AF74+AN74</f>
        <v>0</v>
      </c>
      <c r="EC74" s="813" t="e">
        <f t="shared" ref="EC74" si="84">+EB74/EA74</f>
        <v>#DIV/0!</v>
      </c>
      <c r="ED74" s="785"/>
      <c r="EE74" s="785"/>
      <c r="EF74" s="788"/>
      <c r="EG74" s="232">
        <f t="shared" si="76"/>
        <v>0</v>
      </c>
      <c r="EH74" s="232">
        <f t="shared" si="76"/>
        <v>0</v>
      </c>
      <c r="EI74" s="223" t="e">
        <f t="shared" si="17"/>
        <v>#DIV/0!</v>
      </c>
      <c r="EJ74" s="786">
        <f>+EA74+CI74+CA74+BS74</f>
        <v>0</v>
      </c>
      <c r="EK74" s="786">
        <f>+EB74+CJ74+CB74+BT74</f>
        <v>0</v>
      </c>
      <c r="EL74" s="813" t="e">
        <f t="shared" ref="EL74" si="85">+EK74/EJ74</f>
        <v>#DIV/0!</v>
      </c>
      <c r="EM74" s="785"/>
      <c r="EN74" s="785"/>
      <c r="EO74" s="788"/>
      <c r="EP74" s="232">
        <f t="shared" si="77"/>
        <v>0.75</v>
      </c>
      <c r="EQ74" s="232">
        <f t="shared" si="77"/>
        <v>0.75</v>
      </c>
      <c r="ER74" s="223">
        <f t="shared" si="11"/>
        <v>1</v>
      </c>
      <c r="ES74" s="840">
        <f>+EJ74+CQ74+CY74+DG74</f>
        <v>1</v>
      </c>
      <c r="ET74" s="840">
        <f>+EK74+CR74+CZ74+DH74</f>
        <v>0.75</v>
      </c>
      <c r="EU74" s="813">
        <f t="shared" ref="EU74" si="86">+ET74/ES74</f>
        <v>0.75</v>
      </c>
      <c r="EV74" s="785"/>
      <c r="EW74" s="785"/>
      <c r="EX74" s="788"/>
      <c r="EY74" s="238">
        <f>EP74-T74</f>
        <v>0</v>
      </c>
      <c r="EZ74" s="210"/>
      <c r="FA74" s="227"/>
      <c r="FB74" s="250"/>
      <c r="FC74" s="249"/>
      <c r="FD74" s="227"/>
      <c r="FE74" s="227"/>
      <c r="FF74" s="227"/>
      <c r="FG74" s="227"/>
      <c r="FH74" s="227"/>
      <c r="FI74" s="227"/>
      <c r="FJ74" s="227"/>
      <c r="FK74" s="227"/>
      <c r="FL74" s="227"/>
      <c r="FM74" s="227"/>
      <c r="FN74" s="227"/>
      <c r="FO74" s="227"/>
      <c r="FP74" s="227"/>
      <c r="FQ74" s="227"/>
      <c r="FR74" s="227"/>
      <c r="FS74" s="227"/>
      <c r="FT74" s="227"/>
      <c r="FU74" s="227"/>
      <c r="FV74" s="227"/>
      <c r="FW74" s="227"/>
      <c r="FX74" s="227"/>
      <c r="FY74" s="227"/>
      <c r="FZ74" s="227"/>
      <c r="GA74" s="227"/>
      <c r="GB74" s="227"/>
      <c r="GC74" s="227"/>
      <c r="GD74" s="227"/>
      <c r="GE74" s="227"/>
      <c r="GF74" s="227"/>
      <c r="GG74" s="227"/>
      <c r="GH74" s="227"/>
      <c r="GI74" s="227"/>
      <c r="GJ74" s="227"/>
      <c r="GK74" s="227"/>
      <c r="GL74" s="227"/>
      <c r="GM74" s="227"/>
      <c r="GN74" s="227"/>
      <c r="GO74" s="227"/>
      <c r="GP74" s="227"/>
      <c r="GQ74" s="227"/>
      <c r="GR74" s="227"/>
      <c r="GS74" s="227"/>
      <c r="GT74" s="227"/>
      <c r="GU74" s="227"/>
      <c r="GV74" s="227"/>
      <c r="GW74" s="227"/>
      <c r="GX74" s="227"/>
      <c r="GY74" s="227"/>
      <c r="GZ74" s="227"/>
      <c r="HA74" s="227"/>
      <c r="HB74" s="227"/>
      <c r="HC74" s="227"/>
      <c r="HD74" s="227"/>
      <c r="HE74" s="227"/>
      <c r="HF74" s="227"/>
      <c r="HG74" s="227"/>
      <c r="HH74" s="227"/>
      <c r="HI74" s="227"/>
      <c r="HJ74" s="227"/>
      <c r="HK74" s="227"/>
      <c r="HL74" s="227"/>
      <c r="HM74" s="227"/>
    </row>
    <row r="75" spans="1:221" ht="25.5" x14ac:dyDescent="0.25">
      <c r="A75" s="870"/>
      <c r="B75" s="870"/>
      <c r="C75" s="870"/>
      <c r="D75" s="870"/>
      <c r="E75" s="870"/>
      <c r="F75" s="870"/>
      <c r="G75" s="870"/>
      <c r="H75" s="868"/>
      <c r="I75" s="869"/>
      <c r="J75" s="864"/>
      <c r="K75" s="867"/>
      <c r="L75" s="862"/>
      <c r="M75" s="863"/>
      <c r="N75" s="842"/>
      <c r="O75" s="864"/>
      <c r="P75" s="865"/>
      <c r="Q75" s="860"/>
      <c r="R75" s="861"/>
      <c r="S75" s="530" t="s">
        <v>732</v>
      </c>
      <c r="T75" s="531">
        <v>0.25</v>
      </c>
      <c r="U75" s="532">
        <v>0</v>
      </c>
      <c r="V75" s="532">
        <v>0</v>
      </c>
      <c r="W75" s="842"/>
      <c r="X75" s="849"/>
      <c r="Y75" s="850"/>
      <c r="Z75" s="850"/>
      <c r="AA75" s="533"/>
      <c r="AB75" s="532"/>
      <c r="AC75" s="532">
        <v>0</v>
      </c>
      <c r="AD75" s="532">
        <v>0</v>
      </c>
      <c r="AE75" s="842"/>
      <c r="AF75" s="849"/>
      <c r="AG75" s="850"/>
      <c r="AH75" s="850"/>
      <c r="AI75" s="533"/>
      <c r="AJ75" s="532"/>
      <c r="AK75" s="532">
        <v>0</v>
      </c>
      <c r="AL75" s="532">
        <v>0</v>
      </c>
      <c r="AM75" s="842"/>
      <c r="AN75" s="849"/>
      <c r="AO75" s="850"/>
      <c r="AP75" s="850"/>
      <c r="AQ75" s="533"/>
      <c r="AR75" s="532"/>
      <c r="AS75" s="532">
        <v>0</v>
      </c>
      <c r="AT75" s="532">
        <v>0</v>
      </c>
      <c r="AU75" s="842"/>
      <c r="AV75" s="849"/>
      <c r="AW75" s="850"/>
      <c r="AX75" s="850"/>
      <c r="AY75" s="533"/>
      <c r="AZ75" s="532"/>
      <c r="BA75" s="532">
        <v>0</v>
      </c>
      <c r="BB75" s="532">
        <v>0</v>
      </c>
      <c r="BC75" s="842"/>
      <c r="BD75" s="849"/>
      <c r="BE75" s="850"/>
      <c r="BF75" s="850"/>
      <c r="BG75" s="533"/>
      <c r="BH75" s="532"/>
      <c r="BI75" s="532">
        <v>0</v>
      </c>
      <c r="BJ75" s="532">
        <v>0</v>
      </c>
      <c r="BK75" s="842"/>
      <c r="BL75" s="849"/>
      <c r="BM75" s="850"/>
      <c r="BN75" s="850"/>
      <c r="BO75" s="533"/>
      <c r="BP75" s="532"/>
      <c r="BQ75" s="534">
        <v>0</v>
      </c>
      <c r="BR75" s="534">
        <v>0</v>
      </c>
      <c r="BS75" s="842"/>
      <c r="BT75" s="849"/>
      <c r="BU75" s="850"/>
      <c r="BV75" s="850"/>
      <c r="BW75" s="847"/>
      <c r="BX75" s="772"/>
      <c r="BY75" s="532">
        <v>0</v>
      </c>
      <c r="BZ75" s="532">
        <v>0</v>
      </c>
      <c r="CA75" s="842"/>
      <c r="CB75" s="849"/>
      <c r="CC75" s="850"/>
      <c r="CD75" s="850"/>
      <c r="CE75" s="848"/>
      <c r="CF75" s="773"/>
      <c r="CG75" s="532">
        <v>0</v>
      </c>
      <c r="CH75" s="532">
        <v>0</v>
      </c>
      <c r="CI75" s="842"/>
      <c r="CJ75" s="849"/>
      <c r="CK75" s="850"/>
      <c r="CL75" s="850"/>
      <c r="CM75" s="848"/>
      <c r="CN75" s="773"/>
      <c r="CO75" s="532">
        <v>0</v>
      </c>
      <c r="CP75" s="532">
        <v>0</v>
      </c>
      <c r="CQ75" s="842"/>
      <c r="CR75" s="849"/>
      <c r="CS75" s="850"/>
      <c r="CT75" s="850"/>
      <c r="CU75" s="848"/>
      <c r="CV75" s="773"/>
      <c r="CW75" s="237">
        <v>0</v>
      </c>
      <c r="CX75" s="236">
        <v>0</v>
      </c>
      <c r="CY75" s="844"/>
      <c r="CZ75" s="774"/>
      <c r="DA75" s="775"/>
      <c r="DB75" s="775"/>
      <c r="DC75" s="855"/>
      <c r="DD75" s="859"/>
      <c r="DE75" s="236">
        <v>0.25</v>
      </c>
      <c r="DF75" s="236">
        <v>0</v>
      </c>
      <c r="DG75" s="844"/>
      <c r="DH75" s="774"/>
      <c r="DI75" s="775"/>
      <c r="DJ75" s="775"/>
      <c r="DK75" s="164"/>
      <c r="DL75" s="236"/>
      <c r="DM75" s="228">
        <f t="shared" si="13"/>
        <v>0.25</v>
      </c>
      <c r="DN75" s="231" t="str">
        <f t="shared" si="2"/>
        <v>OK</v>
      </c>
      <c r="DO75" s="232">
        <f t="shared" si="74"/>
        <v>0</v>
      </c>
      <c r="DP75" s="232">
        <f t="shared" si="74"/>
        <v>0</v>
      </c>
      <c r="DQ75" s="223" t="e">
        <f t="shared" si="8"/>
        <v>#DIV/0!</v>
      </c>
      <c r="DR75" s="817">
        <f t="shared" ref="DR75:DS75" si="87">+W75+AE75+AM75</f>
        <v>0</v>
      </c>
      <c r="DS75" s="817">
        <f t="shared" si="87"/>
        <v>0</v>
      </c>
      <c r="DT75" s="813"/>
      <c r="DU75" s="785"/>
      <c r="DV75" s="785"/>
      <c r="DW75" s="788"/>
      <c r="DX75" s="232">
        <f t="shared" si="75"/>
        <v>0</v>
      </c>
      <c r="DY75" s="232">
        <f t="shared" si="75"/>
        <v>0</v>
      </c>
      <c r="DZ75" s="223" t="e">
        <f t="shared" si="9"/>
        <v>#DIV/0!</v>
      </c>
      <c r="EA75" s="786"/>
      <c r="EB75" s="786"/>
      <c r="EC75" s="813"/>
      <c r="ED75" s="785"/>
      <c r="EE75" s="785"/>
      <c r="EF75" s="788"/>
      <c r="EG75" s="232">
        <f t="shared" si="76"/>
        <v>0</v>
      </c>
      <c r="EH75" s="232">
        <f t="shared" si="76"/>
        <v>0</v>
      </c>
      <c r="EI75" s="223" t="e">
        <f t="shared" si="17"/>
        <v>#DIV/0!</v>
      </c>
      <c r="EJ75" s="786"/>
      <c r="EK75" s="786"/>
      <c r="EL75" s="813"/>
      <c r="EM75" s="785"/>
      <c r="EN75" s="785"/>
      <c r="EO75" s="788"/>
      <c r="EP75" s="232">
        <f t="shared" si="77"/>
        <v>0.25</v>
      </c>
      <c r="EQ75" s="232">
        <f t="shared" si="77"/>
        <v>0</v>
      </c>
      <c r="ER75" s="223">
        <f t="shared" si="11"/>
        <v>0</v>
      </c>
      <c r="ES75" s="817"/>
      <c r="ET75" s="817"/>
      <c r="EU75" s="813"/>
      <c r="EV75" s="785"/>
      <c r="EW75" s="785"/>
      <c r="EX75" s="788"/>
      <c r="EY75" s="238">
        <f t="shared" si="12"/>
        <v>0</v>
      </c>
      <c r="EZ75" s="210"/>
      <c r="FA75" s="227"/>
      <c r="FB75" s="227"/>
      <c r="FC75" s="227"/>
      <c r="FD75" s="227"/>
      <c r="FE75" s="227"/>
      <c r="FF75" s="227"/>
      <c r="FG75" s="227"/>
      <c r="FH75" s="227"/>
      <c r="FI75" s="227"/>
      <c r="FJ75" s="227"/>
      <c r="FK75" s="227"/>
      <c r="FL75" s="227"/>
      <c r="FM75" s="227"/>
      <c r="FN75" s="227"/>
      <c r="FO75" s="227"/>
      <c r="FP75" s="227"/>
      <c r="FQ75" s="227"/>
      <c r="FR75" s="227"/>
      <c r="FS75" s="227"/>
      <c r="FT75" s="227"/>
      <c r="FU75" s="227"/>
      <c r="FV75" s="227"/>
      <c r="FW75" s="227"/>
      <c r="FX75" s="227"/>
      <c r="FY75" s="227"/>
      <c r="FZ75" s="227"/>
      <c r="GA75" s="227"/>
      <c r="GB75" s="227"/>
      <c r="GC75" s="227"/>
      <c r="GD75" s="227"/>
      <c r="GE75" s="227"/>
      <c r="GF75" s="227"/>
      <c r="GG75" s="227"/>
      <c r="GH75" s="227"/>
      <c r="GI75" s="227"/>
      <c r="GJ75" s="227"/>
      <c r="GK75" s="227"/>
      <c r="GL75" s="227"/>
      <c r="GM75" s="227"/>
      <c r="GN75" s="227"/>
      <c r="GO75" s="227"/>
      <c r="GP75" s="227"/>
      <c r="GQ75" s="227"/>
      <c r="GR75" s="227"/>
      <c r="GS75" s="227"/>
      <c r="GT75" s="227"/>
      <c r="GU75" s="227"/>
      <c r="GV75" s="227"/>
      <c r="GW75" s="227"/>
      <c r="GX75" s="227"/>
      <c r="GY75" s="227"/>
      <c r="GZ75" s="227"/>
      <c r="HA75" s="227"/>
      <c r="HB75" s="227"/>
      <c r="HC75" s="227"/>
      <c r="HD75" s="227"/>
      <c r="HE75" s="227"/>
      <c r="HF75" s="227"/>
      <c r="HG75" s="227"/>
      <c r="HH75" s="227"/>
      <c r="HI75" s="227"/>
      <c r="HJ75" s="227"/>
      <c r="HK75" s="227"/>
      <c r="HL75" s="227"/>
      <c r="HM75" s="227"/>
    </row>
    <row r="76" spans="1:221" ht="259.5" customHeight="1" x14ac:dyDescent="0.25">
      <c r="A76" s="870"/>
      <c r="B76" s="870"/>
      <c r="C76" s="870"/>
      <c r="D76" s="870"/>
      <c r="E76" s="870"/>
      <c r="F76" s="870"/>
      <c r="G76" s="870"/>
      <c r="H76" s="868"/>
      <c r="I76" s="869"/>
      <c r="J76" s="864">
        <v>24</v>
      </c>
      <c r="K76" s="867" t="s">
        <v>733</v>
      </c>
      <c r="L76" s="862" t="s">
        <v>734</v>
      </c>
      <c r="M76" s="863" t="s">
        <v>422</v>
      </c>
      <c r="N76" s="866">
        <v>1</v>
      </c>
      <c r="O76" s="861" t="s">
        <v>708</v>
      </c>
      <c r="P76" s="865">
        <v>0.1</v>
      </c>
      <c r="Q76" s="860">
        <v>2.0000000000000004E-2</v>
      </c>
      <c r="R76" s="861" t="s">
        <v>188</v>
      </c>
      <c r="S76" s="530" t="s">
        <v>735</v>
      </c>
      <c r="T76" s="531">
        <v>0.5</v>
      </c>
      <c r="U76" s="532">
        <v>0</v>
      </c>
      <c r="V76" s="532">
        <v>0</v>
      </c>
      <c r="W76" s="841">
        <f>+U76+U77+U78</f>
        <v>0</v>
      </c>
      <c r="X76" s="841">
        <f>+V76+V77+V78</f>
        <v>0</v>
      </c>
      <c r="Y76" s="850"/>
      <c r="Z76" s="850"/>
      <c r="AA76" s="533"/>
      <c r="AB76" s="532"/>
      <c r="AC76" s="532">
        <v>0</v>
      </c>
      <c r="AD76" s="532">
        <v>0</v>
      </c>
      <c r="AE76" s="841">
        <f>+AC76+AC77+AC78</f>
        <v>0</v>
      </c>
      <c r="AF76" s="841">
        <f>+AD76+AD77+AD78</f>
        <v>0</v>
      </c>
      <c r="AG76" s="850"/>
      <c r="AH76" s="850"/>
      <c r="AI76" s="533"/>
      <c r="AJ76" s="532"/>
      <c r="AK76" s="532">
        <v>0</v>
      </c>
      <c r="AL76" s="532">
        <v>0</v>
      </c>
      <c r="AM76" s="841">
        <f>+AK76+AK77+AK78</f>
        <v>0</v>
      </c>
      <c r="AN76" s="841">
        <f>+AL76+AL77+AL78</f>
        <v>0</v>
      </c>
      <c r="AO76" s="850"/>
      <c r="AP76" s="850"/>
      <c r="AQ76" s="533"/>
      <c r="AR76" s="532"/>
      <c r="AS76" s="532">
        <v>0</v>
      </c>
      <c r="AT76" s="532">
        <v>0</v>
      </c>
      <c r="AU76" s="841">
        <f>+AS76+AS77+AS78</f>
        <v>0</v>
      </c>
      <c r="AV76" s="841">
        <f>+AT76+AT77+AT78</f>
        <v>0</v>
      </c>
      <c r="AW76" s="850"/>
      <c r="AX76" s="850"/>
      <c r="AY76" s="533"/>
      <c r="AZ76" s="532"/>
      <c r="BA76" s="532">
        <v>0</v>
      </c>
      <c r="BB76" s="532">
        <v>0</v>
      </c>
      <c r="BC76" s="841">
        <f>+BA76+BA77+BA78</f>
        <v>0</v>
      </c>
      <c r="BD76" s="841">
        <f>+BB76+BB77+BB78</f>
        <v>0</v>
      </c>
      <c r="BE76" s="850"/>
      <c r="BF76" s="850"/>
      <c r="BG76" s="533"/>
      <c r="BH76" s="532"/>
      <c r="BI76" s="532">
        <v>0</v>
      </c>
      <c r="BJ76" s="532">
        <v>0</v>
      </c>
      <c r="BK76" s="841">
        <f>+BI76+BI77+BI78</f>
        <v>0</v>
      </c>
      <c r="BL76" s="841">
        <f>+BJ76+BJ77+BJ78</f>
        <v>0</v>
      </c>
      <c r="BM76" s="850"/>
      <c r="BN76" s="850"/>
      <c r="BO76" s="533"/>
      <c r="BP76" s="532"/>
      <c r="BQ76" s="534">
        <v>0</v>
      </c>
      <c r="BR76" s="534">
        <v>0</v>
      </c>
      <c r="BS76" s="841">
        <f>+BQ76+BQ77+BQ78</f>
        <v>0</v>
      </c>
      <c r="BT76" s="841">
        <f>+BR76+BR77+BR78</f>
        <v>0</v>
      </c>
      <c r="BU76" s="850"/>
      <c r="BV76" s="850"/>
      <c r="BW76" s="847"/>
      <c r="BX76" s="772"/>
      <c r="BY76" s="532">
        <v>0.1</v>
      </c>
      <c r="BZ76" s="532">
        <v>0.1</v>
      </c>
      <c r="CA76" s="841">
        <f>+BY76+BY77+BY78</f>
        <v>0.1</v>
      </c>
      <c r="CB76" s="841">
        <f>+BZ76+BZ77+BZ78</f>
        <v>0.1</v>
      </c>
      <c r="CC76" s="850"/>
      <c r="CD76" s="850"/>
      <c r="CE76" s="538" t="s">
        <v>736</v>
      </c>
      <c r="CF76" s="539" t="s">
        <v>737</v>
      </c>
      <c r="CG76" s="532">
        <v>0.1</v>
      </c>
      <c r="CH76" s="532">
        <v>0.1</v>
      </c>
      <c r="CI76" s="841">
        <f>+CG76+CG77+CG78</f>
        <v>0.1</v>
      </c>
      <c r="CJ76" s="841">
        <f>+CH76+CH77+CH78</f>
        <v>0.1</v>
      </c>
      <c r="CK76" s="850"/>
      <c r="CL76" s="850"/>
      <c r="CM76" s="533" t="s">
        <v>738</v>
      </c>
      <c r="CN76" s="532" t="s">
        <v>739</v>
      </c>
      <c r="CO76" s="532">
        <v>0.2</v>
      </c>
      <c r="CP76" s="532">
        <v>0.2</v>
      </c>
      <c r="CQ76" s="841">
        <f>+CO76+CO77+CO78</f>
        <v>0.2</v>
      </c>
      <c r="CR76" s="841">
        <f>+CP76+CP77+CP78</f>
        <v>0.2</v>
      </c>
      <c r="CS76" s="850"/>
      <c r="CT76" s="850"/>
      <c r="CU76" s="776" t="s">
        <v>740</v>
      </c>
      <c r="CV76" s="851" t="s">
        <v>741</v>
      </c>
      <c r="CW76" s="237">
        <v>0.1</v>
      </c>
      <c r="CX76" s="237">
        <v>0.1</v>
      </c>
      <c r="CY76" s="843">
        <f>+CW76+CW77+CW78</f>
        <v>0.35</v>
      </c>
      <c r="CZ76" s="843">
        <v>0.35</v>
      </c>
      <c r="DA76" s="775"/>
      <c r="DB76" s="775"/>
      <c r="DC76" s="763" t="s">
        <v>742</v>
      </c>
      <c r="DD76" s="766" t="s">
        <v>743</v>
      </c>
      <c r="DE76" s="236">
        <v>0</v>
      </c>
      <c r="DF76" s="236">
        <v>0</v>
      </c>
      <c r="DG76" s="843">
        <f>+DE76+DE77+DE78</f>
        <v>0.25</v>
      </c>
      <c r="DH76" s="843">
        <f>+DF76+DF77+DF78</f>
        <v>0</v>
      </c>
      <c r="DI76" s="775"/>
      <c r="DJ76" s="775"/>
      <c r="DK76" s="164"/>
      <c r="DL76" s="236"/>
      <c r="DM76" s="228">
        <f t="shared" si="13"/>
        <v>0.5</v>
      </c>
      <c r="DN76" s="231" t="str">
        <f t="shared" si="2"/>
        <v>OK</v>
      </c>
      <c r="DO76" s="232">
        <f t="shared" si="74"/>
        <v>0</v>
      </c>
      <c r="DP76" s="232">
        <f t="shared" si="74"/>
        <v>0</v>
      </c>
      <c r="DQ76" s="223" t="e">
        <f t="shared" si="8"/>
        <v>#DIV/0!</v>
      </c>
      <c r="DR76" s="840">
        <f>+AM76+AE76+W76</f>
        <v>0</v>
      </c>
      <c r="DS76" s="840">
        <f>+AN76+AF76+X76</f>
        <v>0</v>
      </c>
      <c r="DT76" s="839" t="e">
        <f>+DS76/DR76</f>
        <v>#DIV/0!</v>
      </c>
      <c r="DU76" s="785"/>
      <c r="DV76" s="785"/>
      <c r="DW76" s="788"/>
      <c r="DX76" s="232">
        <f t="shared" si="75"/>
        <v>0</v>
      </c>
      <c r="DY76" s="232">
        <f t="shared" si="75"/>
        <v>0</v>
      </c>
      <c r="DZ76" s="223" t="e">
        <f t="shared" si="9"/>
        <v>#DIV/0!</v>
      </c>
      <c r="EA76" s="786">
        <f>+DR76+W76+AE76+AM76</f>
        <v>0</v>
      </c>
      <c r="EB76" s="786">
        <f>+DS76+X76+AF76+AN76</f>
        <v>0</v>
      </c>
      <c r="EC76" s="839" t="e">
        <f>+EB76/EA76</f>
        <v>#DIV/0!</v>
      </c>
      <c r="ED76" s="785"/>
      <c r="EE76" s="785"/>
      <c r="EF76" s="788"/>
      <c r="EG76" s="232">
        <f t="shared" si="76"/>
        <v>0.2</v>
      </c>
      <c r="EH76" s="232">
        <f t="shared" si="76"/>
        <v>0.2</v>
      </c>
      <c r="EI76" s="223">
        <f t="shared" si="17"/>
        <v>1</v>
      </c>
      <c r="EJ76" s="786">
        <f>+EA76+BS76+CA76+CI76</f>
        <v>0.2</v>
      </c>
      <c r="EK76" s="786">
        <f>+EB76+BT76+CB76+CJ76</f>
        <v>0.2</v>
      </c>
      <c r="EL76" s="839">
        <f>+EK76/EJ76</f>
        <v>1</v>
      </c>
      <c r="EM76" s="785"/>
      <c r="EN76" s="785"/>
      <c r="EO76" s="788"/>
      <c r="EP76" s="232">
        <f t="shared" si="77"/>
        <v>0.5</v>
      </c>
      <c r="EQ76" s="232">
        <f t="shared" si="77"/>
        <v>0.5</v>
      </c>
      <c r="ER76" s="223">
        <f t="shared" si="11"/>
        <v>1</v>
      </c>
      <c r="ES76" s="840">
        <f>+EJ76+DG76+CY76+CQ76</f>
        <v>1</v>
      </c>
      <c r="ET76" s="840">
        <f>+EK76+DH76+CZ76+CR76</f>
        <v>0.75</v>
      </c>
      <c r="EU76" s="839">
        <f>+ET76/ES76</f>
        <v>0.75</v>
      </c>
      <c r="EV76" s="785"/>
      <c r="EW76" s="785"/>
      <c r="EX76" s="788"/>
      <c r="EY76" s="238">
        <f t="shared" si="12"/>
        <v>0</v>
      </c>
      <c r="EZ76" s="210"/>
      <c r="FA76" s="227"/>
      <c r="FB76" s="227"/>
      <c r="FC76" s="227"/>
      <c r="FD76" s="227"/>
      <c r="FE76" s="227"/>
      <c r="FF76" s="227"/>
      <c r="FG76" s="227"/>
      <c r="FH76" s="227"/>
      <c r="FI76" s="227"/>
      <c r="FJ76" s="227"/>
      <c r="FK76" s="227"/>
      <c r="FL76" s="227"/>
      <c r="FM76" s="227"/>
      <c r="FN76" s="227"/>
      <c r="FO76" s="227"/>
      <c r="FP76" s="227"/>
      <c r="FQ76" s="227"/>
      <c r="FR76" s="227"/>
      <c r="FS76" s="227"/>
      <c r="FT76" s="227"/>
      <c r="FU76" s="227"/>
      <c r="FV76" s="227"/>
      <c r="FW76" s="227"/>
      <c r="FX76" s="227"/>
      <c r="FY76" s="227"/>
      <c r="FZ76" s="227"/>
      <c r="GA76" s="227"/>
      <c r="GB76" s="227"/>
      <c r="GC76" s="227"/>
      <c r="GD76" s="227"/>
      <c r="GE76" s="227"/>
      <c r="GF76" s="227"/>
      <c r="GG76" s="227"/>
      <c r="GH76" s="227"/>
      <c r="GI76" s="227"/>
      <c r="GJ76" s="227"/>
      <c r="GK76" s="227"/>
      <c r="GL76" s="227"/>
      <c r="GM76" s="227"/>
      <c r="GN76" s="227"/>
      <c r="GO76" s="227"/>
      <c r="GP76" s="227"/>
      <c r="GQ76" s="227"/>
      <c r="GR76" s="227"/>
      <c r="GS76" s="227"/>
      <c r="GT76" s="227"/>
      <c r="GU76" s="227"/>
      <c r="GV76" s="227"/>
      <c r="GW76" s="227"/>
      <c r="GX76" s="227"/>
      <c r="GY76" s="227"/>
      <c r="GZ76" s="227"/>
      <c r="HA76" s="227"/>
      <c r="HB76" s="227"/>
      <c r="HC76" s="227"/>
      <c r="HD76" s="227"/>
      <c r="HE76" s="227"/>
      <c r="HF76" s="227"/>
      <c r="HG76" s="227"/>
      <c r="HH76" s="227"/>
      <c r="HI76" s="227"/>
      <c r="HJ76" s="227"/>
      <c r="HK76" s="227"/>
      <c r="HL76" s="227"/>
      <c r="HM76" s="227"/>
    </row>
    <row r="77" spans="1:221" ht="114" customHeight="1" x14ac:dyDescent="0.25">
      <c r="A77" s="870"/>
      <c r="B77" s="870"/>
      <c r="C77" s="870"/>
      <c r="D77" s="870"/>
      <c r="E77" s="870"/>
      <c r="F77" s="870"/>
      <c r="G77" s="870"/>
      <c r="H77" s="868"/>
      <c r="I77" s="869"/>
      <c r="J77" s="864"/>
      <c r="K77" s="867"/>
      <c r="L77" s="862"/>
      <c r="M77" s="863"/>
      <c r="N77" s="866"/>
      <c r="O77" s="861"/>
      <c r="P77" s="865"/>
      <c r="Q77" s="860"/>
      <c r="R77" s="861"/>
      <c r="S77" s="530" t="s">
        <v>744</v>
      </c>
      <c r="T77" s="531">
        <v>0.25</v>
      </c>
      <c r="U77" s="532">
        <v>0</v>
      </c>
      <c r="V77" s="532">
        <v>0</v>
      </c>
      <c r="W77" s="842"/>
      <c r="X77" s="842"/>
      <c r="Y77" s="850"/>
      <c r="Z77" s="850"/>
      <c r="AA77" s="533"/>
      <c r="AB77" s="532"/>
      <c r="AC77" s="532">
        <v>0</v>
      </c>
      <c r="AD77" s="532">
        <v>0</v>
      </c>
      <c r="AE77" s="842"/>
      <c r="AF77" s="842"/>
      <c r="AG77" s="850"/>
      <c r="AH77" s="850"/>
      <c r="AI77" s="533"/>
      <c r="AJ77" s="532"/>
      <c r="AK77" s="532">
        <v>0</v>
      </c>
      <c r="AL77" s="532">
        <v>0</v>
      </c>
      <c r="AM77" s="842"/>
      <c r="AN77" s="842"/>
      <c r="AO77" s="850"/>
      <c r="AP77" s="850"/>
      <c r="AQ77" s="533"/>
      <c r="AR77" s="532"/>
      <c r="AS77" s="532">
        <v>0</v>
      </c>
      <c r="AT77" s="532">
        <v>0</v>
      </c>
      <c r="AU77" s="842"/>
      <c r="AV77" s="842"/>
      <c r="AW77" s="850"/>
      <c r="AX77" s="850"/>
      <c r="AY77" s="533"/>
      <c r="AZ77" s="532"/>
      <c r="BA77" s="532">
        <v>0</v>
      </c>
      <c r="BB77" s="532">
        <v>0</v>
      </c>
      <c r="BC77" s="842"/>
      <c r="BD77" s="842"/>
      <c r="BE77" s="850"/>
      <c r="BF77" s="850"/>
      <c r="BG77" s="533"/>
      <c r="BH77" s="532"/>
      <c r="BI77" s="532">
        <v>0</v>
      </c>
      <c r="BJ77" s="532">
        <v>0</v>
      </c>
      <c r="BK77" s="842"/>
      <c r="BL77" s="842"/>
      <c r="BM77" s="850"/>
      <c r="BN77" s="850"/>
      <c r="BO77" s="533"/>
      <c r="BP77" s="532"/>
      <c r="BQ77" s="534">
        <v>0</v>
      </c>
      <c r="BR77" s="534">
        <v>0</v>
      </c>
      <c r="BS77" s="842"/>
      <c r="BT77" s="842"/>
      <c r="BU77" s="850"/>
      <c r="BV77" s="850"/>
      <c r="BW77" s="847"/>
      <c r="BX77" s="772"/>
      <c r="BY77" s="532">
        <v>0</v>
      </c>
      <c r="BZ77" s="532">
        <v>0</v>
      </c>
      <c r="CA77" s="842"/>
      <c r="CB77" s="842"/>
      <c r="CC77" s="850"/>
      <c r="CD77" s="850"/>
      <c r="CE77" s="846" t="s">
        <v>710</v>
      </c>
      <c r="CF77" s="846" t="s">
        <v>710</v>
      </c>
      <c r="CG77" s="532">
        <v>0</v>
      </c>
      <c r="CH77" s="532">
        <v>0</v>
      </c>
      <c r="CI77" s="842"/>
      <c r="CJ77" s="842"/>
      <c r="CK77" s="850"/>
      <c r="CL77" s="850"/>
      <c r="CM77" s="846" t="s">
        <v>710</v>
      </c>
      <c r="CN77" s="771" t="s">
        <v>710</v>
      </c>
      <c r="CO77" s="532">
        <v>0</v>
      </c>
      <c r="CP77" s="532">
        <v>0</v>
      </c>
      <c r="CQ77" s="842"/>
      <c r="CR77" s="842"/>
      <c r="CS77" s="850"/>
      <c r="CT77" s="850"/>
      <c r="CU77" s="777"/>
      <c r="CV77" s="852"/>
      <c r="CW77" s="237">
        <v>0.25</v>
      </c>
      <c r="CX77" s="237">
        <v>0.25</v>
      </c>
      <c r="CY77" s="844"/>
      <c r="CZ77" s="844"/>
      <c r="DA77" s="775"/>
      <c r="DB77" s="775"/>
      <c r="DC77" s="764"/>
      <c r="DD77" s="767"/>
      <c r="DE77" s="236">
        <v>0</v>
      </c>
      <c r="DF77" s="236">
        <v>0</v>
      </c>
      <c r="DG77" s="844"/>
      <c r="DH77" s="844"/>
      <c r="DI77" s="775"/>
      <c r="DJ77" s="775"/>
      <c r="DK77" s="164"/>
      <c r="DL77" s="236"/>
      <c r="DM77" s="228">
        <f t="shared" si="13"/>
        <v>0.25</v>
      </c>
      <c r="DN77" s="231" t="str">
        <f t="shared" si="2"/>
        <v>OK</v>
      </c>
      <c r="DO77" s="232">
        <f t="shared" si="74"/>
        <v>0</v>
      </c>
      <c r="DP77" s="232">
        <f t="shared" si="74"/>
        <v>0</v>
      </c>
      <c r="DQ77" s="223" t="e">
        <f t="shared" si="8"/>
        <v>#DIV/0!</v>
      </c>
      <c r="DR77" s="817"/>
      <c r="DS77" s="817"/>
      <c r="DT77" s="839"/>
      <c r="DU77" s="785"/>
      <c r="DV77" s="785"/>
      <c r="DW77" s="788"/>
      <c r="DX77" s="232">
        <f t="shared" si="75"/>
        <v>0</v>
      </c>
      <c r="DY77" s="232">
        <f t="shared" si="75"/>
        <v>0</v>
      </c>
      <c r="DZ77" s="223" t="e">
        <f t="shared" si="9"/>
        <v>#DIV/0!</v>
      </c>
      <c r="EA77" s="786"/>
      <c r="EB77" s="786"/>
      <c r="EC77" s="839"/>
      <c r="ED77" s="785"/>
      <c r="EE77" s="785"/>
      <c r="EF77" s="788"/>
      <c r="EG77" s="232">
        <f t="shared" si="76"/>
        <v>0</v>
      </c>
      <c r="EH77" s="232">
        <f t="shared" si="76"/>
        <v>0</v>
      </c>
      <c r="EI77" s="223" t="e">
        <f t="shared" si="17"/>
        <v>#DIV/0!</v>
      </c>
      <c r="EJ77" s="786"/>
      <c r="EK77" s="786"/>
      <c r="EL77" s="839"/>
      <c r="EM77" s="785"/>
      <c r="EN77" s="785"/>
      <c r="EO77" s="788"/>
      <c r="EP77" s="232">
        <f t="shared" si="77"/>
        <v>0.25</v>
      </c>
      <c r="EQ77" s="232">
        <f t="shared" si="77"/>
        <v>0.25</v>
      </c>
      <c r="ER77" s="223">
        <f t="shared" si="11"/>
        <v>1</v>
      </c>
      <c r="ES77" s="817"/>
      <c r="ET77" s="817"/>
      <c r="EU77" s="839"/>
      <c r="EV77" s="785"/>
      <c r="EW77" s="785"/>
      <c r="EX77" s="788"/>
      <c r="EY77" s="238">
        <f t="shared" si="12"/>
        <v>0</v>
      </c>
      <c r="EZ77" s="210"/>
      <c r="FA77" s="227"/>
      <c r="FB77" s="227"/>
      <c r="FC77" s="227"/>
      <c r="FD77" s="227"/>
      <c r="FE77" s="227"/>
      <c r="FF77" s="227"/>
      <c r="FG77" s="227"/>
      <c r="FH77" s="227"/>
      <c r="FI77" s="227"/>
      <c r="FJ77" s="227"/>
      <c r="FK77" s="227"/>
      <c r="FL77" s="227"/>
      <c r="FM77" s="227"/>
      <c r="FN77" s="227"/>
      <c r="FO77" s="227"/>
      <c r="FP77" s="227"/>
      <c r="FQ77" s="227"/>
      <c r="FR77" s="227"/>
      <c r="FS77" s="227"/>
      <c r="FT77" s="227"/>
      <c r="FU77" s="227"/>
      <c r="FV77" s="227"/>
      <c r="FW77" s="227"/>
      <c r="FX77" s="227"/>
      <c r="FY77" s="227"/>
      <c r="FZ77" s="227"/>
      <c r="GA77" s="227"/>
      <c r="GB77" s="227"/>
      <c r="GC77" s="227"/>
      <c r="GD77" s="227"/>
      <c r="GE77" s="227"/>
      <c r="GF77" s="227"/>
      <c r="GG77" s="227"/>
      <c r="GH77" s="227"/>
      <c r="GI77" s="227"/>
      <c r="GJ77" s="227"/>
      <c r="GK77" s="227"/>
      <c r="GL77" s="227"/>
      <c r="GM77" s="227"/>
      <c r="GN77" s="227"/>
      <c r="GO77" s="227"/>
      <c r="GP77" s="227"/>
      <c r="GQ77" s="227"/>
      <c r="GR77" s="227"/>
      <c r="GS77" s="227"/>
      <c r="GT77" s="227"/>
      <c r="GU77" s="227"/>
      <c r="GV77" s="227"/>
      <c r="GW77" s="227"/>
      <c r="GX77" s="227"/>
      <c r="GY77" s="227"/>
      <c r="GZ77" s="227"/>
      <c r="HA77" s="227"/>
      <c r="HB77" s="227"/>
      <c r="HC77" s="227"/>
      <c r="HD77" s="227"/>
      <c r="HE77" s="227"/>
      <c r="HF77" s="227"/>
      <c r="HG77" s="227"/>
      <c r="HH77" s="227"/>
      <c r="HI77" s="227"/>
      <c r="HJ77" s="227"/>
      <c r="HK77" s="227"/>
      <c r="HL77" s="227"/>
      <c r="HM77" s="227"/>
    </row>
    <row r="78" spans="1:221" ht="25.5" x14ac:dyDescent="0.25">
      <c r="A78" s="870"/>
      <c r="B78" s="870"/>
      <c r="C78" s="870"/>
      <c r="D78" s="870"/>
      <c r="E78" s="870"/>
      <c r="F78" s="870"/>
      <c r="G78" s="870"/>
      <c r="H78" s="868"/>
      <c r="I78" s="869"/>
      <c r="J78" s="864"/>
      <c r="K78" s="867"/>
      <c r="L78" s="862"/>
      <c r="M78" s="863"/>
      <c r="N78" s="866"/>
      <c r="O78" s="861"/>
      <c r="P78" s="865"/>
      <c r="Q78" s="860"/>
      <c r="R78" s="861"/>
      <c r="S78" s="530" t="s">
        <v>745</v>
      </c>
      <c r="T78" s="531">
        <v>0.25</v>
      </c>
      <c r="U78" s="532">
        <v>0</v>
      </c>
      <c r="V78" s="532">
        <v>0</v>
      </c>
      <c r="W78" s="842"/>
      <c r="X78" s="842"/>
      <c r="Y78" s="850"/>
      <c r="Z78" s="850"/>
      <c r="AA78" s="533"/>
      <c r="AB78" s="532"/>
      <c r="AC78" s="532">
        <v>0</v>
      </c>
      <c r="AD78" s="532">
        <v>0</v>
      </c>
      <c r="AE78" s="842"/>
      <c r="AF78" s="842"/>
      <c r="AG78" s="850"/>
      <c r="AH78" s="850"/>
      <c r="AI78" s="533"/>
      <c r="AJ78" s="532"/>
      <c r="AK78" s="532">
        <v>0</v>
      </c>
      <c r="AL78" s="532">
        <v>0</v>
      </c>
      <c r="AM78" s="842"/>
      <c r="AN78" s="842"/>
      <c r="AO78" s="850"/>
      <c r="AP78" s="850"/>
      <c r="AQ78" s="533"/>
      <c r="AR78" s="532"/>
      <c r="AS78" s="532">
        <v>0</v>
      </c>
      <c r="AT78" s="532">
        <v>0</v>
      </c>
      <c r="AU78" s="842"/>
      <c r="AV78" s="842"/>
      <c r="AW78" s="850"/>
      <c r="AX78" s="850"/>
      <c r="AY78" s="533"/>
      <c r="AZ78" s="532"/>
      <c r="BA78" s="532">
        <v>0</v>
      </c>
      <c r="BB78" s="532">
        <v>0</v>
      </c>
      <c r="BC78" s="842"/>
      <c r="BD78" s="842"/>
      <c r="BE78" s="850"/>
      <c r="BF78" s="850"/>
      <c r="BG78" s="533"/>
      <c r="BH78" s="532"/>
      <c r="BI78" s="532">
        <v>0</v>
      </c>
      <c r="BJ78" s="532">
        <v>0</v>
      </c>
      <c r="BK78" s="842"/>
      <c r="BL78" s="842"/>
      <c r="BM78" s="850"/>
      <c r="BN78" s="850"/>
      <c r="BO78" s="533"/>
      <c r="BP78" s="532"/>
      <c r="BQ78" s="534">
        <v>0</v>
      </c>
      <c r="BR78" s="534">
        <v>0</v>
      </c>
      <c r="BS78" s="842"/>
      <c r="BT78" s="842"/>
      <c r="BU78" s="850"/>
      <c r="BV78" s="850"/>
      <c r="BW78" s="847"/>
      <c r="BX78" s="772"/>
      <c r="BY78" s="532">
        <v>0</v>
      </c>
      <c r="BZ78" s="532">
        <v>0</v>
      </c>
      <c r="CA78" s="842"/>
      <c r="CB78" s="842"/>
      <c r="CC78" s="850"/>
      <c r="CD78" s="850"/>
      <c r="CE78" s="847"/>
      <c r="CF78" s="847"/>
      <c r="CG78" s="532">
        <v>0</v>
      </c>
      <c r="CH78" s="532">
        <v>0</v>
      </c>
      <c r="CI78" s="842"/>
      <c r="CJ78" s="842"/>
      <c r="CK78" s="850"/>
      <c r="CL78" s="850"/>
      <c r="CM78" s="847"/>
      <c r="CN78" s="772"/>
      <c r="CO78" s="532">
        <v>0</v>
      </c>
      <c r="CP78" s="532">
        <v>0</v>
      </c>
      <c r="CQ78" s="842"/>
      <c r="CR78" s="842"/>
      <c r="CS78" s="850"/>
      <c r="CT78" s="850"/>
      <c r="CU78" s="778"/>
      <c r="CV78" s="853"/>
      <c r="CW78" s="237">
        <v>0</v>
      </c>
      <c r="CX78" s="236">
        <v>0</v>
      </c>
      <c r="CY78" s="844"/>
      <c r="CZ78" s="844"/>
      <c r="DA78" s="775"/>
      <c r="DB78" s="775"/>
      <c r="DC78" s="765"/>
      <c r="DD78" s="768"/>
      <c r="DE78" s="236">
        <v>0.25</v>
      </c>
      <c r="DF78" s="236">
        <v>0</v>
      </c>
      <c r="DG78" s="844"/>
      <c r="DH78" s="844"/>
      <c r="DI78" s="775"/>
      <c r="DJ78" s="775"/>
      <c r="DK78" s="164"/>
      <c r="DL78" s="236"/>
      <c r="DM78" s="228">
        <f t="shared" si="13"/>
        <v>0.25</v>
      </c>
      <c r="DN78" s="231" t="str">
        <f t="shared" si="2"/>
        <v>OK</v>
      </c>
      <c r="DO78" s="232">
        <f t="shared" si="74"/>
        <v>0</v>
      </c>
      <c r="DP78" s="232">
        <f t="shared" si="74"/>
        <v>0</v>
      </c>
      <c r="DQ78" s="223" t="e">
        <f t="shared" si="8"/>
        <v>#DIV/0!</v>
      </c>
      <c r="DR78" s="817"/>
      <c r="DS78" s="817"/>
      <c r="DT78" s="839"/>
      <c r="DU78" s="785"/>
      <c r="DV78" s="785"/>
      <c r="DW78" s="788"/>
      <c r="DX78" s="232">
        <f t="shared" si="75"/>
        <v>0</v>
      </c>
      <c r="DY78" s="232">
        <f t="shared" si="75"/>
        <v>0</v>
      </c>
      <c r="DZ78" s="223" t="e">
        <f t="shared" si="9"/>
        <v>#DIV/0!</v>
      </c>
      <c r="EA78" s="786"/>
      <c r="EB78" s="786"/>
      <c r="EC78" s="839"/>
      <c r="ED78" s="785"/>
      <c r="EE78" s="785"/>
      <c r="EF78" s="788"/>
      <c r="EG78" s="232">
        <f t="shared" si="76"/>
        <v>0</v>
      </c>
      <c r="EH78" s="232">
        <f t="shared" si="76"/>
        <v>0</v>
      </c>
      <c r="EI78" s="223" t="e">
        <f t="shared" si="17"/>
        <v>#DIV/0!</v>
      </c>
      <c r="EJ78" s="786"/>
      <c r="EK78" s="786"/>
      <c r="EL78" s="839"/>
      <c r="EM78" s="785"/>
      <c r="EN78" s="785"/>
      <c r="EO78" s="788"/>
      <c r="EP78" s="232">
        <f t="shared" si="77"/>
        <v>0.25</v>
      </c>
      <c r="EQ78" s="232">
        <f t="shared" si="77"/>
        <v>0</v>
      </c>
      <c r="ER78" s="223">
        <f t="shared" si="11"/>
        <v>0</v>
      </c>
      <c r="ES78" s="817"/>
      <c r="ET78" s="817"/>
      <c r="EU78" s="839"/>
      <c r="EV78" s="785"/>
      <c r="EW78" s="785"/>
      <c r="EX78" s="788"/>
      <c r="EY78" s="238">
        <f t="shared" si="12"/>
        <v>0</v>
      </c>
      <c r="EZ78" s="210"/>
      <c r="FA78" s="227"/>
      <c r="FB78" s="227"/>
      <c r="FC78" s="227"/>
      <c r="FD78" s="227"/>
      <c r="FE78" s="227"/>
      <c r="FF78" s="227"/>
      <c r="FG78" s="227"/>
      <c r="FH78" s="227"/>
      <c r="FI78" s="227"/>
      <c r="FJ78" s="227"/>
      <c r="FK78" s="227"/>
      <c r="FL78" s="227"/>
      <c r="FM78" s="227"/>
      <c r="FN78" s="227"/>
      <c r="FO78" s="227"/>
      <c r="FP78" s="227"/>
      <c r="FQ78" s="227"/>
      <c r="FR78" s="227"/>
      <c r="FS78" s="227"/>
      <c r="FT78" s="227"/>
      <c r="FU78" s="227"/>
      <c r="FV78" s="227"/>
      <c r="FW78" s="227"/>
      <c r="FX78" s="227"/>
      <c r="FY78" s="227"/>
      <c r="FZ78" s="227"/>
      <c r="GA78" s="227"/>
      <c r="GB78" s="227"/>
      <c r="GC78" s="227"/>
      <c r="GD78" s="227"/>
      <c r="GE78" s="227"/>
      <c r="GF78" s="227"/>
      <c r="GG78" s="227"/>
      <c r="GH78" s="227"/>
      <c r="GI78" s="227"/>
      <c r="GJ78" s="227"/>
      <c r="GK78" s="227"/>
      <c r="GL78" s="227"/>
      <c r="GM78" s="227"/>
      <c r="GN78" s="227"/>
      <c r="GO78" s="227"/>
      <c r="GP78" s="227"/>
      <c r="GQ78" s="227"/>
      <c r="GR78" s="227"/>
      <c r="GS78" s="227"/>
      <c r="GT78" s="227"/>
      <c r="GU78" s="227"/>
      <c r="GV78" s="227"/>
      <c r="GW78" s="227"/>
      <c r="GX78" s="227"/>
      <c r="GY78" s="227"/>
      <c r="GZ78" s="227"/>
      <c r="HA78" s="227"/>
      <c r="HB78" s="227"/>
      <c r="HC78" s="227"/>
      <c r="HD78" s="227"/>
      <c r="HE78" s="227"/>
      <c r="HF78" s="227"/>
      <c r="HG78" s="227"/>
      <c r="HH78" s="227"/>
      <c r="HI78" s="227"/>
      <c r="HJ78" s="227"/>
      <c r="HK78" s="227"/>
      <c r="HL78" s="227"/>
      <c r="HM78" s="227"/>
    </row>
    <row r="79" spans="1:221" ht="28.5" x14ac:dyDescent="0.25">
      <c r="A79" s="870"/>
      <c r="B79" s="870"/>
      <c r="C79" s="870"/>
      <c r="D79" s="870"/>
      <c r="E79" s="870"/>
      <c r="F79" s="870"/>
      <c r="G79" s="870"/>
      <c r="H79" s="868"/>
      <c r="I79" s="869"/>
      <c r="J79" s="524">
        <v>25</v>
      </c>
      <c r="K79" s="525" t="s">
        <v>746</v>
      </c>
      <c r="L79" s="526" t="s">
        <v>747</v>
      </c>
      <c r="M79" s="536" t="s">
        <v>422</v>
      </c>
      <c r="N79" s="535">
        <v>1</v>
      </c>
      <c r="O79" s="527" t="s">
        <v>708</v>
      </c>
      <c r="P79" s="528">
        <v>0.1</v>
      </c>
      <c r="Q79" s="529">
        <f>+P79/$P$96</f>
        <v>1.0000000000000004E-2</v>
      </c>
      <c r="R79" s="527" t="s">
        <v>188</v>
      </c>
      <c r="S79" s="530" t="s">
        <v>748</v>
      </c>
      <c r="T79" s="531">
        <v>1</v>
      </c>
      <c r="U79" s="532">
        <v>0</v>
      </c>
      <c r="V79" s="532">
        <v>0</v>
      </c>
      <c r="W79" s="537">
        <f>+U79</f>
        <v>0</v>
      </c>
      <c r="X79" s="537">
        <f>+V79</f>
        <v>0</v>
      </c>
      <c r="Y79" s="850"/>
      <c r="Z79" s="850"/>
      <c r="AA79" s="533"/>
      <c r="AB79" s="532"/>
      <c r="AC79" s="532">
        <v>0</v>
      </c>
      <c r="AD79" s="532">
        <v>0</v>
      </c>
      <c r="AE79" s="537">
        <f>+AC79</f>
        <v>0</v>
      </c>
      <c r="AF79" s="537">
        <f>+AD79</f>
        <v>0</v>
      </c>
      <c r="AG79" s="850"/>
      <c r="AH79" s="850"/>
      <c r="AI79" s="533"/>
      <c r="AJ79" s="532"/>
      <c r="AK79" s="532">
        <v>0</v>
      </c>
      <c r="AL79" s="532">
        <v>0</v>
      </c>
      <c r="AM79" s="537">
        <f>+AK79</f>
        <v>0</v>
      </c>
      <c r="AN79" s="537">
        <f>+AL79</f>
        <v>0</v>
      </c>
      <c r="AO79" s="850"/>
      <c r="AP79" s="850"/>
      <c r="AQ79" s="533"/>
      <c r="AR79" s="532"/>
      <c r="AS79" s="532">
        <v>0</v>
      </c>
      <c r="AT79" s="532">
        <v>0</v>
      </c>
      <c r="AU79" s="537">
        <f>+AS79</f>
        <v>0</v>
      </c>
      <c r="AV79" s="537">
        <f>+AT79</f>
        <v>0</v>
      </c>
      <c r="AW79" s="850"/>
      <c r="AX79" s="850"/>
      <c r="AY79" s="533"/>
      <c r="AZ79" s="532"/>
      <c r="BA79" s="532">
        <v>0</v>
      </c>
      <c r="BB79" s="532">
        <v>0</v>
      </c>
      <c r="BC79" s="537">
        <f>+BA79</f>
        <v>0</v>
      </c>
      <c r="BD79" s="537">
        <f>+BB79</f>
        <v>0</v>
      </c>
      <c r="BE79" s="850"/>
      <c r="BF79" s="850"/>
      <c r="BG79" s="533"/>
      <c r="BH79" s="532"/>
      <c r="BI79" s="532">
        <v>0</v>
      </c>
      <c r="BJ79" s="532">
        <v>0</v>
      </c>
      <c r="BK79" s="537">
        <f>+BI79</f>
        <v>0</v>
      </c>
      <c r="BL79" s="537">
        <f>+BJ79</f>
        <v>0</v>
      </c>
      <c r="BM79" s="850"/>
      <c r="BN79" s="850"/>
      <c r="BO79" s="533"/>
      <c r="BP79" s="532"/>
      <c r="BQ79" s="534">
        <v>0</v>
      </c>
      <c r="BR79" s="534">
        <v>0</v>
      </c>
      <c r="BS79" s="537">
        <f>+BQ79</f>
        <v>0</v>
      </c>
      <c r="BT79" s="537">
        <f>+BR79</f>
        <v>0</v>
      </c>
      <c r="BU79" s="850"/>
      <c r="BV79" s="850"/>
      <c r="BW79" s="847"/>
      <c r="BX79" s="772"/>
      <c r="BY79" s="532">
        <v>0</v>
      </c>
      <c r="BZ79" s="532">
        <v>0</v>
      </c>
      <c r="CA79" s="537">
        <f>+BY79</f>
        <v>0</v>
      </c>
      <c r="CB79" s="537">
        <f>+BZ79</f>
        <v>0</v>
      </c>
      <c r="CC79" s="850"/>
      <c r="CD79" s="850"/>
      <c r="CE79" s="847"/>
      <c r="CF79" s="847"/>
      <c r="CG79" s="532">
        <v>0</v>
      </c>
      <c r="CH79" s="532">
        <v>0</v>
      </c>
      <c r="CI79" s="537">
        <f>+CG79</f>
        <v>0</v>
      </c>
      <c r="CJ79" s="537">
        <f>+CH79</f>
        <v>0</v>
      </c>
      <c r="CK79" s="850"/>
      <c r="CL79" s="850"/>
      <c r="CM79" s="847"/>
      <c r="CN79" s="772"/>
      <c r="CO79" s="532">
        <v>0.5</v>
      </c>
      <c r="CP79" s="532">
        <v>0.5</v>
      </c>
      <c r="CQ79" s="537">
        <f>+CO79</f>
        <v>0.5</v>
      </c>
      <c r="CR79" s="537">
        <f>+CP79</f>
        <v>0.5</v>
      </c>
      <c r="CS79" s="850"/>
      <c r="CT79" s="850"/>
      <c r="CU79" s="542" t="s">
        <v>749</v>
      </c>
      <c r="CV79" s="543" t="s">
        <v>750</v>
      </c>
      <c r="CW79" s="237">
        <v>0.5</v>
      </c>
      <c r="CX79" s="237">
        <v>0.5</v>
      </c>
      <c r="CY79" s="239">
        <f>+CW79</f>
        <v>0.5</v>
      </c>
      <c r="CZ79" s="239">
        <f>+CX79</f>
        <v>0.5</v>
      </c>
      <c r="DA79" s="775"/>
      <c r="DB79" s="775"/>
      <c r="DC79" s="164" t="s">
        <v>751</v>
      </c>
      <c r="DD79" s="236" t="s">
        <v>747</v>
      </c>
      <c r="DE79" s="236">
        <v>0</v>
      </c>
      <c r="DF79" s="236">
        <v>0</v>
      </c>
      <c r="DG79" s="239">
        <f>+DE79</f>
        <v>0</v>
      </c>
      <c r="DH79" s="239">
        <f>+DF79</f>
        <v>0</v>
      </c>
      <c r="DI79" s="775"/>
      <c r="DJ79" s="775"/>
      <c r="DK79" s="164"/>
      <c r="DL79" s="236"/>
      <c r="DM79" s="228">
        <f t="shared" si="13"/>
        <v>1</v>
      </c>
      <c r="DN79" s="231" t="str">
        <f t="shared" si="2"/>
        <v>OK</v>
      </c>
      <c r="DO79" s="232">
        <f t="shared" si="74"/>
        <v>0</v>
      </c>
      <c r="DP79" s="232">
        <f t="shared" si="74"/>
        <v>0</v>
      </c>
      <c r="DQ79" s="223" t="e">
        <f t="shared" si="8"/>
        <v>#DIV/0!</v>
      </c>
      <c r="DR79" s="240">
        <f>+AM79+AE79+W79</f>
        <v>0</v>
      </c>
      <c r="DS79" s="240">
        <f>+AN79+AF79+X79</f>
        <v>0</v>
      </c>
      <c r="DT79" s="223" t="e">
        <f>+DS79/DR79</f>
        <v>#DIV/0!</v>
      </c>
      <c r="DU79" s="785"/>
      <c r="DV79" s="785"/>
      <c r="DW79" s="788"/>
      <c r="DX79" s="232">
        <f t="shared" si="75"/>
        <v>0</v>
      </c>
      <c r="DY79" s="232">
        <f t="shared" si="75"/>
        <v>0</v>
      </c>
      <c r="DZ79" s="223" t="e">
        <f t="shared" si="9"/>
        <v>#DIV/0!</v>
      </c>
      <c r="EA79" s="232">
        <f>+DR79+AU79+BC79+BK79</f>
        <v>0</v>
      </c>
      <c r="EB79" s="232">
        <f>+DS79+X76+AF76+AN76</f>
        <v>0</v>
      </c>
      <c r="EC79" s="223" t="e">
        <f>+EB79/EA79</f>
        <v>#DIV/0!</v>
      </c>
      <c r="ED79" s="785"/>
      <c r="EE79" s="785"/>
      <c r="EF79" s="788"/>
      <c r="EG79" s="232">
        <f t="shared" si="76"/>
        <v>0</v>
      </c>
      <c r="EH79" s="232">
        <f t="shared" si="76"/>
        <v>0</v>
      </c>
      <c r="EI79" s="223" t="e">
        <f t="shared" si="17"/>
        <v>#DIV/0!</v>
      </c>
      <c r="EJ79" s="232">
        <f>+EA79+BS79+CA79+CI79</f>
        <v>0</v>
      </c>
      <c r="EK79" s="232">
        <f>+EB79+BT79+CB79+CJ79</f>
        <v>0</v>
      </c>
      <c r="EL79" s="223" t="e">
        <f>+EK79/EJ79</f>
        <v>#DIV/0!</v>
      </c>
      <c r="EM79" s="785"/>
      <c r="EN79" s="785"/>
      <c r="EO79" s="788"/>
      <c r="EP79" s="232">
        <f t="shared" si="77"/>
        <v>1</v>
      </c>
      <c r="EQ79" s="232">
        <f t="shared" si="77"/>
        <v>1</v>
      </c>
      <c r="ER79" s="223">
        <f t="shared" si="11"/>
        <v>1</v>
      </c>
      <c r="ES79" s="240">
        <f>+EJ79+CQ79+CY79+DG79</f>
        <v>1</v>
      </c>
      <c r="ET79" s="240">
        <f>+EK79+CR79+CZ79+DH79</f>
        <v>1</v>
      </c>
      <c r="EU79" s="223">
        <f>+ET79/ES79</f>
        <v>1</v>
      </c>
      <c r="EV79" s="785"/>
      <c r="EW79" s="785"/>
      <c r="EX79" s="788"/>
      <c r="EY79" s="238">
        <f t="shared" si="12"/>
        <v>0</v>
      </c>
      <c r="EZ79" s="210"/>
      <c r="FA79" s="227"/>
      <c r="FB79" s="227"/>
      <c r="FC79" s="227"/>
      <c r="FD79" s="227"/>
      <c r="FE79" s="227"/>
      <c r="FF79" s="227"/>
      <c r="FG79" s="227"/>
      <c r="FH79" s="227"/>
      <c r="FI79" s="227"/>
      <c r="FJ79" s="227"/>
      <c r="FK79" s="227"/>
      <c r="FL79" s="227"/>
      <c r="FM79" s="227"/>
      <c r="FN79" s="227"/>
      <c r="FO79" s="227"/>
      <c r="FP79" s="227"/>
      <c r="FQ79" s="227"/>
      <c r="FR79" s="227"/>
      <c r="FS79" s="227"/>
      <c r="FT79" s="227"/>
      <c r="FU79" s="227"/>
      <c r="FV79" s="227"/>
      <c r="FW79" s="227"/>
      <c r="FX79" s="227"/>
      <c r="FY79" s="227"/>
      <c r="FZ79" s="227"/>
      <c r="GA79" s="227"/>
      <c r="GB79" s="227"/>
      <c r="GC79" s="227"/>
      <c r="GD79" s="227"/>
      <c r="GE79" s="227"/>
      <c r="GF79" s="227"/>
      <c r="GG79" s="227"/>
      <c r="GH79" s="227"/>
      <c r="GI79" s="227"/>
      <c r="GJ79" s="227"/>
      <c r="GK79" s="227"/>
      <c r="GL79" s="227"/>
      <c r="GM79" s="227"/>
      <c r="GN79" s="227"/>
      <c r="GO79" s="227"/>
      <c r="GP79" s="227"/>
      <c r="GQ79" s="227"/>
      <c r="GR79" s="227"/>
      <c r="GS79" s="227"/>
      <c r="GT79" s="227"/>
      <c r="GU79" s="227"/>
      <c r="GV79" s="227"/>
      <c r="GW79" s="227"/>
      <c r="GX79" s="227"/>
      <c r="GY79" s="227"/>
      <c r="GZ79" s="227"/>
      <c r="HA79" s="227"/>
      <c r="HB79" s="227"/>
      <c r="HC79" s="227"/>
      <c r="HD79" s="227"/>
      <c r="HE79" s="227"/>
      <c r="HF79" s="227"/>
      <c r="HG79" s="227"/>
      <c r="HH79" s="227"/>
      <c r="HI79" s="227"/>
      <c r="HJ79" s="227"/>
      <c r="HK79" s="227"/>
      <c r="HL79" s="227"/>
      <c r="HM79" s="227"/>
    </row>
    <row r="80" spans="1:221" ht="54" customHeight="1" x14ac:dyDescent="0.25">
      <c r="A80" s="870"/>
      <c r="B80" s="870"/>
      <c r="C80" s="870"/>
      <c r="D80" s="870"/>
      <c r="E80" s="870"/>
      <c r="F80" s="870"/>
      <c r="G80" s="870"/>
      <c r="H80" s="868"/>
      <c r="I80" s="869"/>
      <c r="J80" s="524">
        <v>26</v>
      </c>
      <c r="K80" s="525" t="s">
        <v>752</v>
      </c>
      <c r="L80" s="526" t="s">
        <v>753</v>
      </c>
      <c r="M80" s="536" t="s">
        <v>422</v>
      </c>
      <c r="N80" s="535">
        <v>1</v>
      </c>
      <c r="O80" s="527" t="s">
        <v>708</v>
      </c>
      <c r="P80" s="528">
        <v>0.1</v>
      </c>
      <c r="Q80" s="529">
        <f>+P80/$P$96</f>
        <v>1.0000000000000004E-2</v>
      </c>
      <c r="R80" s="527" t="s">
        <v>188</v>
      </c>
      <c r="S80" s="530" t="s">
        <v>754</v>
      </c>
      <c r="T80" s="531">
        <v>1</v>
      </c>
      <c r="U80" s="532">
        <v>0</v>
      </c>
      <c r="V80" s="532">
        <v>0</v>
      </c>
      <c r="W80" s="537">
        <f>+U80</f>
        <v>0</v>
      </c>
      <c r="X80" s="537">
        <f>+V80</f>
        <v>0</v>
      </c>
      <c r="Y80" s="850"/>
      <c r="Z80" s="850"/>
      <c r="AA80" s="533"/>
      <c r="AB80" s="532"/>
      <c r="AC80" s="532">
        <v>0</v>
      </c>
      <c r="AD80" s="532">
        <v>0</v>
      </c>
      <c r="AE80" s="537">
        <f>+AC80</f>
        <v>0</v>
      </c>
      <c r="AF80" s="537">
        <f>+AD80</f>
        <v>0</v>
      </c>
      <c r="AG80" s="850"/>
      <c r="AH80" s="850"/>
      <c r="AI80" s="533"/>
      <c r="AJ80" s="532"/>
      <c r="AK80" s="532">
        <v>0</v>
      </c>
      <c r="AL80" s="532">
        <v>0</v>
      </c>
      <c r="AM80" s="537">
        <f>+AK80</f>
        <v>0</v>
      </c>
      <c r="AN80" s="537">
        <f>+AL80</f>
        <v>0</v>
      </c>
      <c r="AO80" s="850"/>
      <c r="AP80" s="850"/>
      <c r="AQ80" s="533"/>
      <c r="AR80" s="532"/>
      <c r="AS80" s="532">
        <v>0</v>
      </c>
      <c r="AT80" s="532">
        <v>0</v>
      </c>
      <c r="AU80" s="537">
        <f>+AS80</f>
        <v>0</v>
      </c>
      <c r="AV80" s="537">
        <f>+AT80</f>
        <v>0</v>
      </c>
      <c r="AW80" s="850"/>
      <c r="AX80" s="850"/>
      <c r="AY80" s="533"/>
      <c r="AZ80" s="532"/>
      <c r="BA80" s="532">
        <v>0</v>
      </c>
      <c r="BB80" s="532">
        <v>0</v>
      </c>
      <c r="BC80" s="537">
        <f>+BA80</f>
        <v>0</v>
      </c>
      <c r="BD80" s="537">
        <f>+BB80</f>
        <v>0</v>
      </c>
      <c r="BE80" s="850"/>
      <c r="BF80" s="850"/>
      <c r="BG80" s="533"/>
      <c r="BH80" s="532"/>
      <c r="BI80" s="532">
        <v>0</v>
      </c>
      <c r="BJ80" s="532">
        <v>0</v>
      </c>
      <c r="BK80" s="537">
        <f>+BI80</f>
        <v>0</v>
      </c>
      <c r="BL80" s="537">
        <f>+BJ80</f>
        <v>0</v>
      </c>
      <c r="BM80" s="850"/>
      <c r="BN80" s="850"/>
      <c r="BO80" s="533"/>
      <c r="BP80" s="532"/>
      <c r="BQ80" s="534">
        <v>0</v>
      </c>
      <c r="BR80" s="534">
        <v>0</v>
      </c>
      <c r="BS80" s="537">
        <f>+BQ80</f>
        <v>0</v>
      </c>
      <c r="BT80" s="537">
        <f>+BR80</f>
        <v>0</v>
      </c>
      <c r="BU80" s="850"/>
      <c r="BV80" s="850"/>
      <c r="BW80" s="848"/>
      <c r="BX80" s="773"/>
      <c r="BY80" s="532">
        <v>0</v>
      </c>
      <c r="BZ80" s="532">
        <v>0</v>
      </c>
      <c r="CA80" s="537">
        <f>+BY80</f>
        <v>0</v>
      </c>
      <c r="CB80" s="537">
        <v>0</v>
      </c>
      <c r="CC80" s="850"/>
      <c r="CD80" s="850"/>
      <c r="CE80" s="848"/>
      <c r="CF80" s="848"/>
      <c r="CG80" s="532">
        <v>0</v>
      </c>
      <c r="CH80" s="532">
        <v>0</v>
      </c>
      <c r="CI80" s="537">
        <f>+CG80</f>
        <v>0</v>
      </c>
      <c r="CJ80" s="537">
        <f>+CH80</f>
        <v>0</v>
      </c>
      <c r="CK80" s="850"/>
      <c r="CL80" s="850"/>
      <c r="CM80" s="848"/>
      <c r="CN80" s="773"/>
      <c r="CO80" s="532">
        <v>0.5</v>
      </c>
      <c r="CP80" s="532">
        <v>0.5</v>
      </c>
      <c r="CQ80" s="537">
        <f>+CO80</f>
        <v>0.5</v>
      </c>
      <c r="CR80" s="537">
        <f>+CP80</f>
        <v>0.5</v>
      </c>
      <c r="CS80" s="850"/>
      <c r="CT80" s="850"/>
      <c r="CU80" s="542" t="s">
        <v>755</v>
      </c>
      <c r="CV80" s="543" t="s">
        <v>756</v>
      </c>
      <c r="CW80" s="237">
        <v>0.5</v>
      </c>
      <c r="CX80" s="237">
        <v>0.5</v>
      </c>
      <c r="CY80" s="239">
        <f>+CW80</f>
        <v>0.5</v>
      </c>
      <c r="CZ80" s="239">
        <v>0.5</v>
      </c>
      <c r="DA80" s="775"/>
      <c r="DB80" s="775"/>
      <c r="DC80" s="164" t="s">
        <v>757</v>
      </c>
      <c r="DD80" s="236" t="s">
        <v>753</v>
      </c>
      <c r="DE80" s="236">
        <v>0</v>
      </c>
      <c r="DF80" s="236">
        <v>0</v>
      </c>
      <c r="DG80" s="239">
        <f>+DE80</f>
        <v>0</v>
      </c>
      <c r="DH80" s="239">
        <f>+DF80</f>
        <v>0</v>
      </c>
      <c r="DI80" s="775"/>
      <c r="DJ80" s="775"/>
      <c r="DK80" s="164"/>
      <c r="DL80" s="236"/>
      <c r="DM80" s="228">
        <f t="shared" si="13"/>
        <v>1</v>
      </c>
      <c r="DN80" s="231" t="str">
        <f t="shared" si="2"/>
        <v>OK</v>
      </c>
      <c r="DO80" s="232">
        <f t="shared" si="74"/>
        <v>0</v>
      </c>
      <c r="DP80" s="232">
        <f t="shared" si="74"/>
        <v>0</v>
      </c>
      <c r="DQ80" s="223" t="e">
        <f t="shared" si="8"/>
        <v>#DIV/0!</v>
      </c>
      <c r="DR80" s="240">
        <f>+AM80+AE80+W80</f>
        <v>0</v>
      </c>
      <c r="DS80" s="240">
        <f>+AN80+AF80+X80</f>
        <v>0</v>
      </c>
      <c r="DT80" s="223" t="e">
        <f t="shared" si="46"/>
        <v>#DIV/0!</v>
      </c>
      <c r="DU80" s="785"/>
      <c r="DV80" s="785"/>
      <c r="DW80" s="788"/>
      <c r="DX80" s="232">
        <f t="shared" si="75"/>
        <v>0</v>
      </c>
      <c r="DY80" s="232">
        <f t="shared" si="75"/>
        <v>0</v>
      </c>
      <c r="DZ80" s="223" t="e">
        <f t="shared" si="9"/>
        <v>#DIV/0!</v>
      </c>
      <c r="EA80" s="232">
        <f>+DR80+AU80+BC80+BK80</f>
        <v>0</v>
      </c>
      <c r="EB80" s="232">
        <f>+DS80+X77+AF77+AN77</f>
        <v>0</v>
      </c>
      <c r="EC80" s="223" t="e">
        <f t="shared" ref="EC80" si="88">+EB80/EA80</f>
        <v>#DIV/0!</v>
      </c>
      <c r="ED80" s="785"/>
      <c r="EE80" s="785"/>
      <c r="EF80" s="788"/>
      <c r="EG80" s="232">
        <f>+DX80+BQ80+BY80+CG80</f>
        <v>0</v>
      </c>
      <c r="EH80" s="232">
        <f>+DY80+BR80+BZ80+CH80</f>
        <v>0</v>
      </c>
      <c r="EI80" s="223" t="e">
        <f t="shared" si="17"/>
        <v>#DIV/0!</v>
      </c>
      <c r="EJ80" s="232">
        <f>+EA80+CI80+CA80+BS80</f>
        <v>0</v>
      </c>
      <c r="EK80" s="232">
        <f>+EB80+CJ80+CB80+BT80</f>
        <v>0</v>
      </c>
      <c r="EL80" s="223" t="e">
        <f t="shared" ref="EL80" si="89">+EK80/EJ80</f>
        <v>#DIV/0!</v>
      </c>
      <c r="EM80" s="785"/>
      <c r="EN80" s="785"/>
      <c r="EO80" s="788"/>
      <c r="EP80" s="232">
        <f t="shared" si="77"/>
        <v>1</v>
      </c>
      <c r="EQ80" s="232">
        <f t="shared" si="77"/>
        <v>1</v>
      </c>
      <c r="ER80" s="223">
        <f t="shared" si="11"/>
        <v>1</v>
      </c>
      <c r="ES80" s="240">
        <f>+EJ80+CQ80+CY80+DG80</f>
        <v>1</v>
      </c>
      <c r="ET80" s="240">
        <f>+EK80+CR80+CZ80+DH80</f>
        <v>1</v>
      </c>
      <c r="EU80" s="223">
        <f t="shared" ref="EU80" si="90">+ET80/ES80</f>
        <v>1</v>
      </c>
      <c r="EV80" s="785"/>
      <c r="EW80" s="785"/>
      <c r="EX80" s="788"/>
      <c r="EY80" s="238">
        <f t="shared" si="12"/>
        <v>0</v>
      </c>
      <c r="EZ80" s="210"/>
      <c r="FA80" s="227"/>
      <c r="FB80" s="227"/>
      <c r="FC80" s="227"/>
      <c r="FD80" s="227"/>
      <c r="FE80" s="227"/>
      <c r="FF80" s="227"/>
      <c r="FG80" s="227"/>
      <c r="FH80" s="227"/>
      <c r="FI80" s="227"/>
      <c r="FJ80" s="227"/>
      <c r="FK80" s="227"/>
      <c r="FL80" s="227"/>
      <c r="FM80" s="227"/>
      <c r="FN80" s="227"/>
      <c r="FO80" s="227"/>
      <c r="FP80" s="227"/>
      <c r="FQ80" s="227"/>
      <c r="FR80" s="227"/>
      <c r="FS80" s="227"/>
      <c r="FT80" s="227"/>
      <c r="FU80" s="227"/>
      <c r="FV80" s="227"/>
      <c r="FW80" s="227"/>
      <c r="FX80" s="227"/>
      <c r="FY80" s="227"/>
      <c r="FZ80" s="227"/>
      <c r="GA80" s="227"/>
      <c r="GB80" s="227"/>
      <c r="GC80" s="227"/>
      <c r="GD80" s="227"/>
      <c r="GE80" s="227"/>
      <c r="GF80" s="227"/>
      <c r="GG80" s="227"/>
      <c r="GH80" s="227"/>
      <c r="GI80" s="227"/>
      <c r="GJ80" s="227"/>
      <c r="GK80" s="227"/>
      <c r="GL80" s="227"/>
      <c r="GM80" s="227"/>
      <c r="GN80" s="227"/>
      <c r="GO80" s="227"/>
      <c r="GP80" s="227"/>
      <c r="GQ80" s="227"/>
      <c r="GR80" s="227"/>
      <c r="GS80" s="227"/>
      <c r="GT80" s="227"/>
      <c r="GU80" s="227"/>
      <c r="GV80" s="227"/>
      <c r="GW80" s="227"/>
      <c r="GX80" s="227"/>
      <c r="GY80" s="227"/>
      <c r="GZ80" s="227"/>
      <c r="HA80" s="227"/>
      <c r="HB80" s="227"/>
      <c r="HC80" s="227"/>
      <c r="HD80" s="227"/>
      <c r="HE80" s="227"/>
      <c r="HF80" s="227"/>
      <c r="HG80" s="227"/>
      <c r="HH80" s="227"/>
      <c r="HI80" s="227"/>
      <c r="HJ80" s="227"/>
      <c r="HK80" s="227"/>
      <c r="HL80" s="227"/>
      <c r="HM80" s="227"/>
    </row>
    <row r="81" spans="1:221" ht="41.25" customHeight="1" x14ac:dyDescent="0.25">
      <c r="A81" s="838" t="s">
        <v>556</v>
      </c>
      <c r="B81" s="838"/>
      <c r="C81" s="838" t="s">
        <v>84</v>
      </c>
      <c r="D81" s="838">
        <v>7</v>
      </c>
      <c r="E81" s="838" t="s">
        <v>85</v>
      </c>
      <c r="F81" s="838" t="s">
        <v>758</v>
      </c>
      <c r="G81" s="838" t="s">
        <v>79</v>
      </c>
      <c r="H81" s="832">
        <v>12</v>
      </c>
      <c r="I81" s="833">
        <v>0.1</v>
      </c>
      <c r="J81" s="834">
        <v>27</v>
      </c>
      <c r="K81" s="835" t="s">
        <v>759</v>
      </c>
      <c r="L81" s="499" t="s">
        <v>760</v>
      </c>
      <c r="M81" s="499" t="s">
        <v>422</v>
      </c>
      <c r="N81" s="498">
        <v>1</v>
      </c>
      <c r="O81" s="836" t="s">
        <v>761</v>
      </c>
      <c r="P81" s="837">
        <v>1</v>
      </c>
      <c r="Q81" s="845">
        <f>+P81/$P$96</f>
        <v>0.10000000000000003</v>
      </c>
      <c r="R81" s="836" t="s">
        <v>188</v>
      </c>
      <c r="S81" s="500" t="s">
        <v>762</v>
      </c>
      <c r="T81" s="501">
        <v>0.2</v>
      </c>
      <c r="U81" s="502">
        <v>0</v>
      </c>
      <c r="V81" s="502">
        <v>0</v>
      </c>
      <c r="W81" s="827">
        <f>+SUM(U81:U85)</f>
        <v>0</v>
      </c>
      <c r="X81" s="827">
        <f>+SUM(V81:V85)</f>
        <v>0</v>
      </c>
      <c r="Y81" s="826">
        <f>+(U81*$P$81)+(U82*$P$81)+(U83*$P$81)+(U84*$P$81)+(U85*$P$81)</f>
        <v>0</v>
      </c>
      <c r="Z81" s="826">
        <f>+(V81*$P$81)+(V82*$P$81)+(V83*$P$81)+(V84*$P$81)+(V85*$P$81)</f>
        <v>0</v>
      </c>
      <c r="AA81" s="503"/>
      <c r="AB81" s="502"/>
      <c r="AC81" s="502">
        <v>0</v>
      </c>
      <c r="AD81" s="502">
        <v>0</v>
      </c>
      <c r="AE81" s="827">
        <f>+SUM(AC81:AC85)</f>
        <v>0</v>
      </c>
      <c r="AF81" s="827">
        <f>+SUM(AD81:AD85)</f>
        <v>0</v>
      </c>
      <c r="AG81" s="826">
        <f>+(AC81*$P$81)+(AC82*$P$81)+(AC83*$P$81)+(AC84*$P$81)+(AC85*$P$81)</f>
        <v>0</v>
      </c>
      <c r="AH81" s="826">
        <f>+(AD81*$P$81)+(AD82*$P$81)+(AD83*$P$81)+(AD84*$P$81)+(AD85*$P$81)</f>
        <v>0</v>
      </c>
      <c r="AI81" s="503"/>
      <c r="AJ81" s="502"/>
      <c r="AK81" s="502">
        <v>0</v>
      </c>
      <c r="AL81" s="502">
        <v>0</v>
      </c>
      <c r="AM81" s="827">
        <f>+SUM(AK81:AK85)</f>
        <v>0</v>
      </c>
      <c r="AN81" s="827">
        <f>+SUM(AL81:AL85)</f>
        <v>0</v>
      </c>
      <c r="AO81" s="826">
        <f>+(AK81*$P$81)+(AK82*$P$81)+(AK83*$P$81)+(AK84*$P$81)+(AK85*$P$81)</f>
        <v>0</v>
      </c>
      <c r="AP81" s="826">
        <f>+(AL81*$P$81)+(AL82*$P$81)+(AL83*$P$81)+(AL84*$P$81)+(AL85*$P$81)</f>
        <v>0</v>
      </c>
      <c r="AQ81" s="503"/>
      <c r="AR81" s="502"/>
      <c r="AS81" s="502">
        <v>0</v>
      </c>
      <c r="AT81" s="502">
        <v>0</v>
      </c>
      <c r="AU81" s="827">
        <f>+SUM(AS81:AS85)</f>
        <v>0</v>
      </c>
      <c r="AV81" s="827">
        <f>+SUM(AT81:AT85)</f>
        <v>0</v>
      </c>
      <c r="AW81" s="826">
        <f>+(AS81*$P$81)+(AS82*$P$81)+(AS83*$P$81)+(AS84*$P$81)+(AS85*$P$81)</f>
        <v>0</v>
      </c>
      <c r="AX81" s="826">
        <f>+(AT81*$P$81)+(AT82*$P$81)+(AT83*$P$81)+(AT84*$P$81)+(AT85*$P$81)</f>
        <v>0</v>
      </c>
      <c r="AY81" s="503"/>
      <c r="AZ81" s="502"/>
      <c r="BA81" s="502">
        <v>0</v>
      </c>
      <c r="BB81" s="502">
        <v>0</v>
      </c>
      <c r="BC81" s="827">
        <f>+SUM(BA81:BA85)</f>
        <v>0</v>
      </c>
      <c r="BD81" s="827">
        <f>+SUM(BB81:BB85)</f>
        <v>0</v>
      </c>
      <c r="BE81" s="826">
        <f>+(BA81*$P$81)+(BA82*$P$81)+(BA83*$P$81)+(BA84*$P$81)+(BA85*$P$81)</f>
        <v>0</v>
      </c>
      <c r="BF81" s="826">
        <f>+(BB81*$P$81)+(BB82*$P$81)+(BB83*$P$81)+(BB84*$P$81)+(BB85*$P$81)</f>
        <v>0</v>
      </c>
      <c r="BG81" s="503"/>
      <c r="BH81" s="502"/>
      <c r="BI81" s="502">
        <v>0</v>
      </c>
      <c r="BJ81" s="502">
        <v>0</v>
      </c>
      <c r="BK81" s="827">
        <f>+SUM(BI81:BI85)</f>
        <v>0</v>
      </c>
      <c r="BL81" s="827">
        <f>+SUM(BJ81:BJ85)</f>
        <v>0</v>
      </c>
      <c r="BM81" s="826">
        <f>+(BI81*$P$81)+(BI82*$P$81)+(BI83*$P$81)+(BI84*$P$81)+(BI85*$P$81)</f>
        <v>0</v>
      </c>
      <c r="BN81" s="826">
        <f>+(BJ81*$P$81)+(BJ82*$P$81)+(BJ83*$P$81)+(BJ84*$P$81)+(BJ85*$P$81)</f>
        <v>0</v>
      </c>
      <c r="BO81" s="503"/>
      <c r="BP81" s="502"/>
      <c r="BQ81" s="502">
        <v>3.4000000000000002E-2</v>
      </c>
      <c r="BR81" s="502">
        <v>3.4000000000000002E-2</v>
      </c>
      <c r="BS81" s="827">
        <f>+SUM(BQ81:BQ85)</f>
        <v>0.17</v>
      </c>
      <c r="BT81" s="827">
        <f>+SUM(BR81:BR85)</f>
        <v>0.17</v>
      </c>
      <c r="BU81" s="826">
        <f>+(BQ81*$P$81)+(BQ82*$P$81)+(BQ83*$P$81)+(BQ84*$P$81)+(BQ85*$P$81)</f>
        <v>0.17</v>
      </c>
      <c r="BV81" s="826">
        <f>+(BR81*$P$81)+(BR82*$P$81)+(BR83*$P$81)+(BR84*$P$81)+(BR85*$P$81)</f>
        <v>0.17</v>
      </c>
      <c r="BW81" s="504" t="s">
        <v>763</v>
      </c>
      <c r="BX81" s="505" t="s">
        <v>764</v>
      </c>
      <c r="BY81" s="502">
        <v>3.4000000000000002E-2</v>
      </c>
      <c r="BZ81" s="502">
        <v>3.4000000000000002E-2</v>
      </c>
      <c r="CA81" s="827">
        <f>+SUM(BY81:BY85)</f>
        <v>0.17</v>
      </c>
      <c r="CB81" s="827">
        <f>+SUM(BZ81:BZ85)</f>
        <v>0.17</v>
      </c>
      <c r="CC81" s="826">
        <f>+(BY81*$P$81)+(BY82*$P$81)+(BY83*$P$81)+(BY84*$P$81)+(BY85*$P$81)</f>
        <v>0.17</v>
      </c>
      <c r="CD81" s="826">
        <f>+(BZ81*$P$81)+(BZ82*$P$81)+(BZ83*$P$81)+(BZ84*$P$81)+(BZ85*$P$81)</f>
        <v>0.17</v>
      </c>
      <c r="CE81" s="504" t="s">
        <v>765</v>
      </c>
      <c r="CF81" s="505" t="s">
        <v>764</v>
      </c>
      <c r="CG81" s="502">
        <v>3.4000000000000002E-2</v>
      </c>
      <c r="CH81" s="502">
        <v>3.4000000000000002E-2</v>
      </c>
      <c r="CI81" s="827">
        <f>+SUM(CG81:CG85)</f>
        <v>0.17</v>
      </c>
      <c r="CJ81" s="827">
        <f>+SUM(CH81:CH85)</f>
        <v>0.17</v>
      </c>
      <c r="CK81" s="826">
        <f>+(CG81*$P$81)+(CG82*$P$81)+(CG83*$P$81)+(CG84*$P$81)+(CG85*$P$81)</f>
        <v>0.17</v>
      </c>
      <c r="CL81" s="826">
        <f>+(CH81*$P$81)+(CH82*$P$81)+(CH83*$P$81)+(CH84*$P$81)+(CH85*$P$81)</f>
        <v>0.17</v>
      </c>
      <c r="CM81" s="504" t="s">
        <v>766</v>
      </c>
      <c r="CN81" s="505" t="s">
        <v>764</v>
      </c>
      <c r="CO81" s="506">
        <v>3.4000000000000002E-2</v>
      </c>
      <c r="CP81" s="502">
        <f t="shared" ref="CP81" si="91">+((CO81/12)*12)</f>
        <v>3.4000000000000002E-2</v>
      </c>
      <c r="CQ81" s="827">
        <f>SUM(CO81:CO85)</f>
        <v>0.17</v>
      </c>
      <c r="CR81" s="827">
        <f>SUM(CP81:CP85)</f>
        <v>0.17</v>
      </c>
      <c r="CS81" s="826">
        <f>+(CO81*$P$81)+(CO82*$P$81)+(CO83*$P$81)+(CO84*$P$81)+(CO85*$P$81)</f>
        <v>0.17</v>
      </c>
      <c r="CT81" s="826">
        <f>+(CP81*$P$81)+(CP82*$P$81)+(CP83*$P$81)+(CP84*$P$81)+(CP85*$P$81)</f>
        <v>0.17</v>
      </c>
      <c r="CU81" s="548" t="s">
        <v>767</v>
      </c>
      <c r="CV81" s="548" t="s">
        <v>764</v>
      </c>
      <c r="CW81" s="568">
        <v>0.04</v>
      </c>
      <c r="CX81" s="566">
        <f>+((CW81/10)*10)</f>
        <v>0.04</v>
      </c>
      <c r="CY81" s="760">
        <f>+SUM(CW81:CW85)</f>
        <v>0.2</v>
      </c>
      <c r="CZ81" s="760">
        <f>+SUM(CX81:CX85)</f>
        <v>0.2</v>
      </c>
      <c r="DA81" s="762">
        <f>+(CW81*$P$81)+(CW82*$P$81)+(CW83*$P$81)+(CW84*$P$81)+(CW85*$P$81)</f>
        <v>0.2</v>
      </c>
      <c r="DB81" s="762">
        <f>+(CX81*$P$81)+(CX82*$P$81)+(CX83*$P$81)+(CX84*$P$81)+(CX85*$P$81)</f>
        <v>0.2</v>
      </c>
      <c r="DC81" s="564" t="s">
        <v>768</v>
      </c>
      <c r="DD81" s="565" t="s">
        <v>764</v>
      </c>
      <c r="DE81" s="228">
        <v>0.03</v>
      </c>
      <c r="DF81" s="228">
        <v>0</v>
      </c>
      <c r="DG81" s="760">
        <f>+SUM(DE81:DE85)</f>
        <v>0.15</v>
      </c>
      <c r="DH81" s="760">
        <f>+SUM(DF81:DF85)</f>
        <v>0</v>
      </c>
      <c r="DI81" s="762">
        <f>+(DE81*$P$81)+(DE82*$P$81)+(DE83*$P$81)+(DE84*$P$81)+(DE85*$P$81)</f>
        <v>0.15</v>
      </c>
      <c r="DJ81" s="762">
        <f>+(DF81*$P$81)+(DF82*$P$81)+(DF83*$P$81)+(DF84*$P$81)+(DF85*$P$81)</f>
        <v>0</v>
      </c>
      <c r="DK81" s="229"/>
      <c r="DL81" s="228"/>
      <c r="DM81" s="228">
        <f t="shared" si="13"/>
        <v>0.20600000000000002</v>
      </c>
      <c r="DN81" s="231" t="str">
        <f t="shared" si="2"/>
        <v>ERROR</v>
      </c>
      <c r="DO81" s="232">
        <f t="shared" si="74"/>
        <v>0</v>
      </c>
      <c r="DP81" s="232">
        <f t="shared" si="74"/>
        <v>0</v>
      </c>
      <c r="DQ81" s="223" t="e">
        <f t="shared" si="8"/>
        <v>#DIV/0!</v>
      </c>
      <c r="DR81" s="786">
        <f>+W81+AE81+AM81</f>
        <v>0</v>
      </c>
      <c r="DS81" s="786">
        <f>+X81+AF81+AN81</f>
        <v>0</v>
      </c>
      <c r="DT81" s="813" t="e">
        <f>+DS81/DR81</f>
        <v>#DIV/0!</v>
      </c>
      <c r="DU81" s="785">
        <f>+AM81+AG81+Y81</f>
        <v>0</v>
      </c>
      <c r="DV81" s="785">
        <f>+AN81+AH81+Z81</f>
        <v>0</v>
      </c>
      <c r="DW81" s="788" t="e">
        <f>+DV81/DU81</f>
        <v>#DIV/0!</v>
      </c>
      <c r="DX81" s="232">
        <f t="shared" si="75"/>
        <v>0</v>
      </c>
      <c r="DY81" s="232">
        <f t="shared" si="75"/>
        <v>0</v>
      </c>
      <c r="DZ81" s="223" t="e">
        <f t="shared" si="9"/>
        <v>#DIV/0!</v>
      </c>
      <c r="EA81" s="786">
        <f>+DR81+BK81+BC81+AU81</f>
        <v>0</v>
      </c>
      <c r="EB81" s="786">
        <f t="shared" ref="EB81" si="92">+DS81+BL81+BD81+AV81</f>
        <v>0</v>
      </c>
      <c r="EC81" s="813" t="e">
        <f>+EB81/EA81</f>
        <v>#DIV/0!</v>
      </c>
      <c r="ED81" s="785">
        <f>+DU81+BM81+BE81+AW81</f>
        <v>0</v>
      </c>
      <c r="EE81" s="785">
        <f>+DV81+BN81+BF81+AX81</f>
        <v>0</v>
      </c>
      <c r="EF81" s="788" t="e">
        <f>+EE81/ED81</f>
        <v>#DIV/0!</v>
      </c>
      <c r="EG81" s="232">
        <f>+DX81+BQ81+BY81+CG81</f>
        <v>0.10200000000000001</v>
      </c>
      <c r="EH81" s="232">
        <f t="shared" ref="EG81:EH93" si="93">+DY81+BR81+BZ81+CH81</f>
        <v>0.10200000000000001</v>
      </c>
      <c r="EI81" s="223">
        <f t="shared" si="17"/>
        <v>1</v>
      </c>
      <c r="EJ81" s="786">
        <f>+EA81+BS81+CA81+CI81</f>
        <v>0.51</v>
      </c>
      <c r="EK81" s="786">
        <f>+EB81+BT81+CB81+CJ81</f>
        <v>0.51</v>
      </c>
      <c r="EL81" s="813">
        <f>+EK81/EJ81</f>
        <v>1</v>
      </c>
      <c r="EM81" s="785">
        <f>+ED81+CK81+CC81+BU81</f>
        <v>0.51</v>
      </c>
      <c r="EN81" s="785">
        <f>+EE81+CL81+CD81+BV81</f>
        <v>0.51</v>
      </c>
      <c r="EO81" s="788">
        <f>+EN81/EM81</f>
        <v>1</v>
      </c>
      <c r="EP81" s="232">
        <f>+EG81+DE81+CW81+CO81</f>
        <v>0.20600000000000002</v>
      </c>
      <c r="EQ81" s="232">
        <f t="shared" si="77"/>
        <v>0.17600000000000002</v>
      </c>
      <c r="ER81" s="223">
        <f t="shared" si="11"/>
        <v>0.85436893203883502</v>
      </c>
      <c r="ES81" s="786">
        <f>+EJ81+DG81+CY81+CQ81</f>
        <v>1.03</v>
      </c>
      <c r="ET81" s="786">
        <f>+EK81+DH81+CZ81+CR81</f>
        <v>0.88</v>
      </c>
      <c r="EU81" s="813">
        <f>+ET81/ES81</f>
        <v>0.85436893203883491</v>
      </c>
      <c r="EV81" s="785">
        <f>+DI81+DA81+CS81+EM81</f>
        <v>1.03</v>
      </c>
      <c r="EW81" s="785">
        <f>+DJ81+DB81+CT81+EN81</f>
        <v>0.88</v>
      </c>
      <c r="EX81" s="788">
        <f>+EW81/EV81</f>
        <v>0.85436893203883491</v>
      </c>
      <c r="EY81" s="233">
        <f t="shared" si="12"/>
        <v>6.0000000000000053E-3</v>
      </c>
      <c r="EZ81" s="286"/>
      <c r="FA81" s="234"/>
      <c r="FB81" s="234"/>
      <c r="FC81" s="234"/>
      <c r="FD81" s="234"/>
      <c r="FE81" s="234"/>
      <c r="FF81" s="234"/>
      <c r="FG81" s="234"/>
      <c r="FH81" s="234"/>
      <c r="FI81" s="234"/>
      <c r="FJ81" s="234"/>
      <c r="FK81" s="234"/>
      <c r="FL81" s="234"/>
      <c r="FM81" s="234"/>
      <c r="FN81" s="234"/>
      <c r="FO81" s="234"/>
      <c r="FP81" s="234"/>
      <c r="FQ81" s="234"/>
      <c r="FR81" s="234"/>
      <c r="FS81" s="234"/>
      <c r="FT81" s="234"/>
      <c r="FU81" s="234"/>
      <c r="FV81" s="234"/>
      <c r="FW81" s="234"/>
      <c r="FX81" s="234"/>
      <c r="FY81" s="234"/>
      <c r="FZ81" s="234"/>
      <c r="GA81" s="234"/>
      <c r="GB81" s="234"/>
      <c r="GC81" s="234"/>
      <c r="GD81" s="234"/>
      <c r="GE81" s="234"/>
      <c r="GF81" s="234"/>
      <c r="GG81" s="234"/>
      <c r="GH81" s="234"/>
      <c r="GI81" s="234"/>
      <c r="GJ81" s="234"/>
      <c r="GK81" s="234"/>
      <c r="GL81" s="234"/>
      <c r="GM81" s="234"/>
      <c r="GN81" s="234"/>
      <c r="GO81" s="234"/>
      <c r="GP81" s="234"/>
      <c r="GQ81" s="234"/>
      <c r="GR81" s="234"/>
      <c r="GS81" s="234"/>
      <c r="GT81" s="234"/>
      <c r="GU81" s="234"/>
      <c r="GV81" s="234"/>
      <c r="GW81" s="234"/>
      <c r="GX81" s="234"/>
      <c r="GY81" s="234"/>
      <c r="GZ81" s="234"/>
      <c r="HA81" s="234"/>
      <c r="HB81" s="234"/>
      <c r="HC81" s="234"/>
      <c r="HD81" s="234"/>
      <c r="HE81" s="234"/>
      <c r="HF81" s="234"/>
      <c r="HG81" s="234"/>
      <c r="HH81" s="234"/>
      <c r="HI81" s="234"/>
      <c r="HJ81" s="234"/>
      <c r="HK81" s="234"/>
      <c r="HL81" s="234"/>
      <c r="HM81" s="234"/>
    </row>
    <row r="82" spans="1:221" ht="41.25" customHeight="1" x14ac:dyDescent="0.25">
      <c r="A82" s="838"/>
      <c r="B82" s="838"/>
      <c r="C82" s="838"/>
      <c r="D82" s="838"/>
      <c r="E82" s="838"/>
      <c r="F82" s="838"/>
      <c r="G82" s="838"/>
      <c r="H82" s="832"/>
      <c r="I82" s="833"/>
      <c r="J82" s="834"/>
      <c r="K82" s="835"/>
      <c r="L82" s="499" t="s">
        <v>769</v>
      </c>
      <c r="M82" s="499" t="s">
        <v>422</v>
      </c>
      <c r="N82" s="498">
        <v>1</v>
      </c>
      <c r="O82" s="836"/>
      <c r="P82" s="837"/>
      <c r="Q82" s="845"/>
      <c r="R82" s="836"/>
      <c r="S82" s="500" t="s">
        <v>770</v>
      </c>
      <c r="T82" s="501">
        <v>0.2</v>
      </c>
      <c r="U82" s="502">
        <v>0</v>
      </c>
      <c r="V82" s="502">
        <v>0</v>
      </c>
      <c r="W82" s="828"/>
      <c r="X82" s="828"/>
      <c r="Y82" s="826"/>
      <c r="Z82" s="826"/>
      <c r="AA82" s="503"/>
      <c r="AB82" s="502"/>
      <c r="AC82" s="502">
        <v>0</v>
      </c>
      <c r="AD82" s="502">
        <v>0</v>
      </c>
      <c r="AE82" s="828"/>
      <c r="AF82" s="828"/>
      <c r="AG82" s="826"/>
      <c r="AH82" s="826"/>
      <c r="AI82" s="503"/>
      <c r="AJ82" s="502"/>
      <c r="AK82" s="502">
        <v>0</v>
      </c>
      <c r="AL82" s="502">
        <v>0</v>
      </c>
      <c r="AM82" s="828"/>
      <c r="AN82" s="828"/>
      <c r="AO82" s="826"/>
      <c r="AP82" s="826"/>
      <c r="AQ82" s="503"/>
      <c r="AR82" s="502"/>
      <c r="AS82" s="502">
        <v>0</v>
      </c>
      <c r="AT82" s="502">
        <v>0</v>
      </c>
      <c r="AU82" s="828"/>
      <c r="AV82" s="828"/>
      <c r="AW82" s="826"/>
      <c r="AX82" s="826"/>
      <c r="AY82" s="503"/>
      <c r="AZ82" s="502"/>
      <c r="BA82" s="502">
        <v>0</v>
      </c>
      <c r="BB82" s="502">
        <v>0</v>
      </c>
      <c r="BC82" s="828"/>
      <c r="BD82" s="828"/>
      <c r="BE82" s="826"/>
      <c r="BF82" s="826"/>
      <c r="BG82" s="503"/>
      <c r="BH82" s="502"/>
      <c r="BI82" s="502">
        <v>0</v>
      </c>
      <c r="BJ82" s="502">
        <v>0</v>
      </c>
      <c r="BK82" s="828"/>
      <c r="BL82" s="828"/>
      <c r="BM82" s="826"/>
      <c r="BN82" s="826"/>
      <c r="BO82" s="503"/>
      <c r="BP82" s="502"/>
      <c r="BQ82" s="502">
        <v>3.4000000000000002E-2</v>
      </c>
      <c r="BR82" s="502">
        <v>3.4000000000000002E-2</v>
      </c>
      <c r="BS82" s="828"/>
      <c r="BT82" s="828"/>
      <c r="BU82" s="826"/>
      <c r="BV82" s="826"/>
      <c r="BW82" s="504" t="s">
        <v>771</v>
      </c>
      <c r="BX82" s="505" t="s">
        <v>764</v>
      </c>
      <c r="BY82" s="502">
        <v>3.4000000000000002E-2</v>
      </c>
      <c r="BZ82" s="502">
        <v>3.4000000000000002E-2</v>
      </c>
      <c r="CA82" s="828"/>
      <c r="CB82" s="828"/>
      <c r="CC82" s="826"/>
      <c r="CD82" s="826"/>
      <c r="CE82" s="504" t="s">
        <v>772</v>
      </c>
      <c r="CF82" s="505" t="s">
        <v>764</v>
      </c>
      <c r="CG82" s="502">
        <v>3.4000000000000002E-2</v>
      </c>
      <c r="CH82" s="502">
        <v>3.4000000000000002E-2</v>
      </c>
      <c r="CI82" s="828"/>
      <c r="CJ82" s="828"/>
      <c r="CK82" s="826"/>
      <c r="CL82" s="826"/>
      <c r="CM82" s="504" t="s">
        <v>771</v>
      </c>
      <c r="CN82" s="505" t="s">
        <v>764</v>
      </c>
      <c r="CO82" s="506">
        <v>3.4000000000000002E-2</v>
      </c>
      <c r="CP82" s="502">
        <f>+((CO82/10)*10)</f>
        <v>3.4000000000000002E-2</v>
      </c>
      <c r="CQ82" s="828"/>
      <c r="CR82" s="828"/>
      <c r="CS82" s="826"/>
      <c r="CT82" s="826"/>
      <c r="CU82" s="548" t="s">
        <v>773</v>
      </c>
      <c r="CV82" s="548" t="s">
        <v>764</v>
      </c>
      <c r="CW82" s="568">
        <v>0.04</v>
      </c>
      <c r="CX82" s="567">
        <f>+((CW82/9)*9)</f>
        <v>0.04</v>
      </c>
      <c r="CY82" s="761"/>
      <c r="CZ82" s="761"/>
      <c r="DA82" s="762"/>
      <c r="DB82" s="762"/>
      <c r="DC82" s="564" t="s">
        <v>774</v>
      </c>
      <c r="DD82" s="565" t="s">
        <v>764</v>
      </c>
      <c r="DE82" s="228">
        <v>0.03</v>
      </c>
      <c r="DF82" s="228">
        <v>0</v>
      </c>
      <c r="DG82" s="761"/>
      <c r="DH82" s="761"/>
      <c r="DI82" s="762"/>
      <c r="DJ82" s="762"/>
      <c r="DK82" s="229"/>
      <c r="DL82" s="228"/>
      <c r="DM82" s="228">
        <f t="shared" si="13"/>
        <v>0.20600000000000002</v>
      </c>
      <c r="DN82" s="231" t="str">
        <f t="shared" si="2"/>
        <v>ERROR</v>
      </c>
      <c r="DO82" s="232">
        <f t="shared" si="74"/>
        <v>0</v>
      </c>
      <c r="DP82" s="232">
        <f t="shared" si="74"/>
        <v>0</v>
      </c>
      <c r="DQ82" s="223" t="e">
        <f t="shared" si="8"/>
        <v>#DIV/0!</v>
      </c>
      <c r="DR82" s="817"/>
      <c r="DS82" s="817"/>
      <c r="DT82" s="814" t="e">
        <f t="shared" si="46"/>
        <v>#DIV/0!</v>
      </c>
      <c r="DU82" s="785"/>
      <c r="DV82" s="785"/>
      <c r="DW82" s="788"/>
      <c r="DX82" s="232">
        <f t="shared" si="75"/>
        <v>0</v>
      </c>
      <c r="DY82" s="232">
        <f t="shared" si="75"/>
        <v>0</v>
      </c>
      <c r="DZ82" s="223" t="e">
        <f t="shared" si="9"/>
        <v>#DIV/0!</v>
      </c>
      <c r="EA82" s="786"/>
      <c r="EB82" s="786"/>
      <c r="EC82" s="814" t="e">
        <f t="shared" ref="EC82" si="94">+EB82/EA82</f>
        <v>#DIV/0!</v>
      </c>
      <c r="ED82" s="785"/>
      <c r="EE82" s="785"/>
      <c r="EF82" s="788"/>
      <c r="EG82" s="232">
        <f t="shared" si="93"/>
        <v>0.10200000000000001</v>
      </c>
      <c r="EH82" s="232">
        <f t="shared" si="93"/>
        <v>0.10200000000000001</v>
      </c>
      <c r="EI82" s="223">
        <f t="shared" si="17"/>
        <v>1</v>
      </c>
      <c r="EJ82" s="786"/>
      <c r="EK82" s="786"/>
      <c r="EL82" s="814" t="e">
        <f t="shared" ref="EL82" si="95">+EK82/EJ82</f>
        <v>#DIV/0!</v>
      </c>
      <c r="EM82" s="785"/>
      <c r="EN82" s="785"/>
      <c r="EO82" s="788"/>
      <c r="EP82" s="232">
        <f t="shared" ref="EP82:EQ93" si="96">+EG82+DE82+CW82+CO82</f>
        <v>0.20600000000000002</v>
      </c>
      <c r="EQ82" s="232">
        <f t="shared" si="96"/>
        <v>0.17600000000000002</v>
      </c>
      <c r="ER82" s="223">
        <f t="shared" si="11"/>
        <v>0.85436893203883502</v>
      </c>
      <c r="ES82" s="817"/>
      <c r="ET82" s="817"/>
      <c r="EU82" s="814" t="e">
        <f t="shared" ref="EU82" si="97">+ET82/ES82</f>
        <v>#DIV/0!</v>
      </c>
      <c r="EV82" s="785"/>
      <c r="EW82" s="785"/>
      <c r="EX82" s="788"/>
      <c r="EY82" s="233">
        <f t="shared" si="12"/>
        <v>6.0000000000000053E-3</v>
      </c>
      <c r="EZ82" s="286"/>
      <c r="FA82" s="234"/>
      <c r="FB82" s="234"/>
      <c r="FC82" s="234"/>
      <c r="FD82" s="234"/>
      <c r="FE82" s="234"/>
      <c r="FF82" s="234"/>
      <c r="FG82" s="234"/>
      <c r="FH82" s="234"/>
      <c r="FI82" s="234"/>
      <c r="FJ82" s="234"/>
      <c r="FK82" s="234"/>
      <c r="FL82" s="234"/>
      <c r="FM82" s="234"/>
      <c r="FN82" s="234"/>
      <c r="FO82" s="234"/>
      <c r="FP82" s="234"/>
      <c r="FQ82" s="234"/>
      <c r="FR82" s="234"/>
      <c r="FS82" s="234"/>
      <c r="FT82" s="234"/>
      <c r="FU82" s="234"/>
      <c r="FV82" s="234"/>
      <c r="FW82" s="234"/>
      <c r="FX82" s="234"/>
      <c r="FY82" s="234"/>
      <c r="FZ82" s="234"/>
      <c r="GA82" s="234"/>
      <c r="GB82" s="234"/>
      <c r="GC82" s="234"/>
      <c r="GD82" s="234"/>
      <c r="GE82" s="234"/>
      <c r="GF82" s="234"/>
      <c r="GG82" s="234"/>
      <c r="GH82" s="234"/>
      <c r="GI82" s="234"/>
      <c r="GJ82" s="234"/>
      <c r="GK82" s="234"/>
      <c r="GL82" s="234"/>
      <c r="GM82" s="234"/>
      <c r="GN82" s="234"/>
      <c r="GO82" s="234"/>
      <c r="GP82" s="234"/>
      <c r="GQ82" s="234"/>
      <c r="GR82" s="234"/>
      <c r="GS82" s="234"/>
      <c r="GT82" s="234"/>
      <c r="GU82" s="234"/>
      <c r="GV82" s="234"/>
      <c r="GW82" s="234"/>
      <c r="GX82" s="234"/>
      <c r="GY82" s="234"/>
      <c r="GZ82" s="234"/>
      <c r="HA82" s="234"/>
      <c r="HB82" s="234"/>
      <c r="HC82" s="234"/>
      <c r="HD82" s="234"/>
      <c r="HE82" s="234"/>
      <c r="HF82" s="234"/>
      <c r="HG82" s="234"/>
      <c r="HH82" s="234"/>
      <c r="HI82" s="234"/>
      <c r="HJ82" s="234"/>
      <c r="HK82" s="234"/>
      <c r="HL82" s="234"/>
      <c r="HM82" s="234"/>
    </row>
    <row r="83" spans="1:221" ht="41.25" customHeight="1" x14ac:dyDescent="0.25">
      <c r="A83" s="838"/>
      <c r="B83" s="838"/>
      <c r="C83" s="838"/>
      <c r="D83" s="838"/>
      <c r="E83" s="838"/>
      <c r="F83" s="838"/>
      <c r="G83" s="838"/>
      <c r="H83" s="832"/>
      <c r="I83" s="833"/>
      <c r="J83" s="834"/>
      <c r="K83" s="835"/>
      <c r="L83" s="499" t="s">
        <v>775</v>
      </c>
      <c r="M83" s="499" t="s">
        <v>422</v>
      </c>
      <c r="N83" s="498">
        <v>1</v>
      </c>
      <c r="O83" s="836"/>
      <c r="P83" s="837"/>
      <c r="Q83" s="845"/>
      <c r="R83" s="836"/>
      <c r="S83" s="500" t="s">
        <v>776</v>
      </c>
      <c r="T83" s="501">
        <v>0.2</v>
      </c>
      <c r="U83" s="502">
        <v>0</v>
      </c>
      <c r="V83" s="502">
        <v>0</v>
      </c>
      <c r="W83" s="828"/>
      <c r="X83" s="828"/>
      <c r="Y83" s="826"/>
      <c r="Z83" s="826"/>
      <c r="AA83" s="503"/>
      <c r="AB83" s="502"/>
      <c r="AC83" s="502">
        <v>0</v>
      </c>
      <c r="AD83" s="502">
        <v>0</v>
      </c>
      <c r="AE83" s="828"/>
      <c r="AF83" s="828"/>
      <c r="AG83" s="826"/>
      <c r="AH83" s="826"/>
      <c r="AI83" s="503"/>
      <c r="AJ83" s="502"/>
      <c r="AK83" s="502">
        <v>0</v>
      </c>
      <c r="AL83" s="502">
        <v>0</v>
      </c>
      <c r="AM83" s="828"/>
      <c r="AN83" s="828"/>
      <c r="AO83" s="826"/>
      <c r="AP83" s="826"/>
      <c r="AQ83" s="503"/>
      <c r="AR83" s="502"/>
      <c r="AS83" s="502">
        <v>0</v>
      </c>
      <c r="AT83" s="502">
        <v>0</v>
      </c>
      <c r="AU83" s="828"/>
      <c r="AV83" s="828"/>
      <c r="AW83" s="826"/>
      <c r="AX83" s="826"/>
      <c r="AY83" s="503"/>
      <c r="AZ83" s="502"/>
      <c r="BA83" s="502">
        <v>0</v>
      </c>
      <c r="BB83" s="502">
        <v>0</v>
      </c>
      <c r="BC83" s="828"/>
      <c r="BD83" s="828"/>
      <c r="BE83" s="826"/>
      <c r="BF83" s="826"/>
      <c r="BG83" s="503"/>
      <c r="BH83" s="502"/>
      <c r="BI83" s="502">
        <v>0</v>
      </c>
      <c r="BJ83" s="502">
        <v>0</v>
      </c>
      <c r="BK83" s="828"/>
      <c r="BL83" s="828"/>
      <c r="BM83" s="826"/>
      <c r="BN83" s="826"/>
      <c r="BO83" s="503"/>
      <c r="BP83" s="502"/>
      <c r="BQ83" s="502">
        <v>3.4000000000000002E-2</v>
      </c>
      <c r="BR83" s="502">
        <v>3.4000000000000002E-2</v>
      </c>
      <c r="BS83" s="828"/>
      <c r="BT83" s="828"/>
      <c r="BU83" s="826"/>
      <c r="BV83" s="826"/>
      <c r="BW83" s="504" t="s">
        <v>777</v>
      </c>
      <c r="BX83" s="505" t="s">
        <v>764</v>
      </c>
      <c r="BY83" s="502">
        <v>3.4000000000000002E-2</v>
      </c>
      <c r="BZ83" s="502">
        <v>3.4000000000000002E-2</v>
      </c>
      <c r="CA83" s="828"/>
      <c r="CB83" s="828"/>
      <c r="CC83" s="826"/>
      <c r="CD83" s="826"/>
      <c r="CE83" s="504" t="s">
        <v>778</v>
      </c>
      <c r="CF83" s="505" t="s">
        <v>764</v>
      </c>
      <c r="CG83" s="502">
        <v>3.4000000000000002E-2</v>
      </c>
      <c r="CH83" s="502">
        <v>3.4000000000000002E-2</v>
      </c>
      <c r="CI83" s="828"/>
      <c r="CJ83" s="828"/>
      <c r="CK83" s="826"/>
      <c r="CL83" s="826"/>
      <c r="CM83" s="504" t="s">
        <v>779</v>
      </c>
      <c r="CN83" s="505" t="s">
        <v>764</v>
      </c>
      <c r="CO83" s="506">
        <v>3.4000000000000002E-2</v>
      </c>
      <c r="CP83" s="502">
        <f>+((CO83/14)*14)</f>
        <v>3.4000000000000002E-2</v>
      </c>
      <c r="CQ83" s="828"/>
      <c r="CR83" s="828"/>
      <c r="CS83" s="826"/>
      <c r="CT83" s="826"/>
      <c r="CU83" s="548" t="s">
        <v>778</v>
      </c>
      <c r="CV83" s="548" t="s">
        <v>764</v>
      </c>
      <c r="CW83" s="568">
        <v>0.04</v>
      </c>
      <c r="CX83" s="567">
        <f>+((CW83/13)*13)</f>
        <v>0.04</v>
      </c>
      <c r="CY83" s="761"/>
      <c r="CZ83" s="761"/>
      <c r="DA83" s="762"/>
      <c r="DB83" s="762"/>
      <c r="DC83" s="564" t="s">
        <v>780</v>
      </c>
      <c r="DD83" s="565" t="s">
        <v>764</v>
      </c>
      <c r="DE83" s="228">
        <v>0.03</v>
      </c>
      <c r="DF83" s="228">
        <v>0</v>
      </c>
      <c r="DG83" s="761"/>
      <c r="DH83" s="761"/>
      <c r="DI83" s="762"/>
      <c r="DJ83" s="762"/>
      <c r="DK83" s="229"/>
      <c r="DL83" s="228"/>
      <c r="DM83" s="228">
        <f t="shared" si="13"/>
        <v>0.20600000000000002</v>
      </c>
      <c r="DN83" s="231" t="str">
        <f t="shared" si="2"/>
        <v>ERROR</v>
      </c>
      <c r="DO83" s="232">
        <f t="shared" si="74"/>
        <v>0</v>
      </c>
      <c r="DP83" s="232">
        <f t="shared" si="74"/>
        <v>0</v>
      </c>
      <c r="DQ83" s="223" t="e">
        <f t="shared" si="8"/>
        <v>#DIV/0!</v>
      </c>
      <c r="DR83" s="817"/>
      <c r="DS83" s="817"/>
      <c r="DT83" s="814"/>
      <c r="DU83" s="785"/>
      <c r="DV83" s="785"/>
      <c r="DW83" s="788"/>
      <c r="DX83" s="232">
        <f t="shared" ref="DX83:DY94" si="98">+BI83+BA83+AS83+AK83+AC83+U83</f>
        <v>0</v>
      </c>
      <c r="DY83" s="232">
        <f t="shared" si="98"/>
        <v>0</v>
      </c>
      <c r="DZ83" s="223" t="e">
        <f t="shared" si="9"/>
        <v>#DIV/0!</v>
      </c>
      <c r="EA83" s="786"/>
      <c r="EB83" s="786"/>
      <c r="EC83" s="814"/>
      <c r="ED83" s="785"/>
      <c r="EE83" s="785"/>
      <c r="EF83" s="788"/>
      <c r="EG83" s="232">
        <f t="shared" si="93"/>
        <v>0.10200000000000001</v>
      </c>
      <c r="EH83" s="232">
        <f t="shared" si="93"/>
        <v>0.10200000000000001</v>
      </c>
      <c r="EI83" s="223">
        <f t="shared" si="17"/>
        <v>1</v>
      </c>
      <c r="EJ83" s="786"/>
      <c r="EK83" s="786"/>
      <c r="EL83" s="814"/>
      <c r="EM83" s="785"/>
      <c r="EN83" s="785"/>
      <c r="EO83" s="788"/>
      <c r="EP83" s="232">
        <f t="shared" si="96"/>
        <v>0.20600000000000002</v>
      </c>
      <c r="EQ83" s="232">
        <f t="shared" si="96"/>
        <v>0.17600000000000002</v>
      </c>
      <c r="ER83" s="223">
        <f t="shared" si="11"/>
        <v>0.85436893203883502</v>
      </c>
      <c r="ES83" s="817"/>
      <c r="ET83" s="817"/>
      <c r="EU83" s="814"/>
      <c r="EV83" s="785"/>
      <c r="EW83" s="785"/>
      <c r="EX83" s="788"/>
      <c r="EY83" s="233">
        <f t="shared" si="12"/>
        <v>6.0000000000000053E-3</v>
      </c>
      <c r="EZ83" s="287">
        <f>12*EN81/100</f>
        <v>6.1200000000000004E-2</v>
      </c>
      <c r="FA83" s="234"/>
      <c r="FB83" s="234"/>
      <c r="FC83" s="234"/>
      <c r="FD83" s="234"/>
      <c r="FE83" s="234"/>
      <c r="FF83" s="234"/>
      <c r="FG83" s="234"/>
      <c r="FH83" s="234"/>
      <c r="FI83" s="234"/>
      <c r="FJ83" s="234"/>
      <c r="FK83" s="234"/>
      <c r="FL83" s="234"/>
      <c r="FM83" s="234"/>
      <c r="FN83" s="234"/>
      <c r="FO83" s="234"/>
      <c r="FP83" s="234"/>
      <c r="FQ83" s="234"/>
      <c r="FR83" s="234"/>
      <c r="FS83" s="234"/>
      <c r="FT83" s="234"/>
      <c r="FU83" s="234"/>
      <c r="FV83" s="234"/>
      <c r="FW83" s="234"/>
      <c r="FX83" s="234"/>
      <c r="FY83" s="234"/>
      <c r="FZ83" s="234"/>
      <c r="GA83" s="234"/>
      <c r="GB83" s="234"/>
      <c r="GC83" s="234"/>
      <c r="GD83" s="234"/>
      <c r="GE83" s="234"/>
      <c r="GF83" s="234"/>
      <c r="GG83" s="234"/>
      <c r="GH83" s="234"/>
      <c r="GI83" s="234"/>
      <c r="GJ83" s="234"/>
      <c r="GK83" s="234"/>
      <c r="GL83" s="234"/>
      <c r="GM83" s="234"/>
      <c r="GN83" s="234"/>
      <c r="GO83" s="234"/>
      <c r="GP83" s="234"/>
      <c r="GQ83" s="234"/>
      <c r="GR83" s="234"/>
      <c r="GS83" s="234"/>
      <c r="GT83" s="234"/>
      <c r="GU83" s="234"/>
      <c r="GV83" s="234"/>
      <c r="GW83" s="234"/>
      <c r="GX83" s="234"/>
      <c r="GY83" s="234"/>
      <c r="GZ83" s="234"/>
      <c r="HA83" s="234"/>
      <c r="HB83" s="234"/>
      <c r="HC83" s="234"/>
      <c r="HD83" s="234"/>
      <c r="HE83" s="234"/>
      <c r="HF83" s="234"/>
      <c r="HG83" s="234"/>
      <c r="HH83" s="234"/>
      <c r="HI83" s="234"/>
      <c r="HJ83" s="234"/>
      <c r="HK83" s="234"/>
      <c r="HL83" s="234"/>
      <c r="HM83" s="234"/>
    </row>
    <row r="84" spans="1:221" ht="41.25" customHeight="1" x14ac:dyDescent="0.25">
      <c r="A84" s="838"/>
      <c r="B84" s="838"/>
      <c r="C84" s="838"/>
      <c r="D84" s="838"/>
      <c r="E84" s="838"/>
      <c r="F84" s="838"/>
      <c r="G84" s="838"/>
      <c r="H84" s="832"/>
      <c r="I84" s="833"/>
      <c r="J84" s="834"/>
      <c r="K84" s="835"/>
      <c r="L84" s="499" t="s">
        <v>781</v>
      </c>
      <c r="M84" s="499" t="s">
        <v>422</v>
      </c>
      <c r="N84" s="498">
        <v>1</v>
      </c>
      <c r="O84" s="836"/>
      <c r="P84" s="837"/>
      <c r="Q84" s="845"/>
      <c r="R84" s="836"/>
      <c r="S84" s="500" t="s">
        <v>782</v>
      </c>
      <c r="T84" s="501">
        <v>0.2</v>
      </c>
      <c r="U84" s="502">
        <v>0</v>
      </c>
      <c r="V84" s="502">
        <v>0</v>
      </c>
      <c r="W84" s="828"/>
      <c r="X84" s="828"/>
      <c r="Y84" s="826"/>
      <c r="Z84" s="826"/>
      <c r="AA84" s="503"/>
      <c r="AB84" s="502"/>
      <c r="AC84" s="502">
        <v>0</v>
      </c>
      <c r="AD84" s="502">
        <v>0</v>
      </c>
      <c r="AE84" s="828"/>
      <c r="AF84" s="828"/>
      <c r="AG84" s="826"/>
      <c r="AH84" s="826"/>
      <c r="AI84" s="503"/>
      <c r="AJ84" s="502"/>
      <c r="AK84" s="502">
        <v>0</v>
      </c>
      <c r="AL84" s="502">
        <v>0</v>
      </c>
      <c r="AM84" s="828"/>
      <c r="AN84" s="828"/>
      <c r="AO84" s="826"/>
      <c r="AP84" s="826"/>
      <c r="AQ84" s="503"/>
      <c r="AR84" s="502"/>
      <c r="AS84" s="502">
        <v>0</v>
      </c>
      <c r="AT84" s="502">
        <v>0</v>
      </c>
      <c r="AU84" s="828"/>
      <c r="AV84" s="828"/>
      <c r="AW84" s="826"/>
      <c r="AX84" s="826"/>
      <c r="AY84" s="503"/>
      <c r="AZ84" s="502"/>
      <c r="BA84" s="502">
        <v>0</v>
      </c>
      <c r="BB84" s="502">
        <v>0</v>
      </c>
      <c r="BC84" s="828"/>
      <c r="BD84" s="828"/>
      <c r="BE84" s="826"/>
      <c r="BF84" s="826"/>
      <c r="BG84" s="503"/>
      <c r="BH84" s="502"/>
      <c r="BI84" s="502">
        <v>0</v>
      </c>
      <c r="BJ84" s="502">
        <v>0</v>
      </c>
      <c r="BK84" s="828"/>
      <c r="BL84" s="828"/>
      <c r="BM84" s="826"/>
      <c r="BN84" s="826"/>
      <c r="BO84" s="503"/>
      <c r="BP84" s="502"/>
      <c r="BQ84" s="502">
        <v>3.4000000000000002E-2</v>
      </c>
      <c r="BR84" s="502">
        <v>3.4000000000000002E-2</v>
      </c>
      <c r="BS84" s="828"/>
      <c r="BT84" s="828"/>
      <c r="BU84" s="826"/>
      <c r="BV84" s="826"/>
      <c r="BW84" s="504" t="s">
        <v>783</v>
      </c>
      <c r="BX84" s="505" t="s">
        <v>764</v>
      </c>
      <c r="BY84" s="502">
        <v>3.4000000000000002E-2</v>
      </c>
      <c r="BZ84" s="502">
        <v>3.4000000000000002E-2</v>
      </c>
      <c r="CA84" s="828"/>
      <c r="CB84" s="828"/>
      <c r="CC84" s="826"/>
      <c r="CD84" s="826"/>
      <c r="CE84" s="504" t="s">
        <v>771</v>
      </c>
      <c r="CF84" s="505" t="s">
        <v>764</v>
      </c>
      <c r="CG84" s="502">
        <v>3.4000000000000002E-2</v>
      </c>
      <c r="CH84" s="502">
        <v>3.4000000000000002E-2</v>
      </c>
      <c r="CI84" s="828"/>
      <c r="CJ84" s="828"/>
      <c r="CK84" s="826"/>
      <c r="CL84" s="826"/>
      <c r="CM84" s="504" t="s">
        <v>784</v>
      </c>
      <c r="CN84" s="505" t="s">
        <v>764</v>
      </c>
      <c r="CO84" s="506">
        <v>3.4000000000000002E-2</v>
      </c>
      <c r="CP84" s="502">
        <f>+((CO84/6)*6)</f>
        <v>3.4000000000000002E-2</v>
      </c>
      <c r="CQ84" s="828"/>
      <c r="CR84" s="828"/>
      <c r="CS84" s="826"/>
      <c r="CT84" s="826"/>
      <c r="CU84" s="548" t="s">
        <v>785</v>
      </c>
      <c r="CV84" s="548" t="s">
        <v>764</v>
      </c>
      <c r="CW84" s="568">
        <v>0.04</v>
      </c>
      <c r="CX84" s="567">
        <f>+((CW84/3)*3)</f>
        <v>0.04</v>
      </c>
      <c r="CY84" s="761"/>
      <c r="CZ84" s="761"/>
      <c r="DA84" s="762"/>
      <c r="DB84" s="762"/>
      <c r="DC84" s="564" t="s">
        <v>786</v>
      </c>
      <c r="DD84" s="565" t="s">
        <v>764</v>
      </c>
      <c r="DE84" s="228">
        <v>0.03</v>
      </c>
      <c r="DF84" s="228">
        <v>0</v>
      </c>
      <c r="DG84" s="761"/>
      <c r="DH84" s="761"/>
      <c r="DI84" s="762"/>
      <c r="DJ84" s="762"/>
      <c r="DK84" s="229"/>
      <c r="DL84" s="228"/>
      <c r="DM84" s="228">
        <f t="shared" ref="DM84:DM93" si="99">+DE84+CW84+CO84+CG84+BY84+BQ84+BI84+BA84+AS84+AK84+AC84+U84</f>
        <v>0.20600000000000002</v>
      </c>
      <c r="DN84" s="231" t="str">
        <f t="shared" ref="DN84:DN93" si="100">+IF(DM84=T84,"OK","ERROR")</f>
        <v>ERROR</v>
      </c>
      <c r="DO84" s="232">
        <f t="shared" si="74"/>
        <v>0</v>
      </c>
      <c r="DP84" s="232">
        <f t="shared" si="74"/>
        <v>0</v>
      </c>
      <c r="DQ84" s="223" t="e">
        <f t="shared" si="8"/>
        <v>#DIV/0!</v>
      </c>
      <c r="DR84" s="817"/>
      <c r="DS84" s="817"/>
      <c r="DT84" s="814"/>
      <c r="DU84" s="785"/>
      <c r="DV84" s="785"/>
      <c r="DW84" s="788"/>
      <c r="DX84" s="232">
        <f t="shared" si="98"/>
        <v>0</v>
      </c>
      <c r="DY84" s="232">
        <f t="shared" si="98"/>
        <v>0</v>
      </c>
      <c r="DZ84" s="223" t="e">
        <f t="shared" si="9"/>
        <v>#DIV/0!</v>
      </c>
      <c r="EA84" s="786"/>
      <c r="EB84" s="786"/>
      <c r="EC84" s="814"/>
      <c r="ED84" s="785"/>
      <c r="EE84" s="785"/>
      <c r="EF84" s="788"/>
      <c r="EG84" s="232">
        <f t="shared" si="93"/>
        <v>0.10200000000000001</v>
      </c>
      <c r="EH84" s="232">
        <f t="shared" si="93"/>
        <v>0.10200000000000001</v>
      </c>
      <c r="EI84" s="223">
        <f t="shared" si="17"/>
        <v>1</v>
      </c>
      <c r="EJ84" s="786"/>
      <c r="EK84" s="786"/>
      <c r="EL84" s="814"/>
      <c r="EM84" s="785"/>
      <c r="EN84" s="785"/>
      <c r="EO84" s="788"/>
      <c r="EP84" s="232">
        <f t="shared" si="96"/>
        <v>0.20600000000000002</v>
      </c>
      <c r="EQ84" s="232">
        <f t="shared" si="96"/>
        <v>0.17600000000000002</v>
      </c>
      <c r="ER84" s="223">
        <f t="shared" si="11"/>
        <v>0.85436893203883502</v>
      </c>
      <c r="ES84" s="817"/>
      <c r="ET84" s="817"/>
      <c r="EU84" s="814"/>
      <c r="EV84" s="785"/>
      <c r="EW84" s="785"/>
      <c r="EX84" s="788"/>
      <c r="EY84" s="233">
        <f t="shared" si="12"/>
        <v>6.0000000000000053E-3</v>
      </c>
      <c r="EZ84" s="286"/>
      <c r="FA84" s="234"/>
      <c r="FB84" s="234"/>
      <c r="FC84" s="234"/>
      <c r="FD84" s="234"/>
      <c r="FE84" s="234"/>
      <c r="FF84" s="234"/>
      <c r="FG84" s="234"/>
      <c r="FH84" s="234"/>
      <c r="FI84" s="234"/>
      <c r="FJ84" s="234"/>
      <c r="FK84" s="234"/>
      <c r="FL84" s="234"/>
      <c r="FM84" s="234"/>
      <c r="FN84" s="234"/>
      <c r="FO84" s="234"/>
      <c r="FP84" s="234"/>
      <c r="FQ84" s="234"/>
      <c r="FR84" s="234"/>
      <c r="FS84" s="234"/>
      <c r="FT84" s="234"/>
      <c r="FU84" s="234"/>
      <c r="FV84" s="234"/>
      <c r="FW84" s="234"/>
      <c r="FX84" s="234"/>
      <c r="FY84" s="234"/>
      <c r="FZ84" s="234"/>
      <c r="GA84" s="234"/>
      <c r="GB84" s="234"/>
      <c r="GC84" s="234"/>
      <c r="GD84" s="234"/>
      <c r="GE84" s="234"/>
      <c r="GF84" s="234"/>
      <c r="GG84" s="234"/>
      <c r="GH84" s="234"/>
      <c r="GI84" s="234"/>
      <c r="GJ84" s="234"/>
      <c r="GK84" s="234"/>
      <c r="GL84" s="234"/>
      <c r="GM84" s="234"/>
      <c r="GN84" s="234"/>
      <c r="GO84" s="234"/>
      <c r="GP84" s="234"/>
      <c r="GQ84" s="234"/>
      <c r="GR84" s="234"/>
      <c r="GS84" s="234"/>
      <c r="GT84" s="234"/>
      <c r="GU84" s="234"/>
      <c r="GV84" s="234"/>
      <c r="GW84" s="234"/>
      <c r="GX84" s="234"/>
      <c r="GY84" s="234"/>
      <c r="GZ84" s="234"/>
      <c r="HA84" s="234"/>
      <c r="HB84" s="234"/>
      <c r="HC84" s="234"/>
      <c r="HD84" s="234"/>
      <c r="HE84" s="234"/>
      <c r="HF84" s="234"/>
      <c r="HG84" s="234"/>
      <c r="HH84" s="234"/>
      <c r="HI84" s="234"/>
      <c r="HJ84" s="234"/>
      <c r="HK84" s="234"/>
      <c r="HL84" s="234"/>
      <c r="HM84" s="234"/>
    </row>
    <row r="85" spans="1:221" ht="41.25" customHeight="1" x14ac:dyDescent="0.25">
      <c r="A85" s="838"/>
      <c r="B85" s="838"/>
      <c r="C85" s="838"/>
      <c r="D85" s="838"/>
      <c r="E85" s="838"/>
      <c r="F85" s="838"/>
      <c r="G85" s="838"/>
      <c r="H85" s="832"/>
      <c r="I85" s="833"/>
      <c r="J85" s="834"/>
      <c r="K85" s="835"/>
      <c r="L85" s="499" t="s">
        <v>787</v>
      </c>
      <c r="M85" s="499" t="s">
        <v>422</v>
      </c>
      <c r="N85" s="498">
        <v>1</v>
      </c>
      <c r="O85" s="836"/>
      <c r="P85" s="837"/>
      <c r="Q85" s="845"/>
      <c r="R85" s="836"/>
      <c r="S85" s="500" t="s">
        <v>788</v>
      </c>
      <c r="T85" s="501">
        <v>0.2</v>
      </c>
      <c r="U85" s="502">
        <v>0</v>
      </c>
      <c r="V85" s="502">
        <v>0</v>
      </c>
      <c r="W85" s="828"/>
      <c r="X85" s="828"/>
      <c r="Y85" s="826"/>
      <c r="Z85" s="826"/>
      <c r="AA85" s="503"/>
      <c r="AB85" s="502"/>
      <c r="AC85" s="502">
        <v>0</v>
      </c>
      <c r="AD85" s="502">
        <v>0</v>
      </c>
      <c r="AE85" s="828"/>
      <c r="AF85" s="828"/>
      <c r="AG85" s="826"/>
      <c r="AH85" s="826"/>
      <c r="AI85" s="503"/>
      <c r="AJ85" s="502"/>
      <c r="AK85" s="502">
        <v>0</v>
      </c>
      <c r="AL85" s="502">
        <v>0</v>
      </c>
      <c r="AM85" s="828"/>
      <c r="AN85" s="828"/>
      <c r="AO85" s="826"/>
      <c r="AP85" s="826"/>
      <c r="AQ85" s="503"/>
      <c r="AR85" s="502"/>
      <c r="AS85" s="502">
        <v>0</v>
      </c>
      <c r="AT85" s="502">
        <v>0</v>
      </c>
      <c r="AU85" s="828"/>
      <c r="AV85" s="828"/>
      <c r="AW85" s="826"/>
      <c r="AX85" s="826"/>
      <c r="AY85" s="503"/>
      <c r="AZ85" s="502"/>
      <c r="BA85" s="502">
        <v>0</v>
      </c>
      <c r="BB85" s="502">
        <v>0</v>
      </c>
      <c r="BC85" s="828"/>
      <c r="BD85" s="828"/>
      <c r="BE85" s="826"/>
      <c r="BF85" s="826"/>
      <c r="BG85" s="503"/>
      <c r="BH85" s="502"/>
      <c r="BI85" s="502">
        <v>0</v>
      </c>
      <c r="BJ85" s="502">
        <v>0</v>
      </c>
      <c r="BK85" s="828"/>
      <c r="BL85" s="828"/>
      <c r="BM85" s="826"/>
      <c r="BN85" s="826"/>
      <c r="BO85" s="503"/>
      <c r="BP85" s="502"/>
      <c r="BQ85" s="502">
        <v>3.4000000000000002E-2</v>
      </c>
      <c r="BR85" s="502">
        <v>3.4000000000000002E-2</v>
      </c>
      <c r="BS85" s="828"/>
      <c r="BT85" s="828"/>
      <c r="BU85" s="826"/>
      <c r="BV85" s="826"/>
      <c r="BW85" s="504" t="s">
        <v>789</v>
      </c>
      <c r="BX85" s="505" t="s">
        <v>790</v>
      </c>
      <c r="BY85" s="502">
        <v>3.4000000000000002E-2</v>
      </c>
      <c r="BZ85" s="502">
        <v>3.4000000000000002E-2</v>
      </c>
      <c r="CA85" s="828"/>
      <c r="CB85" s="828"/>
      <c r="CC85" s="826"/>
      <c r="CD85" s="826"/>
      <c r="CE85" s="504" t="s">
        <v>791</v>
      </c>
      <c r="CF85" s="505" t="s">
        <v>790</v>
      </c>
      <c r="CG85" s="502">
        <v>3.4000000000000002E-2</v>
      </c>
      <c r="CH85" s="502">
        <v>3.4000000000000002E-2</v>
      </c>
      <c r="CI85" s="828"/>
      <c r="CJ85" s="828"/>
      <c r="CK85" s="826"/>
      <c r="CL85" s="826"/>
      <c r="CM85" s="504" t="s">
        <v>792</v>
      </c>
      <c r="CN85" s="505" t="s">
        <v>790</v>
      </c>
      <c r="CO85" s="506">
        <v>3.4000000000000002E-2</v>
      </c>
      <c r="CP85" s="502">
        <f>+((CO85/7)*7)</f>
        <v>3.4000000000000002E-2</v>
      </c>
      <c r="CQ85" s="828"/>
      <c r="CR85" s="828"/>
      <c r="CS85" s="826"/>
      <c r="CT85" s="826"/>
      <c r="CU85" s="548" t="s">
        <v>793</v>
      </c>
      <c r="CV85" s="548" t="s">
        <v>794</v>
      </c>
      <c r="CW85" s="568">
        <v>0.04</v>
      </c>
      <c r="CX85" s="567">
        <f t="shared" ref="CX85" si="101">+((CW85/10)*10)</f>
        <v>0.04</v>
      </c>
      <c r="CY85" s="761"/>
      <c r="CZ85" s="761"/>
      <c r="DA85" s="762"/>
      <c r="DB85" s="762"/>
      <c r="DC85" s="564" t="s">
        <v>795</v>
      </c>
      <c r="DD85" s="565" t="s">
        <v>794</v>
      </c>
      <c r="DE85" s="228">
        <v>0.03</v>
      </c>
      <c r="DF85" s="228">
        <v>0</v>
      </c>
      <c r="DG85" s="761"/>
      <c r="DH85" s="761"/>
      <c r="DI85" s="762"/>
      <c r="DJ85" s="762"/>
      <c r="DK85" s="229"/>
      <c r="DL85" s="228"/>
      <c r="DM85" s="228">
        <f t="shared" si="99"/>
        <v>0.20600000000000002</v>
      </c>
      <c r="DN85" s="231" t="str">
        <f t="shared" si="100"/>
        <v>ERROR</v>
      </c>
      <c r="DO85" s="232">
        <f t="shared" si="74"/>
        <v>0</v>
      </c>
      <c r="DP85" s="232">
        <f t="shared" si="74"/>
        <v>0</v>
      </c>
      <c r="DQ85" s="223" t="e">
        <f t="shared" si="8"/>
        <v>#DIV/0!</v>
      </c>
      <c r="DR85" s="817"/>
      <c r="DS85" s="817"/>
      <c r="DT85" s="814" t="e">
        <f t="shared" si="46"/>
        <v>#DIV/0!</v>
      </c>
      <c r="DU85" s="785"/>
      <c r="DV85" s="785"/>
      <c r="DW85" s="788"/>
      <c r="DX85" s="232">
        <f t="shared" si="98"/>
        <v>0</v>
      </c>
      <c r="DY85" s="232">
        <f t="shared" si="98"/>
        <v>0</v>
      </c>
      <c r="DZ85" s="223" t="e">
        <f t="shared" si="9"/>
        <v>#DIV/0!</v>
      </c>
      <c r="EA85" s="786"/>
      <c r="EB85" s="786"/>
      <c r="EC85" s="814" t="e">
        <f t="shared" ref="EC85:EC87" si="102">+EB85/EA85</f>
        <v>#DIV/0!</v>
      </c>
      <c r="ED85" s="785"/>
      <c r="EE85" s="785"/>
      <c r="EF85" s="788"/>
      <c r="EG85" s="232">
        <f t="shared" si="93"/>
        <v>0.10200000000000001</v>
      </c>
      <c r="EH85" s="232">
        <f t="shared" si="93"/>
        <v>0.10200000000000001</v>
      </c>
      <c r="EI85" s="223">
        <f t="shared" si="17"/>
        <v>1</v>
      </c>
      <c r="EJ85" s="786"/>
      <c r="EK85" s="786"/>
      <c r="EL85" s="814" t="e">
        <f t="shared" ref="EL85:EL87" si="103">+EK85/EJ85</f>
        <v>#DIV/0!</v>
      </c>
      <c r="EM85" s="785"/>
      <c r="EN85" s="785"/>
      <c r="EO85" s="788"/>
      <c r="EP85" s="232">
        <f t="shared" si="96"/>
        <v>0.20600000000000002</v>
      </c>
      <c r="EQ85" s="232">
        <f t="shared" si="96"/>
        <v>0.17600000000000002</v>
      </c>
      <c r="ER85" s="223">
        <f t="shared" si="11"/>
        <v>0.85436893203883502</v>
      </c>
      <c r="ES85" s="817"/>
      <c r="ET85" s="817"/>
      <c r="EU85" s="814" t="e">
        <f t="shared" ref="EU85:EU87" si="104">+ET85/ES85</f>
        <v>#DIV/0!</v>
      </c>
      <c r="EV85" s="785"/>
      <c r="EW85" s="785"/>
      <c r="EX85" s="788"/>
      <c r="EY85" s="233">
        <f t="shared" si="12"/>
        <v>6.0000000000000053E-3</v>
      </c>
      <c r="EZ85" s="286"/>
      <c r="FA85" s="234"/>
      <c r="FB85" s="234"/>
      <c r="FC85" s="234"/>
      <c r="FD85" s="234"/>
      <c r="FE85" s="234"/>
      <c r="FF85" s="234"/>
      <c r="FG85" s="234"/>
      <c r="FH85" s="234"/>
      <c r="FI85" s="234"/>
      <c r="FJ85" s="234"/>
      <c r="FK85" s="234"/>
      <c r="FL85" s="234"/>
      <c r="FM85" s="234"/>
      <c r="FN85" s="234"/>
      <c r="FO85" s="234"/>
      <c r="FP85" s="234"/>
      <c r="FQ85" s="234"/>
      <c r="FR85" s="234"/>
      <c r="FS85" s="234"/>
      <c r="FT85" s="234"/>
      <c r="FU85" s="234"/>
      <c r="FV85" s="234"/>
      <c r="FW85" s="234"/>
      <c r="FX85" s="234"/>
      <c r="FY85" s="234"/>
      <c r="FZ85" s="234"/>
      <c r="GA85" s="234"/>
      <c r="GB85" s="234"/>
      <c r="GC85" s="234"/>
      <c r="GD85" s="234"/>
      <c r="GE85" s="234"/>
      <c r="GF85" s="234"/>
      <c r="GG85" s="234"/>
      <c r="GH85" s="234"/>
      <c r="GI85" s="234"/>
      <c r="GJ85" s="234"/>
      <c r="GK85" s="234"/>
      <c r="GL85" s="234"/>
      <c r="GM85" s="234"/>
      <c r="GN85" s="234"/>
      <c r="GO85" s="234"/>
      <c r="GP85" s="234"/>
      <c r="GQ85" s="234"/>
      <c r="GR85" s="234"/>
      <c r="GS85" s="234"/>
      <c r="GT85" s="234"/>
      <c r="GU85" s="234"/>
      <c r="GV85" s="234"/>
      <c r="GW85" s="234"/>
      <c r="GX85" s="234"/>
      <c r="GY85" s="234"/>
      <c r="GZ85" s="234"/>
      <c r="HA85" s="234"/>
      <c r="HB85" s="234"/>
      <c r="HC85" s="234"/>
      <c r="HD85" s="234"/>
      <c r="HE85" s="234"/>
      <c r="HF85" s="234"/>
      <c r="HG85" s="234"/>
      <c r="HH85" s="234"/>
      <c r="HI85" s="234"/>
      <c r="HJ85" s="234"/>
      <c r="HK85" s="234"/>
      <c r="HL85" s="234"/>
      <c r="HM85" s="234"/>
    </row>
    <row r="86" spans="1:221" ht="203.25" customHeight="1" x14ac:dyDescent="0.25">
      <c r="A86" s="829" t="s">
        <v>556</v>
      </c>
      <c r="B86" s="829"/>
      <c r="C86" s="829" t="s">
        <v>86</v>
      </c>
      <c r="D86" s="829">
        <v>8</v>
      </c>
      <c r="E86" s="829" t="s">
        <v>796</v>
      </c>
      <c r="F86" s="829" t="s">
        <v>797</v>
      </c>
      <c r="G86" s="829" t="s">
        <v>79</v>
      </c>
      <c r="H86" s="830">
        <v>12</v>
      </c>
      <c r="I86" s="831">
        <v>0.1</v>
      </c>
      <c r="J86" s="507">
        <v>28</v>
      </c>
      <c r="K86" s="508" t="s">
        <v>798</v>
      </c>
      <c r="L86" s="509" t="s">
        <v>799</v>
      </c>
      <c r="M86" s="509" t="s">
        <v>800</v>
      </c>
      <c r="N86" s="507">
        <v>74</v>
      </c>
      <c r="O86" s="510" t="s">
        <v>801</v>
      </c>
      <c r="P86" s="511">
        <v>0.5</v>
      </c>
      <c r="Q86" s="512">
        <f>+P86/$P$96</f>
        <v>5.0000000000000017E-2</v>
      </c>
      <c r="R86" s="510" t="s">
        <v>188</v>
      </c>
      <c r="S86" s="513" t="s">
        <v>802</v>
      </c>
      <c r="T86" s="514">
        <v>1</v>
      </c>
      <c r="U86" s="515">
        <v>0</v>
      </c>
      <c r="V86" s="515">
        <v>0</v>
      </c>
      <c r="W86" s="515">
        <f>+U86</f>
        <v>0</v>
      </c>
      <c r="X86" s="515">
        <f>+V86</f>
        <v>0</v>
      </c>
      <c r="Y86" s="819">
        <f>+(U86*$P$86)+(U87*$P$87)</f>
        <v>0</v>
      </c>
      <c r="Z86" s="819">
        <f>+(V86*$P$86)+(V87*$P$87)</f>
        <v>0</v>
      </c>
      <c r="AA86" s="516"/>
      <c r="AB86" s="515"/>
      <c r="AC86" s="515">
        <v>0</v>
      </c>
      <c r="AD86" s="515">
        <v>0</v>
      </c>
      <c r="AE86" s="515">
        <f>+AC86</f>
        <v>0</v>
      </c>
      <c r="AF86" s="515">
        <f>+AD86</f>
        <v>0</v>
      </c>
      <c r="AG86" s="819">
        <f>+(AC86*$P$86)+(AC87*$P$87)</f>
        <v>0</v>
      </c>
      <c r="AH86" s="819">
        <f>+(AD86*$P$86)+(AD87*$P$87)</f>
        <v>0</v>
      </c>
      <c r="AI86" s="516"/>
      <c r="AJ86" s="515"/>
      <c r="AK86" s="515">
        <v>0</v>
      </c>
      <c r="AL86" s="515">
        <v>0</v>
      </c>
      <c r="AM86" s="515">
        <f>+AK86</f>
        <v>0</v>
      </c>
      <c r="AN86" s="515">
        <f>+AL86</f>
        <v>0</v>
      </c>
      <c r="AO86" s="819">
        <f>+(AK86*$P$86)+(AK87*$P$87)</f>
        <v>0</v>
      </c>
      <c r="AP86" s="819">
        <f>+(AL86*$P$86)+(AL87*$P$87)</f>
        <v>0</v>
      </c>
      <c r="AQ86" s="516"/>
      <c r="AR86" s="515"/>
      <c r="AS86" s="515">
        <v>0</v>
      </c>
      <c r="AT86" s="515">
        <v>0</v>
      </c>
      <c r="AU86" s="515">
        <f>+AS86</f>
        <v>0</v>
      </c>
      <c r="AV86" s="515">
        <f>+AT86</f>
        <v>0</v>
      </c>
      <c r="AW86" s="819">
        <f>+(AS86*$P$86)+(AS87*$P$87)</f>
        <v>0</v>
      </c>
      <c r="AX86" s="819">
        <f>+(AT86*$P$86)+(AT87*$P$87)</f>
        <v>0</v>
      </c>
      <c r="AY86" s="516"/>
      <c r="AZ86" s="515"/>
      <c r="BA86" s="515">
        <v>0</v>
      </c>
      <c r="BB86" s="515">
        <v>0</v>
      </c>
      <c r="BC86" s="515">
        <f>+BA86</f>
        <v>0</v>
      </c>
      <c r="BD86" s="515">
        <f>+BB86</f>
        <v>0</v>
      </c>
      <c r="BE86" s="819">
        <f>+(BA86*$P$86)+(BA87*$P$87)</f>
        <v>0</v>
      </c>
      <c r="BF86" s="819">
        <f>+(BB86*$P$86)+(BB87*$P$87)</f>
        <v>0</v>
      </c>
      <c r="BG86" s="516"/>
      <c r="BH86" s="515"/>
      <c r="BI86" s="515">
        <v>0</v>
      </c>
      <c r="BJ86" s="515">
        <v>0</v>
      </c>
      <c r="BK86" s="515">
        <f>+BI86</f>
        <v>0</v>
      </c>
      <c r="BL86" s="515">
        <f>+BJ86</f>
        <v>0</v>
      </c>
      <c r="BM86" s="819">
        <f>+(BI86*$P$86)+(BI87*$P$87)</f>
        <v>0</v>
      </c>
      <c r="BN86" s="819">
        <f>+(BJ86*$P$86)+(BJ87*$P$87)</f>
        <v>0</v>
      </c>
      <c r="BO86" s="516"/>
      <c r="BP86" s="515"/>
      <c r="BQ86" s="517">
        <v>0.16</v>
      </c>
      <c r="BR86" s="517">
        <v>0.16</v>
      </c>
      <c r="BS86" s="515">
        <f>+BQ86</f>
        <v>0.16</v>
      </c>
      <c r="BT86" s="515">
        <f>+BR86</f>
        <v>0.16</v>
      </c>
      <c r="BU86" s="819">
        <f>+(BQ86*$P$86)+(BQ87*$P$87)</f>
        <v>0.16</v>
      </c>
      <c r="BV86" s="819">
        <f>+(BR86*$P$86)+(BR87*$P$87)</f>
        <v>0.16</v>
      </c>
      <c r="BW86" s="516" t="s">
        <v>803</v>
      </c>
      <c r="BX86" s="515" t="s">
        <v>804</v>
      </c>
      <c r="BY86" s="515">
        <v>0.17</v>
      </c>
      <c r="BZ86" s="515">
        <v>0.17</v>
      </c>
      <c r="CA86" s="515">
        <f>+BY86</f>
        <v>0.17</v>
      </c>
      <c r="CB86" s="515">
        <f>+BZ86</f>
        <v>0.17</v>
      </c>
      <c r="CC86" s="819">
        <f>+(BY86*$P$86)+(BY87*$P$87)</f>
        <v>0.17</v>
      </c>
      <c r="CD86" s="819">
        <f>+(BZ86*$P$86)+(BZ87*$P$87)</f>
        <v>0.17</v>
      </c>
      <c r="CE86" s="516" t="s">
        <v>805</v>
      </c>
      <c r="CF86" s="515" t="s">
        <v>806</v>
      </c>
      <c r="CG86" s="515">
        <v>0.17</v>
      </c>
      <c r="CH86" s="515">
        <v>0.17</v>
      </c>
      <c r="CI86" s="515">
        <f>+CG86</f>
        <v>0.17</v>
      </c>
      <c r="CJ86" s="515">
        <f>+CH86</f>
        <v>0.17</v>
      </c>
      <c r="CK86" s="819">
        <f>+(CG86*$P$86)+(CG87*$P$87)</f>
        <v>0.17</v>
      </c>
      <c r="CL86" s="819">
        <f>+(CH86*$P$86)+(CH87*$P$87)</f>
        <v>0.17</v>
      </c>
      <c r="CM86" s="516" t="s">
        <v>807</v>
      </c>
      <c r="CN86" s="515" t="s">
        <v>808</v>
      </c>
      <c r="CO86" s="515">
        <v>0.17</v>
      </c>
      <c r="CP86" s="515">
        <v>0.17</v>
      </c>
      <c r="CQ86" s="515">
        <f>+CO86</f>
        <v>0.17</v>
      </c>
      <c r="CR86" s="515">
        <v>0.17</v>
      </c>
      <c r="CS86" s="819">
        <f>+(CO86*$P$86)+(CO87*$P$87)</f>
        <v>0.17</v>
      </c>
      <c r="CT86" s="819">
        <f>+(CP86*$P$86)+(CP87*$P$87)</f>
        <v>0.17</v>
      </c>
      <c r="CU86" s="544" t="s">
        <v>809</v>
      </c>
      <c r="CV86" s="545" t="s">
        <v>810</v>
      </c>
      <c r="CW86" s="600" t="s">
        <v>811</v>
      </c>
      <c r="CX86" s="601" t="s">
        <v>812</v>
      </c>
      <c r="CY86" s="601" t="s">
        <v>812</v>
      </c>
      <c r="CZ86" s="601" t="s">
        <v>812</v>
      </c>
      <c r="DA86" s="824" t="s">
        <v>812</v>
      </c>
      <c r="DB86" s="824" t="s">
        <v>812</v>
      </c>
      <c r="DC86" s="604" t="s">
        <v>809</v>
      </c>
      <c r="DD86" s="606" t="s">
        <v>813</v>
      </c>
      <c r="DE86" s="236">
        <v>0.16</v>
      </c>
      <c r="DF86" s="236">
        <v>0</v>
      </c>
      <c r="DG86" s="236">
        <f>+DE86</f>
        <v>0.16</v>
      </c>
      <c r="DH86" s="236">
        <f>+DF86</f>
        <v>0</v>
      </c>
      <c r="DI86" s="775">
        <f>+(DE86*$P$86)+(DE87*$P$87)</f>
        <v>0.16</v>
      </c>
      <c r="DJ86" s="775">
        <f>+(DF86*$P$86)+(DF87*$P$87)</f>
        <v>0</v>
      </c>
      <c r="DK86" s="164"/>
      <c r="DL86" s="236"/>
      <c r="DM86" s="228" t="e">
        <f t="shared" si="99"/>
        <v>#VALUE!</v>
      </c>
      <c r="DN86" s="231" t="e">
        <f t="shared" si="100"/>
        <v>#VALUE!</v>
      </c>
      <c r="DO86" s="232">
        <f t="shared" si="74"/>
        <v>0</v>
      </c>
      <c r="DP86" s="232">
        <f t="shared" si="74"/>
        <v>0</v>
      </c>
      <c r="DQ86" s="223" t="e">
        <f t="shared" si="8"/>
        <v>#DIV/0!</v>
      </c>
      <c r="DR86" s="232">
        <f t="shared" ref="DR86:DS88" si="105">+W86+AE86+AM86</f>
        <v>0</v>
      </c>
      <c r="DS86" s="232">
        <f t="shared" si="105"/>
        <v>0</v>
      </c>
      <c r="DT86" s="223" t="e">
        <f t="shared" si="46"/>
        <v>#DIV/0!</v>
      </c>
      <c r="DU86" s="785">
        <f>+AO86+AG86+Y86</f>
        <v>0</v>
      </c>
      <c r="DV86" s="785">
        <f>+AP86+AH86+Z86</f>
        <v>0</v>
      </c>
      <c r="DW86" s="788" t="e">
        <f>+DV86/DU86</f>
        <v>#DIV/0!</v>
      </c>
      <c r="DX86" s="232">
        <f t="shared" si="98"/>
        <v>0</v>
      </c>
      <c r="DY86" s="232">
        <f t="shared" si="98"/>
        <v>0</v>
      </c>
      <c r="DZ86" s="223" t="e">
        <f t="shared" si="9"/>
        <v>#DIV/0!</v>
      </c>
      <c r="EA86" s="232">
        <f t="shared" ref="EA86:EB88" si="106">+DR86+BK86+BC86+AU86</f>
        <v>0</v>
      </c>
      <c r="EB86" s="232">
        <f t="shared" si="106"/>
        <v>0</v>
      </c>
      <c r="EC86" s="223" t="e">
        <f t="shared" si="102"/>
        <v>#DIV/0!</v>
      </c>
      <c r="ED86" s="785">
        <f>+DU86+BM86+BE86+AW86</f>
        <v>0</v>
      </c>
      <c r="EE86" s="785">
        <f>+AY86+AQ86+AI86</f>
        <v>0</v>
      </c>
      <c r="EF86" s="788" t="e">
        <f>+EE86/ED86</f>
        <v>#DIV/0!</v>
      </c>
      <c r="EG86" s="232">
        <f t="shared" si="93"/>
        <v>0.5</v>
      </c>
      <c r="EH86" s="232">
        <f t="shared" si="93"/>
        <v>0.5</v>
      </c>
      <c r="EI86" s="223">
        <f t="shared" si="17"/>
        <v>1</v>
      </c>
      <c r="EJ86" s="232">
        <f>+EA86+CI86+CA86+BS86</f>
        <v>0.5</v>
      </c>
      <c r="EK86" s="232">
        <f>+EB86+CJ86+CB86+BT86</f>
        <v>0.5</v>
      </c>
      <c r="EL86" s="223">
        <f t="shared" si="103"/>
        <v>1</v>
      </c>
      <c r="EM86" s="785">
        <f>+ED86+BU86+CC86+CK86</f>
        <v>0.5</v>
      </c>
      <c r="EN86" s="785">
        <f>+EE86+BV86+CD86+CL86</f>
        <v>0.5</v>
      </c>
      <c r="EO86" s="788">
        <f>+EN86/EM86</f>
        <v>1</v>
      </c>
      <c r="EP86" s="232" t="e">
        <f>+EG86+DE86+CW86+CO86</f>
        <v>#VALUE!</v>
      </c>
      <c r="EQ86" s="232" t="e">
        <f t="shared" si="96"/>
        <v>#VALUE!</v>
      </c>
      <c r="ER86" s="223" t="e">
        <f>+EQ86/EP86</f>
        <v>#VALUE!</v>
      </c>
      <c r="ES86" s="232" t="e">
        <f>+EJ86+DG86+CY86+CQ86</f>
        <v>#VALUE!</v>
      </c>
      <c r="ET86" s="232" t="e">
        <f>+EK86+DH86+CZ86+CR86</f>
        <v>#VALUE!</v>
      </c>
      <c r="EU86" s="223" t="e">
        <f t="shared" si="104"/>
        <v>#VALUE!</v>
      </c>
      <c r="EV86" s="785" t="e">
        <f>+EM86+DI86+DA86+CS86</f>
        <v>#VALUE!</v>
      </c>
      <c r="EW86" s="785" t="e">
        <f>+EN86+DJ86+DB86+CT86</f>
        <v>#VALUE!</v>
      </c>
      <c r="EX86" s="788" t="e">
        <f>+EW86/EV86</f>
        <v>#VALUE!</v>
      </c>
      <c r="EY86" s="233" t="e">
        <f t="shared" si="12"/>
        <v>#VALUE!</v>
      </c>
      <c r="EZ86" s="210"/>
      <c r="FA86" s="227"/>
      <c r="FB86" s="227"/>
      <c r="FC86" s="227"/>
      <c r="FD86" s="227"/>
      <c r="FE86" s="227"/>
      <c r="FF86" s="227"/>
      <c r="FG86" s="227"/>
      <c r="FH86" s="227"/>
      <c r="FI86" s="227"/>
      <c r="FJ86" s="227"/>
      <c r="FK86" s="227"/>
      <c r="FL86" s="227"/>
      <c r="FM86" s="227"/>
      <c r="FN86" s="227"/>
      <c r="FO86" s="227"/>
      <c r="FP86" s="227"/>
      <c r="FQ86" s="227"/>
      <c r="FR86" s="227"/>
      <c r="FS86" s="227"/>
      <c r="FT86" s="227"/>
      <c r="FU86" s="227"/>
      <c r="FV86" s="227"/>
      <c r="FW86" s="227"/>
      <c r="FX86" s="227"/>
      <c r="FY86" s="227"/>
      <c r="FZ86" s="227"/>
      <c r="GA86" s="227"/>
      <c r="GB86" s="227"/>
      <c r="GC86" s="227"/>
      <c r="GD86" s="227"/>
      <c r="GE86" s="227"/>
      <c r="GF86" s="227"/>
      <c r="GG86" s="227"/>
      <c r="GH86" s="227"/>
      <c r="GI86" s="227"/>
      <c r="GJ86" s="227"/>
      <c r="GK86" s="227"/>
      <c r="GL86" s="227"/>
      <c r="GM86" s="227"/>
      <c r="GN86" s="227"/>
      <c r="GO86" s="227"/>
      <c r="GP86" s="227"/>
      <c r="GQ86" s="227"/>
      <c r="GR86" s="227"/>
      <c r="GS86" s="227"/>
      <c r="GT86" s="227"/>
      <c r="GU86" s="227"/>
      <c r="GV86" s="227"/>
      <c r="GW86" s="227"/>
      <c r="GX86" s="227"/>
      <c r="GY86" s="227"/>
      <c r="GZ86" s="227"/>
      <c r="HA86" s="227"/>
      <c r="HB86" s="227"/>
      <c r="HC86" s="227"/>
      <c r="HD86" s="227"/>
      <c r="HE86" s="227"/>
      <c r="HF86" s="227"/>
      <c r="HG86" s="227"/>
      <c r="HH86" s="227"/>
      <c r="HI86" s="227"/>
      <c r="HJ86" s="227"/>
      <c r="HK86" s="227"/>
      <c r="HL86" s="227"/>
      <c r="HM86" s="227"/>
    </row>
    <row r="87" spans="1:221" ht="300" customHeight="1" thickBot="1" x14ac:dyDescent="0.3">
      <c r="A87" s="829"/>
      <c r="B87" s="829"/>
      <c r="C87" s="829"/>
      <c r="D87" s="829"/>
      <c r="E87" s="829"/>
      <c r="F87" s="829"/>
      <c r="G87" s="829"/>
      <c r="H87" s="830"/>
      <c r="I87" s="831"/>
      <c r="J87" s="507">
        <v>29</v>
      </c>
      <c r="K87" s="508" t="s">
        <v>814</v>
      </c>
      <c r="L87" s="509" t="s">
        <v>815</v>
      </c>
      <c r="M87" s="509" t="s">
        <v>800</v>
      </c>
      <c r="N87" s="507">
        <v>14</v>
      </c>
      <c r="O87" s="510" t="s">
        <v>816</v>
      </c>
      <c r="P87" s="511">
        <v>0.5</v>
      </c>
      <c r="Q87" s="512">
        <f>+P87/$P$96</f>
        <v>5.0000000000000017E-2</v>
      </c>
      <c r="R87" s="510" t="s">
        <v>188</v>
      </c>
      <c r="S87" s="513" t="s">
        <v>817</v>
      </c>
      <c r="T87" s="514">
        <v>1</v>
      </c>
      <c r="U87" s="515">
        <v>0</v>
      </c>
      <c r="V87" s="515">
        <v>0</v>
      </c>
      <c r="W87" s="515">
        <f>+U87</f>
        <v>0</v>
      </c>
      <c r="X87" s="515">
        <f>+V87</f>
        <v>0</v>
      </c>
      <c r="Y87" s="819"/>
      <c r="Z87" s="819"/>
      <c r="AA87" s="516"/>
      <c r="AB87" s="515"/>
      <c r="AC87" s="515">
        <v>0</v>
      </c>
      <c r="AD87" s="515">
        <v>0</v>
      </c>
      <c r="AE87" s="515">
        <f>+AC87</f>
        <v>0</v>
      </c>
      <c r="AF87" s="515">
        <f>+AD87</f>
        <v>0</v>
      </c>
      <c r="AG87" s="819"/>
      <c r="AH87" s="819"/>
      <c r="AI87" s="516"/>
      <c r="AJ87" s="515"/>
      <c r="AK87" s="515">
        <v>0</v>
      </c>
      <c r="AL87" s="515">
        <v>0</v>
      </c>
      <c r="AM87" s="515">
        <f>+AK87</f>
        <v>0</v>
      </c>
      <c r="AN87" s="515">
        <f>+AL87</f>
        <v>0</v>
      </c>
      <c r="AO87" s="819"/>
      <c r="AP87" s="819"/>
      <c r="AQ87" s="516"/>
      <c r="AR87" s="515"/>
      <c r="AS87" s="515">
        <v>0</v>
      </c>
      <c r="AT87" s="515">
        <v>0</v>
      </c>
      <c r="AU87" s="515">
        <f>+AS87</f>
        <v>0</v>
      </c>
      <c r="AV87" s="515">
        <f>+AT87</f>
        <v>0</v>
      </c>
      <c r="AW87" s="819"/>
      <c r="AX87" s="819"/>
      <c r="AY87" s="516"/>
      <c r="AZ87" s="515"/>
      <c r="BA87" s="515">
        <v>0</v>
      </c>
      <c r="BB87" s="515">
        <v>0</v>
      </c>
      <c r="BC87" s="515">
        <f>+BA87</f>
        <v>0</v>
      </c>
      <c r="BD87" s="515">
        <f>+BB87</f>
        <v>0</v>
      </c>
      <c r="BE87" s="819"/>
      <c r="BF87" s="819"/>
      <c r="BG87" s="516"/>
      <c r="BH87" s="515"/>
      <c r="BI87" s="515">
        <v>0</v>
      </c>
      <c r="BJ87" s="515">
        <v>0</v>
      </c>
      <c r="BK87" s="515">
        <f>+BI87</f>
        <v>0</v>
      </c>
      <c r="BL87" s="515">
        <f>+BJ87</f>
        <v>0</v>
      </c>
      <c r="BM87" s="819"/>
      <c r="BN87" s="819"/>
      <c r="BO87" s="516"/>
      <c r="BP87" s="515"/>
      <c r="BQ87" s="517">
        <v>0.16</v>
      </c>
      <c r="BR87" s="517">
        <v>0.16</v>
      </c>
      <c r="BS87" s="515">
        <f>+BQ87</f>
        <v>0.16</v>
      </c>
      <c r="BT87" s="515">
        <f>+BR87</f>
        <v>0.16</v>
      </c>
      <c r="BU87" s="819"/>
      <c r="BV87" s="819"/>
      <c r="BW87" s="516" t="s">
        <v>818</v>
      </c>
      <c r="BX87" s="515" t="s">
        <v>819</v>
      </c>
      <c r="BY87" s="515">
        <v>0.17</v>
      </c>
      <c r="BZ87" s="515">
        <v>0.17</v>
      </c>
      <c r="CA87" s="515">
        <f>+BY87</f>
        <v>0.17</v>
      </c>
      <c r="CB87" s="515">
        <f>+BZ87</f>
        <v>0.17</v>
      </c>
      <c r="CC87" s="819"/>
      <c r="CD87" s="819"/>
      <c r="CE87" s="516" t="s">
        <v>818</v>
      </c>
      <c r="CF87" s="515" t="s">
        <v>819</v>
      </c>
      <c r="CG87" s="515">
        <v>0.17</v>
      </c>
      <c r="CH87" s="515">
        <v>0.17</v>
      </c>
      <c r="CI87" s="515">
        <f>+CG87</f>
        <v>0.17</v>
      </c>
      <c r="CJ87" s="515">
        <f>+CH87</f>
        <v>0.17</v>
      </c>
      <c r="CK87" s="819"/>
      <c r="CL87" s="819"/>
      <c r="CM87" s="516" t="s">
        <v>820</v>
      </c>
      <c r="CN87" s="515" t="s">
        <v>819</v>
      </c>
      <c r="CO87" s="515">
        <v>0.17</v>
      </c>
      <c r="CP87" s="515">
        <v>0.17</v>
      </c>
      <c r="CQ87" s="515">
        <f>+CO87</f>
        <v>0.17</v>
      </c>
      <c r="CR87" s="515">
        <v>0.17</v>
      </c>
      <c r="CS87" s="819"/>
      <c r="CT87" s="819"/>
      <c r="CU87" s="544" t="s">
        <v>821</v>
      </c>
      <c r="CV87" s="545" t="s">
        <v>822</v>
      </c>
      <c r="CW87" s="602" t="s">
        <v>811</v>
      </c>
      <c r="CX87" s="603" t="s">
        <v>812</v>
      </c>
      <c r="CY87" s="603" t="s">
        <v>812</v>
      </c>
      <c r="CZ87" s="603" t="s">
        <v>812</v>
      </c>
      <c r="DA87" s="825"/>
      <c r="DB87" s="825"/>
      <c r="DC87" s="605" t="s">
        <v>821</v>
      </c>
      <c r="DD87" s="607" t="s">
        <v>823</v>
      </c>
      <c r="DE87" s="236">
        <v>0.16</v>
      </c>
      <c r="DF87" s="236">
        <v>0</v>
      </c>
      <c r="DG87" s="236">
        <f>+DE87</f>
        <v>0.16</v>
      </c>
      <c r="DH87" s="236">
        <f>+DF87</f>
        <v>0</v>
      </c>
      <c r="DI87" s="775"/>
      <c r="DJ87" s="775"/>
      <c r="DK87" s="164"/>
      <c r="DL87" s="236"/>
      <c r="DM87" s="228" t="e">
        <f t="shared" si="99"/>
        <v>#VALUE!</v>
      </c>
      <c r="DN87" s="231" t="e">
        <f t="shared" si="100"/>
        <v>#VALUE!</v>
      </c>
      <c r="DO87" s="232">
        <f t="shared" si="74"/>
        <v>0</v>
      </c>
      <c r="DP87" s="232">
        <f t="shared" si="74"/>
        <v>0</v>
      </c>
      <c r="DQ87" s="223" t="e">
        <f t="shared" si="8"/>
        <v>#DIV/0!</v>
      </c>
      <c r="DR87" s="232">
        <f t="shared" si="105"/>
        <v>0</v>
      </c>
      <c r="DS87" s="232">
        <f t="shared" si="105"/>
        <v>0</v>
      </c>
      <c r="DT87" s="223" t="e">
        <f t="shared" si="46"/>
        <v>#DIV/0!</v>
      </c>
      <c r="DU87" s="785"/>
      <c r="DV87" s="785"/>
      <c r="DW87" s="788"/>
      <c r="DX87" s="232">
        <f t="shared" si="98"/>
        <v>0</v>
      </c>
      <c r="DY87" s="232">
        <f t="shared" si="98"/>
        <v>0</v>
      </c>
      <c r="DZ87" s="223" t="e">
        <f t="shared" si="9"/>
        <v>#DIV/0!</v>
      </c>
      <c r="EA87" s="232">
        <f t="shared" si="106"/>
        <v>0</v>
      </c>
      <c r="EB87" s="232">
        <f t="shared" si="106"/>
        <v>0</v>
      </c>
      <c r="EC87" s="223" t="e">
        <f t="shared" si="102"/>
        <v>#DIV/0!</v>
      </c>
      <c r="ED87" s="785"/>
      <c r="EE87" s="785"/>
      <c r="EF87" s="788"/>
      <c r="EG87" s="232">
        <f t="shared" si="93"/>
        <v>0.5</v>
      </c>
      <c r="EH87" s="232">
        <f t="shared" si="93"/>
        <v>0.5</v>
      </c>
      <c r="EI87" s="223">
        <f t="shared" si="17"/>
        <v>1</v>
      </c>
      <c r="EJ87" s="232">
        <f>+EA87+CI87+CA87+BS87</f>
        <v>0.5</v>
      </c>
      <c r="EK87" s="232">
        <f>+EB87+CJ87+CB87+BT87</f>
        <v>0.5</v>
      </c>
      <c r="EL87" s="223">
        <f t="shared" si="103"/>
        <v>1</v>
      </c>
      <c r="EM87" s="785"/>
      <c r="EN87" s="785"/>
      <c r="EO87" s="788"/>
      <c r="EP87" s="232" t="e">
        <f>+EG87+DE87+CW87+CO87</f>
        <v>#VALUE!</v>
      </c>
      <c r="EQ87" s="232" t="e">
        <f t="shared" si="96"/>
        <v>#VALUE!</v>
      </c>
      <c r="ER87" s="223" t="e">
        <f>+EQ87/EP87</f>
        <v>#VALUE!</v>
      </c>
      <c r="ES87" s="232" t="e">
        <f>+EJ87+DG87+CY87+CQ87</f>
        <v>#VALUE!</v>
      </c>
      <c r="ET87" s="232" t="e">
        <f>+EK87+DH87+CZ87+CR87</f>
        <v>#VALUE!</v>
      </c>
      <c r="EU87" s="223" t="e">
        <f t="shared" si="104"/>
        <v>#VALUE!</v>
      </c>
      <c r="EV87" s="785"/>
      <c r="EW87" s="785"/>
      <c r="EX87" s="788"/>
      <c r="EY87" s="233" t="e">
        <f t="shared" ref="EY87:EY89" si="107">EP87-T87</f>
        <v>#VALUE!</v>
      </c>
      <c r="EZ87" s="290">
        <f>12*EN86/100</f>
        <v>0.06</v>
      </c>
      <c r="FA87" s="227"/>
      <c r="FB87" s="227"/>
      <c r="FC87" s="227"/>
      <c r="FD87" s="227"/>
      <c r="FE87" s="227"/>
      <c r="FF87" s="227"/>
      <c r="FG87" s="227"/>
      <c r="FH87" s="227"/>
      <c r="FI87" s="227"/>
      <c r="FJ87" s="227"/>
      <c r="FK87" s="227"/>
      <c r="FL87" s="227"/>
      <c r="FM87" s="227"/>
      <c r="FN87" s="227"/>
      <c r="FO87" s="227"/>
      <c r="FP87" s="227"/>
      <c r="FQ87" s="227"/>
      <c r="FR87" s="227"/>
      <c r="FS87" s="227"/>
      <c r="FT87" s="227"/>
      <c r="FU87" s="227"/>
      <c r="FV87" s="227"/>
      <c r="FW87" s="227"/>
      <c r="FX87" s="227"/>
      <c r="FY87" s="227"/>
      <c r="FZ87" s="227"/>
      <c r="GA87" s="227"/>
      <c r="GB87" s="227"/>
      <c r="GC87" s="227"/>
      <c r="GD87" s="227"/>
      <c r="GE87" s="227"/>
      <c r="GF87" s="227"/>
      <c r="GG87" s="227"/>
      <c r="GH87" s="227"/>
      <c r="GI87" s="227"/>
      <c r="GJ87" s="227"/>
      <c r="GK87" s="227"/>
      <c r="GL87" s="227"/>
      <c r="GM87" s="227"/>
      <c r="GN87" s="227"/>
      <c r="GO87" s="227"/>
      <c r="GP87" s="227"/>
      <c r="GQ87" s="227"/>
      <c r="GR87" s="227"/>
      <c r="GS87" s="227"/>
      <c r="GT87" s="227"/>
      <c r="GU87" s="227"/>
      <c r="GV87" s="227"/>
      <c r="GW87" s="227"/>
      <c r="GX87" s="227"/>
      <c r="GY87" s="227"/>
      <c r="GZ87" s="227"/>
      <c r="HA87" s="227"/>
      <c r="HB87" s="227"/>
      <c r="HC87" s="227"/>
      <c r="HD87" s="227"/>
      <c r="HE87" s="227"/>
      <c r="HF87" s="227"/>
      <c r="HG87" s="227"/>
      <c r="HH87" s="227"/>
      <c r="HI87" s="227"/>
      <c r="HJ87" s="227"/>
      <c r="HK87" s="227"/>
      <c r="HL87" s="227"/>
      <c r="HM87" s="227"/>
    </row>
    <row r="88" spans="1:221" ht="41.25" customHeight="1" thickBot="1" x14ac:dyDescent="0.3">
      <c r="A88" s="818" t="s">
        <v>442</v>
      </c>
      <c r="B88" s="818"/>
      <c r="C88" s="818" t="s">
        <v>88</v>
      </c>
      <c r="D88" s="818">
        <v>9</v>
      </c>
      <c r="E88" s="818" t="s">
        <v>824</v>
      </c>
      <c r="F88" s="818" t="s">
        <v>825</v>
      </c>
      <c r="G88" s="818" t="s">
        <v>79</v>
      </c>
      <c r="H88" s="820">
        <v>12</v>
      </c>
      <c r="I88" s="821">
        <v>0.1</v>
      </c>
      <c r="J88" s="822">
        <v>30</v>
      </c>
      <c r="K88" s="823" t="s">
        <v>826</v>
      </c>
      <c r="L88" s="808" t="s">
        <v>827</v>
      </c>
      <c r="M88" s="808" t="s">
        <v>422</v>
      </c>
      <c r="N88" s="822">
        <v>1</v>
      </c>
      <c r="O88" s="518" t="s">
        <v>509</v>
      </c>
      <c r="P88" s="815">
        <v>1</v>
      </c>
      <c r="Q88" s="816">
        <f>+P88/$P$96</f>
        <v>0.10000000000000003</v>
      </c>
      <c r="R88" s="518" t="s">
        <v>188</v>
      </c>
      <c r="S88" s="519" t="s">
        <v>828</v>
      </c>
      <c r="T88" s="520">
        <v>0.2</v>
      </c>
      <c r="U88" s="521">
        <v>0</v>
      </c>
      <c r="V88" s="521">
        <v>0</v>
      </c>
      <c r="W88" s="779">
        <f>+SUM(U88:U93)</f>
        <v>0</v>
      </c>
      <c r="X88" s="779">
        <f>+SUM(V88:V93)</f>
        <v>0</v>
      </c>
      <c r="Y88" s="781">
        <f>+(U88*$P$88)+(U89*$P$88)+(U90*$P$88)+(U91*$P$88)+(U92*$P$88)+(U93*$P$88)</f>
        <v>0</v>
      </c>
      <c r="Z88" s="781">
        <f>+(V88*$P$88)+(V89*$P$88)+(V90*$P$88)+(V91*$P$88)+(V92*$P$88)+(V93*$P$88)</f>
        <v>0</v>
      </c>
      <c r="AA88" s="522"/>
      <c r="AB88" s="521"/>
      <c r="AC88" s="521">
        <v>0</v>
      </c>
      <c r="AD88" s="521">
        <v>0</v>
      </c>
      <c r="AE88" s="779">
        <f>+SUM(AC88:AC93)</f>
        <v>0</v>
      </c>
      <c r="AF88" s="779">
        <f>+SUM(AD88:AD93)</f>
        <v>0</v>
      </c>
      <c r="AG88" s="781">
        <f>+(AC88*$P$88)+(AC89*$P$88)+(AC90*$P$88)+(AC91*$P$88)+(AC92*$P$88)+(AC93*$P$88)</f>
        <v>0</v>
      </c>
      <c r="AH88" s="781">
        <f>+(AD88*$P$88)+(AD89*$P$88)+(AD90*$P$88)+(AD91*$P$88)+(AD92*$P$88)+(AD93*$P$88)</f>
        <v>0</v>
      </c>
      <c r="AI88" s="522"/>
      <c r="AJ88" s="521"/>
      <c r="AK88" s="521">
        <v>0</v>
      </c>
      <c r="AL88" s="521">
        <v>0</v>
      </c>
      <c r="AM88" s="779">
        <f>+SUM(AK88:AK93)</f>
        <v>0</v>
      </c>
      <c r="AN88" s="779">
        <f>+SUM(AL88:AL93)</f>
        <v>0</v>
      </c>
      <c r="AO88" s="781">
        <f>+(AK88*$P$88)+(AK89*$P$88)+(AK90*$P$88)+(AK91*$P$88)+(AK92*$P$88)+(AK93*$P$88)</f>
        <v>0</v>
      </c>
      <c r="AP88" s="781">
        <f>+(AL88*$P$88)+(AL89*$P$88)+(AL90*$P$88)+(AL91*$P$88)+(AL92*$P$88)+(AL93*$P$88)</f>
        <v>0</v>
      </c>
      <c r="AQ88" s="522"/>
      <c r="AR88" s="521"/>
      <c r="AS88" s="521">
        <v>0</v>
      </c>
      <c r="AT88" s="521">
        <v>0</v>
      </c>
      <c r="AU88" s="779">
        <f>+SUM(AS88:AS93)</f>
        <v>0</v>
      </c>
      <c r="AV88" s="779">
        <f>+SUM(AT88:AT93)</f>
        <v>0</v>
      </c>
      <c r="AW88" s="781">
        <f>+(AS88*$P$88)+(AS89*$P$88)+(AS90*$P$88)+(AS91*$P$88)+(AS92*$P$88)+(AS93*$P$88)</f>
        <v>0</v>
      </c>
      <c r="AX88" s="781">
        <f>+(AT88*$P$88)+(AT89*$P$88)+(AT90*$P$88)+(AT91*$P$88)+(AT92*$P$88)+(AT93*$P$88)</f>
        <v>0</v>
      </c>
      <c r="AY88" s="522"/>
      <c r="AZ88" s="521"/>
      <c r="BA88" s="521">
        <v>0</v>
      </c>
      <c r="BB88" s="521">
        <v>0</v>
      </c>
      <c r="BC88" s="779">
        <f>+SUM(BA88:BA93)</f>
        <v>0</v>
      </c>
      <c r="BD88" s="779">
        <f>+SUM(BB88:BB93)</f>
        <v>0</v>
      </c>
      <c r="BE88" s="781">
        <f>+(BA88*$P$88)+(BA89*$P$88)+(BA90*$P$88)+(BA91*$P$88)+(BA92*$P$88)+(BA93*$P$88)</f>
        <v>0</v>
      </c>
      <c r="BF88" s="781">
        <f>+(BB88*$P$88)+(BB89*$P$88)+(BB90*$P$88)+(BB91*$P$88)+(BB92*$P$88)+(BB93*$P$88)</f>
        <v>0</v>
      </c>
      <c r="BG88" s="522"/>
      <c r="BH88" s="521"/>
      <c r="BI88" s="521">
        <v>0</v>
      </c>
      <c r="BJ88" s="521">
        <v>0</v>
      </c>
      <c r="BK88" s="779">
        <f>+SUM(BI88:BI93)</f>
        <v>0</v>
      </c>
      <c r="BL88" s="779">
        <f>+SUM(BJ88:BJ93)</f>
        <v>0</v>
      </c>
      <c r="BM88" s="781">
        <f>+(BI88*$P$88)+(BI89*$P$88)+(BI90*$P$88)+(BI91*$P$88)+(BI92*$P$88)+(BI93*$P$88)</f>
        <v>0</v>
      </c>
      <c r="BN88" s="781">
        <f>+(BJ88*$P$88)+(BJ89*$P$88)+(BJ90*$P$88)+(BJ91*$P$88)+(BJ92*$P$88)+(BJ93*$P$88)</f>
        <v>0</v>
      </c>
      <c r="BO88" s="522"/>
      <c r="BP88" s="521"/>
      <c r="BQ88" s="523">
        <v>0</v>
      </c>
      <c r="BR88" s="521">
        <v>0</v>
      </c>
      <c r="BS88" s="779">
        <f>+SUM(BQ88:BQ93)</f>
        <v>0</v>
      </c>
      <c r="BT88" s="779">
        <f>+SUM(BR88:BR93)</f>
        <v>0</v>
      </c>
      <c r="BU88" s="781">
        <f>+(BQ88*$P$88)+(BQ89*$P$88)+(BQ90*$P$88)+(BQ91*$P$88)+(BQ92*$P$88)+(BQ93*$P$88)</f>
        <v>0</v>
      </c>
      <c r="BV88" s="781">
        <f>+(BR88*$P$88)+(BR89*$P$88)+(BR90*$P$88)+(BR91*$P$88)+(BR92*$P$88)+(BR93*$P$88)</f>
        <v>0</v>
      </c>
      <c r="BW88" s="782" t="s">
        <v>511</v>
      </c>
      <c r="BX88" s="810" t="s">
        <v>511</v>
      </c>
      <c r="BY88" s="521">
        <v>0</v>
      </c>
      <c r="BZ88" s="521">
        <v>0</v>
      </c>
      <c r="CA88" s="779">
        <f>+SUM(BY88:BY93)</f>
        <v>0</v>
      </c>
      <c r="CB88" s="779">
        <f>+SUM(BZ88:BZ93)</f>
        <v>0</v>
      </c>
      <c r="CC88" s="781">
        <f>+(BY88*$P$88)+(BY89*$P$88)+(BY90*$P$88)+(BY91*$P$88)+(BY92*$P$88)+(BY93*$P$88)</f>
        <v>0</v>
      </c>
      <c r="CD88" s="781">
        <f>+(BZ88*$P$88)+(BZ89*$P$88)+(BZ90*$P$88)+(BZ91*$P$88)+(BZ92*$P$88)+(BZ93*$P$88)</f>
        <v>0</v>
      </c>
      <c r="CE88" s="782" t="s">
        <v>511</v>
      </c>
      <c r="CF88" s="810" t="s">
        <v>511</v>
      </c>
      <c r="CG88" s="521">
        <v>0</v>
      </c>
      <c r="CH88" s="521">
        <v>0</v>
      </c>
      <c r="CI88" s="779">
        <f>+SUM(CG88:CG93)</f>
        <v>0</v>
      </c>
      <c r="CJ88" s="779">
        <f>+SUM(CH88:CH93)</f>
        <v>0</v>
      </c>
      <c r="CK88" s="781">
        <f>+(CG88*$P$88)+(CG89*$P$88)+(CG90*$P$88)+(CG91*$P$88)+(CG92*$P$88)+(CG93*$P$88)</f>
        <v>0</v>
      </c>
      <c r="CL88" s="781">
        <f>+(CH88*$P$88)+(CH89*$P$88)+(CH90*$P$88)+(CH91*$P$88)+(CH92*$P$88)+(CH93*$P$88)</f>
        <v>0</v>
      </c>
      <c r="CM88" s="782" t="s">
        <v>511</v>
      </c>
      <c r="CN88" s="810" t="s">
        <v>511</v>
      </c>
      <c r="CO88" s="521">
        <v>0.05</v>
      </c>
      <c r="CP88" s="521">
        <v>0.05</v>
      </c>
      <c r="CQ88" s="779">
        <f>+SUM(CO88:CO93)</f>
        <v>0.3</v>
      </c>
      <c r="CR88" s="779">
        <f>+SUM(CP88:CP93)</f>
        <v>0.3</v>
      </c>
      <c r="CS88" s="781">
        <f>+(CO88*$P$88)+(CO89*$P$88)+(CO90*$P$88)+(CO91*$P$88)+(CO92*$P$88)+(CO93*$P$88)</f>
        <v>0.3</v>
      </c>
      <c r="CT88" s="781">
        <f>+(CP88*$P$88)+(CP89*$P$88)+(CP90*$P$88)+(CP91*$P$88)+(CP92*$P$88)+(CP93*$P$88)</f>
        <v>0.3</v>
      </c>
      <c r="CU88" s="782" t="s">
        <v>829</v>
      </c>
      <c r="CV88" s="810" t="s">
        <v>830</v>
      </c>
      <c r="CW88" s="230">
        <v>0.05</v>
      </c>
      <c r="CX88" s="228">
        <v>0</v>
      </c>
      <c r="CY88" s="760">
        <f>+SUM(CW88:CW93)</f>
        <v>0.3</v>
      </c>
      <c r="CZ88" s="760">
        <f>+SUM(CX88:CX93)</f>
        <v>0</v>
      </c>
      <c r="DA88" s="775">
        <f>+(CW88*$P$88)+(CW89*$P$88)+(CW90*$P$88)+(CW91*$P$88)+(CW92*$P$88)+(CW93*$P$88)</f>
        <v>0.3</v>
      </c>
      <c r="DB88" s="775">
        <f>+(CX88*$P$88)+(CX89*$P$88)+(CX90*$P$88)+(CX91*$P$88)+(CX92*$P$88)+(CX93*$P$88)</f>
        <v>0</v>
      </c>
      <c r="DC88" s="229"/>
      <c r="DD88" s="228"/>
      <c r="DE88" s="228">
        <v>0.1</v>
      </c>
      <c r="DF88" s="228">
        <v>0</v>
      </c>
      <c r="DG88" s="760">
        <f>+SUM(DE88:DE93)</f>
        <v>0.39999999999999997</v>
      </c>
      <c r="DH88" s="760">
        <f>+SUM(DF88:DF93)</f>
        <v>0</v>
      </c>
      <c r="DI88" s="775">
        <f>+(DE88*$P$88)+(DE89*$P$88)+(DE90*$P$88)+(DE91*$P$88)+(DE92*$P$88)+(DE93*$P$88)</f>
        <v>0.39999999999999997</v>
      </c>
      <c r="DJ88" s="775">
        <f>+(DF88*$P$88)+(DF89*$P$88)+(DF90*$P$88)+(DF91*$P$88)+(DF92*$P$88)+(DF93*$P$88)</f>
        <v>0</v>
      </c>
      <c r="DK88" s="229"/>
      <c r="DL88" s="228"/>
      <c r="DM88" s="228">
        <f t="shared" si="99"/>
        <v>0.2</v>
      </c>
      <c r="DN88" s="231" t="str">
        <f t="shared" si="100"/>
        <v>OK</v>
      </c>
      <c r="DO88" s="232">
        <f t="shared" si="74"/>
        <v>0</v>
      </c>
      <c r="DP88" s="232">
        <f t="shared" si="74"/>
        <v>0</v>
      </c>
      <c r="DQ88" s="223" t="e">
        <f t="shared" ref="DQ88:DQ94" si="108">+DP88/DO88</f>
        <v>#DIV/0!</v>
      </c>
      <c r="DR88" s="786">
        <f t="shared" si="105"/>
        <v>0</v>
      </c>
      <c r="DS88" s="786">
        <f t="shared" si="105"/>
        <v>0</v>
      </c>
      <c r="DT88" s="813" t="e">
        <f>+DS88/DR88</f>
        <v>#DIV/0!</v>
      </c>
      <c r="DU88" s="785">
        <f>+AO88+AG88+Y88</f>
        <v>0</v>
      </c>
      <c r="DV88" s="785">
        <f>+AP88+AH88+Z88</f>
        <v>0</v>
      </c>
      <c r="DW88" s="788" t="e">
        <f>+DV88/DU88</f>
        <v>#DIV/0!</v>
      </c>
      <c r="DX88" s="232">
        <f t="shared" si="98"/>
        <v>0</v>
      </c>
      <c r="DY88" s="232">
        <f t="shared" si="98"/>
        <v>0</v>
      </c>
      <c r="DZ88" s="223" t="e">
        <f t="shared" ref="DZ88:DZ94" si="109">+DY88/DX88</f>
        <v>#DIV/0!</v>
      </c>
      <c r="EA88" s="786">
        <f t="shared" si="106"/>
        <v>0</v>
      </c>
      <c r="EB88" s="786">
        <f t="shared" si="106"/>
        <v>0</v>
      </c>
      <c r="EC88" s="813" t="e">
        <f>+EB88/EA88</f>
        <v>#DIV/0!</v>
      </c>
      <c r="ED88" s="785">
        <f>+DU88+BM88+BE88+AW88</f>
        <v>0</v>
      </c>
      <c r="EE88" s="785">
        <f>+AY88+AQ88+AI88</f>
        <v>0</v>
      </c>
      <c r="EF88" s="788" t="e">
        <f>+EE88/ED88</f>
        <v>#DIV/0!</v>
      </c>
      <c r="EG88" s="232">
        <f>+DX88+BQ88+BY88+CG88</f>
        <v>0</v>
      </c>
      <c r="EH88" s="232">
        <f t="shared" si="93"/>
        <v>0</v>
      </c>
      <c r="EI88" s="223" t="e">
        <f t="shared" si="17"/>
        <v>#DIV/0!</v>
      </c>
      <c r="EJ88" s="786">
        <f>+EA88+BS88+CA88+CI88</f>
        <v>0</v>
      </c>
      <c r="EK88" s="786">
        <f>+EB88+BT88+CB88+CJ88</f>
        <v>0</v>
      </c>
      <c r="EL88" s="813" t="e">
        <f>+EK88/EJ88</f>
        <v>#DIV/0!</v>
      </c>
      <c r="EM88" s="785">
        <f>+ED88+CK88+CC88+BU88</f>
        <v>0</v>
      </c>
      <c r="EN88" s="785">
        <f>+EE88+CL88+CD88+BV88</f>
        <v>0</v>
      </c>
      <c r="EO88" s="788" t="e">
        <f>+EN88/EM88</f>
        <v>#DIV/0!</v>
      </c>
      <c r="EP88" s="232">
        <f t="shared" ref="EP88:EP93" si="110">+EG88+DE88+CW88+CO88</f>
        <v>0.2</v>
      </c>
      <c r="EQ88" s="232">
        <f t="shared" si="96"/>
        <v>0.05</v>
      </c>
      <c r="ER88" s="223">
        <f t="shared" ref="ER88:ER94" si="111">+EQ88/EP88</f>
        <v>0.25</v>
      </c>
      <c r="ES88" s="786">
        <f>+EM88+DI88+DA88+CS88</f>
        <v>1</v>
      </c>
      <c r="ET88" s="786">
        <f>+EN88+DJ88+DB88+CT88</f>
        <v>0.3</v>
      </c>
      <c r="EU88" s="813">
        <f>+ET88/ES88</f>
        <v>0.3</v>
      </c>
      <c r="EV88" s="785">
        <f>+EM88+DI88+DA88+CS88</f>
        <v>1</v>
      </c>
      <c r="EW88" s="785">
        <f>+EN88+DJ88+DB88+CT88</f>
        <v>0.3</v>
      </c>
      <c r="EX88" s="788">
        <f>+EW88/EV88</f>
        <v>0.3</v>
      </c>
      <c r="EY88" s="233">
        <f t="shared" si="107"/>
        <v>0</v>
      </c>
      <c r="EZ88" s="286"/>
      <c r="FA88" s="234"/>
      <c r="FB88" s="234"/>
      <c r="FC88" s="234"/>
      <c r="FD88" s="234"/>
      <c r="FE88" s="234"/>
      <c r="FF88" s="234"/>
      <c r="FG88" s="234"/>
      <c r="FH88" s="234"/>
      <c r="FI88" s="234"/>
      <c r="FJ88" s="234"/>
      <c r="FK88" s="234"/>
      <c r="FL88" s="234"/>
      <c r="FM88" s="234"/>
      <c r="FN88" s="234"/>
      <c r="FO88" s="234"/>
      <c r="FP88" s="234"/>
      <c r="FQ88" s="234"/>
      <c r="FR88" s="234"/>
      <c r="FS88" s="234"/>
      <c r="FT88" s="234"/>
      <c r="FU88" s="234"/>
      <c r="FV88" s="234"/>
      <c r="FW88" s="234"/>
      <c r="FX88" s="234"/>
      <c r="FY88" s="234"/>
      <c r="FZ88" s="234"/>
      <c r="GA88" s="234"/>
      <c r="GB88" s="234"/>
      <c r="GC88" s="234"/>
      <c r="GD88" s="234"/>
      <c r="GE88" s="234"/>
      <c r="GF88" s="234"/>
      <c r="GG88" s="234"/>
      <c r="GH88" s="234"/>
      <c r="GI88" s="234"/>
      <c r="GJ88" s="234"/>
      <c r="GK88" s="234"/>
      <c r="GL88" s="234"/>
      <c r="GM88" s="234"/>
      <c r="GN88" s="234"/>
      <c r="GO88" s="234"/>
      <c r="GP88" s="234"/>
      <c r="GQ88" s="234"/>
      <c r="GR88" s="234"/>
      <c r="GS88" s="234"/>
      <c r="GT88" s="234"/>
      <c r="GU88" s="234"/>
      <c r="GV88" s="234"/>
      <c r="GW88" s="234"/>
      <c r="GX88" s="234"/>
      <c r="GY88" s="234"/>
      <c r="GZ88" s="234"/>
      <c r="HA88" s="234"/>
      <c r="HB88" s="234"/>
      <c r="HC88" s="234"/>
      <c r="HD88" s="234"/>
      <c r="HE88" s="234"/>
      <c r="HF88" s="234"/>
      <c r="HG88" s="234"/>
      <c r="HH88" s="234"/>
      <c r="HI88" s="234"/>
      <c r="HJ88" s="234"/>
      <c r="HK88" s="234"/>
      <c r="HL88" s="234"/>
      <c r="HM88" s="234"/>
    </row>
    <row r="89" spans="1:221" ht="41.25" customHeight="1" thickBot="1" x14ac:dyDescent="0.3">
      <c r="A89" s="818"/>
      <c r="B89" s="818"/>
      <c r="C89" s="818"/>
      <c r="D89" s="818"/>
      <c r="E89" s="818"/>
      <c r="F89" s="818"/>
      <c r="G89" s="818"/>
      <c r="H89" s="820"/>
      <c r="I89" s="821"/>
      <c r="J89" s="822"/>
      <c r="K89" s="823"/>
      <c r="L89" s="808"/>
      <c r="M89" s="808"/>
      <c r="N89" s="822"/>
      <c r="O89" s="518" t="s">
        <v>509</v>
      </c>
      <c r="P89" s="815"/>
      <c r="Q89" s="816"/>
      <c r="R89" s="518" t="s">
        <v>188</v>
      </c>
      <c r="S89" s="519" t="s">
        <v>831</v>
      </c>
      <c r="T89" s="520">
        <v>0.2</v>
      </c>
      <c r="U89" s="521">
        <v>0</v>
      </c>
      <c r="V89" s="521">
        <v>0</v>
      </c>
      <c r="W89" s="780"/>
      <c r="X89" s="780"/>
      <c r="Y89" s="781"/>
      <c r="Z89" s="781"/>
      <c r="AA89" s="522"/>
      <c r="AB89" s="521"/>
      <c r="AC89" s="521">
        <v>0</v>
      </c>
      <c r="AD89" s="521">
        <v>0</v>
      </c>
      <c r="AE89" s="780"/>
      <c r="AF89" s="780"/>
      <c r="AG89" s="781"/>
      <c r="AH89" s="781"/>
      <c r="AI89" s="522"/>
      <c r="AJ89" s="521"/>
      <c r="AK89" s="521">
        <v>0</v>
      </c>
      <c r="AL89" s="521">
        <v>0</v>
      </c>
      <c r="AM89" s="780"/>
      <c r="AN89" s="780"/>
      <c r="AO89" s="781"/>
      <c r="AP89" s="781"/>
      <c r="AQ89" s="522"/>
      <c r="AR89" s="521"/>
      <c r="AS89" s="521">
        <v>0</v>
      </c>
      <c r="AT89" s="521">
        <v>0</v>
      </c>
      <c r="AU89" s="780"/>
      <c r="AV89" s="780"/>
      <c r="AW89" s="781"/>
      <c r="AX89" s="781"/>
      <c r="AY89" s="522"/>
      <c r="AZ89" s="521"/>
      <c r="BA89" s="521">
        <v>0</v>
      </c>
      <c r="BB89" s="521">
        <v>0</v>
      </c>
      <c r="BC89" s="780"/>
      <c r="BD89" s="780"/>
      <c r="BE89" s="781"/>
      <c r="BF89" s="781"/>
      <c r="BG89" s="522"/>
      <c r="BH89" s="521"/>
      <c r="BI89" s="521">
        <v>0</v>
      </c>
      <c r="BJ89" s="521">
        <v>0</v>
      </c>
      <c r="BK89" s="780"/>
      <c r="BL89" s="780"/>
      <c r="BM89" s="781"/>
      <c r="BN89" s="781"/>
      <c r="BO89" s="522"/>
      <c r="BP89" s="521"/>
      <c r="BQ89" s="523">
        <v>0</v>
      </c>
      <c r="BR89" s="521">
        <v>0</v>
      </c>
      <c r="BS89" s="780"/>
      <c r="BT89" s="780"/>
      <c r="BU89" s="781"/>
      <c r="BV89" s="781"/>
      <c r="BW89" s="783"/>
      <c r="BX89" s="811"/>
      <c r="BY89" s="521">
        <v>0</v>
      </c>
      <c r="BZ89" s="521">
        <v>0</v>
      </c>
      <c r="CA89" s="780"/>
      <c r="CB89" s="780"/>
      <c r="CC89" s="781"/>
      <c r="CD89" s="781"/>
      <c r="CE89" s="783"/>
      <c r="CF89" s="811"/>
      <c r="CG89" s="521">
        <v>0</v>
      </c>
      <c r="CH89" s="521">
        <v>0</v>
      </c>
      <c r="CI89" s="780"/>
      <c r="CJ89" s="780"/>
      <c r="CK89" s="781"/>
      <c r="CL89" s="781"/>
      <c r="CM89" s="783"/>
      <c r="CN89" s="811"/>
      <c r="CO89" s="521">
        <v>0.05</v>
      </c>
      <c r="CP89" s="521">
        <v>0.05</v>
      </c>
      <c r="CQ89" s="780"/>
      <c r="CR89" s="780"/>
      <c r="CS89" s="781"/>
      <c r="CT89" s="781"/>
      <c r="CU89" s="783"/>
      <c r="CV89" s="811"/>
      <c r="CW89" s="230">
        <v>0.05</v>
      </c>
      <c r="CX89" s="228">
        <v>0</v>
      </c>
      <c r="CY89" s="761"/>
      <c r="CZ89" s="761"/>
      <c r="DA89" s="775"/>
      <c r="DB89" s="775"/>
      <c r="DC89" s="229"/>
      <c r="DD89" s="228"/>
      <c r="DE89" s="228">
        <v>0.1</v>
      </c>
      <c r="DF89" s="228">
        <v>0</v>
      </c>
      <c r="DG89" s="761"/>
      <c r="DH89" s="761"/>
      <c r="DI89" s="775"/>
      <c r="DJ89" s="775"/>
      <c r="DK89" s="229"/>
      <c r="DL89" s="228"/>
      <c r="DM89" s="228">
        <f t="shared" si="99"/>
        <v>0.2</v>
      </c>
      <c r="DN89" s="231" t="str">
        <f t="shared" si="100"/>
        <v>OK</v>
      </c>
      <c r="DO89" s="232">
        <f t="shared" si="74"/>
        <v>0</v>
      </c>
      <c r="DP89" s="232">
        <f t="shared" si="74"/>
        <v>0</v>
      </c>
      <c r="DQ89" s="223" t="e">
        <f t="shared" si="108"/>
        <v>#DIV/0!</v>
      </c>
      <c r="DR89" s="817"/>
      <c r="DS89" s="817"/>
      <c r="DT89" s="814" t="e">
        <f t="shared" si="46"/>
        <v>#DIV/0!</v>
      </c>
      <c r="DU89" s="785"/>
      <c r="DV89" s="785"/>
      <c r="DW89" s="788"/>
      <c r="DX89" s="232">
        <f t="shared" si="98"/>
        <v>0</v>
      </c>
      <c r="DY89" s="232">
        <f t="shared" si="98"/>
        <v>0</v>
      </c>
      <c r="DZ89" s="223" t="e">
        <f t="shared" si="109"/>
        <v>#DIV/0!</v>
      </c>
      <c r="EA89" s="786"/>
      <c r="EB89" s="786"/>
      <c r="EC89" s="814" t="e">
        <f t="shared" ref="EC89:EC91" si="112">+EB89/EA89</f>
        <v>#DIV/0!</v>
      </c>
      <c r="ED89" s="785"/>
      <c r="EE89" s="785"/>
      <c r="EF89" s="788"/>
      <c r="EG89" s="232">
        <f t="shared" si="93"/>
        <v>0</v>
      </c>
      <c r="EH89" s="232">
        <f t="shared" si="93"/>
        <v>0</v>
      </c>
      <c r="EI89" s="223" t="e">
        <f t="shared" si="17"/>
        <v>#DIV/0!</v>
      </c>
      <c r="EJ89" s="786"/>
      <c r="EK89" s="786"/>
      <c r="EL89" s="814" t="e">
        <f t="shared" ref="EL89:EL91" si="113">+EK89/EJ89</f>
        <v>#DIV/0!</v>
      </c>
      <c r="EM89" s="785"/>
      <c r="EN89" s="785"/>
      <c r="EO89" s="788"/>
      <c r="EP89" s="232">
        <f t="shared" si="110"/>
        <v>0.2</v>
      </c>
      <c r="EQ89" s="232">
        <f t="shared" si="96"/>
        <v>0.05</v>
      </c>
      <c r="ER89" s="223">
        <f t="shared" si="111"/>
        <v>0.25</v>
      </c>
      <c r="ES89" s="786"/>
      <c r="ET89" s="786"/>
      <c r="EU89" s="814" t="e">
        <f t="shared" ref="EU89:EU91" si="114">+ET89/ES89</f>
        <v>#DIV/0!</v>
      </c>
      <c r="EV89" s="785"/>
      <c r="EW89" s="785"/>
      <c r="EX89" s="788"/>
      <c r="EY89" s="233">
        <f t="shared" si="107"/>
        <v>0</v>
      </c>
      <c r="EZ89" s="286"/>
      <c r="FA89" s="234"/>
      <c r="FB89" s="234"/>
      <c r="FC89" s="234"/>
      <c r="FD89" s="234"/>
      <c r="FE89" s="234"/>
      <c r="FF89" s="234"/>
      <c r="FG89" s="234"/>
      <c r="FH89" s="234"/>
      <c r="FI89" s="234"/>
      <c r="FJ89" s="234"/>
      <c r="FK89" s="234"/>
      <c r="FL89" s="234"/>
      <c r="FM89" s="234"/>
      <c r="FN89" s="234"/>
      <c r="FO89" s="234"/>
      <c r="FP89" s="234"/>
      <c r="FQ89" s="234"/>
      <c r="FR89" s="234"/>
      <c r="FS89" s="234"/>
      <c r="FT89" s="234"/>
      <c r="FU89" s="234"/>
      <c r="FV89" s="234"/>
      <c r="FW89" s="234"/>
      <c r="FX89" s="234"/>
      <c r="FY89" s="234"/>
      <c r="FZ89" s="234"/>
      <c r="GA89" s="234"/>
      <c r="GB89" s="234"/>
      <c r="GC89" s="234"/>
      <c r="GD89" s="234"/>
      <c r="GE89" s="234"/>
      <c r="GF89" s="234"/>
      <c r="GG89" s="234"/>
      <c r="GH89" s="234"/>
      <c r="GI89" s="234"/>
      <c r="GJ89" s="234"/>
      <c r="GK89" s="234"/>
      <c r="GL89" s="234"/>
      <c r="GM89" s="234"/>
      <c r="GN89" s="234"/>
      <c r="GO89" s="234"/>
      <c r="GP89" s="234"/>
      <c r="GQ89" s="234"/>
      <c r="GR89" s="234"/>
      <c r="GS89" s="234"/>
      <c r="GT89" s="234"/>
      <c r="GU89" s="234"/>
      <c r="GV89" s="234"/>
      <c r="GW89" s="234"/>
      <c r="GX89" s="234"/>
      <c r="GY89" s="234"/>
      <c r="GZ89" s="234"/>
      <c r="HA89" s="234"/>
      <c r="HB89" s="234"/>
      <c r="HC89" s="234"/>
      <c r="HD89" s="234"/>
      <c r="HE89" s="234"/>
      <c r="HF89" s="234"/>
      <c r="HG89" s="234"/>
      <c r="HH89" s="234"/>
      <c r="HI89" s="234"/>
      <c r="HJ89" s="234"/>
      <c r="HK89" s="234"/>
      <c r="HL89" s="234"/>
      <c r="HM89" s="234"/>
    </row>
    <row r="90" spans="1:221" ht="41.25" customHeight="1" thickBot="1" x14ac:dyDescent="0.3">
      <c r="A90" s="818"/>
      <c r="B90" s="818"/>
      <c r="C90" s="818"/>
      <c r="D90" s="818"/>
      <c r="E90" s="818"/>
      <c r="F90" s="818"/>
      <c r="G90" s="818"/>
      <c r="H90" s="820"/>
      <c r="I90" s="821"/>
      <c r="J90" s="822"/>
      <c r="K90" s="823"/>
      <c r="L90" s="808"/>
      <c r="M90" s="808"/>
      <c r="N90" s="822"/>
      <c r="O90" s="518" t="s">
        <v>509</v>
      </c>
      <c r="P90" s="815"/>
      <c r="Q90" s="816"/>
      <c r="R90" s="518" t="s">
        <v>188</v>
      </c>
      <c r="S90" s="519" t="s">
        <v>832</v>
      </c>
      <c r="T90" s="520">
        <v>0.15</v>
      </c>
      <c r="U90" s="521">
        <v>0</v>
      </c>
      <c r="V90" s="521">
        <v>0</v>
      </c>
      <c r="W90" s="780"/>
      <c r="X90" s="780"/>
      <c r="Y90" s="781"/>
      <c r="Z90" s="781"/>
      <c r="AA90" s="522"/>
      <c r="AB90" s="521"/>
      <c r="AC90" s="521">
        <v>0</v>
      </c>
      <c r="AD90" s="521">
        <v>0</v>
      </c>
      <c r="AE90" s="780"/>
      <c r="AF90" s="780"/>
      <c r="AG90" s="781"/>
      <c r="AH90" s="781"/>
      <c r="AI90" s="522"/>
      <c r="AJ90" s="521"/>
      <c r="AK90" s="521">
        <v>0</v>
      </c>
      <c r="AL90" s="521">
        <v>0</v>
      </c>
      <c r="AM90" s="780"/>
      <c r="AN90" s="780"/>
      <c r="AO90" s="781"/>
      <c r="AP90" s="781"/>
      <c r="AQ90" s="522"/>
      <c r="AR90" s="521"/>
      <c r="AS90" s="521">
        <v>0</v>
      </c>
      <c r="AT90" s="521">
        <v>0</v>
      </c>
      <c r="AU90" s="780"/>
      <c r="AV90" s="780"/>
      <c r="AW90" s="781"/>
      <c r="AX90" s="781"/>
      <c r="AY90" s="522"/>
      <c r="AZ90" s="521"/>
      <c r="BA90" s="521">
        <v>0</v>
      </c>
      <c r="BB90" s="521">
        <v>0</v>
      </c>
      <c r="BC90" s="780"/>
      <c r="BD90" s="780"/>
      <c r="BE90" s="781"/>
      <c r="BF90" s="781"/>
      <c r="BG90" s="522"/>
      <c r="BH90" s="521"/>
      <c r="BI90" s="521">
        <v>0</v>
      </c>
      <c r="BJ90" s="521">
        <v>0</v>
      </c>
      <c r="BK90" s="780"/>
      <c r="BL90" s="780"/>
      <c r="BM90" s="781"/>
      <c r="BN90" s="781"/>
      <c r="BO90" s="522"/>
      <c r="BP90" s="521"/>
      <c r="BQ90" s="523">
        <v>0</v>
      </c>
      <c r="BR90" s="521">
        <v>0</v>
      </c>
      <c r="BS90" s="780"/>
      <c r="BT90" s="780"/>
      <c r="BU90" s="781"/>
      <c r="BV90" s="781"/>
      <c r="BW90" s="783"/>
      <c r="BX90" s="811"/>
      <c r="BY90" s="521">
        <v>0</v>
      </c>
      <c r="BZ90" s="521">
        <v>0</v>
      </c>
      <c r="CA90" s="780"/>
      <c r="CB90" s="780"/>
      <c r="CC90" s="781"/>
      <c r="CD90" s="781"/>
      <c r="CE90" s="783"/>
      <c r="CF90" s="811"/>
      <c r="CG90" s="521">
        <v>0</v>
      </c>
      <c r="CH90" s="521">
        <v>0</v>
      </c>
      <c r="CI90" s="780"/>
      <c r="CJ90" s="780"/>
      <c r="CK90" s="781"/>
      <c r="CL90" s="781"/>
      <c r="CM90" s="783"/>
      <c r="CN90" s="811"/>
      <c r="CO90" s="521">
        <v>0.05</v>
      </c>
      <c r="CP90" s="521">
        <v>0.05</v>
      </c>
      <c r="CQ90" s="780"/>
      <c r="CR90" s="780"/>
      <c r="CS90" s="781"/>
      <c r="CT90" s="781"/>
      <c r="CU90" s="784"/>
      <c r="CV90" s="812"/>
      <c r="CW90" s="230">
        <v>0.05</v>
      </c>
      <c r="CX90" s="228">
        <v>0</v>
      </c>
      <c r="CY90" s="761"/>
      <c r="CZ90" s="761"/>
      <c r="DA90" s="775"/>
      <c r="DB90" s="775"/>
      <c r="DC90" s="229"/>
      <c r="DD90" s="228"/>
      <c r="DE90" s="228">
        <v>0.05</v>
      </c>
      <c r="DF90" s="228">
        <v>0</v>
      </c>
      <c r="DG90" s="761"/>
      <c r="DH90" s="761"/>
      <c r="DI90" s="775"/>
      <c r="DJ90" s="775"/>
      <c r="DK90" s="229"/>
      <c r="DL90" s="228"/>
      <c r="DM90" s="228">
        <f t="shared" si="99"/>
        <v>0.15000000000000002</v>
      </c>
      <c r="DN90" s="231" t="str">
        <f t="shared" si="100"/>
        <v>OK</v>
      </c>
      <c r="DO90" s="232">
        <f t="shared" si="74"/>
        <v>0</v>
      </c>
      <c r="DP90" s="232">
        <f t="shared" si="74"/>
        <v>0</v>
      </c>
      <c r="DQ90" s="223" t="e">
        <f t="shared" si="108"/>
        <v>#DIV/0!</v>
      </c>
      <c r="DR90" s="817"/>
      <c r="DS90" s="817"/>
      <c r="DT90" s="814" t="e">
        <f t="shared" si="46"/>
        <v>#DIV/0!</v>
      </c>
      <c r="DU90" s="785"/>
      <c r="DV90" s="785"/>
      <c r="DW90" s="788"/>
      <c r="DX90" s="232">
        <f t="shared" si="98"/>
        <v>0</v>
      </c>
      <c r="DY90" s="232">
        <f t="shared" si="98"/>
        <v>0</v>
      </c>
      <c r="DZ90" s="223" t="e">
        <f t="shared" si="109"/>
        <v>#DIV/0!</v>
      </c>
      <c r="EA90" s="786"/>
      <c r="EB90" s="786"/>
      <c r="EC90" s="814" t="e">
        <f t="shared" si="112"/>
        <v>#DIV/0!</v>
      </c>
      <c r="ED90" s="785"/>
      <c r="EE90" s="785"/>
      <c r="EF90" s="788"/>
      <c r="EG90" s="232">
        <f t="shared" si="93"/>
        <v>0</v>
      </c>
      <c r="EH90" s="232">
        <f t="shared" si="93"/>
        <v>0</v>
      </c>
      <c r="EI90" s="223" t="e">
        <f t="shared" si="17"/>
        <v>#DIV/0!</v>
      </c>
      <c r="EJ90" s="786"/>
      <c r="EK90" s="786"/>
      <c r="EL90" s="814" t="e">
        <f t="shared" si="113"/>
        <v>#DIV/0!</v>
      </c>
      <c r="EM90" s="785"/>
      <c r="EN90" s="785"/>
      <c r="EO90" s="788"/>
      <c r="EP90" s="232">
        <f t="shared" si="110"/>
        <v>0.15000000000000002</v>
      </c>
      <c r="EQ90" s="232">
        <f t="shared" si="96"/>
        <v>0.05</v>
      </c>
      <c r="ER90" s="223">
        <f t="shared" si="111"/>
        <v>0.33333333333333331</v>
      </c>
      <c r="ES90" s="786"/>
      <c r="ET90" s="786"/>
      <c r="EU90" s="814" t="e">
        <f t="shared" si="114"/>
        <v>#DIV/0!</v>
      </c>
      <c r="EV90" s="785"/>
      <c r="EW90" s="785"/>
      <c r="EX90" s="788"/>
      <c r="EY90" s="233"/>
      <c r="EZ90" s="286"/>
      <c r="FA90" s="234"/>
      <c r="FB90" s="234"/>
      <c r="FC90" s="234"/>
      <c r="FD90" s="234"/>
      <c r="FE90" s="234"/>
      <c r="FF90" s="234"/>
      <c r="FG90" s="234"/>
      <c r="FH90" s="234"/>
      <c r="FI90" s="234"/>
      <c r="FJ90" s="234"/>
      <c r="FK90" s="234"/>
      <c r="FL90" s="234"/>
      <c r="FM90" s="234"/>
      <c r="FN90" s="234"/>
      <c r="FO90" s="234"/>
      <c r="FP90" s="234"/>
      <c r="FQ90" s="234"/>
      <c r="FR90" s="234"/>
      <c r="FS90" s="234"/>
      <c r="FT90" s="234"/>
      <c r="FU90" s="234"/>
      <c r="FV90" s="234"/>
      <c r="FW90" s="234"/>
      <c r="FX90" s="234"/>
      <c r="FY90" s="234"/>
      <c r="FZ90" s="234"/>
      <c r="GA90" s="234"/>
      <c r="GB90" s="234"/>
      <c r="GC90" s="234"/>
      <c r="GD90" s="234"/>
      <c r="GE90" s="234"/>
      <c r="GF90" s="234"/>
      <c r="GG90" s="234"/>
      <c r="GH90" s="234"/>
      <c r="GI90" s="234"/>
      <c r="GJ90" s="234"/>
      <c r="GK90" s="234"/>
      <c r="GL90" s="234"/>
      <c r="GM90" s="234"/>
      <c r="GN90" s="234"/>
      <c r="GO90" s="234"/>
      <c r="GP90" s="234"/>
      <c r="GQ90" s="234"/>
      <c r="GR90" s="234"/>
      <c r="GS90" s="234"/>
      <c r="GT90" s="234"/>
      <c r="GU90" s="234"/>
      <c r="GV90" s="234"/>
      <c r="GW90" s="234"/>
      <c r="GX90" s="234"/>
      <c r="GY90" s="234"/>
      <c r="GZ90" s="234"/>
      <c r="HA90" s="234"/>
      <c r="HB90" s="234"/>
      <c r="HC90" s="234"/>
      <c r="HD90" s="234"/>
      <c r="HE90" s="234"/>
      <c r="HF90" s="234"/>
      <c r="HG90" s="234"/>
      <c r="HH90" s="234"/>
      <c r="HI90" s="234"/>
      <c r="HJ90" s="234"/>
      <c r="HK90" s="234"/>
      <c r="HL90" s="234"/>
      <c r="HM90" s="234"/>
    </row>
    <row r="91" spans="1:221" ht="41.25" customHeight="1" thickBot="1" x14ac:dyDescent="0.3">
      <c r="A91" s="818"/>
      <c r="B91" s="818"/>
      <c r="C91" s="818"/>
      <c r="D91" s="818"/>
      <c r="E91" s="818"/>
      <c r="F91" s="818"/>
      <c r="G91" s="818"/>
      <c r="H91" s="820"/>
      <c r="I91" s="821"/>
      <c r="J91" s="822"/>
      <c r="K91" s="823"/>
      <c r="L91" s="808" t="s">
        <v>833</v>
      </c>
      <c r="M91" s="809" t="s">
        <v>422</v>
      </c>
      <c r="N91" s="780">
        <v>1</v>
      </c>
      <c r="O91" s="518" t="s">
        <v>509</v>
      </c>
      <c r="P91" s="815"/>
      <c r="Q91" s="816"/>
      <c r="R91" s="518" t="s">
        <v>188</v>
      </c>
      <c r="S91" s="519" t="s">
        <v>834</v>
      </c>
      <c r="T91" s="520">
        <v>0.15</v>
      </c>
      <c r="U91" s="521">
        <v>0</v>
      </c>
      <c r="V91" s="521">
        <v>0</v>
      </c>
      <c r="W91" s="780"/>
      <c r="X91" s="780"/>
      <c r="Y91" s="781"/>
      <c r="Z91" s="781"/>
      <c r="AA91" s="522"/>
      <c r="AB91" s="521"/>
      <c r="AC91" s="521">
        <v>0</v>
      </c>
      <c r="AD91" s="521">
        <v>0</v>
      </c>
      <c r="AE91" s="780"/>
      <c r="AF91" s="780"/>
      <c r="AG91" s="781"/>
      <c r="AH91" s="781"/>
      <c r="AI91" s="522"/>
      <c r="AJ91" s="521"/>
      <c r="AK91" s="521">
        <v>0</v>
      </c>
      <c r="AL91" s="521">
        <v>0</v>
      </c>
      <c r="AM91" s="780"/>
      <c r="AN91" s="780"/>
      <c r="AO91" s="781"/>
      <c r="AP91" s="781"/>
      <c r="AQ91" s="522"/>
      <c r="AR91" s="521"/>
      <c r="AS91" s="521">
        <v>0</v>
      </c>
      <c r="AT91" s="521">
        <v>0</v>
      </c>
      <c r="AU91" s="780"/>
      <c r="AV91" s="780"/>
      <c r="AW91" s="781"/>
      <c r="AX91" s="781"/>
      <c r="AY91" s="522"/>
      <c r="AZ91" s="521"/>
      <c r="BA91" s="521">
        <v>0</v>
      </c>
      <c r="BB91" s="521">
        <v>0</v>
      </c>
      <c r="BC91" s="780"/>
      <c r="BD91" s="780"/>
      <c r="BE91" s="781"/>
      <c r="BF91" s="781"/>
      <c r="BG91" s="522"/>
      <c r="BH91" s="521"/>
      <c r="BI91" s="521">
        <v>0</v>
      </c>
      <c r="BJ91" s="521">
        <v>0</v>
      </c>
      <c r="BK91" s="780"/>
      <c r="BL91" s="780"/>
      <c r="BM91" s="781"/>
      <c r="BN91" s="781"/>
      <c r="BO91" s="522"/>
      <c r="BP91" s="521"/>
      <c r="BQ91" s="523">
        <v>0</v>
      </c>
      <c r="BR91" s="521">
        <v>0</v>
      </c>
      <c r="BS91" s="780"/>
      <c r="BT91" s="780"/>
      <c r="BU91" s="781"/>
      <c r="BV91" s="781"/>
      <c r="BW91" s="783"/>
      <c r="BX91" s="811"/>
      <c r="BY91" s="521">
        <v>0</v>
      </c>
      <c r="BZ91" s="521">
        <v>0</v>
      </c>
      <c r="CA91" s="780"/>
      <c r="CB91" s="780"/>
      <c r="CC91" s="781"/>
      <c r="CD91" s="781"/>
      <c r="CE91" s="783"/>
      <c r="CF91" s="811"/>
      <c r="CG91" s="521">
        <v>0</v>
      </c>
      <c r="CH91" s="521">
        <v>0</v>
      </c>
      <c r="CI91" s="780"/>
      <c r="CJ91" s="780"/>
      <c r="CK91" s="781"/>
      <c r="CL91" s="781"/>
      <c r="CM91" s="783"/>
      <c r="CN91" s="811"/>
      <c r="CO91" s="521">
        <v>0.05</v>
      </c>
      <c r="CP91" s="521">
        <v>0.05</v>
      </c>
      <c r="CQ91" s="780"/>
      <c r="CR91" s="780"/>
      <c r="CS91" s="781"/>
      <c r="CT91" s="781"/>
      <c r="CU91" s="546" t="s">
        <v>835</v>
      </c>
      <c r="CV91" s="547" t="s">
        <v>836</v>
      </c>
      <c r="CW91" s="230">
        <v>0.05</v>
      </c>
      <c r="CX91" s="228">
        <v>0</v>
      </c>
      <c r="CY91" s="761"/>
      <c r="CZ91" s="761"/>
      <c r="DA91" s="775"/>
      <c r="DB91" s="775"/>
      <c r="DC91" s="229"/>
      <c r="DD91" s="228"/>
      <c r="DE91" s="228">
        <v>0.05</v>
      </c>
      <c r="DF91" s="228">
        <v>0</v>
      </c>
      <c r="DG91" s="761"/>
      <c r="DH91" s="761"/>
      <c r="DI91" s="775"/>
      <c r="DJ91" s="775"/>
      <c r="DK91" s="229"/>
      <c r="DL91" s="228"/>
      <c r="DM91" s="228">
        <f t="shared" si="99"/>
        <v>0.15000000000000002</v>
      </c>
      <c r="DN91" s="231" t="str">
        <f t="shared" si="100"/>
        <v>OK</v>
      </c>
      <c r="DO91" s="232">
        <f t="shared" si="74"/>
        <v>0</v>
      </c>
      <c r="DP91" s="232">
        <f t="shared" si="74"/>
        <v>0</v>
      </c>
      <c r="DQ91" s="223" t="e">
        <f t="shared" si="108"/>
        <v>#DIV/0!</v>
      </c>
      <c r="DR91" s="817"/>
      <c r="DS91" s="817"/>
      <c r="DT91" s="814" t="e">
        <f t="shared" si="46"/>
        <v>#DIV/0!</v>
      </c>
      <c r="DU91" s="785"/>
      <c r="DV91" s="785"/>
      <c r="DW91" s="788"/>
      <c r="DX91" s="232">
        <f t="shared" si="98"/>
        <v>0</v>
      </c>
      <c r="DY91" s="232">
        <f t="shared" si="98"/>
        <v>0</v>
      </c>
      <c r="DZ91" s="223" t="e">
        <f t="shared" si="109"/>
        <v>#DIV/0!</v>
      </c>
      <c r="EA91" s="786"/>
      <c r="EB91" s="786"/>
      <c r="EC91" s="814" t="e">
        <f t="shared" si="112"/>
        <v>#DIV/0!</v>
      </c>
      <c r="ED91" s="785"/>
      <c r="EE91" s="785"/>
      <c r="EF91" s="788"/>
      <c r="EG91" s="232">
        <f t="shared" si="93"/>
        <v>0</v>
      </c>
      <c r="EH91" s="232">
        <f t="shared" si="93"/>
        <v>0</v>
      </c>
      <c r="EI91" s="223" t="e">
        <f t="shared" si="17"/>
        <v>#DIV/0!</v>
      </c>
      <c r="EJ91" s="786"/>
      <c r="EK91" s="786"/>
      <c r="EL91" s="814" t="e">
        <f t="shared" si="113"/>
        <v>#DIV/0!</v>
      </c>
      <c r="EM91" s="785"/>
      <c r="EN91" s="785"/>
      <c r="EO91" s="788"/>
      <c r="EP91" s="232">
        <f t="shared" si="110"/>
        <v>0.15000000000000002</v>
      </c>
      <c r="EQ91" s="232">
        <f t="shared" si="96"/>
        <v>0.05</v>
      </c>
      <c r="ER91" s="223">
        <f t="shared" si="111"/>
        <v>0.33333333333333331</v>
      </c>
      <c r="ES91" s="786"/>
      <c r="ET91" s="786"/>
      <c r="EU91" s="814" t="e">
        <f t="shared" si="114"/>
        <v>#DIV/0!</v>
      </c>
      <c r="EV91" s="785"/>
      <c r="EW91" s="785"/>
      <c r="EX91" s="788"/>
      <c r="EY91" s="233">
        <f t="shared" ref="EY91:EY93" si="115">EP91-T91</f>
        <v>0</v>
      </c>
      <c r="EZ91" s="433">
        <f>+EN88</f>
        <v>0</v>
      </c>
      <c r="FA91" s="234"/>
      <c r="FB91" s="234"/>
      <c r="FC91" s="234"/>
      <c r="FD91" s="234"/>
      <c r="FE91" s="234"/>
      <c r="FF91" s="234"/>
      <c r="FG91" s="234"/>
      <c r="FH91" s="234"/>
      <c r="FI91" s="234"/>
      <c r="FJ91" s="234"/>
      <c r="FK91" s="234"/>
      <c r="FL91" s="234"/>
      <c r="FM91" s="234"/>
      <c r="FN91" s="234"/>
      <c r="FO91" s="234"/>
      <c r="FP91" s="234"/>
      <c r="FQ91" s="234"/>
      <c r="FR91" s="234"/>
      <c r="FS91" s="234"/>
      <c r="FT91" s="234"/>
      <c r="FU91" s="234"/>
      <c r="FV91" s="234"/>
      <c r="FW91" s="234"/>
      <c r="FX91" s="234"/>
      <c r="FY91" s="234"/>
      <c r="FZ91" s="234"/>
      <c r="GA91" s="234"/>
      <c r="GB91" s="234"/>
      <c r="GC91" s="234"/>
      <c r="GD91" s="234"/>
      <c r="GE91" s="234"/>
      <c r="GF91" s="234"/>
      <c r="GG91" s="234"/>
      <c r="GH91" s="234"/>
      <c r="GI91" s="234"/>
      <c r="GJ91" s="234"/>
      <c r="GK91" s="234"/>
      <c r="GL91" s="234"/>
      <c r="GM91" s="234"/>
      <c r="GN91" s="234"/>
      <c r="GO91" s="234"/>
      <c r="GP91" s="234"/>
      <c r="GQ91" s="234"/>
      <c r="GR91" s="234"/>
      <c r="GS91" s="234"/>
      <c r="GT91" s="234"/>
      <c r="GU91" s="234"/>
      <c r="GV91" s="234"/>
      <c r="GW91" s="234"/>
      <c r="GX91" s="234"/>
      <c r="GY91" s="234"/>
      <c r="GZ91" s="234"/>
      <c r="HA91" s="234"/>
      <c r="HB91" s="234"/>
      <c r="HC91" s="234"/>
      <c r="HD91" s="234"/>
      <c r="HE91" s="234"/>
      <c r="HF91" s="234"/>
      <c r="HG91" s="234"/>
      <c r="HH91" s="234"/>
      <c r="HI91" s="234"/>
      <c r="HJ91" s="234"/>
      <c r="HK91" s="234"/>
      <c r="HL91" s="234"/>
      <c r="HM91" s="234"/>
    </row>
    <row r="92" spans="1:221" ht="41.25" customHeight="1" thickBot="1" x14ac:dyDescent="0.3">
      <c r="A92" s="818"/>
      <c r="B92" s="818"/>
      <c r="C92" s="818"/>
      <c r="D92" s="818"/>
      <c r="E92" s="818"/>
      <c r="F92" s="818"/>
      <c r="G92" s="818"/>
      <c r="H92" s="820"/>
      <c r="I92" s="821"/>
      <c r="J92" s="822"/>
      <c r="K92" s="823"/>
      <c r="L92" s="808"/>
      <c r="M92" s="809"/>
      <c r="N92" s="780"/>
      <c r="O92" s="518" t="s">
        <v>509</v>
      </c>
      <c r="P92" s="815"/>
      <c r="Q92" s="816"/>
      <c r="R92" s="518" t="s">
        <v>188</v>
      </c>
      <c r="S92" s="519" t="s">
        <v>837</v>
      </c>
      <c r="T92" s="520">
        <v>0.15</v>
      </c>
      <c r="U92" s="521">
        <v>0</v>
      </c>
      <c r="V92" s="521">
        <v>0</v>
      </c>
      <c r="W92" s="780"/>
      <c r="X92" s="780"/>
      <c r="Y92" s="781"/>
      <c r="Z92" s="781"/>
      <c r="AA92" s="522"/>
      <c r="AB92" s="521"/>
      <c r="AC92" s="521">
        <v>0</v>
      </c>
      <c r="AD92" s="521">
        <v>0</v>
      </c>
      <c r="AE92" s="780"/>
      <c r="AF92" s="780"/>
      <c r="AG92" s="781"/>
      <c r="AH92" s="781"/>
      <c r="AI92" s="522"/>
      <c r="AJ92" s="521"/>
      <c r="AK92" s="521">
        <v>0</v>
      </c>
      <c r="AL92" s="521">
        <v>0</v>
      </c>
      <c r="AM92" s="780"/>
      <c r="AN92" s="780"/>
      <c r="AO92" s="781"/>
      <c r="AP92" s="781"/>
      <c r="AQ92" s="522"/>
      <c r="AR92" s="521"/>
      <c r="AS92" s="521">
        <v>0</v>
      </c>
      <c r="AT92" s="521">
        <v>0</v>
      </c>
      <c r="AU92" s="780"/>
      <c r="AV92" s="780"/>
      <c r="AW92" s="781"/>
      <c r="AX92" s="781"/>
      <c r="AY92" s="522"/>
      <c r="AZ92" s="521"/>
      <c r="BA92" s="521">
        <v>0</v>
      </c>
      <c r="BB92" s="521">
        <v>0</v>
      </c>
      <c r="BC92" s="780"/>
      <c r="BD92" s="780"/>
      <c r="BE92" s="781"/>
      <c r="BF92" s="781"/>
      <c r="BG92" s="522"/>
      <c r="BH92" s="521"/>
      <c r="BI92" s="521">
        <v>0</v>
      </c>
      <c r="BJ92" s="521">
        <v>0</v>
      </c>
      <c r="BK92" s="780"/>
      <c r="BL92" s="780"/>
      <c r="BM92" s="781"/>
      <c r="BN92" s="781"/>
      <c r="BO92" s="522"/>
      <c r="BP92" s="521"/>
      <c r="BQ92" s="523">
        <v>0</v>
      </c>
      <c r="BR92" s="521">
        <v>0</v>
      </c>
      <c r="BS92" s="780"/>
      <c r="BT92" s="780"/>
      <c r="BU92" s="781"/>
      <c r="BV92" s="781"/>
      <c r="BW92" s="783"/>
      <c r="BX92" s="811"/>
      <c r="BY92" s="521">
        <v>0</v>
      </c>
      <c r="BZ92" s="521">
        <v>0</v>
      </c>
      <c r="CA92" s="780"/>
      <c r="CB92" s="780"/>
      <c r="CC92" s="781"/>
      <c r="CD92" s="781"/>
      <c r="CE92" s="783"/>
      <c r="CF92" s="811"/>
      <c r="CG92" s="521">
        <v>0</v>
      </c>
      <c r="CH92" s="521">
        <v>0</v>
      </c>
      <c r="CI92" s="780"/>
      <c r="CJ92" s="780"/>
      <c r="CK92" s="781"/>
      <c r="CL92" s="781"/>
      <c r="CM92" s="783"/>
      <c r="CN92" s="811"/>
      <c r="CO92" s="521">
        <v>0.05</v>
      </c>
      <c r="CP92" s="521">
        <v>0.05</v>
      </c>
      <c r="CQ92" s="780"/>
      <c r="CR92" s="780"/>
      <c r="CS92" s="781"/>
      <c r="CT92" s="781"/>
      <c r="CU92" s="546" t="s">
        <v>838</v>
      </c>
      <c r="CV92" s="547" t="s">
        <v>839</v>
      </c>
      <c r="CW92" s="230">
        <v>0.05</v>
      </c>
      <c r="CX92" s="228">
        <v>0</v>
      </c>
      <c r="CY92" s="761"/>
      <c r="CZ92" s="761"/>
      <c r="DA92" s="775"/>
      <c r="DB92" s="775"/>
      <c r="DC92" s="229"/>
      <c r="DD92" s="228"/>
      <c r="DE92" s="228">
        <v>0.05</v>
      </c>
      <c r="DF92" s="228">
        <v>0</v>
      </c>
      <c r="DG92" s="761"/>
      <c r="DH92" s="761"/>
      <c r="DI92" s="775"/>
      <c r="DJ92" s="775"/>
      <c r="DK92" s="229"/>
      <c r="DL92" s="228"/>
      <c r="DM92" s="228">
        <f t="shared" si="99"/>
        <v>0.15000000000000002</v>
      </c>
      <c r="DN92" s="231" t="str">
        <f t="shared" si="100"/>
        <v>OK</v>
      </c>
      <c r="DO92" s="232">
        <f t="shared" si="74"/>
        <v>0</v>
      </c>
      <c r="DP92" s="232">
        <f t="shared" si="74"/>
        <v>0</v>
      </c>
      <c r="DQ92" s="223" t="e">
        <f t="shared" si="108"/>
        <v>#DIV/0!</v>
      </c>
      <c r="DR92" s="817"/>
      <c r="DS92" s="817"/>
      <c r="DT92" s="814"/>
      <c r="DU92" s="785"/>
      <c r="DV92" s="785"/>
      <c r="DW92" s="788"/>
      <c r="DX92" s="232">
        <f t="shared" si="98"/>
        <v>0</v>
      </c>
      <c r="DY92" s="232">
        <f t="shared" si="98"/>
        <v>0</v>
      </c>
      <c r="DZ92" s="223" t="e">
        <f t="shared" si="109"/>
        <v>#DIV/0!</v>
      </c>
      <c r="EA92" s="786"/>
      <c r="EB92" s="786"/>
      <c r="EC92" s="814"/>
      <c r="ED92" s="785"/>
      <c r="EE92" s="785"/>
      <c r="EF92" s="788"/>
      <c r="EG92" s="232">
        <f t="shared" si="93"/>
        <v>0</v>
      </c>
      <c r="EH92" s="232">
        <f t="shared" si="93"/>
        <v>0</v>
      </c>
      <c r="EI92" s="223" t="e">
        <f t="shared" si="17"/>
        <v>#DIV/0!</v>
      </c>
      <c r="EJ92" s="786"/>
      <c r="EK92" s="786"/>
      <c r="EL92" s="814"/>
      <c r="EM92" s="785"/>
      <c r="EN92" s="785"/>
      <c r="EO92" s="788"/>
      <c r="EP92" s="232">
        <f t="shared" si="110"/>
        <v>0.15000000000000002</v>
      </c>
      <c r="EQ92" s="232">
        <f t="shared" si="96"/>
        <v>0.05</v>
      </c>
      <c r="ER92" s="223">
        <f t="shared" si="111"/>
        <v>0.33333333333333331</v>
      </c>
      <c r="ES92" s="786"/>
      <c r="ET92" s="786"/>
      <c r="EU92" s="814"/>
      <c r="EV92" s="785"/>
      <c r="EW92" s="785"/>
      <c r="EX92" s="788"/>
      <c r="EY92" s="233"/>
      <c r="EZ92" s="286"/>
      <c r="FA92" s="234"/>
      <c r="FB92" s="234"/>
      <c r="FC92" s="234"/>
      <c r="FD92" s="234"/>
      <c r="FE92" s="234"/>
      <c r="FF92" s="234"/>
      <c r="FG92" s="234"/>
      <c r="FH92" s="234"/>
      <c r="FI92" s="234"/>
      <c r="FJ92" s="234"/>
      <c r="FK92" s="234"/>
      <c r="FL92" s="234"/>
      <c r="FM92" s="234"/>
      <c r="FN92" s="234"/>
      <c r="FO92" s="234"/>
      <c r="FP92" s="234"/>
      <c r="FQ92" s="234"/>
      <c r="FR92" s="234"/>
      <c r="FS92" s="234"/>
      <c r="FT92" s="234"/>
      <c r="FU92" s="234"/>
      <c r="FV92" s="234"/>
      <c r="FW92" s="234"/>
      <c r="FX92" s="234"/>
      <c r="FY92" s="234"/>
      <c r="FZ92" s="234"/>
      <c r="GA92" s="234"/>
      <c r="GB92" s="234"/>
      <c r="GC92" s="234"/>
      <c r="GD92" s="234"/>
      <c r="GE92" s="234"/>
      <c r="GF92" s="234"/>
      <c r="GG92" s="234"/>
      <c r="GH92" s="234"/>
      <c r="GI92" s="234"/>
      <c r="GJ92" s="234"/>
      <c r="GK92" s="234"/>
      <c r="GL92" s="234"/>
      <c r="GM92" s="234"/>
      <c r="GN92" s="234"/>
      <c r="GO92" s="234"/>
      <c r="GP92" s="234"/>
      <c r="GQ92" s="234"/>
      <c r="GR92" s="234"/>
      <c r="GS92" s="234"/>
      <c r="GT92" s="234"/>
      <c r="GU92" s="234"/>
      <c r="GV92" s="234"/>
      <c r="GW92" s="234"/>
      <c r="GX92" s="234"/>
      <c r="GY92" s="234"/>
      <c r="GZ92" s="234"/>
      <c r="HA92" s="234"/>
      <c r="HB92" s="234"/>
      <c r="HC92" s="234"/>
      <c r="HD92" s="234"/>
      <c r="HE92" s="234"/>
      <c r="HF92" s="234"/>
      <c r="HG92" s="234"/>
      <c r="HH92" s="234"/>
      <c r="HI92" s="234"/>
      <c r="HJ92" s="234"/>
      <c r="HK92" s="234"/>
      <c r="HL92" s="234"/>
      <c r="HM92" s="234"/>
    </row>
    <row r="93" spans="1:221" ht="41.25" customHeight="1" thickBot="1" x14ac:dyDescent="0.3">
      <c r="A93" s="818"/>
      <c r="B93" s="818"/>
      <c r="C93" s="818"/>
      <c r="D93" s="818"/>
      <c r="E93" s="818"/>
      <c r="F93" s="818"/>
      <c r="G93" s="818"/>
      <c r="H93" s="820"/>
      <c r="I93" s="821"/>
      <c r="J93" s="822"/>
      <c r="K93" s="823"/>
      <c r="L93" s="808"/>
      <c r="M93" s="809"/>
      <c r="N93" s="780"/>
      <c r="O93" s="518" t="s">
        <v>509</v>
      </c>
      <c r="P93" s="815"/>
      <c r="Q93" s="816"/>
      <c r="R93" s="518" t="s">
        <v>188</v>
      </c>
      <c r="S93" s="519" t="s">
        <v>840</v>
      </c>
      <c r="T93" s="520">
        <v>0.15</v>
      </c>
      <c r="U93" s="521">
        <v>0</v>
      </c>
      <c r="V93" s="521">
        <v>0</v>
      </c>
      <c r="W93" s="780"/>
      <c r="X93" s="780"/>
      <c r="Y93" s="781"/>
      <c r="Z93" s="781"/>
      <c r="AA93" s="522"/>
      <c r="AB93" s="521"/>
      <c r="AC93" s="521">
        <v>0</v>
      </c>
      <c r="AD93" s="521">
        <v>0</v>
      </c>
      <c r="AE93" s="780"/>
      <c r="AF93" s="780"/>
      <c r="AG93" s="781"/>
      <c r="AH93" s="781"/>
      <c r="AI93" s="522"/>
      <c r="AJ93" s="521"/>
      <c r="AK93" s="521">
        <v>0</v>
      </c>
      <c r="AL93" s="521">
        <v>0</v>
      </c>
      <c r="AM93" s="780"/>
      <c r="AN93" s="780"/>
      <c r="AO93" s="781"/>
      <c r="AP93" s="781"/>
      <c r="AQ93" s="522"/>
      <c r="AR93" s="521"/>
      <c r="AS93" s="521">
        <v>0</v>
      </c>
      <c r="AT93" s="521">
        <v>0</v>
      </c>
      <c r="AU93" s="780"/>
      <c r="AV93" s="780"/>
      <c r="AW93" s="781"/>
      <c r="AX93" s="781"/>
      <c r="AY93" s="522"/>
      <c r="AZ93" s="521"/>
      <c r="BA93" s="521">
        <v>0</v>
      </c>
      <c r="BB93" s="521">
        <v>0</v>
      </c>
      <c r="BC93" s="780"/>
      <c r="BD93" s="780"/>
      <c r="BE93" s="781"/>
      <c r="BF93" s="781"/>
      <c r="BG93" s="522"/>
      <c r="BH93" s="521"/>
      <c r="BI93" s="521">
        <v>0</v>
      </c>
      <c r="BJ93" s="521">
        <v>0</v>
      </c>
      <c r="BK93" s="780"/>
      <c r="BL93" s="780"/>
      <c r="BM93" s="781"/>
      <c r="BN93" s="781"/>
      <c r="BO93" s="522"/>
      <c r="BP93" s="521"/>
      <c r="BQ93" s="523">
        <v>0</v>
      </c>
      <c r="BR93" s="521">
        <v>0</v>
      </c>
      <c r="BS93" s="780"/>
      <c r="BT93" s="780"/>
      <c r="BU93" s="781"/>
      <c r="BV93" s="781"/>
      <c r="BW93" s="784"/>
      <c r="BX93" s="812"/>
      <c r="BY93" s="521">
        <v>0</v>
      </c>
      <c r="BZ93" s="521">
        <v>0</v>
      </c>
      <c r="CA93" s="780"/>
      <c r="CB93" s="780"/>
      <c r="CC93" s="781"/>
      <c r="CD93" s="781"/>
      <c r="CE93" s="784"/>
      <c r="CF93" s="812"/>
      <c r="CG93" s="521">
        <v>0</v>
      </c>
      <c r="CH93" s="521">
        <v>0</v>
      </c>
      <c r="CI93" s="780"/>
      <c r="CJ93" s="780"/>
      <c r="CK93" s="781"/>
      <c r="CL93" s="781"/>
      <c r="CM93" s="784"/>
      <c r="CN93" s="812"/>
      <c r="CO93" s="521">
        <v>0.05</v>
      </c>
      <c r="CP93" s="521">
        <v>0.05</v>
      </c>
      <c r="CQ93" s="780"/>
      <c r="CR93" s="780"/>
      <c r="CS93" s="781"/>
      <c r="CT93" s="781"/>
      <c r="CU93" s="546" t="s">
        <v>841</v>
      </c>
      <c r="CV93" s="547" t="s">
        <v>842</v>
      </c>
      <c r="CW93" s="230">
        <v>0.05</v>
      </c>
      <c r="CX93" s="228">
        <v>0</v>
      </c>
      <c r="CY93" s="761"/>
      <c r="CZ93" s="761"/>
      <c r="DA93" s="775"/>
      <c r="DB93" s="775"/>
      <c r="DC93" s="229"/>
      <c r="DD93" s="228"/>
      <c r="DE93" s="228">
        <v>0.05</v>
      </c>
      <c r="DF93" s="228">
        <v>0</v>
      </c>
      <c r="DG93" s="761"/>
      <c r="DH93" s="761"/>
      <c r="DI93" s="775"/>
      <c r="DJ93" s="775"/>
      <c r="DK93" s="229"/>
      <c r="DL93" s="228"/>
      <c r="DM93" s="228">
        <f t="shared" si="99"/>
        <v>0.15000000000000002</v>
      </c>
      <c r="DN93" s="231" t="str">
        <f t="shared" si="100"/>
        <v>OK</v>
      </c>
      <c r="DO93" s="232">
        <f t="shared" si="74"/>
        <v>0</v>
      </c>
      <c r="DP93" s="232">
        <f t="shared" si="74"/>
        <v>0</v>
      </c>
      <c r="DQ93" s="223" t="e">
        <f t="shared" si="108"/>
        <v>#DIV/0!</v>
      </c>
      <c r="DR93" s="817"/>
      <c r="DS93" s="817"/>
      <c r="DT93" s="814" t="e">
        <f t="shared" si="46"/>
        <v>#DIV/0!</v>
      </c>
      <c r="DU93" s="785"/>
      <c r="DV93" s="785"/>
      <c r="DW93" s="788"/>
      <c r="DX93" s="232">
        <f t="shared" si="98"/>
        <v>0</v>
      </c>
      <c r="DY93" s="232">
        <f t="shared" si="98"/>
        <v>0</v>
      </c>
      <c r="DZ93" s="223" t="e">
        <f t="shared" si="109"/>
        <v>#DIV/0!</v>
      </c>
      <c r="EA93" s="786"/>
      <c r="EB93" s="786"/>
      <c r="EC93" s="814" t="e">
        <f t="shared" ref="EC93" si="116">+EB93/EA93</f>
        <v>#DIV/0!</v>
      </c>
      <c r="ED93" s="785"/>
      <c r="EE93" s="785"/>
      <c r="EF93" s="788"/>
      <c r="EG93" s="232">
        <f t="shared" si="93"/>
        <v>0</v>
      </c>
      <c r="EH93" s="232">
        <f t="shared" si="93"/>
        <v>0</v>
      </c>
      <c r="EI93" s="223" t="e">
        <f t="shared" ref="EI93:EI94" si="117">+EH93/EG93</f>
        <v>#DIV/0!</v>
      </c>
      <c r="EJ93" s="786"/>
      <c r="EK93" s="786"/>
      <c r="EL93" s="814" t="e">
        <f t="shared" ref="EL93" si="118">+EK93/EJ93</f>
        <v>#DIV/0!</v>
      </c>
      <c r="EM93" s="785"/>
      <c r="EN93" s="785"/>
      <c r="EO93" s="788"/>
      <c r="EP93" s="232">
        <f t="shared" si="110"/>
        <v>0.15000000000000002</v>
      </c>
      <c r="EQ93" s="232">
        <f t="shared" si="96"/>
        <v>0.05</v>
      </c>
      <c r="ER93" s="223">
        <f t="shared" si="111"/>
        <v>0.33333333333333331</v>
      </c>
      <c r="ES93" s="786"/>
      <c r="ET93" s="786"/>
      <c r="EU93" s="814" t="e">
        <f t="shared" ref="EU93" si="119">+ET93/ES93</f>
        <v>#DIV/0!</v>
      </c>
      <c r="EV93" s="785"/>
      <c r="EW93" s="785"/>
      <c r="EX93" s="788"/>
      <c r="EY93" s="233">
        <f t="shared" si="115"/>
        <v>0</v>
      </c>
      <c r="EZ93" s="286"/>
      <c r="FA93" s="234"/>
      <c r="FB93" s="234"/>
      <c r="FC93" s="234"/>
      <c r="FD93" s="234"/>
      <c r="FE93" s="234"/>
      <c r="FF93" s="234"/>
      <c r="FG93" s="234"/>
      <c r="FH93" s="234"/>
      <c r="FI93" s="234"/>
      <c r="FJ93" s="234"/>
      <c r="FK93" s="234"/>
      <c r="FL93" s="234"/>
      <c r="FM93" s="234"/>
      <c r="FN93" s="234"/>
      <c r="FO93" s="234"/>
      <c r="FP93" s="234"/>
      <c r="FQ93" s="234"/>
      <c r="FR93" s="234"/>
      <c r="FS93" s="234"/>
      <c r="FT93" s="234"/>
      <c r="FU93" s="234"/>
      <c r="FV93" s="234"/>
      <c r="FW93" s="234"/>
      <c r="FX93" s="234"/>
      <c r="FY93" s="234"/>
      <c r="FZ93" s="234"/>
      <c r="GA93" s="234"/>
      <c r="GB93" s="234"/>
      <c r="GC93" s="234"/>
      <c r="GD93" s="234"/>
      <c r="GE93" s="234"/>
      <c r="GF93" s="234"/>
      <c r="GG93" s="234"/>
      <c r="GH93" s="234"/>
      <c r="GI93" s="234"/>
      <c r="GJ93" s="234"/>
      <c r="GK93" s="234"/>
      <c r="GL93" s="234"/>
      <c r="GM93" s="234"/>
      <c r="GN93" s="234"/>
      <c r="GO93" s="234"/>
      <c r="GP93" s="234"/>
      <c r="GQ93" s="234"/>
      <c r="GR93" s="234"/>
      <c r="GS93" s="234"/>
      <c r="GT93" s="234"/>
      <c r="GU93" s="234"/>
      <c r="GV93" s="234"/>
      <c r="GW93" s="234"/>
      <c r="GX93" s="234"/>
      <c r="GY93" s="234"/>
      <c r="GZ93" s="234"/>
      <c r="HA93" s="234"/>
      <c r="HB93" s="234"/>
      <c r="HC93" s="234"/>
      <c r="HD93" s="234"/>
      <c r="HE93" s="234"/>
      <c r="HF93" s="234"/>
      <c r="HG93" s="234"/>
      <c r="HH93" s="234"/>
      <c r="HI93" s="234"/>
      <c r="HJ93" s="234"/>
      <c r="HK93" s="234"/>
      <c r="HL93" s="234"/>
      <c r="HM93" s="234"/>
    </row>
    <row r="94" spans="1:221" ht="41.25" customHeight="1" thickBot="1" x14ac:dyDescent="0.3">
      <c r="A94" s="807" t="s">
        <v>843</v>
      </c>
      <c r="B94" s="807"/>
      <c r="C94" s="807" t="s">
        <v>88</v>
      </c>
      <c r="D94" s="807">
        <v>11</v>
      </c>
      <c r="E94" s="807" t="s">
        <v>844</v>
      </c>
      <c r="F94" s="807" t="s">
        <v>845</v>
      </c>
      <c r="G94" s="807" t="s">
        <v>79</v>
      </c>
      <c r="H94" s="802">
        <v>0.12</v>
      </c>
      <c r="I94" s="803">
        <v>0.1</v>
      </c>
      <c r="J94" s="804">
        <v>31</v>
      </c>
      <c r="K94" s="805" t="s">
        <v>846</v>
      </c>
      <c r="L94" s="806" t="s">
        <v>847</v>
      </c>
      <c r="M94" s="806" t="s">
        <v>422</v>
      </c>
      <c r="N94" s="797">
        <v>1</v>
      </c>
      <c r="O94" s="798" t="s">
        <v>848</v>
      </c>
      <c r="P94" s="799">
        <v>1</v>
      </c>
      <c r="Q94" s="800">
        <v>0.09</v>
      </c>
      <c r="R94" s="798" t="s">
        <v>188</v>
      </c>
      <c r="S94" s="801" t="s">
        <v>849</v>
      </c>
      <c r="T94" s="796">
        <v>1</v>
      </c>
      <c r="U94" s="769">
        <v>0</v>
      </c>
      <c r="V94" s="769">
        <v>0</v>
      </c>
      <c r="W94" s="769">
        <v>0</v>
      </c>
      <c r="X94" s="769">
        <f t="shared" ref="X94" si="120">+V94</f>
        <v>0</v>
      </c>
      <c r="Y94" s="770">
        <f>+(U94*$P$94)</f>
        <v>0</v>
      </c>
      <c r="Z94" s="770">
        <f>+(V94*$P$94)</f>
        <v>0</v>
      </c>
      <c r="AA94" s="770"/>
      <c r="AB94" s="769"/>
      <c r="AC94" s="769">
        <v>0</v>
      </c>
      <c r="AD94" s="769">
        <v>0</v>
      </c>
      <c r="AE94" s="769">
        <v>0</v>
      </c>
      <c r="AF94" s="769">
        <f t="shared" ref="AF94" si="121">+AD94</f>
        <v>0</v>
      </c>
      <c r="AG94" s="770">
        <f>+(AC94*$P$94)</f>
        <v>0</v>
      </c>
      <c r="AH94" s="770">
        <f>+(AD94*$P$94)</f>
        <v>0</v>
      </c>
      <c r="AI94" s="770"/>
      <c r="AJ94" s="769"/>
      <c r="AK94" s="769">
        <v>0</v>
      </c>
      <c r="AL94" s="769">
        <v>0</v>
      </c>
      <c r="AM94" s="769">
        <v>0</v>
      </c>
      <c r="AN94" s="769">
        <f t="shared" ref="AN94" si="122">+AL94</f>
        <v>0</v>
      </c>
      <c r="AO94" s="770">
        <f>+(AK94*$P$94)</f>
        <v>0</v>
      </c>
      <c r="AP94" s="770">
        <f>+(AL94*$P$94)</f>
        <v>0</v>
      </c>
      <c r="AQ94" s="770"/>
      <c r="AR94" s="769"/>
      <c r="AS94" s="769">
        <v>0</v>
      </c>
      <c r="AT94" s="769">
        <v>0</v>
      </c>
      <c r="AU94" s="769">
        <v>0</v>
      </c>
      <c r="AV94" s="769">
        <f t="shared" ref="AV94" si="123">+AT94</f>
        <v>0</v>
      </c>
      <c r="AW94" s="770">
        <f>+(AS94*$P$94)</f>
        <v>0</v>
      </c>
      <c r="AX94" s="770">
        <f>+(AT94*$P$94)</f>
        <v>0</v>
      </c>
      <c r="AY94" s="770"/>
      <c r="AZ94" s="769"/>
      <c r="BA94" s="769">
        <v>0</v>
      </c>
      <c r="BB94" s="769">
        <v>0</v>
      </c>
      <c r="BC94" s="769">
        <v>0</v>
      </c>
      <c r="BD94" s="769">
        <f t="shared" ref="BD94" si="124">+BB94</f>
        <v>0</v>
      </c>
      <c r="BE94" s="770">
        <f>+(BA94*$P$94)</f>
        <v>0</v>
      </c>
      <c r="BF94" s="770">
        <f>+(BB94*$P$94)</f>
        <v>0</v>
      </c>
      <c r="BG94" s="770"/>
      <c r="BH94" s="769"/>
      <c r="BI94" s="769">
        <v>0</v>
      </c>
      <c r="BJ94" s="769">
        <v>0</v>
      </c>
      <c r="BK94" s="769">
        <v>0</v>
      </c>
      <c r="BL94" s="769">
        <f t="shared" ref="BL94" si="125">+BJ94</f>
        <v>0</v>
      </c>
      <c r="BM94" s="770">
        <f>+(BI94*$P$94)</f>
        <v>0</v>
      </c>
      <c r="BN94" s="770">
        <f>+(BJ94*$P$94)</f>
        <v>0</v>
      </c>
      <c r="BO94" s="770"/>
      <c r="BP94" s="769"/>
      <c r="BQ94" s="769">
        <v>0.12</v>
      </c>
      <c r="BR94" s="769">
        <v>0</v>
      </c>
      <c r="BS94" s="769">
        <f>+BQ94</f>
        <v>0.12</v>
      </c>
      <c r="BT94" s="769">
        <f>+BR94</f>
        <v>0</v>
      </c>
      <c r="BU94" s="770">
        <f>+(BQ94*$P$94)</f>
        <v>0.12</v>
      </c>
      <c r="BV94" s="770">
        <f>+(BR94*$P$94)</f>
        <v>0</v>
      </c>
      <c r="BW94" s="770" t="s">
        <v>850</v>
      </c>
      <c r="BX94" s="769" t="s">
        <v>471</v>
      </c>
      <c r="BY94" s="769">
        <v>0.2</v>
      </c>
      <c r="BZ94" s="769">
        <v>0</v>
      </c>
      <c r="CA94" s="769">
        <f>+BY94</f>
        <v>0.2</v>
      </c>
      <c r="CB94" s="769">
        <f t="shared" ref="CB94" si="126">+BZ94</f>
        <v>0</v>
      </c>
      <c r="CC94" s="770">
        <f>+(BY94*$P$94)</f>
        <v>0.2</v>
      </c>
      <c r="CD94" s="770">
        <f>+(BZ94*$P$94)</f>
        <v>0</v>
      </c>
      <c r="CE94" s="770" t="s">
        <v>850</v>
      </c>
      <c r="CF94" s="769" t="s">
        <v>471</v>
      </c>
      <c r="CG94" s="769">
        <v>0.2</v>
      </c>
      <c r="CH94" s="769">
        <v>0</v>
      </c>
      <c r="CI94" s="769">
        <f>+CG94</f>
        <v>0.2</v>
      </c>
      <c r="CJ94" s="769">
        <f>+CH94</f>
        <v>0</v>
      </c>
      <c r="CK94" s="770">
        <f>+(CG94*$P$94)</f>
        <v>0.2</v>
      </c>
      <c r="CL94" s="770">
        <f>+(CH94*$P$94)</f>
        <v>0</v>
      </c>
      <c r="CM94" s="770" t="s">
        <v>850</v>
      </c>
      <c r="CN94" s="769" t="s">
        <v>471</v>
      </c>
      <c r="CO94" s="769">
        <v>0.2</v>
      </c>
      <c r="CP94" s="769">
        <v>0.2</v>
      </c>
      <c r="CQ94" s="769">
        <f>+CO94</f>
        <v>0.2</v>
      </c>
      <c r="CR94" s="769">
        <f>+CP94</f>
        <v>0.2</v>
      </c>
      <c r="CS94" s="770">
        <f>+(CO94*$P$94)</f>
        <v>0.2</v>
      </c>
      <c r="CT94" s="770">
        <f>+(CP94*$P$94)</f>
        <v>0.2</v>
      </c>
      <c r="CU94" s="770" t="s">
        <v>851</v>
      </c>
      <c r="CV94" s="769" t="s">
        <v>852</v>
      </c>
      <c r="CW94" s="774">
        <v>0.2</v>
      </c>
      <c r="CX94" s="789">
        <v>0.2</v>
      </c>
      <c r="CY94" s="774">
        <f>+CW94</f>
        <v>0.2</v>
      </c>
      <c r="CZ94" s="774">
        <f>+CX94</f>
        <v>0.2</v>
      </c>
      <c r="DA94" s="775">
        <f>+(CW94*$P$94)</f>
        <v>0.2</v>
      </c>
      <c r="DB94" s="775">
        <f>+(CX94*$P$94)</f>
        <v>0.2</v>
      </c>
      <c r="DC94" s="775" t="s">
        <v>853</v>
      </c>
      <c r="DD94" s="774" t="s">
        <v>854</v>
      </c>
      <c r="DE94" s="774">
        <v>0.08</v>
      </c>
      <c r="DF94" s="774">
        <v>0</v>
      </c>
      <c r="DG94" s="774">
        <f>+DE94</f>
        <v>0.08</v>
      </c>
      <c r="DH94" s="774">
        <f>+DF94</f>
        <v>0</v>
      </c>
      <c r="DI94" s="775">
        <f>+(DE94*$P$94)</f>
        <v>0.08</v>
      </c>
      <c r="DJ94" s="775">
        <f>+(DF94*$P$94)</f>
        <v>0</v>
      </c>
      <c r="DK94" s="775"/>
      <c r="DL94" s="774"/>
      <c r="DM94" s="760">
        <f>+DE94+CW94+CO94+CG94+BY94+BQ94+BI94+BA94+AS94+AK94+AC94+U94</f>
        <v>1</v>
      </c>
      <c r="DN94" s="231" t="str">
        <f>+IF(DM94=T94,"OK","ERROR")</f>
        <v>OK</v>
      </c>
      <c r="DO94" s="786">
        <f>+U94+AC94+AK94</f>
        <v>0</v>
      </c>
      <c r="DP94" s="786">
        <f t="shared" ref="DP94" si="127">+V94+AD94+AL94</f>
        <v>0</v>
      </c>
      <c r="DQ94" s="787" t="e">
        <f t="shared" si="108"/>
        <v>#DIV/0!</v>
      </c>
      <c r="DR94" s="786">
        <f>+W94+AE94+AM94</f>
        <v>0</v>
      </c>
      <c r="DS94" s="786">
        <f>+X94+AF94+AN94</f>
        <v>0</v>
      </c>
      <c r="DT94" s="787" t="e">
        <f>+DS94/DR94</f>
        <v>#DIV/0!</v>
      </c>
      <c r="DU94" s="785">
        <f>+AO94+AG94+Y94</f>
        <v>0</v>
      </c>
      <c r="DV94" s="785">
        <f>+(DS94*$P$94)+(DS95*$P$95)</f>
        <v>0</v>
      </c>
      <c r="DW94" s="788" t="e">
        <f>+DV94/DU94</f>
        <v>#DIV/0!</v>
      </c>
      <c r="DX94" s="786">
        <f t="shared" si="98"/>
        <v>0</v>
      </c>
      <c r="DY94" s="786">
        <f t="shared" si="98"/>
        <v>0</v>
      </c>
      <c r="DZ94" s="787" t="e">
        <f t="shared" si="109"/>
        <v>#DIV/0!</v>
      </c>
      <c r="EA94" s="786">
        <f>+DR94+BK94+BC94+AW94</f>
        <v>0</v>
      </c>
      <c r="EB94" s="786">
        <f>+DS94+BL94+BD94+AX94</f>
        <v>0</v>
      </c>
      <c r="EC94" s="787" t="e">
        <f>+EB94/EA94</f>
        <v>#DIV/0!</v>
      </c>
      <c r="ED94" s="785">
        <f>+BM94+BE94+AW94+DU94</f>
        <v>0</v>
      </c>
      <c r="EE94" s="785">
        <f>+BN94+BF94+AX94+DV94</f>
        <v>0</v>
      </c>
      <c r="EF94" s="788" t="e">
        <f>+EE94/ED94</f>
        <v>#DIV/0!</v>
      </c>
      <c r="EG94" s="786">
        <f>+DX94+BQ94+BY94+CG94</f>
        <v>0.52</v>
      </c>
      <c r="EH94" s="786">
        <f>+DY94+BR94+BZ94+CH94</f>
        <v>0</v>
      </c>
      <c r="EI94" s="787">
        <f t="shared" si="117"/>
        <v>0</v>
      </c>
      <c r="EJ94" s="786">
        <f>+EA94+BS94+CA94+CI94</f>
        <v>0.52</v>
      </c>
      <c r="EK94" s="786">
        <f>+EB94+CR94+CJ94+CB94</f>
        <v>0.2</v>
      </c>
      <c r="EL94" s="787">
        <f>+EK94/EJ94</f>
        <v>0.38461538461538464</v>
      </c>
      <c r="EM94" s="786">
        <f>+ED94+CK94+CC94+BU94</f>
        <v>0.52</v>
      </c>
      <c r="EN94" s="786">
        <f>+EE94+CL94+CD94+BV94</f>
        <v>0</v>
      </c>
      <c r="EO94" s="788">
        <f>+EN94/EM94</f>
        <v>0</v>
      </c>
      <c r="EP94" s="786">
        <f>+EG94+DE94+CW94+CO94</f>
        <v>1</v>
      </c>
      <c r="EQ94" s="786">
        <f>+EH94+DF94+CX94+CP94</f>
        <v>0.4</v>
      </c>
      <c r="ER94" s="787">
        <f t="shared" si="111"/>
        <v>0.4</v>
      </c>
      <c r="ES94" s="786">
        <f>+EJ94+DG94+CY94+CQ94</f>
        <v>1</v>
      </c>
      <c r="ET94" s="786">
        <f>+EK94+DH94+CZ94+CR94</f>
        <v>0.60000000000000009</v>
      </c>
      <c r="EU94" s="787">
        <f>+ET94/ES94</f>
        <v>0.60000000000000009</v>
      </c>
      <c r="EV94" s="785">
        <f>+EM94+DI94+DA94+CS94</f>
        <v>1</v>
      </c>
      <c r="EW94" s="785">
        <f>+EN94+DJ94+DB94+CT94</f>
        <v>0.4</v>
      </c>
      <c r="EX94" s="788">
        <f>+EW94/EV94</f>
        <v>0.4</v>
      </c>
      <c r="EY94" s="790">
        <f>EP94-T94</f>
        <v>0</v>
      </c>
      <c r="EZ94" s="289">
        <f>+EN94</f>
        <v>0</v>
      </c>
      <c r="FA94" s="227"/>
      <c r="FB94" s="227"/>
      <c r="FC94" s="227"/>
      <c r="FD94" s="227"/>
      <c r="FE94" s="227"/>
      <c r="FF94" s="227"/>
      <c r="FG94" s="227"/>
      <c r="FH94" s="227"/>
      <c r="FI94" s="227"/>
      <c r="FJ94" s="227"/>
      <c r="FK94" s="227"/>
      <c r="FL94" s="227"/>
      <c r="FM94" s="227"/>
      <c r="FN94" s="227"/>
      <c r="FO94" s="227"/>
      <c r="FP94" s="227"/>
      <c r="FQ94" s="227"/>
      <c r="FR94" s="227"/>
      <c r="FS94" s="227"/>
      <c r="FT94" s="227"/>
      <c r="FU94" s="227"/>
      <c r="FV94" s="227"/>
      <c r="FW94" s="227"/>
      <c r="FX94" s="227"/>
      <c r="FY94" s="227"/>
      <c r="FZ94" s="227"/>
      <c r="GA94" s="227"/>
      <c r="GB94" s="227"/>
      <c r="GC94" s="227"/>
      <c r="GD94" s="227"/>
      <c r="GE94" s="227"/>
      <c r="GF94" s="227"/>
      <c r="GG94" s="227"/>
      <c r="GH94" s="227"/>
      <c r="GI94" s="227"/>
      <c r="GJ94" s="227"/>
      <c r="GK94" s="227"/>
      <c r="GL94" s="227"/>
      <c r="GM94" s="227"/>
      <c r="GN94" s="227"/>
      <c r="GO94" s="227"/>
      <c r="GP94" s="227"/>
      <c r="GQ94" s="227"/>
      <c r="GR94" s="227"/>
      <c r="GS94" s="227"/>
      <c r="GT94" s="227"/>
      <c r="GU94" s="227"/>
      <c r="GV94" s="227"/>
      <c r="GW94" s="227"/>
      <c r="GX94" s="227"/>
      <c r="GY94" s="227"/>
      <c r="GZ94" s="227"/>
      <c r="HA94" s="227"/>
      <c r="HB94" s="227"/>
      <c r="HC94" s="227"/>
      <c r="HD94" s="227"/>
      <c r="HE94" s="227"/>
      <c r="HF94" s="227"/>
      <c r="HG94" s="227"/>
      <c r="HH94" s="227"/>
      <c r="HI94" s="227"/>
      <c r="HJ94" s="227"/>
      <c r="HK94" s="227"/>
      <c r="HL94" s="227"/>
      <c r="HM94" s="227"/>
    </row>
    <row r="95" spans="1:221" ht="259.5" customHeight="1" thickBot="1" x14ac:dyDescent="0.3">
      <c r="A95" s="807"/>
      <c r="B95" s="807"/>
      <c r="C95" s="807"/>
      <c r="D95" s="807"/>
      <c r="E95" s="807"/>
      <c r="F95" s="807"/>
      <c r="G95" s="807"/>
      <c r="H95" s="802"/>
      <c r="I95" s="803"/>
      <c r="J95" s="804"/>
      <c r="K95" s="805"/>
      <c r="L95" s="806"/>
      <c r="M95" s="806"/>
      <c r="N95" s="797"/>
      <c r="O95" s="798"/>
      <c r="P95" s="799"/>
      <c r="Q95" s="800"/>
      <c r="R95" s="798"/>
      <c r="S95" s="801"/>
      <c r="T95" s="796"/>
      <c r="U95" s="769"/>
      <c r="V95" s="769"/>
      <c r="W95" s="769"/>
      <c r="X95" s="769"/>
      <c r="Y95" s="770"/>
      <c r="Z95" s="770"/>
      <c r="AA95" s="770"/>
      <c r="AB95" s="769"/>
      <c r="AC95" s="769"/>
      <c r="AD95" s="769"/>
      <c r="AE95" s="769"/>
      <c r="AF95" s="769"/>
      <c r="AG95" s="770"/>
      <c r="AH95" s="770"/>
      <c r="AI95" s="770"/>
      <c r="AJ95" s="769"/>
      <c r="AK95" s="769"/>
      <c r="AL95" s="769"/>
      <c r="AM95" s="769"/>
      <c r="AN95" s="769"/>
      <c r="AO95" s="770"/>
      <c r="AP95" s="770"/>
      <c r="AQ95" s="770"/>
      <c r="AR95" s="769"/>
      <c r="AS95" s="769"/>
      <c r="AT95" s="769"/>
      <c r="AU95" s="769"/>
      <c r="AV95" s="769"/>
      <c r="AW95" s="770"/>
      <c r="AX95" s="770"/>
      <c r="AY95" s="770"/>
      <c r="AZ95" s="769"/>
      <c r="BA95" s="769"/>
      <c r="BB95" s="769"/>
      <c r="BC95" s="769"/>
      <c r="BD95" s="769"/>
      <c r="BE95" s="770"/>
      <c r="BF95" s="770"/>
      <c r="BG95" s="770"/>
      <c r="BH95" s="769"/>
      <c r="BI95" s="769"/>
      <c r="BJ95" s="769"/>
      <c r="BK95" s="769"/>
      <c r="BL95" s="769"/>
      <c r="BM95" s="770"/>
      <c r="BN95" s="770"/>
      <c r="BO95" s="770"/>
      <c r="BP95" s="769"/>
      <c r="BQ95" s="769"/>
      <c r="BR95" s="769"/>
      <c r="BS95" s="769"/>
      <c r="BT95" s="769"/>
      <c r="BU95" s="770"/>
      <c r="BV95" s="770"/>
      <c r="BW95" s="770"/>
      <c r="BX95" s="769"/>
      <c r="BY95" s="769"/>
      <c r="BZ95" s="769"/>
      <c r="CA95" s="769"/>
      <c r="CB95" s="769"/>
      <c r="CC95" s="770"/>
      <c r="CD95" s="770"/>
      <c r="CE95" s="770"/>
      <c r="CF95" s="769"/>
      <c r="CG95" s="769"/>
      <c r="CH95" s="769"/>
      <c r="CI95" s="769"/>
      <c r="CJ95" s="769"/>
      <c r="CK95" s="770"/>
      <c r="CL95" s="770"/>
      <c r="CM95" s="770"/>
      <c r="CN95" s="769"/>
      <c r="CO95" s="769"/>
      <c r="CP95" s="769"/>
      <c r="CQ95" s="769"/>
      <c r="CR95" s="769"/>
      <c r="CS95" s="770"/>
      <c r="CT95" s="770"/>
      <c r="CU95" s="770"/>
      <c r="CV95" s="769"/>
      <c r="CW95" s="774"/>
      <c r="CX95" s="789"/>
      <c r="CY95" s="774"/>
      <c r="CZ95" s="774"/>
      <c r="DA95" s="775"/>
      <c r="DB95" s="775"/>
      <c r="DC95" s="775"/>
      <c r="DD95" s="774"/>
      <c r="DE95" s="774"/>
      <c r="DF95" s="774"/>
      <c r="DG95" s="774"/>
      <c r="DH95" s="774"/>
      <c r="DI95" s="775"/>
      <c r="DJ95" s="775"/>
      <c r="DK95" s="775"/>
      <c r="DL95" s="774"/>
      <c r="DM95" s="760"/>
      <c r="DN95" s="231" t="str">
        <f>+IF(DM95=T95,"OK","ERROR")</f>
        <v>OK</v>
      </c>
      <c r="DO95" s="786"/>
      <c r="DP95" s="786"/>
      <c r="DQ95" s="787"/>
      <c r="DR95" s="786"/>
      <c r="DS95" s="786"/>
      <c r="DT95" s="787"/>
      <c r="DU95" s="785"/>
      <c r="DV95" s="785"/>
      <c r="DW95" s="788"/>
      <c r="DX95" s="786"/>
      <c r="DY95" s="786"/>
      <c r="DZ95" s="787"/>
      <c r="EA95" s="786"/>
      <c r="EB95" s="786"/>
      <c r="EC95" s="787"/>
      <c r="ED95" s="785"/>
      <c r="EE95" s="785"/>
      <c r="EF95" s="788"/>
      <c r="EG95" s="786"/>
      <c r="EH95" s="786"/>
      <c r="EI95" s="787"/>
      <c r="EJ95" s="786"/>
      <c r="EK95" s="786"/>
      <c r="EL95" s="787"/>
      <c r="EM95" s="786"/>
      <c r="EN95" s="786"/>
      <c r="EO95" s="788"/>
      <c r="EP95" s="786"/>
      <c r="EQ95" s="786"/>
      <c r="ER95" s="787"/>
      <c r="ES95" s="786"/>
      <c r="ET95" s="786"/>
      <c r="EU95" s="787"/>
      <c r="EV95" s="785"/>
      <c r="EW95" s="785"/>
      <c r="EX95" s="788"/>
      <c r="EY95" s="790"/>
      <c r="EZ95" s="210"/>
      <c r="FA95" s="227"/>
      <c r="FB95" s="227"/>
      <c r="FC95" s="227"/>
      <c r="FD95" s="227"/>
      <c r="FE95" s="227"/>
      <c r="FF95" s="227"/>
      <c r="FG95" s="227"/>
      <c r="FH95" s="227"/>
      <c r="FI95" s="227"/>
      <c r="FJ95" s="227"/>
      <c r="FK95" s="227"/>
      <c r="FL95" s="227"/>
      <c r="FM95" s="227"/>
      <c r="FN95" s="227"/>
      <c r="FO95" s="227"/>
      <c r="FP95" s="227"/>
      <c r="FQ95" s="227"/>
      <c r="FR95" s="227"/>
      <c r="FS95" s="227"/>
      <c r="FT95" s="227"/>
      <c r="FU95" s="227"/>
      <c r="FV95" s="227"/>
      <c r="FW95" s="227"/>
      <c r="FX95" s="227"/>
      <c r="FY95" s="227"/>
      <c r="FZ95" s="227"/>
      <c r="GA95" s="227"/>
      <c r="GB95" s="227"/>
      <c r="GC95" s="227"/>
      <c r="GD95" s="227"/>
      <c r="GE95" s="227"/>
      <c r="GF95" s="227"/>
      <c r="GG95" s="227"/>
      <c r="GH95" s="227"/>
      <c r="GI95" s="227"/>
      <c r="GJ95" s="227"/>
      <c r="GK95" s="227"/>
      <c r="GL95" s="227"/>
      <c r="GM95" s="227"/>
      <c r="GN95" s="227"/>
      <c r="GO95" s="227"/>
      <c r="GP95" s="227"/>
      <c r="GQ95" s="227"/>
      <c r="GR95" s="227"/>
      <c r="GS95" s="227"/>
      <c r="GT95" s="227"/>
      <c r="GU95" s="227"/>
      <c r="GV95" s="227"/>
      <c r="GW95" s="227"/>
      <c r="GX95" s="227"/>
      <c r="GY95" s="227"/>
      <c r="GZ95" s="227"/>
      <c r="HA95" s="227"/>
      <c r="HB95" s="227"/>
      <c r="HC95" s="227"/>
      <c r="HD95" s="227"/>
      <c r="HE95" s="227"/>
      <c r="HF95" s="227"/>
      <c r="HG95" s="227"/>
      <c r="HH95" s="227"/>
      <c r="HI95" s="227"/>
      <c r="HJ95" s="227"/>
      <c r="HK95" s="227"/>
      <c r="HL95" s="227"/>
      <c r="HM95" s="227"/>
    </row>
    <row r="96" spans="1:221" ht="15" x14ac:dyDescent="0.25">
      <c r="A96" s="191"/>
      <c r="B96" s="191"/>
      <c r="C96" s="169"/>
      <c r="D96" s="169"/>
      <c r="E96" s="169"/>
      <c r="F96" s="170"/>
      <c r="G96" s="170"/>
      <c r="H96" s="170"/>
      <c r="I96" s="241">
        <f>+SUM(I22:I95)</f>
        <v>0.89999999999999991</v>
      </c>
      <c r="J96" s="194"/>
      <c r="K96" s="170"/>
      <c r="L96" s="170"/>
      <c r="M96" s="194"/>
      <c r="N96" s="170"/>
      <c r="O96" s="170"/>
      <c r="P96" s="242">
        <f>+SUM(P22:P95)</f>
        <v>9.9999999999999964</v>
      </c>
      <c r="Q96" s="242">
        <f>+SUM(Q22:Q95)</f>
        <v>1.0000000000000007</v>
      </c>
      <c r="R96" s="243"/>
      <c r="S96" s="170"/>
      <c r="T96" s="242"/>
      <c r="U96" s="170"/>
      <c r="V96" s="170"/>
      <c r="W96" s="170"/>
      <c r="X96" s="170"/>
      <c r="Y96" s="170"/>
      <c r="Z96" s="170"/>
      <c r="AA96" s="170"/>
      <c r="AB96" s="170"/>
      <c r="AC96" s="170"/>
      <c r="AD96" s="170"/>
      <c r="AE96" s="170"/>
      <c r="AF96" s="170"/>
      <c r="AG96" s="170"/>
      <c r="AH96" s="170"/>
      <c r="AI96" s="170"/>
      <c r="AJ96" s="170"/>
      <c r="AK96" s="170"/>
      <c r="AL96" s="170"/>
      <c r="AM96" s="170"/>
      <c r="AN96" s="170"/>
      <c r="AO96" s="170"/>
      <c r="AP96" s="170"/>
      <c r="AQ96" s="170"/>
      <c r="AR96" s="170"/>
      <c r="AS96" s="170"/>
      <c r="AT96" s="170"/>
      <c r="AU96" s="170"/>
      <c r="AV96" s="170"/>
      <c r="AW96" s="170"/>
      <c r="AX96" s="170"/>
      <c r="AY96" s="170"/>
      <c r="AZ96" s="170"/>
      <c r="BA96" s="170"/>
      <c r="BB96" s="170"/>
      <c r="BC96" s="170"/>
      <c r="BD96" s="170"/>
      <c r="BE96" s="170"/>
      <c r="BF96" s="170"/>
      <c r="BG96" s="170"/>
      <c r="BH96" s="170"/>
      <c r="BI96" s="170"/>
      <c r="BJ96" s="170"/>
      <c r="BK96" s="170"/>
      <c r="BL96" s="170"/>
      <c r="BM96" s="170"/>
      <c r="BN96" s="170"/>
      <c r="BO96" s="170"/>
      <c r="BP96" s="170"/>
      <c r="BQ96" s="244"/>
      <c r="BR96" s="244"/>
      <c r="BS96" s="244"/>
      <c r="BT96" s="244"/>
      <c r="BU96" s="244"/>
      <c r="BV96" s="244"/>
      <c r="BW96" s="244"/>
      <c r="BX96" s="244"/>
      <c r="BY96" s="244"/>
      <c r="BZ96" s="244"/>
      <c r="CA96" s="244"/>
      <c r="CB96" s="244"/>
      <c r="CC96" s="244"/>
      <c r="CD96" s="244"/>
      <c r="CE96" s="244"/>
      <c r="CF96" s="244"/>
      <c r="CG96" s="244"/>
      <c r="CH96" s="244"/>
      <c r="CI96" s="244"/>
      <c r="CJ96" s="244"/>
      <c r="CK96" s="244"/>
      <c r="CL96" s="244"/>
      <c r="CM96" s="244"/>
      <c r="CN96" s="244"/>
      <c r="CO96" s="244"/>
      <c r="CP96" s="244"/>
      <c r="CQ96" s="244"/>
      <c r="CR96" s="244"/>
      <c r="CS96" s="244"/>
      <c r="CT96" s="244"/>
      <c r="CU96" s="244"/>
      <c r="CV96" s="245"/>
      <c r="CW96" s="244"/>
      <c r="CX96" s="244"/>
      <c r="CY96" s="244"/>
      <c r="CZ96" s="244"/>
      <c r="DA96" s="244"/>
      <c r="DB96" s="244"/>
      <c r="DC96" s="244"/>
      <c r="DD96" s="244"/>
      <c r="DE96" s="244"/>
      <c r="DF96" s="170"/>
      <c r="DG96" s="170"/>
      <c r="DH96" s="170"/>
      <c r="DI96" s="170"/>
      <c r="DJ96" s="170"/>
      <c r="DK96" s="170"/>
      <c r="DL96" s="170"/>
      <c r="DM96" s="170"/>
      <c r="DN96" s="170"/>
      <c r="DO96" s="170"/>
      <c r="DP96" s="170"/>
      <c r="DQ96" s="170"/>
      <c r="DR96" s="170"/>
      <c r="DS96" s="170"/>
      <c r="DT96" s="170"/>
      <c r="DU96" s="170"/>
      <c r="DV96" s="170"/>
      <c r="DW96" s="170"/>
      <c r="DX96" s="170"/>
      <c r="DY96" s="170"/>
      <c r="DZ96" s="170"/>
      <c r="EA96" s="170"/>
      <c r="EB96" s="170"/>
      <c r="EC96" s="170"/>
      <c r="ED96" s="170"/>
      <c r="EE96" s="170"/>
      <c r="EF96" s="170"/>
      <c r="EG96" s="170"/>
      <c r="EH96" s="170"/>
      <c r="EI96" s="170"/>
      <c r="EJ96" s="170"/>
      <c r="EK96" s="170"/>
      <c r="EL96" s="170"/>
      <c r="EM96" s="170"/>
      <c r="EN96" s="170"/>
      <c r="EO96" s="170"/>
      <c r="EP96" s="170"/>
      <c r="EQ96" s="170"/>
      <c r="ER96" s="170"/>
      <c r="ES96" s="170"/>
      <c r="ET96" s="170"/>
      <c r="EU96" s="170"/>
      <c r="EV96" s="170"/>
      <c r="EW96" s="170"/>
      <c r="EX96" s="170"/>
      <c r="EY96" s="170"/>
      <c r="EZ96" s="283"/>
      <c r="FA96" s="170"/>
      <c r="FB96" s="170"/>
      <c r="FC96" s="170"/>
      <c r="FD96" s="170"/>
      <c r="FE96" s="170"/>
      <c r="FF96" s="170"/>
      <c r="FG96" s="170"/>
      <c r="FH96" s="170"/>
      <c r="FI96" s="170"/>
      <c r="FJ96" s="170"/>
      <c r="FK96" s="170"/>
      <c r="FL96" s="170"/>
      <c r="FM96" s="170"/>
      <c r="FN96" s="170"/>
      <c r="FO96" s="170"/>
      <c r="FP96" s="170"/>
      <c r="FQ96" s="170"/>
      <c r="FR96" s="170"/>
      <c r="FS96" s="170"/>
      <c r="FT96" s="170"/>
      <c r="FU96" s="170"/>
      <c r="FV96" s="170"/>
      <c r="FW96" s="170"/>
      <c r="FX96" s="170"/>
      <c r="FY96" s="170"/>
      <c r="FZ96" s="170"/>
      <c r="GA96" s="170"/>
      <c r="GB96" s="170"/>
      <c r="GC96" s="170"/>
      <c r="GD96" s="170"/>
      <c r="GE96" s="170"/>
      <c r="GF96" s="170"/>
      <c r="GG96" s="170"/>
      <c r="GH96" s="170"/>
      <c r="GI96" s="170"/>
      <c r="GJ96" s="170"/>
      <c r="GK96" s="170"/>
      <c r="GL96" s="170"/>
      <c r="GM96" s="170"/>
      <c r="GN96" s="170"/>
      <c r="GO96" s="170"/>
      <c r="GP96" s="170"/>
      <c r="GQ96" s="170"/>
      <c r="GR96" s="170"/>
      <c r="GS96" s="170"/>
      <c r="GT96" s="170"/>
      <c r="GU96" s="170"/>
      <c r="GV96" s="170"/>
      <c r="GW96" s="170"/>
      <c r="GX96" s="170"/>
      <c r="GY96" s="170"/>
      <c r="GZ96" s="170"/>
      <c r="HA96" s="170"/>
      <c r="HB96" s="170"/>
      <c r="HC96" s="170"/>
      <c r="HD96" s="170"/>
      <c r="HE96" s="170"/>
      <c r="HF96" s="170"/>
      <c r="HG96" s="170"/>
      <c r="HH96" s="170"/>
      <c r="HI96" s="170"/>
      <c r="HJ96" s="170"/>
      <c r="HK96" s="170"/>
      <c r="HL96" s="170"/>
      <c r="HM96" s="170"/>
    </row>
  </sheetData>
  <sheetProtection algorithmName="SHA-512" hashValue="xREw5m9RWwl2sROjLU1gjCBlP8NXxJoFKyHzVJvFC+Zfm1f6ZKk/VWoTbdZewJDYDR9g8Dv0bQ8Ejn1SlRNZkQ==" saltValue="SGVRkObn7v7FY4hyRehpIQ==" spinCount="100000" sheet="1" objects="1" scenarios="1"/>
  <protectedRanges>
    <protectedRange sqref="CU71:CU76 CU78:CV95 CU62:CU69 CV62:CV76 CU31:CV61 CO22:CV30 CO31:CR39 CO40:CT95 DD57:DD60 DC61:DD61" name="Rango1"/>
    <protectedRange sqref="DC31:DD39" name="Rango1_1"/>
  </protectedRanges>
  <mergeCells count="1715">
    <mergeCell ref="AB1:AC3"/>
    <mergeCell ref="B2:Z2"/>
    <mergeCell ref="B3:K3"/>
    <mergeCell ref="L3:Z3"/>
    <mergeCell ref="A12:B12"/>
    <mergeCell ref="C12:H12"/>
    <mergeCell ref="A13:B13"/>
    <mergeCell ref="M23:M24"/>
    <mergeCell ref="N23:N24"/>
    <mergeCell ref="O23:O24"/>
    <mergeCell ref="P23:P24"/>
    <mergeCell ref="Q23:Q24"/>
    <mergeCell ref="R23:R24"/>
    <mergeCell ref="A1:A3"/>
    <mergeCell ref="B1:Z1"/>
    <mergeCell ref="W25:W30"/>
    <mergeCell ref="X25:X30"/>
    <mergeCell ref="M25:M30"/>
    <mergeCell ref="N25:N30"/>
    <mergeCell ref="O25:O30"/>
    <mergeCell ref="P25:P30"/>
    <mergeCell ref="Q25:Q30"/>
    <mergeCell ref="R25:R30"/>
    <mergeCell ref="K23:K24"/>
    <mergeCell ref="C13:H13"/>
    <mergeCell ref="A14:B15"/>
    <mergeCell ref="D14:F14"/>
    <mergeCell ref="G14:H15"/>
    <mergeCell ref="D15:F15"/>
    <mergeCell ref="A9:B9"/>
    <mergeCell ref="C9:H9"/>
    <mergeCell ref="A10:B10"/>
    <mergeCell ref="C10:H10"/>
    <mergeCell ref="A11:B11"/>
    <mergeCell ref="C11:H11"/>
    <mergeCell ref="A6:B6"/>
    <mergeCell ref="C6:H6"/>
    <mergeCell ref="A7:B7"/>
    <mergeCell ref="C7:H7"/>
    <mergeCell ref="A8:B8"/>
    <mergeCell ref="C8:H8"/>
    <mergeCell ref="DX19:EF19"/>
    <mergeCell ref="EG19:EO19"/>
    <mergeCell ref="EP19:EX19"/>
    <mergeCell ref="D20:D21"/>
    <mergeCell ref="E20:E21"/>
    <mergeCell ref="F20:F21"/>
    <mergeCell ref="G20:G21"/>
    <mergeCell ref="H20:H21"/>
    <mergeCell ref="I20:I21"/>
    <mergeCell ref="J20:J21"/>
    <mergeCell ref="BY19:CF20"/>
    <mergeCell ref="CG19:CN20"/>
    <mergeCell ref="CO19:CV20"/>
    <mergeCell ref="CW19:DD20"/>
    <mergeCell ref="DE19:DL20"/>
    <mergeCell ref="DO19:DW19"/>
    <mergeCell ref="DO20:DQ20"/>
    <mergeCell ref="DR20:DT20"/>
    <mergeCell ref="DU20:DW20"/>
    <mergeCell ref="AC19:AJ20"/>
    <mergeCell ref="AK19:AR20"/>
    <mergeCell ref="AS19:AZ20"/>
    <mergeCell ref="BA19:BH20"/>
    <mergeCell ref="BI19:BP20"/>
    <mergeCell ref="BQ19:BX20"/>
    <mergeCell ref="D19:I19"/>
    <mergeCell ref="J19:R19"/>
    <mergeCell ref="S19:T19"/>
    <mergeCell ref="U19:AB20"/>
    <mergeCell ref="K20:K21"/>
    <mergeCell ref="L20:L21"/>
    <mergeCell ref="M20:M21"/>
    <mergeCell ref="EP20:ER20"/>
    <mergeCell ref="ES20:EU20"/>
    <mergeCell ref="EV20:EX20"/>
    <mergeCell ref="A22:B30"/>
    <mergeCell ref="C22:C30"/>
    <mergeCell ref="D22:D30"/>
    <mergeCell ref="E22:E30"/>
    <mergeCell ref="G22:G30"/>
    <mergeCell ref="H22:H30"/>
    <mergeCell ref="DX20:DZ20"/>
    <mergeCell ref="EA20:EC20"/>
    <mergeCell ref="ED20:EF20"/>
    <mergeCell ref="EG20:EI20"/>
    <mergeCell ref="EJ20:EL20"/>
    <mergeCell ref="EM20:EO20"/>
    <mergeCell ref="O20:O21"/>
    <mergeCell ref="P20:P21"/>
    <mergeCell ref="Q20:Q21"/>
    <mergeCell ref="R20:R21"/>
    <mergeCell ref="S20:S21"/>
    <mergeCell ref="T20:T21"/>
    <mergeCell ref="A19:B21"/>
    <mergeCell ref="C19:C21"/>
    <mergeCell ref="N20:N21"/>
    <mergeCell ref="CA23:CA24"/>
    <mergeCell ref="CB23:CB24"/>
    <mergeCell ref="AP22:AP30"/>
    <mergeCell ref="AW22:AW30"/>
    <mergeCell ref="AX22:AX30"/>
    <mergeCell ref="BE22:BE30"/>
    <mergeCell ref="BF22:BF30"/>
    <mergeCell ref="AQ23:AQ24"/>
    <mergeCell ref="AR23:AR24"/>
    <mergeCell ref="AU23:AU24"/>
    <mergeCell ref="AV23:AV24"/>
    <mergeCell ref="I22:I30"/>
    <mergeCell ref="Y22:Y30"/>
    <mergeCell ref="Z22:Z30"/>
    <mergeCell ref="AG22:AG30"/>
    <mergeCell ref="AH22:AH30"/>
    <mergeCell ref="AO22:AO30"/>
    <mergeCell ref="W23:W24"/>
    <mergeCell ref="X23:X24"/>
    <mergeCell ref="AA23:AA24"/>
    <mergeCell ref="AB23:AB24"/>
    <mergeCell ref="AE23:AE24"/>
    <mergeCell ref="AF23:AF24"/>
    <mergeCell ref="AI23:AI24"/>
    <mergeCell ref="AJ23:AJ24"/>
    <mergeCell ref="AM23:AM24"/>
    <mergeCell ref="AN23:AN24"/>
    <mergeCell ref="AF25:AF30"/>
    <mergeCell ref="AM25:AM30"/>
    <mergeCell ref="AN25:AN30"/>
    <mergeCell ref="AU25:AU30"/>
    <mergeCell ref="EX22:EX30"/>
    <mergeCell ref="J23:J24"/>
    <mergeCell ref="EF22:EF30"/>
    <mergeCell ref="EM22:EM30"/>
    <mergeCell ref="EN22:EN30"/>
    <mergeCell ref="EO22:EO30"/>
    <mergeCell ref="EV22:EV30"/>
    <mergeCell ref="EW22:EW30"/>
    <mergeCell ref="EL23:EL24"/>
    <mergeCell ref="ES23:ES24"/>
    <mergeCell ref="ET23:ET24"/>
    <mergeCell ref="EU23:EU24"/>
    <mergeCell ref="DJ22:DJ30"/>
    <mergeCell ref="DU22:DU30"/>
    <mergeCell ref="DV22:DV30"/>
    <mergeCell ref="DW22:DW30"/>
    <mergeCell ref="ED22:ED30"/>
    <mergeCell ref="EE22:EE30"/>
    <mergeCell ref="DK23:DK24"/>
    <mergeCell ref="CQ25:CQ30"/>
    <mergeCell ref="CR25:CR30"/>
    <mergeCell ref="CY25:CY30"/>
    <mergeCell ref="BM22:BM30"/>
    <mergeCell ref="DL23:DL24"/>
    <mergeCell ref="DR23:DR24"/>
    <mergeCell ref="DS23:DS24"/>
    <mergeCell ref="CL22:CL30"/>
    <mergeCell ref="CS22:CS30"/>
    <mergeCell ref="EK23:EK24"/>
    <mergeCell ref="CY23:CY24"/>
    <mergeCell ref="CZ23:CZ24"/>
    <mergeCell ref="DC23:DC24"/>
    <mergeCell ref="EJ23:EJ24"/>
    <mergeCell ref="AY23:AY24"/>
    <mergeCell ref="AZ23:AZ24"/>
    <mergeCell ref="BC23:BC24"/>
    <mergeCell ref="BD23:BD24"/>
    <mergeCell ref="BG23:BG24"/>
    <mergeCell ref="BH23:BH24"/>
    <mergeCell ref="CK22:CK30"/>
    <mergeCell ref="BW23:BW24"/>
    <mergeCell ref="BX23:BX24"/>
    <mergeCell ref="BD25:BD30"/>
    <mergeCell ref="BK25:BK30"/>
    <mergeCell ref="BL25:BL30"/>
    <mergeCell ref="BS25:BS30"/>
    <mergeCell ref="BT25:BT30"/>
    <mergeCell ref="CA25:CA30"/>
    <mergeCell ref="BK23:BK24"/>
    <mergeCell ref="BL23:BL24"/>
    <mergeCell ref="BO23:BO24"/>
    <mergeCell ref="EB23:EB24"/>
    <mergeCell ref="CD22:CD30"/>
    <mergeCell ref="DD23:DD24"/>
    <mergeCell ref="DG23:DG24"/>
    <mergeCell ref="DH23:DH24"/>
    <mergeCell ref="DS25:DS30"/>
    <mergeCell ref="DT25:DT30"/>
    <mergeCell ref="CI23:CI24"/>
    <mergeCell ref="CJ23:CJ24"/>
    <mergeCell ref="CM23:CM24"/>
    <mergeCell ref="CN23:CN24"/>
    <mergeCell ref="EC23:EC24"/>
    <mergeCell ref="L23:L24"/>
    <mergeCell ref="DT23:DT24"/>
    <mergeCell ref="EA23:EA24"/>
    <mergeCell ref="BT23:BT24"/>
    <mergeCell ref="CT22:CT30"/>
    <mergeCell ref="DA22:DA30"/>
    <mergeCell ref="DB22:DB30"/>
    <mergeCell ref="DI22:DI30"/>
    <mergeCell ref="CQ23:CQ24"/>
    <mergeCell ref="CR23:CR24"/>
    <mergeCell ref="CU23:CU24"/>
    <mergeCell ref="CV23:CV24"/>
    <mergeCell ref="BN22:BN30"/>
    <mergeCell ref="BU22:BU30"/>
    <mergeCell ref="BV22:BV30"/>
    <mergeCell ref="CC22:CC30"/>
    <mergeCell ref="K25:K30"/>
    <mergeCell ref="L25:L30"/>
    <mergeCell ref="BP23:BP24"/>
    <mergeCell ref="CB25:CB30"/>
    <mergeCell ref="CI25:CI30"/>
    <mergeCell ref="CJ25:CJ30"/>
    <mergeCell ref="AM35:AM36"/>
    <mergeCell ref="AN35:AN36"/>
    <mergeCell ref="AU35:AU36"/>
    <mergeCell ref="AV35:AV36"/>
    <mergeCell ref="AU31:AU32"/>
    <mergeCell ref="AV31:AV32"/>
    <mergeCell ref="AM33:AM34"/>
    <mergeCell ref="AN33:AN34"/>
    <mergeCell ref="Y31:Y39"/>
    <mergeCell ref="Z31:Z39"/>
    <mergeCell ref="AG31:AG39"/>
    <mergeCell ref="AH31:AH39"/>
    <mergeCell ref="AE25:AE30"/>
    <mergeCell ref="AF33:AF34"/>
    <mergeCell ref="AE35:AE36"/>
    <mergeCell ref="AF35:AF36"/>
    <mergeCell ref="AF37:AF38"/>
    <mergeCell ref="AV33:AV34"/>
    <mergeCell ref="AM37:AM38"/>
    <mergeCell ref="AN37:AN38"/>
    <mergeCell ref="AU37:AU38"/>
    <mergeCell ref="AV37:AV38"/>
    <mergeCell ref="BE31:BE39"/>
    <mergeCell ref="BF31:BF39"/>
    <mergeCell ref="BC31:BC32"/>
    <mergeCell ref="BD31:BD32"/>
    <mergeCell ref="AU33:AU34"/>
    <mergeCell ref="CE23:CE24"/>
    <mergeCell ref="CF23:CF24"/>
    <mergeCell ref="BS23:BS24"/>
    <mergeCell ref="ES25:ES30"/>
    <mergeCell ref="ET25:ET30"/>
    <mergeCell ref="EU25:EU30"/>
    <mergeCell ref="A31:B39"/>
    <mergeCell ref="C31:C39"/>
    <mergeCell ref="D31:D39"/>
    <mergeCell ref="E31:E39"/>
    <mergeCell ref="F31:F39"/>
    <mergeCell ref="G31:G39"/>
    <mergeCell ref="H31:H39"/>
    <mergeCell ref="EA25:EA30"/>
    <mergeCell ref="EB25:EB30"/>
    <mergeCell ref="EC25:EC30"/>
    <mergeCell ref="EJ25:EJ30"/>
    <mergeCell ref="EK25:EK30"/>
    <mergeCell ref="EL25:EL30"/>
    <mergeCell ref="CZ25:CZ30"/>
    <mergeCell ref="DG25:DG30"/>
    <mergeCell ref="DH25:DH30"/>
    <mergeCell ref="DR25:DR30"/>
    <mergeCell ref="AO31:AO39"/>
    <mergeCell ref="AP31:AP39"/>
    <mergeCell ref="AV25:AV30"/>
    <mergeCell ref="BC25:BC30"/>
    <mergeCell ref="BN31:BN39"/>
    <mergeCell ref="BS31:BS32"/>
    <mergeCell ref="BT31:BT32"/>
    <mergeCell ref="BL33:BL34"/>
    <mergeCell ref="BK35:BK36"/>
    <mergeCell ref="BL35:BL36"/>
    <mergeCell ref="BS35:BS36"/>
    <mergeCell ref="J25:J30"/>
    <mergeCell ref="EU35:EU36"/>
    <mergeCell ref="ES33:ES34"/>
    <mergeCell ref="ET33:ET34"/>
    <mergeCell ref="EU33:EU34"/>
    <mergeCell ref="DR33:DR34"/>
    <mergeCell ref="DS33:DS34"/>
    <mergeCell ref="DT33:DT34"/>
    <mergeCell ref="EA33:EA34"/>
    <mergeCell ref="EB33:EB34"/>
    <mergeCell ref="EC33:EC34"/>
    <mergeCell ref="CQ33:CQ34"/>
    <mergeCell ref="CR33:CR34"/>
    <mergeCell ref="Q33:Q34"/>
    <mergeCell ref="R33:R34"/>
    <mergeCell ref="W33:W34"/>
    <mergeCell ref="X33:X34"/>
    <mergeCell ref="AE33:AE34"/>
    <mergeCell ref="W31:W32"/>
    <mergeCell ref="X31:X32"/>
    <mergeCell ref="AE31:AE32"/>
    <mergeCell ref="AF31:AF32"/>
    <mergeCell ref="AM31:AM32"/>
    <mergeCell ref="AN31:AN32"/>
    <mergeCell ref="AW31:AW39"/>
    <mergeCell ref="I31:I39"/>
    <mergeCell ref="EU31:EU32"/>
    <mergeCell ref="CC31:CC39"/>
    <mergeCell ref="CD31:CD39"/>
    <mergeCell ref="CA31:CA32"/>
    <mergeCell ref="CB31:CB32"/>
    <mergeCell ref="CI33:CI34"/>
    <mergeCell ref="CJ33:CJ34"/>
    <mergeCell ref="CA35:CA36"/>
    <mergeCell ref="CB35:CB36"/>
    <mergeCell ref="CQ35:CQ36"/>
    <mergeCell ref="CR35:CR36"/>
    <mergeCell ref="BT35:BT36"/>
    <mergeCell ref="BM31:BM39"/>
    <mergeCell ref="BK31:BK32"/>
    <mergeCell ref="BL31:BL32"/>
    <mergeCell ref="BC33:BC34"/>
    <mergeCell ref="BD33:BD34"/>
    <mergeCell ref="BK33:BK34"/>
    <mergeCell ref="CY31:CY32"/>
    <mergeCell ref="J35:J36"/>
    <mergeCell ref="K35:K36"/>
    <mergeCell ref="L35:L36"/>
    <mergeCell ref="M35:M36"/>
    <mergeCell ref="N35:N36"/>
    <mergeCell ref="CA33:CA34"/>
    <mergeCell ref="CB33:CB34"/>
    <mergeCell ref="DR35:DR36"/>
    <mergeCell ref="DS35:DS36"/>
    <mergeCell ref="DG31:DG32"/>
    <mergeCell ref="DH31:DH32"/>
    <mergeCell ref="P33:P34"/>
    <mergeCell ref="EW31:EW39"/>
    <mergeCell ref="EX31:EX39"/>
    <mergeCell ref="J31:J32"/>
    <mergeCell ref="K31:K32"/>
    <mergeCell ref="O31:O32"/>
    <mergeCell ref="P31:P32"/>
    <mergeCell ref="Q31:Q32"/>
    <mergeCell ref="R31:R32"/>
    <mergeCell ref="EM31:EM39"/>
    <mergeCell ref="EN31:EN39"/>
    <mergeCell ref="EO31:EO39"/>
    <mergeCell ref="EL31:EL32"/>
    <mergeCell ref="ES31:ES32"/>
    <mergeCell ref="ET31:ET32"/>
    <mergeCell ref="ET37:ET38"/>
    <mergeCell ref="ED31:ED39"/>
    <mergeCell ref="EE31:EE39"/>
    <mergeCell ref="EF31:EF39"/>
    <mergeCell ref="EC31:EC32"/>
    <mergeCell ref="EJ31:EJ32"/>
    <mergeCell ref="EK31:EK32"/>
    <mergeCell ref="EJ33:EJ34"/>
    <mergeCell ref="DU31:DU39"/>
    <mergeCell ref="DI31:DI39"/>
    <mergeCell ref="DJ31:DJ39"/>
    <mergeCell ref="EV31:EV39"/>
    <mergeCell ref="EA31:EA32"/>
    <mergeCell ref="CZ33:CZ34"/>
    <mergeCell ref="DG33:DG34"/>
    <mergeCell ref="DH33:DH34"/>
    <mergeCell ref="BS33:BS34"/>
    <mergeCell ref="BT33:BT34"/>
    <mergeCell ref="AX31:AX39"/>
    <mergeCell ref="CZ31:CZ32"/>
    <mergeCell ref="CY35:CY36"/>
    <mergeCell ref="CZ35:CZ36"/>
    <mergeCell ref="CK31:CK39"/>
    <mergeCell ref="CL31:CL39"/>
    <mergeCell ref="CI31:CI32"/>
    <mergeCell ref="CJ31:CJ32"/>
    <mergeCell ref="EK33:EK34"/>
    <mergeCell ref="EL33:EL34"/>
    <mergeCell ref="J37:J38"/>
    <mergeCell ref="K37:K38"/>
    <mergeCell ref="O37:O38"/>
    <mergeCell ref="P37:P38"/>
    <mergeCell ref="Q37:Q38"/>
    <mergeCell ref="R37:R38"/>
    <mergeCell ref="W37:W38"/>
    <mergeCell ref="X37:X38"/>
    <mergeCell ref="AE37:AE38"/>
    <mergeCell ref="EC35:EC36"/>
    <mergeCell ref="EJ35:EJ36"/>
    <mergeCell ref="EK35:EK36"/>
    <mergeCell ref="EL35:EL36"/>
    <mergeCell ref="J33:J34"/>
    <mergeCell ref="K33:K34"/>
    <mergeCell ref="O33:O34"/>
    <mergeCell ref="O35:O36"/>
    <mergeCell ref="P35:P36"/>
    <mergeCell ref="Q35:Q36"/>
    <mergeCell ref="R35:R36"/>
    <mergeCell ref="W35:W36"/>
    <mergeCell ref="X35:X36"/>
    <mergeCell ref="BD37:BD38"/>
    <mergeCell ref="DA31:DA39"/>
    <mergeCell ref="DB31:DB39"/>
    <mergeCell ref="DR31:DR32"/>
    <mergeCell ref="DS31:DS32"/>
    <mergeCell ref="CS31:CS39"/>
    <mergeCell ref="CT31:CT39"/>
    <mergeCell ref="CY33:CY34"/>
    <mergeCell ref="ES35:ES36"/>
    <mergeCell ref="ET35:ET36"/>
    <mergeCell ref="DG35:DG36"/>
    <mergeCell ref="DH35:DH36"/>
    <mergeCell ref="BC35:BC36"/>
    <mergeCell ref="BD35:BD36"/>
    <mergeCell ref="CY37:CY38"/>
    <mergeCell ref="CZ37:CZ38"/>
    <mergeCell ref="BK37:BK38"/>
    <mergeCell ref="BL37:BL38"/>
    <mergeCell ref="BS37:BS38"/>
    <mergeCell ref="BT37:BT38"/>
    <mergeCell ref="CA37:CA38"/>
    <mergeCell ref="CB37:CB38"/>
    <mergeCell ref="BC37:BC38"/>
    <mergeCell ref="EA35:EA36"/>
    <mergeCell ref="CI35:CI36"/>
    <mergeCell ref="CJ35:CJ36"/>
    <mergeCell ref="DV31:DV39"/>
    <mergeCell ref="DW31:DW39"/>
    <mergeCell ref="DT31:DT32"/>
    <mergeCell ref="DT35:DT36"/>
    <mergeCell ref="EB31:EB32"/>
    <mergeCell ref="EB35:EB36"/>
    <mergeCell ref="CQ31:CQ32"/>
    <mergeCell ref="CR31:CR32"/>
    <mergeCell ref="BU31:BU39"/>
    <mergeCell ref="BV31:BV39"/>
    <mergeCell ref="K40:K42"/>
    <mergeCell ref="L40:L42"/>
    <mergeCell ref="M40:M42"/>
    <mergeCell ref="N40:N42"/>
    <mergeCell ref="O40:O42"/>
    <mergeCell ref="P40:P42"/>
    <mergeCell ref="EU37:EU38"/>
    <mergeCell ref="A40:B48"/>
    <mergeCell ref="C40:C48"/>
    <mergeCell ref="D40:D48"/>
    <mergeCell ref="E40:E48"/>
    <mergeCell ref="F40:F48"/>
    <mergeCell ref="G40:G48"/>
    <mergeCell ref="H40:H48"/>
    <mergeCell ref="I40:I48"/>
    <mergeCell ref="J40:J42"/>
    <mergeCell ref="EB37:EB38"/>
    <mergeCell ref="EC37:EC38"/>
    <mergeCell ref="EJ37:EJ38"/>
    <mergeCell ref="EK37:EK38"/>
    <mergeCell ref="EL37:EL38"/>
    <mergeCell ref="ES37:ES38"/>
    <mergeCell ref="DG37:DG38"/>
    <mergeCell ref="DH37:DH38"/>
    <mergeCell ref="DR37:DR38"/>
    <mergeCell ref="DS37:DS38"/>
    <mergeCell ref="DT37:DT38"/>
    <mergeCell ref="EA37:EA38"/>
    <mergeCell ref="CI37:CI38"/>
    <mergeCell ref="CJ37:CJ38"/>
    <mergeCell ref="CQ37:CQ38"/>
    <mergeCell ref="CR37:CR38"/>
    <mergeCell ref="AF40:AF42"/>
    <mergeCell ref="AG40:AG48"/>
    <mergeCell ref="AH40:AH48"/>
    <mergeCell ref="AM40:AM42"/>
    <mergeCell ref="AN40:AN42"/>
    <mergeCell ref="AO40:AO48"/>
    <mergeCell ref="AF43:AF45"/>
    <mergeCell ref="AM43:AM45"/>
    <mergeCell ref="AN43:AN45"/>
    <mergeCell ref="AF46:AF48"/>
    <mergeCell ref="Q40:Q42"/>
    <mergeCell ref="W40:W42"/>
    <mergeCell ref="X40:X42"/>
    <mergeCell ref="Y40:Y48"/>
    <mergeCell ref="Z40:Z48"/>
    <mergeCell ref="AE40:AE42"/>
    <mergeCell ref="W43:W45"/>
    <mergeCell ref="X43:X45"/>
    <mergeCell ref="AE43:AE45"/>
    <mergeCell ref="BD40:BD42"/>
    <mergeCell ref="BE40:BE48"/>
    <mergeCell ref="BF40:BF48"/>
    <mergeCell ref="BK40:BK42"/>
    <mergeCell ref="BL40:BL42"/>
    <mergeCell ref="BM40:BM48"/>
    <mergeCell ref="BD43:BD45"/>
    <mergeCell ref="BK43:BK45"/>
    <mergeCell ref="BL43:BL45"/>
    <mergeCell ref="BK46:BK48"/>
    <mergeCell ref="AP40:AP48"/>
    <mergeCell ref="AU40:AU42"/>
    <mergeCell ref="AV40:AV42"/>
    <mergeCell ref="AW40:AW48"/>
    <mergeCell ref="AX40:AX48"/>
    <mergeCell ref="BC40:BC42"/>
    <mergeCell ref="AU43:AU45"/>
    <mergeCell ref="AV43:AV45"/>
    <mergeCell ref="BC43:BC45"/>
    <mergeCell ref="CB40:CB42"/>
    <mergeCell ref="CC40:CC48"/>
    <mergeCell ref="CD40:CD48"/>
    <mergeCell ref="CI40:CI42"/>
    <mergeCell ref="CJ40:CJ42"/>
    <mergeCell ref="CK40:CK48"/>
    <mergeCell ref="CB43:CB45"/>
    <mergeCell ref="CI43:CI45"/>
    <mergeCell ref="CJ43:CJ45"/>
    <mergeCell ref="CJ46:CJ48"/>
    <mergeCell ref="BN40:BN48"/>
    <mergeCell ref="BS40:BS42"/>
    <mergeCell ref="BT40:BT42"/>
    <mergeCell ref="BU40:BU48"/>
    <mergeCell ref="BV40:BV48"/>
    <mergeCell ref="CA40:CA42"/>
    <mergeCell ref="BS43:BS45"/>
    <mergeCell ref="BT43:BT45"/>
    <mergeCell ref="CA43:CA45"/>
    <mergeCell ref="BW40:BW48"/>
    <mergeCell ref="BX40:BX48"/>
    <mergeCell ref="DS43:DS45"/>
    <mergeCell ref="DS46:DS48"/>
    <mergeCell ref="CZ40:CZ42"/>
    <mergeCell ref="DA40:DA48"/>
    <mergeCell ref="DB40:DB48"/>
    <mergeCell ref="DG40:DG42"/>
    <mergeCell ref="DH40:DH42"/>
    <mergeCell ref="DI40:DI48"/>
    <mergeCell ref="CZ43:CZ45"/>
    <mergeCell ref="DG43:DG45"/>
    <mergeCell ref="DH43:DH45"/>
    <mergeCell ref="CL40:CL48"/>
    <mergeCell ref="CQ40:CQ42"/>
    <mergeCell ref="CR40:CR42"/>
    <mergeCell ref="CS40:CS48"/>
    <mergeCell ref="CT40:CT48"/>
    <mergeCell ref="CY40:CY42"/>
    <mergeCell ref="CQ43:CQ45"/>
    <mergeCell ref="CR43:CR45"/>
    <mergeCell ref="CY43:CY45"/>
    <mergeCell ref="CQ46:CQ48"/>
    <mergeCell ref="CN40:CN48"/>
    <mergeCell ref="CU40:CU42"/>
    <mergeCell ref="CV40:CV42"/>
    <mergeCell ref="CV43:CV45"/>
    <mergeCell ref="CU46:CU48"/>
    <mergeCell ref="CV46:CV48"/>
    <mergeCell ref="DC40:DC42"/>
    <mergeCell ref="DD40:DD42"/>
    <mergeCell ref="DC47:DC48"/>
    <mergeCell ref="DD47:DD48"/>
    <mergeCell ref="EX40:EX48"/>
    <mergeCell ref="J43:J45"/>
    <mergeCell ref="K43:K45"/>
    <mergeCell ref="L43:L45"/>
    <mergeCell ref="M43:M45"/>
    <mergeCell ref="N43:N45"/>
    <mergeCell ref="O43:O45"/>
    <mergeCell ref="P43:P45"/>
    <mergeCell ref="Q43:Q45"/>
    <mergeCell ref="R43:R45"/>
    <mergeCell ref="EO40:EO48"/>
    <mergeCell ref="ES40:ES42"/>
    <mergeCell ref="ET40:ET42"/>
    <mergeCell ref="EU40:EU48"/>
    <mergeCell ref="EV40:EV48"/>
    <mergeCell ref="EW40:EW48"/>
    <mergeCell ref="ES43:ES45"/>
    <mergeCell ref="ET43:ET45"/>
    <mergeCell ref="ET46:ET48"/>
    <mergeCell ref="EF40:EF48"/>
    <mergeCell ref="EJ40:EJ42"/>
    <mergeCell ref="EK40:EK42"/>
    <mergeCell ref="EL40:EL42"/>
    <mergeCell ref="EM40:EM48"/>
    <mergeCell ref="EN40:EN48"/>
    <mergeCell ref="EJ43:EJ45"/>
    <mergeCell ref="EK43:EK45"/>
    <mergeCell ref="EL43:EL45"/>
    <mergeCell ref="DW40:DW48"/>
    <mergeCell ref="EA40:EA42"/>
    <mergeCell ref="EB40:EB42"/>
    <mergeCell ref="EC40:EC42"/>
    <mergeCell ref="ES46:ES48"/>
    <mergeCell ref="CR46:CR48"/>
    <mergeCell ref="CY46:CY48"/>
    <mergeCell ref="CZ46:CZ48"/>
    <mergeCell ref="DG46:DG48"/>
    <mergeCell ref="DH46:DH48"/>
    <mergeCell ref="DR46:DR48"/>
    <mergeCell ref="BL46:BL48"/>
    <mergeCell ref="BS46:BS48"/>
    <mergeCell ref="BT46:BT48"/>
    <mergeCell ref="CA46:CA48"/>
    <mergeCell ref="CB46:CB48"/>
    <mergeCell ref="CI46:CI48"/>
    <mergeCell ref="AM46:AM48"/>
    <mergeCell ref="AN46:AN48"/>
    <mergeCell ref="AU46:AU48"/>
    <mergeCell ref="AV46:AV48"/>
    <mergeCell ref="BC46:BC48"/>
    <mergeCell ref="BD46:BD48"/>
    <mergeCell ref="ED40:ED48"/>
    <mergeCell ref="EE40:EE48"/>
    <mergeCell ref="EA43:EA45"/>
    <mergeCell ref="EB43:EB45"/>
    <mergeCell ref="EC43:EC45"/>
    <mergeCell ref="EA46:EA48"/>
    <mergeCell ref="DJ40:DJ48"/>
    <mergeCell ref="DR40:DR42"/>
    <mergeCell ref="DS40:DS42"/>
    <mergeCell ref="DT40:DT48"/>
    <mergeCell ref="DU40:DU48"/>
    <mergeCell ref="DV40:DV48"/>
    <mergeCell ref="DR43:DR45"/>
    <mergeCell ref="H49:H50"/>
    <mergeCell ref="I49:I50"/>
    <mergeCell ref="J49:J50"/>
    <mergeCell ref="K49:K50"/>
    <mergeCell ref="L49:L50"/>
    <mergeCell ref="M49:M50"/>
    <mergeCell ref="A49:B50"/>
    <mergeCell ref="C49:C50"/>
    <mergeCell ref="D49:D50"/>
    <mergeCell ref="E49:E50"/>
    <mergeCell ref="F49:F50"/>
    <mergeCell ref="G49:G50"/>
    <mergeCell ref="EB46:EB48"/>
    <mergeCell ref="EC46:EC48"/>
    <mergeCell ref="EJ46:EJ48"/>
    <mergeCell ref="EK46:EK48"/>
    <mergeCell ref="EL46:EL48"/>
    <mergeCell ref="P46:P48"/>
    <mergeCell ref="Q46:Q48"/>
    <mergeCell ref="R46:R48"/>
    <mergeCell ref="W46:W48"/>
    <mergeCell ref="X46:X48"/>
    <mergeCell ref="AE46:AE48"/>
    <mergeCell ref="J46:J48"/>
    <mergeCell ref="K46:K48"/>
    <mergeCell ref="L46:L48"/>
    <mergeCell ref="M46:M48"/>
    <mergeCell ref="N46:N48"/>
    <mergeCell ref="O46:O48"/>
    <mergeCell ref="AN49:AN50"/>
    <mergeCell ref="AO49:AO50"/>
    <mergeCell ref="AP49:AP50"/>
    <mergeCell ref="AW49:AW50"/>
    <mergeCell ref="AX49:AX50"/>
    <mergeCell ref="BC49:BC50"/>
    <mergeCell ref="Z49:Z50"/>
    <mergeCell ref="AE49:AE50"/>
    <mergeCell ref="AF49:AF50"/>
    <mergeCell ref="AG49:AG50"/>
    <mergeCell ref="AH49:AH50"/>
    <mergeCell ref="AM49:AM50"/>
    <mergeCell ref="N49:N50"/>
    <mergeCell ref="O49:O50"/>
    <mergeCell ref="P49:P50"/>
    <mergeCell ref="Q49:Q50"/>
    <mergeCell ref="R49:R50"/>
    <mergeCell ref="Y49:Y50"/>
    <mergeCell ref="CB49:CB50"/>
    <mergeCell ref="CC49:CC50"/>
    <mergeCell ref="CD49:CD50"/>
    <mergeCell ref="CI49:CI50"/>
    <mergeCell ref="CJ49:CJ50"/>
    <mergeCell ref="CK49:CK50"/>
    <mergeCell ref="BN49:BN50"/>
    <mergeCell ref="BS49:BS50"/>
    <mergeCell ref="BT49:BT50"/>
    <mergeCell ref="BU49:BU50"/>
    <mergeCell ref="BV49:BV50"/>
    <mergeCell ref="CA49:CA50"/>
    <mergeCell ref="BD49:BD50"/>
    <mergeCell ref="BE49:BE50"/>
    <mergeCell ref="BF49:BF50"/>
    <mergeCell ref="BK49:BK50"/>
    <mergeCell ref="BL49:BL50"/>
    <mergeCell ref="BM49:BM50"/>
    <mergeCell ref="ED49:ED50"/>
    <mergeCell ref="BW49:BW50"/>
    <mergeCell ref="BX49:BX50"/>
    <mergeCell ref="CE49:CE50"/>
    <mergeCell ref="CF49:CF50"/>
    <mergeCell ref="CU49:CU50"/>
    <mergeCell ref="CV49:CV50"/>
    <mergeCell ref="EE49:EE50"/>
    <mergeCell ref="DJ49:DJ50"/>
    <mergeCell ref="DR49:DR50"/>
    <mergeCell ref="DS49:DS50"/>
    <mergeCell ref="DT49:DT50"/>
    <mergeCell ref="DU49:DU50"/>
    <mergeCell ref="DV49:DV50"/>
    <mergeCell ref="CZ49:CZ50"/>
    <mergeCell ref="DA49:DA50"/>
    <mergeCell ref="DB49:DB50"/>
    <mergeCell ref="DG49:DG50"/>
    <mergeCell ref="DH49:DH50"/>
    <mergeCell ref="DI49:DI50"/>
    <mergeCell ref="CL49:CL50"/>
    <mergeCell ref="CQ49:CQ50"/>
    <mergeCell ref="CR49:CR50"/>
    <mergeCell ref="CS49:CS50"/>
    <mergeCell ref="CT49:CT50"/>
    <mergeCell ref="CY49:CY50"/>
    <mergeCell ref="CM49:CM50"/>
    <mergeCell ref="CN49:CN50"/>
    <mergeCell ref="K51:K56"/>
    <mergeCell ref="L51:L56"/>
    <mergeCell ref="M51:M56"/>
    <mergeCell ref="N51:N56"/>
    <mergeCell ref="O51:O56"/>
    <mergeCell ref="P51:P56"/>
    <mergeCell ref="EX49:EX50"/>
    <mergeCell ref="A51:B64"/>
    <mergeCell ref="C51:C64"/>
    <mergeCell ref="D51:D64"/>
    <mergeCell ref="E51:E64"/>
    <mergeCell ref="F51:F64"/>
    <mergeCell ref="G51:G64"/>
    <mergeCell ref="H51:H64"/>
    <mergeCell ref="I51:I64"/>
    <mergeCell ref="J51:J56"/>
    <mergeCell ref="EO49:EO50"/>
    <mergeCell ref="ES49:ES50"/>
    <mergeCell ref="ET49:ET50"/>
    <mergeCell ref="EU49:EU50"/>
    <mergeCell ref="EV49:EV50"/>
    <mergeCell ref="EW49:EW50"/>
    <mergeCell ref="EF49:EF50"/>
    <mergeCell ref="EJ49:EJ50"/>
    <mergeCell ref="EK49:EK50"/>
    <mergeCell ref="EL49:EL50"/>
    <mergeCell ref="EM49:EM50"/>
    <mergeCell ref="EN49:EN50"/>
    <mergeCell ref="DW49:DW50"/>
    <mergeCell ref="EA49:EA50"/>
    <mergeCell ref="EB49:EB50"/>
    <mergeCell ref="EC49:EC50"/>
    <mergeCell ref="AE51:AE56"/>
    <mergeCell ref="AF51:AF56"/>
    <mergeCell ref="AG51:AG64"/>
    <mergeCell ref="AH51:AH64"/>
    <mergeCell ref="AM51:AM56"/>
    <mergeCell ref="AN51:AN56"/>
    <mergeCell ref="AF57:AF60"/>
    <mergeCell ref="AK57:AK59"/>
    <mergeCell ref="AL57:AL59"/>
    <mergeCell ref="AM57:AM60"/>
    <mergeCell ref="Q51:Q56"/>
    <mergeCell ref="R51:R56"/>
    <mergeCell ref="W51:W56"/>
    <mergeCell ref="X51:X56"/>
    <mergeCell ref="Y51:Y64"/>
    <mergeCell ref="Z51:Z64"/>
    <mergeCell ref="R57:R60"/>
    <mergeCell ref="S57:S59"/>
    <mergeCell ref="T57:T59"/>
    <mergeCell ref="U57:U59"/>
    <mergeCell ref="AN57:AN60"/>
    <mergeCell ref="V57:V59"/>
    <mergeCell ref="W57:W60"/>
    <mergeCell ref="X57:X60"/>
    <mergeCell ref="AC57:AC59"/>
    <mergeCell ref="AD57:AD59"/>
    <mergeCell ref="AE57:AE60"/>
    <mergeCell ref="V62:V64"/>
    <mergeCell ref="W62:W64"/>
    <mergeCell ref="X62:X64"/>
    <mergeCell ref="AC62:AC64"/>
    <mergeCell ref="AD62:AD64"/>
    <mergeCell ref="BC51:BC56"/>
    <mergeCell ref="BD51:BD56"/>
    <mergeCell ref="BE51:BE64"/>
    <mergeCell ref="BF51:BF64"/>
    <mergeCell ref="BK51:BK56"/>
    <mergeCell ref="BL51:BL56"/>
    <mergeCell ref="BL57:BL60"/>
    <mergeCell ref="BK62:BK64"/>
    <mergeCell ref="BL62:BL64"/>
    <mergeCell ref="AO51:AO64"/>
    <mergeCell ref="AP51:AP64"/>
    <mergeCell ref="AU51:AU56"/>
    <mergeCell ref="AV51:AV56"/>
    <mergeCell ref="AW51:AW64"/>
    <mergeCell ref="AX51:AX64"/>
    <mergeCell ref="AT62:AT64"/>
    <mergeCell ref="AU62:AU64"/>
    <mergeCell ref="AV62:AV64"/>
    <mergeCell ref="BB57:BB59"/>
    <mergeCell ref="BC57:BC60"/>
    <mergeCell ref="BD57:BD60"/>
    <mergeCell ref="BI57:BI59"/>
    <mergeCell ref="BJ57:BJ59"/>
    <mergeCell ref="BK57:BK60"/>
    <mergeCell ref="AS57:AS59"/>
    <mergeCell ref="AT57:AT59"/>
    <mergeCell ref="AU57:AU60"/>
    <mergeCell ref="AV57:AV60"/>
    <mergeCell ref="BA57:BA59"/>
    <mergeCell ref="AS62:AS64"/>
    <mergeCell ref="CA51:CA56"/>
    <mergeCell ref="CB51:CB56"/>
    <mergeCell ref="CC51:CC64"/>
    <mergeCell ref="CD51:CD64"/>
    <mergeCell ref="CI51:CI56"/>
    <mergeCell ref="CJ51:CJ56"/>
    <mergeCell ref="CI57:CI60"/>
    <mergeCell ref="CJ57:CJ60"/>
    <mergeCell ref="CA62:CA64"/>
    <mergeCell ref="CB62:CB64"/>
    <mergeCell ref="BM51:BM64"/>
    <mergeCell ref="BN51:BN64"/>
    <mergeCell ref="BS51:BS56"/>
    <mergeCell ref="BT51:BT56"/>
    <mergeCell ref="BU51:BU64"/>
    <mergeCell ref="BV51:BV64"/>
    <mergeCell ref="BQ57:BQ59"/>
    <mergeCell ref="BR57:BR59"/>
    <mergeCell ref="BS57:BS60"/>
    <mergeCell ref="BT57:BT60"/>
    <mergeCell ref="CE62:CE64"/>
    <mergeCell ref="CF62:CF64"/>
    <mergeCell ref="BW60:BW61"/>
    <mergeCell ref="BX60:BX61"/>
    <mergeCell ref="BW57:BW59"/>
    <mergeCell ref="BX57:BX59"/>
    <mergeCell ref="BW62:BW64"/>
    <mergeCell ref="BX62:BX64"/>
    <mergeCell ref="CI62:CI64"/>
    <mergeCell ref="CJ62:CJ64"/>
    <mergeCell ref="CY51:CY56"/>
    <mergeCell ref="CZ51:CZ56"/>
    <mergeCell ref="DA51:DA64"/>
    <mergeCell ref="DB51:DB64"/>
    <mergeCell ref="DG51:DG56"/>
    <mergeCell ref="DH51:DH56"/>
    <mergeCell ref="DG57:DG60"/>
    <mergeCell ref="DH57:DH60"/>
    <mergeCell ref="DE62:DE64"/>
    <mergeCell ref="DF62:DF64"/>
    <mergeCell ref="CK51:CK64"/>
    <mergeCell ref="CL51:CL64"/>
    <mergeCell ref="CQ51:CQ56"/>
    <mergeCell ref="CR51:CR56"/>
    <mergeCell ref="CS51:CS64"/>
    <mergeCell ref="CT51:CT64"/>
    <mergeCell ref="CO57:CO59"/>
    <mergeCell ref="CP57:CP59"/>
    <mergeCell ref="CQ57:CQ60"/>
    <mergeCell ref="CR57:CR60"/>
    <mergeCell ref="CM62:CM64"/>
    <mergeCell ref="CN62:CN64"/>
    <mergeCell ref="CU62:CU64"/>
    <mergeCell ref="CV62:CV64"/>
    <mergeCell ref="DC62:DC64"/>
    <mergeCell ref="DD62:DD64"/>
    <mergeCell ref="EB51:EB56"/>
    <mergeCell ref="EC51:EC56"/>
    <mergeCell ref="ED51:ED64"/>
    <mergeCell ref="DX57:DX59"/>
    <mergeCell ref="DY57:DY59"/>
    <mergeCell ref="EA57:EA60"/>
    <mergeCell ref="EB57:EB60"/>
    <mergeCell ref="DI51:DI64"/>
    <mergeCell ref="DJ51:DJ64"/>
    <mergeCell ref="DR51:DR56"/>
    <mergeCell ref="DS51:DS56"/>
    <mergeCell ref="DT51:DT56"/>
    <mergeCell ref="DU51:DU64"/>
    <mergeCell ref="DR57:DR60"/>
    <mergeCell ref="DS57:DS60"/>
    <mergeCell ref="DT57:DT60"/>
    <mergeCell ref="DT62:DT64"/>
    <mergeCell ref="EC57:EC60"/>
    <mergeCell ref="EW51:EW64"/>
    <mergeCell ref="EX51:EX64"/>
    <mergeCell ref="J57:J60"/>
    <mergeCell ref="K57:K60"/>
    <mergeCell ref="L57:L59"/>
    <mergeCell ref="M57:M60"/>
    <mergeCell ref="N57:N60"/>
    <mergeCell ref="O57:O60"/>
    <mergeCell ref="P57:P60"/>
    <mergeCell ref="Q57:Q60"/>
    <mergeCell ref="EN51:EN64"/>
    <mergeCell ref="EO51:EO64"/>
    <mergeCell ref="ES51:ES56"/>
    <mergeCell ref="ET51:ET56"/>
    <mergeCell ref="EU51:EU56"/>
    <mergeCell ref="EV51:EV64"/>
    <mergeCell ref="ES57:ES60"/>
    <mergeCell ref="ET57:ET60"/>
    <mergeCell ref="EU62:EU64"/>
    <mergeCell ref="EE51:EE64"/>
    <mergeCell ref="EF51:EF64"/>
    <mergeCell ref="EJ51:EJ56"/>
    <mergeCell ref="EK51:EK56"/>
    <mergeCell ref="EL51:EL56"/>
    <mergeCell ref="EM51:EM64"/>
    <mergeCell ref="EL57:EL60"/>
    <mergeCell ref="EH62:EH64"/>
    <mergeCell ref="EI62:EI64"/>
    <mergeCell ref="EJ62:EJ64"/>
    <mergeCell ref="DV51:DV64"/>
    <mergeCell ref="DW51:DW64"/>
    <mergeCell ref="EA51:EA56"/>
    <mergeCell ref="EG57:EG59"/>
    <mergeCell ref="EH57:EH59"/>
    <mergeCell ref="EI57:EI59"/>
    <mergeCell ref="EJ57:EJ60"/>
    <mergeCell ref="EK57:EK60"/>
    <mergeCell ref="CW57:CW59"/>
    <mergeCell ref="CX57:CX59"/>
    <mergeCell ref="CY57:CY60"/>
    <mergeCell ref="CZ57:CZ60"/>
    <mergeCell ref="DE57:DE59"/>
    <mergeCell ref="DF57:DF59"/>
    <mergeCell ref="BY57:BY59"/>
    <mergeCell ref="BZ57:BZ59"/>
    <mergeCell ref="CA57:CA60"/>
    <mergeCell ref="CB57:CB60"/>
    <mergeCell ref="CG57:CG59"/>
    <mergeCell ref="CH57:CH59"/>
    <mergeCell ref="CE57:CE59"/>
    <mergeCell ref="CF57:CF59"/>
    <mergeCell ref="CN60:CN61"/>
    <mergeCell ref="CE60:CE61"/>
    <mergeCell ref="CF60:CF61"/>
    <mergeCell ref="CM60:CM61"/>
    <mergeCell ref="CU57:CU60"/>
    <mergeCell ref="CV57:CV60"/>
    <mergeCell ref="DC57:DC59"/>
    <mergeCell ref="DD57:DD60"/>
    <mergeCell ref="CM57:CM59"/>
    <mergeCell ref="CN57:CN59"/>
    <mergeCell ref="AE62:AE64"/>
    <mergeCell ref="P62:P64"/>
    <mergeCell ref="Q62:Q64"/>
    <mergeCell ref="R62:R64"/>
    <mergeCell ref="S62:S64"/>
    <mergeCell ref="T62:T64"/>
    <mergeCell ref="U62:U64"/>
    <mergeCell ref="J62:J64"/>
    <mergeCell ref="K62:K64"/>
    <mergeCell ref="L62:L64"/>
    <mergeCell ref="M62:M64"/>
    <mergeCell ref="N62:N64"/>
    <mergeCell ref="O62:O64"/>
    <mergeCell ref="CO62:CO64"/>
    <mergeCell ref="CP62:CP64"/>
    <mergeCell ref="BQ62:BQ64"/>
    <mergeCell ref="BR62:BR64"/>
    <mergeCell ref="BS62:BS64"/>
    <mergeCell ref="BT62:BT64"/>
    <mergeCell ref="BY62:BY64"/>
    <mergeCell ref="BZ62:BZ64"/>
    <mergeCell ref="BA62:BA64"/>
    <mergeCell ref="BB62:BB64"/>
    <mergeCell ref="BC62:BC64"/>
    <mergeCell ref="BD62:BD64"/>
    <mergeCell ref="BI62:BI64"/>
    <mergeCell ref="BJ62:BJ64"/>
    <mergeCell ref="AF62:AF64"/>
    <mergeCell ref="AK62:AK64"/>
    <mergeCell ref="AL62:AL64"/>
    <mergeCell ref="AM62:AM64"/>
    <mergeCell ref="AN62:AN64"/>
    <mergeCell ref="A65:B80"/>
    <mergeCell ref="C65:C80"/>
    <mergeCell ref="D65:D80"/>
    <mergeCell ref="E65:E80"/>
    <mergeCell ref="F65:F80"/>
    <mergeCell ref="G65:G80"/>
    <mergeCell ref="EK62:EK64"/>
    <mergeCell ref="EL62:EL64"/>
    <mergeCell ref="EP62:EP64"/>
    <mergeCell ref="EQ62:EQ64"/>
    <mergeCell ref="ES62:ES64"/>
    <mergeCell ref="ET62:ET64"/>
    <mergeCell ref="DX62:DX64"/>
    <mergeCell ref="DY62:DY64"/>
    <mergeCell ref="EA62:EA64"/>
    <mergeCell ref="EB62:EB64"/>
    <mergeCell ref="EC62:EC64"/>
    <mergeCell ref="EG62:EG64"/>
    <mergeCell ref="DG62:DG64"/>
    <mergeCell ref="DH62:DH64"/>
    <mergeCell ref="DO62:DO64"/>
    <mergeCell ref="DP62:DP64"/>
    <mergeCell ref="DR62:DR64"/>
    <mergeCell ref="DS62:DS64"/>
    <mergeCell ref="CQ62:CQ64"/>
    <mergeCell ref="CR62:CR64"/>
    <mergeCell ref="CW62:CW64"/>
    <mergeCell ref="CX62:CX64"/>
    <mergeCell ref="CY62:CY64"/>
    <mergeCell ref="CZ62:CZ64"/>
    <mergeCell ref="CG62:CG64"/>
    <mergeCell ref="CH62:CH64"/>
    <mergeCell ref="N65:N66"/>
    <mergeCell ref="O65:O66"/>
    <mergeCell ref="P65:P66"/>
    <mergeCell ref="Q65:Q66"/>
    <mergeCell ref="R65:R66"/>
    <mergeCell ref="W65:W66"/>
    <mergeCell ref="H65:H80"/>
    <mergeCell ref="I65:I80"/>
    <mergeCell ref="J65:J66"/>
    <mergeCell ref="K65:K66"/>
    <mergeCell ref="L65:L66"/>
    <mergeCell ref="M65:M66"/>
    <mergeCell ref="P74:P75"/>
    <mergeCell ref="Q74:Q75"/>
    <mergeCell ref="J74:J75"/>
    <mergeCell ref="K74:K75"/>
    <mergeCell ref="L74:L75"/>
    <mergeCell ref="M74:M75"/>
    <mergeCell ref="N74:N75"/>
    <mergeCell ref="O74:O75"/>
    <mergeCell ref="W76:W78"/>
    <mergeCell ref="J69:J70"/>
    <mergeCell ref="K69:K70"/>
    <mergeCell ref="L69:L70"/>
    <mergeCell ref="M69:M70"/>
    <mergeCell ref="N69:N70"/>
    <mergeCell ref="O69:O70"/>
    <mergeCell ref="P69:P70"/>
    <mergeCell ref="Q69:Q70"/>
    <mergeCell ref="R74:R75"/>
    <mergeCell ref="L76:L78"/>
    <mergeCell ref="M76:M78"/>
    <mergeCell ref="AN67:AN68"/>
    <mergeCell ref="AU67:AU68"/>
    <mergeCell ref="AN69:AN70"/>
    <mergeCell ref="AV74:AV75"/>
    <mergeCell ref="BC74:BC75"/>
    <mergeCell ref="BD74:BD75"/>
    <mergeCell ref="X65:X66"/>
    <mergeCell ref="Y65:Y80"/>
    <mergeCell ref="Z65:Z80"/>
    <mergeCell ref="AE65:AE66"/>
    <mergeCell ref="AF65:AF66"/>
    <mergeCell ref="AG65:AG80"/>
    <mergeCell ref="AE67:AE68"/>
    <mergeCell ref="AF67:AF68"/>
    <mergeCell ref="AF74:AF75"/>
    <mergeCell ref="X76:X78"/>
    <mergeCell ref="AE76:AE78"/>
    <mergeCell ref="X69:X70"/>
    <mergeCell ref="AE69:AE70"/>
    <mergeCell ref="AF69:AF70"/>
    <mergeCell ref="AM69:AM70"/>
    <mergeCell ref="AM74:AM75"/>
    <mergeCell ref="AN74:AN75"/>
    <mergeCell ref="AU74:AU75"/>
    <mergeCell ref="AU71:AU73"/>
    <mergeCell ref="AF76:AF78"/>
    <mergeCell ref="AM76:AM78"/>
    <mergeCell ref="AN76:AN78"/>
    <mergeCell ref="BD71:BD73"/>
    <mergeCell ref="AV65:AV66"/>
    <mergeCell ref="AW65:AW80"/>
    <mergeCell ref="AX65:AX80"/>
    <mergeCell ref="BC65:BC66"/>
    <mergeCell ref="BD65:BD66"/>
    <mergeCell ref="BE65:BE80"/>
    <mergeCell ref="AV67:AV68"/>
    <mergeCell ref="BC67:BC68"/>
    <mergeCell ref="BD67:BD68"/>
    <mergeCell ref="BK74:BK75"/>
    <mergeCell ref="BL74:BL75"/>
    <mergeCell ref="BS74:BS75"/>
    <mergeCell ref="BT74:BT75"/>
    <mergeCell ref="CA74:CA75"/>
    <mergeCell ref="CB74:CB75"/>
    <mergeCell ref="BT65:BT66"/>
    <mergeCell ref="AV71:AV73"/>
    <mergeCell ref="BC71:BC73"/>
    <mergeCell ref="CI65:CI66"/>
    <mergeCell ref="CZ67:CZ68"/>
    <mergeCell ref="CY69:CY70"/>
    <mergeCell ref="CY67:CY68"/>
    <mergeCell ref="CM77:CM80"/>
    <mergeCell ref="BK65:BK66"/>
    <mergeCell ref="BL65:BL66"/>
    <mergeCell ref="BM65:BM80"/>
    <mergeCell ref="BN65:BN80"/>
    <mergeCell ref="BS65:BS66"/>
    <mergeCell ref="BK67:BK68"/>
    <mergeCell ref="BL67:BL68"/>
    <mergeCell ref="BS67:BS68"/>
    <mergeCell ref="BS69:BS70"/>
    <mergeCell ref="CA69:CA70"/>
    <mergeCell ref="CB69:CB70"/>
    <mergeCell ref="CI69:CI70"/>
    <mergeCell ref="DS67:DS68"/>
    <mergeCell ref="DT67:DT68"/>
    <mergeCell ref="EA67:EA68"/>
    <mergeCell ref="EA69:EA70"/>
    <mergeCell ref="DS69:DS70"/>
    <mergeCell ref="DT69:DT70"/>
    <mergeCell ref="EA74:EA75"/>
    <mergeCell ref="EB74:EB75"/>
    <mergeCell ref="CQ65:CQ66"/>
    <mergeCell ref="CI67:CI68"/>
    <mergeCell ref="CJ67:CJ68"/>
    <mergeCell ref="CQ67:CQ68"/>
    <mergeCell ref="CQ71:CQ73"/>
    <mergeCell ref="DB65:DB80"/>
    <mergeCell ref="DG65:DG66"/>
    <mergeCell ref="DH65:DH66"/>
    <mergeCell ref="DI65:DI80"/>
    <mergeCell ref="CJ74:CJ75"/>
    <mergeCell ref="CQ74:CQ75"/>
    <mergeCell ref="CR74:CR75"/>
    <mergeCell ref="ET65:ET66"/>
    <mergeCell ref="EU65:EU66"/>
    <mergeCell ref="EV65:EV80"/>
    <mergeCell ref="EW65:EW80"/>
    <mergeCell ref="EX65:EX80"/>
    <mergeCell ref="O67:O68"/>
    <mergeCell ref="P67:P68"/>
    <mergeCell ref="R67:R68"/>
    <mergeCell ref="W67:W68"/>
    <mergeCell ref="X67:X68"/>
    <mergeCell ref="EK65:EK66"/>
    <mergeCell ref="EL65:EL66"/>
    <mergeCell ref="EM65:EM80"/>
    <mergeCell ref="EN65:EN80"/>
    <mergeCell ref="EO65:EO80"/>
    <mergeCell ref="ES65:ES66"/>
    <mergeCell ref="EK67:EK68"/>
    <mergeCell ref="EL67:EL68"/>
    <mergeCell ref="ES67:ES68"/>
    <mergeCell ref="EK71:EK73"/>
    <mergeCell ref="EB65:EB66"/>
    <mergeCell ref="CJ69:CJ70"/>
    <mergeCell ref="CQ69:CQ70"/>
    <mergeCell ref="AU69:AU70"/>
    <mergeCell ref="AV69:AV70"/>
    <mergeCell ref="DS65:DS66"/>
    <mergeCell ref="DT65:DT66"/>
    <mergeCell ref="DU65:DU80"/>
    <mergeCell ref="EJ67:EJ68"/>
    <mergeCell ref="CR67:CR68"/>
    <mergeCell ref="DV65:DV80"/>
    <mergeCell ref="DW65:DW80"/>
    <mergeCell ref="EU74:EU75"/>
    <mergeCell ref="J76:J78"/>
    <mergeCell ref="K76:K78"/>
    <mergeCell ref="EL71:EL73"/>
    <mergeCell ref="ES71:ES73"/>
    <mergeCell ref="ET71:ET73"/>
    <mergeCell ref="EU71:EU73"/>
    <mergeCell ref="DS71:DS73"/>
    <mergeCell ref="DT71:DT73"/>
    <mergeCell ref="EA71:EA73"/>
    <mergeCell ref="EB71:EB73"/>
    <mergeCell ref="EC71:EC73"/>
    <mergeCell ref="EJ71:EJ73"/>
    <mergeCell ref="CR71:CR73"/>
    <mergeCell ref="CY71:CY73"/>
    <mergeCell ref="DJ65:DJ80"/>
    <mergeCell ref="DR65:DR66"/>
    <mergeCell ref="DG67:DG68"/>
    <mergeCell ref="DH67:DH68"/>
    <mergeCell ref="DR67:DR68"/>
    <mergeCell ref="DG74:DG75"/>
    <mergeCell ref="CR65:CR66"/>
    <mergeCell ref="CS65:CS80"/>
    <mergeCell ref="DH71:DH73"/>
    <mergeCell ref="DR71:DR73"/>
    <mergeCell ref="CR69:CR70"/>
    <mergeCell ref="ET67:ET68"/>
    <mergeCell ref="EU67:EU68"/>
    <mergeCell ref="EF65:EF80"/>
    <mergeCell ref="EU69:EU70"/>
    <mergeCell ref="CY74:CY75"/>
    <mergeCell ref="CZ74:CZ75"/>
    <mergeCell ref="J71:J73"/>
    <mergeCell ref="K71:K73"/>
    <mergeCell ref="EK69:EK70"/>
    <mergeCell ref="EL69:EL70"/>
    <mergeCell ref="ES69:ES70"/>
    <mergeCell ref="ET69:ET70"/>
    <mergeCell ref="CZ69:CZ70"/>
    <mergeCell ref="DG69:DG70"/>
    <mergeCell ref="BC69:BC70"/>
    <mergeCell ref="BD69:BD70"/>
    <mergeCell ref="BK69:BK70"/>
    <mergeCell ref="BL69:BL70"/>
    <mergeCell ref="R69:R70"/>
    <mergeCell ref="W69:W70"/>
    <mergeCell ref="EB69:EB70"/>
    <mergeCell ref="AH65:AH80"/>
    <mergeCell ref="AM65:AM66"/>
    <mergeCell ref="AN65:AN66"/>
    <mergeCell ref="AO65:AO80"/>
    <mergeCell ref="AP65:AP80"/>
    <mergeCell ref="AU65:AU66"/>
    <mergeCell ref="AM67:AM68"/>
    <mergeCell ref="BK71:BK73"/>
    <mergeCell ref="BL71:BL73"/>
    <mergeCell ref="W71:W73"/>
    <mergeCell ref="X71:X73"/>
    <mergeCell ref="AE71:AE73"/>
    <mergeCell ref="AF71:AF73"/>
    <mergeCell ref="AM71:AM73"/>
    <mergeCell ref="AN71:AN73"/>
    <mergeCell ref="W74:W75"/>
    <mergeCell ref="X74:X75"/>
    <mergeCell ref="L71:L73"/>
    <mergeCell ref="M71:M73"/>
    <mergeCell ref="N71:N73"/>
    <mergeCell ref="O71:O73"/>
    <mergeCell ref="P71:P73"/>
    <mergeCell ref="Q71:Q73"/>
    <mergeCell ref="R71:R73"/>
    <mergeCell ref="EC69:EC70"/>
    <mergeCell ref="EJ69:EJ70"/>
    <mergeCell ref="N76:N78"/>
    <mergeCell ref="O76:O78"/>
    <mergeCell ref="P76:P78"/>
    <mergeCell ref="DG71:DG73"/>
    <mergeCell ref="BS71:BS73"/>
    <mergeCell ref="BT71:BT73"/>
    <mergeCell ref="CA71:CA73"/>
    <mergeCell ref="CB71:CB73"/>
    <mergeCell ref="CI74:CI75"/>
    <mergeCell ref="BU65:BU80"/>
    <mergeCell ref="BV65:BV80"/>
    <mergeCell ref="CA65:CA66"/>
    <mergeCell ref="CB65:CB66"/>
    <mergeCell ref="EC65:EC66"/>
    <mergeCell ref="ED65:ED80"/>
    <mergeCell ref="CA67:CA68"/>
    <mergeCell ref="CB67:CB68"/>
    <mergeCell ref="BT69:BT70"/>
    <mergeCell ref="BF65:BF80"/>
    <mergeCell ref="CE77:CE80"/>
    <mergeCell ref="CF77:CF80"/>
    <mergeCell ref="CM69:CM75"/>
    <mergeCell ref="CN69:CN75"/>
    <mergeCell ref="CC65:CC80"/>
    <mergeCell ref="BT67:BT68"/>
    <mergeCell ref="BS76:BS78"/>
    <mergeCell ref="BT76:BT78"/>
    <mergeCell ref="CA76:CA78"/>
    <mergeCell ref="CB76:CB78"/>
    <mergeCell ref="CI76:CI78"/>
    <mergeCell ref="CJ76:CJ78"/>
    <mergeCell ref="BW69:BW80"/>
    <mergeCell ref="BX69:BX80"/>
    <mergeCell ref="Q76:Q78"/>
    <mergeCell ref="R76:R78"/>
    <mergeCell ref="EC74:EC75"/>
    <mergeCell ref="EJ74:EJ75"/>
    <mergeCell ref="EK74:EK75"/>
    <mergeCell ref="EL74:EL75"/>
    <mergeCell ref="ES74:ES75"/>
    <mergeCell ref="CV71:CV73"/>
    <mergeCell ref="CU74:CU75"/>
    <mergeCell ref="CV74:CV75"/>
    <mergeCell ref="AE74:AE75"/>
    <mergeCell ref="CZ71:CZ73"/>
    <mergeCell ref="AV76:AV78"/>
    <mergeCell ref="BC76:BC78"/>
    <mergeCell ref="BD76:BD78"/>
    <mergeCell ref="BK76:BK78"/>
    <mergeCell ref="BL76:BL78"/>
    <mergeCell ref="EJ65:EJ66"/>
    <mergeCell ref="EB67:EB68"/>
    <mergeCell ref="EC67:EC68"/>
    <mergeCell ref="CD65:CD80"/>
    <mergeCell ref="EA65:EA66"/>
    <mergeCell ref="ET74:ET75"/>
    <mergeCell ref="DH74:DH75"/>
    <mergeCell ref="DR74:DR75"/>
    <mergeCell ref="DS74:DS75"/>
    <mergeCell ref="DT74:DT75"/>
    <mergeCell ref="CE69:CE75"/>
    <mergeCell ref="CF69:CF75"/>
    <mergeCell ref="CI71:CI73"/>
    <mergeCell ref="CJ71:CJ73"/>
    <mergeCell ref="CL65:CL80"/>
    <mergeCell ref="CT65:CT80"/>
    <mergeCell ref="CY65:CY66"/>
    <mergeCell ref="CZ65:CZ66"/>
    <mergeCell ref="DA65:DA80"/>
    <mergeCell ref="CJ65:CJ66"/>
    <mergeCell ref="CK65:CK80"/>
    <mergeCell ref="AU76:AU78"/>
    <mergeCell ref="EJ76:EJ78"/>
    <mergeCell ref="EK76:EK78"/>
    <mergeCell ref="EL76:EL78"/>
    <mergeCell ref="ES76:ES78"/>
    <mergeCell ref="ET76:ET78"/>
    <mergeCell ref="CV76:CV78"/>
    <mergeCell ref="DC69:DC70"/>
    <mergeCell ref="DC71:DC73"/>
    <mergeCell ref="DD71:DD73"/>
    <mergeCell ref="DD69:DD70"/>
    <mergeCell ref="DC74:DC75"/>
    <mergeCell ref="DD74:DD75"/>
    <mergeCell ref="CU69:CU70"/>
    <mergeCell ref="CV69:CV70"/>
    <mergeCell ref="CU71:CU73"/>
    <mergeCell ref="EU76:EU78"/>
    <mergeCell ref="DR76:DR78"/>
    <mergeCell ref="DS76:DS78"/>
    <mergeCell ref="DT76:DT78"/>
    <mergeCell ref="EA76:EA78"/>
    <mergeCell ref="EB76:EB78"/>
    <mergeCell ref="EC76:EC78"/>
    <mergeCell ref="CQ76:CQ78"/>
    <mergeCell ref="CR76:CR78"/>
    <mergeCell ref="CY76:CY78"/>
    <mergeCell ref="CZ76:CZ78"/>
    <mergeCell ref="DG76:DG78"/>
    <mergeCell ref="DH76:DH78"/>
    <mergeCell ref="EE65:EE80"/>
    <mergeCell ref="DH69:DH70"/>
    <mergeCell ref="DR69:DR70"/>
    <mergeCell ref="Q81:Q85"/>
    <mergeCell ref="R81:R85"/>
    <mergeCell ref="W81:W85"/>
    <mergeCell ref="X81:X85"/>
    <mergeCell ref="Y81:Y85"/>
    <mergeCell ref="Z81:Z85"/>
    <mergeCell ref="BL81:BL85"/>
    <mergeCell ref="DH81:DH85"/>
    <mergeCell ref="CK81:CK85"/>
    <mergeCell ref="CL81:CL85"/>
    <mergeCell ref="CQ81:CQ85"/>
    <mergeCell ref="CR81:CR85"/>
    <mergeCell ref="CS81:CS85"/>
    <mergeCell ref="CT81:CT85"/>
    <mergeCell ref="CA81:CA85"/>
    <mergeCell ref="CB81:CB85"/>
    <mergeCell ref="H81:H85"/>
    <mergeCell ref="I81:I85"/>
    <mergeCell ref="J81:J85"/>
    <mergeCell ref="K81:K85"/>
    <mergeCell ref="O81:O85"/>
    <mergeCell ref="P81:P85"/>
    <mergeCell ref="A81:B85"/>
    <mergeCell ref="C81:C85"/>
    <mergeCell ref="D81:D85"/>
    <mergeCell ref="E81:E85"/>
    <mergeCell ref="F81:F85"/>
    <mergeCell ref="G81:G85"/>
    <mergeCell ref="BC81:BC85"/>
    <mergeCell ref="BD81:BD85"/>
    <mergeCell ref="BE81:BE85"/>
    <mergeCell ref="BF81:BF85"/>
    <mergeCell ref="BK81:BK85"/>
    <mergeCell ref="AO81:AO85"/>
    <mergeCell ref="AP81:AP85"/>
    <mergeCell ref="AU81:AU85"/>
    <mergeCell ref="AV81:AV85"/>
    <mergeCell ref="AW81:AW85"/>
    <mergeCell ref="AX81:AX85"/>
    <mergeCell ref="AE81:AE85"/>
    <mergeCell ref="AF81:AF85"/>
    <mergeCell ref="AG81:AG85"/>
    <mergeCell ref="AH81:AH85"/>
    <mergeCell ref="AM81:AM85"/>
    <mergeCell ref="AN81:AN85"/>
    <mergeCell ref="CC81:CC85"/>
    <mergeCell ref="CD81:CD85"/>
    <mergeCell ref="CI81:CI85"/>
    <mergeCell ref="CJ81:CJ85"/>
    <mergeCell ref="BM81:BM85"/>
    <mergeCell ref="BN81:BN85"/>
    <mergeCell ref="BS81:BS85"/>
    <mergeCell ref="BT81:BT85"/>
    <mergeCell ref="BU81:BU85"/>
    <mergeCell ref="BV81:BV85"/>
    <mergeCell ref="EX81:EX85"/>
    <mergeCell ref="A86:B87"/>
    <mergeCell ref="C86:C87"/>
    <mergeCell ref="D86:D87"/>
    <mergeCell ref="E86:E87"/>
    <mergeCell ref="F86:F87"/>
    <mergeCell ref="G86:G87"/>
    <mergeCell ref="H86:H87"/>
    <mergeCell ref="I86:I87"/>
    <mergeCell ref="EN81:EN85"/>
    <mergeCell ref="EO81:EO85"/>
    <mergeCell ref="ES81:ES85"/>
    <mergeCell ref="ET81:ET85"/>
    <mergeCell ref="EU81:EU85"/>
    <mergeCell ref="EV81:EV85"/>
    <mergeCell ref="EE81:EE85"/>
    <mergeCell ref="EF81:EF85"/>
    <mergeCell ref="EJ81:EJ85"/>
    <mergeCell ref="EK81:EK85"/>
    <mergeCell ref="EL81:EL85"/>
    <mergeCell ref="EM81:EM85"/>
    <mergeCell ref="DV81:DV85"/>
    <mergeCell ref="DW81:DW85"/>
    <mergeCell ref="EA81:EA85"/>
    <mergeCell ref="EB81:EB85"/>
    <mergeCell ref="EC81:EC85"/>
    <mergeCell ref="ED81:ED85"/>
    <mergeCell ref="DI81:DI85"/>
    <mergeCell ref="DJ81:DJ85"/>
    <mergeCell ref="DR81:DR85"/>
    <mergeCell ref="DS81:DS85"/>
    <mergeCell ref="DT81:DT85"/>
    <mergeCell ref="EX86:EX87"/>
    <mergeCell ref="DU86:DU87"/>
    <mergeCell ref="DV86:DV87"/>
    <mergeCell ref="DW86:DW87"/>
    <mergeCell ref="ED86:ED87"/>
    <mergeCell ref="EE86:EE87"/>
    <mergeCell ref="EF86:EF87"/>
    <mergeCell ref="EW81:EW85"/>
    <mergeCell ref="DU81:DU85"/>
    <mergeCell ref="EW86:EW87"/>
    <mergeCell ref="AW86:AW87"/>
    <mergeCell ref="AX86:AX87"/>
    <mergeCell ref="BE86:BE87"/>
    <mergeCell ref="BF86:BF87"/>
    <mergeCell ref="BM86:BM87"/>
    <mergeCell ref="BN86:BN87"/>
    <mergeCell ref="Y86:Y87"/>
    <mergeCell ref="Z86:Z87"/>
    <mergeCell ref="AG86:AG87"/>
    <mergeCell ref="AH86:AH87"/>
    <mergeCell ref="AO86:AO87"/>
    <mergeCell ref="AP86:AP87"/>
    <mergeCell ref="AN88:AN93"/>
    <mergeCell ref="AO88:AO93"/>
    <mergeCell ref="AP88:AP93"/>
    <mergeCell ref="AX88:AX93"/>
    <mergeCell ref="BC88:BC93"/>
    <mergeCell ref="BD88:BD93"/>
    <mergeCell ref="BE88:BE93"/>
    <mergeCell ref="BF88:BF93"/>
    <mergeCell ref="BK88:BK93"/>
    <mergeCell ref="CS86:CS87"/>
    <mergeCell ref="CT86:CT87"/>
    <mergeCell ref="DA86:DA87"/>
    <mergeCell ref="DB86:DB87"/>
    <mergeCell ref="DI86:DI87"/>
    <mergeCell ref="DJ86:DJ87"/>
    <mergeCell ref="BU86:BU87"/>
    <mergeCell ref="BV86:BV87"/>
    <mergeCell ref="CC86:CC87"/>
    <mergeCell ref="CD86:CD87"/>
    <mergeCell ref="CN88:CN93"/>
    <mergeCell ref="CB88:CB93"/>
    <mergeCell ref="CC88:CC93"/>
    <mergeCell ref="CD88:CD93"/>
    <mergeCell ref="CI88:CI93"/>
    <mergeCell ref="BL88:BL93"/>
    <mergeCell ref="BM88:BM93"/>
    <mergeCell ref="A88:B93"/>
    <mergeCell ref="C88:C93"/>
    <mergeCell ref="D88:D93"/>
    <mergeCell ref="E88:E93"/>
    <mergeCell ref="F88:F93"/>
    <mergeCell ref="G88:G93"/>
    <mergeCell ref="EM86:EM87"/>
    <mergeCell ref="EN86:EN87"/>
    <mergeCell ref="EO86:EO87"/>
    <mergeCell ref="EV86:EV87"/>
    <mergeCell ref="CK86:CK87"/>
    <mergeCell ref="CL86:CL87"/>
    <mergeCell ref="H88:H93"/>
    <mergeCell ref="I88:I93"/>
    <mergeCell ref="J88:J93"/>
    <mergeCell ref="K88:K93"/>
    <mergeCell ref="L88:L90"/>
    <mergeCell ref="M88:M90"/>
    <mergeCell ref="BN88:BN93"/>
    <mergeCell ref="BS88:BS93"/>
    <mergeCell ref="BT88:BT93"/>
    <mergeCell ref="BU88:BU93"/>
    <mergeCell ref="AU88:AU93"/>
    <mergeCell ref="AV88:AV93"/>
    <mergeCell ref="AW88:AW93"/>
    <mergeCell ref="Z88:Z93"/>
    <mergeCell ref="AE88:AE93"/>
    <mergeCell ref="AF88:AF93"/>
    <mergeCell ref="AG88:AG93"/>
    <mergeCell ref="AH88:AH93"/>
    <mergeCell ref="AM88:AM93"/>
    <mergeCell ref="N88:N90"/>
    <mergeCell ref="P88:P93"/>
    <mergeCell ref="Q88:Q93"/>
    <mergeCell ref="W88:W93"/>
    <mergeCell ref="X88:X93"/>
    <mergeCell ref="Y88:Y93"/>
    <mergeCell ref="BV88:BV93"/>
    <mergeCell ref="CA88:CA93"/>
    <mergeCell ref="EK88:EK93"/>
    <mergeCell ref="EL88:EL93"/>
    <mergeCell ref="DU88:DU93"/>
    <mergeCell ref="DV88:DV93"/>
    <mergeCell ref="DW88:DW93"/>
    <mergeCell ref="EA88:EA93"/>
    <mergeCell ref="EC88:EC93"/>
    <mergeCell ref="DH88:DH93"/>
    <mergeCell ref="DI88:DI93"/>
    <mergeCell ref="DJ88:DJ93"/>
    <mergeCell ref="DR88:DR93"/>
    <mergeCell ref="DS88:DS93"/>
    <mergeCell ref="DT88:DT93"/>
    <mergeCell ref="CT88:CT93"/>
    <mergeCell ref="CY88:CY93"/>
    <mergeCell ref="CZ88:CZ93"/>
    <mergeCell ref="DA88:DA93"/>
    <mergeCell ref="DB88:DB93"/>
    <mergeCell ref="DG88:DG93"/>
    <mergeCell ref="CU88:CU90"/>
    <mergeCell ref="CV88:CV90"/>
    <mergeCell ref="EB88:EB93"/>
    <mergeCell ref="H94:H95"/>
    <mergeCell ref="I94:I95"/>
    <mergeCell ref="J94:J95"/>
    <mergeCell ref="K94:K95"/>
    <mergeCell ref="L94:L95"/>
    <mergeCell ref="M94:M95"/>
    <mergeCell ref="A94:B95"/>
    <mergeCell ref="C94:C95"/>
    <mergeCell ref="D94:D95"/>
    <mergeCell ref="E94:E95"/>
    <mergeCell ref="F94:F95"/>
    <mergeCell ref="G94:G95"/>
    <mergeCell ref="EV88:EV93"/>
    <mergeCell ref="EW88:EW93"/>
    <mergeCell ref="EX88:EX93"/>
    <mergeCell ref="L91:L93"/>
    <mergeCell ref="M91:M93"/>
    <mergeCell ref="N91:N93"/>
    <mergeCell ref="BW88:BW93"/>
    <mergeCell ref="BX88:BX93"/>
    <mergeCell ref="CE88:CE93"/>
    <mergeCell ref="CF88:CF93"/>
    <mergeCell ref="EM88:EM93"/>
    <mergeCell ref="EN88:EN93"/>
    <mergeCell ref="EO88:EO93"/>
    <mergeCell ref="ES88:ES93"/>
    <mergeCell ref="ET88:ET93"/>
    <mergeCell ref="EU88:EU93"/>
    <mergeCell ref="ED88:ED93"/>
    <mergeCell ref="EE88:EE93"/>
    <mergeCell ref="EF88:EF93"/>
    <mergeCell ref="EJ88:EJ93"/>
    <mergeCell ref="Z94:Z95"/>
    <mergeCell ref="AA94:AA95"/>
    <mergeCell ref="AB94:AB95"/>
    <mergeCell ref="AC94:AC95"/>
    <mergeCell ref="AD94:AD95"/>
    <mergeCell ref="AE94:AE95"/>
    <mergeCell ref="T94:T95"/>
    <mergeCell ref="U94:U95"/>
    <mergeCell ref="V94:V95"/>
    <mergeCell ref="W94:W95"/>
    <mergeCell ref="X94:X95"/>
    <mergeCell ref="Y94:Y95"/>
    <mergeCell ref="N94:N95"/>
    <mergeCell ref="O94:O95"/>
    <mergeCell ref="P94:P95"/>
    <mergeCell ref="Q94:Q95"/>
    <mergeCell ref="R94:R95"/>
    <mergeCell ref="S94:S95"/>
    <mergeCell ref="AR94:AR95"/>
    <mergeCell ref="AS94:AS95"/>
    <mergeCell ref="AT94:AT95"/>
    <mergeCell ref="AU94:AU95"/>
    <mergeCell ref="AV94:AV95"/>
    <mergeCell ref="AW94:AW95"/>
    <mergeCell ref="AL94:AL95"/>
    <mergeCell ref="AM94:AM95"/>
    <mergeCell ref="AN94:AN95"/>
    <mergeCell ref="AO94:AO95"/>
    <mergeCell ref="AP94:AP95"/>
    <mergeCell ref="AQ94:AQ95"/>
    <mergeCell ref="AF94:AF95"/>
    <mergeCell ref="AG94:AG95"/>
    <mergeCell ref="AH94:AH95"/>
    <mergeCell ref="AI94:AI95"/>
    <mergeCell ref="AJ94:AJ95"/>
    <mergeCell ref="AK94:AK95"/>
    <mergeCell ref="BJ94:BJ95"/>
    <mergeCell ref="BK94:BK95"/>
    <mergeCell ref="BL94:BL95"/>
    <mergeCell ref="BM94:BM95"/>
    <mergeCell ref="BN94:BN95"/>
    <mergeCell ref="BO94:BO95"/>
    <mergeCell ref="BD94:BD95"/>
    <mergeCell ref="BE94:BE95"/>
    <mergeCell ref="BF94:BF95"/>
    <mergeCell ref="BG94:BG95"/>
    <mergeCell ref="BH94:BH95"/>
    <mergeCell ref="BI94:BI95"/>
    <mergeCell ref="AX94:AX95"/>
    <mergeCell ref="AY94:AY95"/>
    <mergeCell ref="AZ94:AZ95"/>
    <mergeCell ref="BA94:BA95"/>
    <mergeCell ref="BB94:BB95"/>
    <mergeCell ref="BC94:BC95"/>
    <mergeCell ref="CB94:CB95"/>
    <mergeCell ref="CC94:CC95"/>
    <mergeCell ref="CD94:CD95"/>
    <mergeCell ref="CE94:CE95"/>
    <mergeCell ref="CF94:CF95"/>
    <mergeCell ref="CG94:CG95"/>
    <mergeCell ref="BV94:BV95"/>
    <mergeCell ref="BW94:BW95"/>
    <mergeCell ref="BX94:BX95"/>
    <mergeCell ref="BY94:BY95"/>
    <mergeCell ref="BZ94:BZ95"/>
    <mergeCell ref="CA94:CA95"/>
    <mergeCell ref="BP94:BP95"/>
    <mergeCell ref="BQ94:BQ95"/>
    <mergeCell ref="BR94:BR95"/>
    <mergeCell ref="BS94:BS95"/>
    <mergeCell ref="BT94:BT95"/>
    <mergeCell ref="BU94:BU95"/>
    <mergeCell ref="EX94:EX95"/>
    <mergeCell ref="EY94:EY95"/>
    <mergeCell ref="CE40:CE48"/>
    <mergeCell ref="CF40:CF48"/>
    <mergeCell ref="CM40:CM48"/>
    <mergeCell ref="EQ94:EQ95"/>
    <mergeCell ref="ER94:ER95"/>
    <mergeCell ref="ES94:ES95"/>
    <mergeCell ref="ET94:ET95"/>
    <mergeCell ref="EU94:EU95"/>
    <mergeCell ref="EV94:EV95"/>
    <mergeCell ref="EK94:EK95"/>
    <mergeCell ref="EL94:EL95"/>
    <mergeCell ref="EM94:EM95"/>
    <mergeCell ref="EN94:EN95"/>
    <mergeCell ref="EO94:EO95"/>
    <mergeCell ref="EP94:EP95"/>
    <mergeCell ref="EE94:EE95"/>
    <mergeCell ref="EH94:EH95"/>
    <mergeCell ref="EI94:EI95"/>
    <mergeCell ref="EJ94:EJ95"/>
    <mergeCell ref="DY94:DY95"/>
    <mergeCell ref="DZ94:DZ95"/>
    <mergeCell ref="EA94:EA95"/>
    <mergeCell ref="EB94:EB95"/>
    <mergeCell ref="EC94:EC95"/>
    <mergeCell ref="ED94:ED95"/>
    <mergeCell ref="DS94:DS95"/>
    <mergeCell ref="DT94:DT95"/>
    <mergeCell ref="DU94:DU95"/>
    <mergeCell ref="DV94:DV95"/>
    <mergeCell ref="DW94:DW95"/>
    <mergeCell ref="EW94:EW95"/>
    <mergeCell ref="DX94:DX95"/>
    <mergeCell ref="DL94:DL95"/>
    <mergeCell ref="DM94:DM95"/>
    <mergeCell ref="DO94:DO95"/>
    <mergeCell ref="DP94:DP95"/>
    <mergeCell ref="DQ94:DQ95"/>
    <mergeCell ref="DR94:DR95"/>
    <mergeCell ref="EF94:EF95"/>
    <mergeCell ref="EG94:EG95"/>
    <mergeCell ref="DD94:DD95"/>
    <mergeCell ref="DE94:DE95"/>
    <mergeCell ref="CT94:CT95"/>
    <mergeCell ref="CU94:CU95"/>
    <mergeCell ref="CV94:CV95"/>
    <mergeCell ref="CW94:CW95"/>
    <mergeCell ref="CX94:CX95"/>
    <mergeCell ref="CY94:CY95"/>
    <mergeCell ref="DF94:DF95"/>
    <mergeCell ref="DG94:DG95"/>
    <mergeCell ref="DH94:DH95"/>
    <mergeCell ref="DI94:DI95"/>
    <mergeCell ref="DJ94:DJ95"/>
    <mergeCell ref="DK94:DK95"/>
    <mergeCell ref="CY81:CY85"/>
    <mergeCell ref="CZ81:CZ85"/>
    <mergeCell ref="DA81:DA85"/>
    <mergeCell ref="DB81:DB85"/>
    <mergeCell ref="DG81:DG85"/>
    <mergeCell ref="DC76:DC78"/>
    <mergeCell ref="DD76:DD78"/>
    <mergeCell ref="CN94:CN95"/>
    <mergeCell ref="CO94:CO95"/>
    <mergeCell ref="CP94:CP95"/>
    <mergeCell ref="CQ94:CQ95"/>
    <mergeCell ref="CR94:CR95"/>
    <mergeCell ref="CS94:CS95"/>
    <mergeCell ref="CH94:CH95"/>
    <mergeCell ref="CI94:CI95"/>
    <mergeCell ref="CJ94:CJ95"/>
    <mergeCell ref="CK94:CK95"/>
    <mergeCell ref="CL94:CL95"/>
    <mergeCell ref="CN77:CN80"/>
    <mergeCell ref="CZ94:CZ95"/>
    <mergeCell ref="DA94:DA95"/>
    <mergeCell ref="DB94:DB95"/>
    <mergeCell ref="DC94:DC95"/>
    <mergeCell ref="CM94:CM95"/>
    <mergeCell ref="CU76:CU78"/>
    <mergeCell ref="CJ88:CJ93"/>
    <mergeCell ref="CK88:CK93"/>
    <mergeCell ref="CL88:CL93"/>
    <mergeCell ref="CQ88:CQ93"/>
    <mergeCell ref="CR88:CR93"/>
    <mergeCell ref="CS88:CS93"/>
    <mergeCell ref="CM88:CM93"/>
  </mergeCells>
  <conditionalFormatting sqref="DO22:DP95">
    <cfRule type="cellIs" priority="1" operator="greaterThan">
      <formula>0</formula>
    </cfRule>
  </conditionalFormatting>
  <dataValidations count="2">
    <dataValidation allowBlank="1" showInputMessage="1" showErrorMessage="1" prompt="% PONDERACIÓN ACTIVIDAD SEGPLAN: La ponderacion se realiza frente al numero de actividades sin importar a qué meta proyecto de inversion corresponda y debe sumar el 100%" sqref="Q20:Q21" xr:uid="{0468F65E-4CC3-46ED-BC1D-555BD877AD3A}"/>
    <dataValidation allowBlank="1" showInputMessage="1" showErrorMessage="1" prompt="% PONDERACION ACTIVIDAD: Conforme al numero de actividades programadas para la ejecución de la meta, se debe ponderar para que el total corresponda al 100%" sqref="P20:P21" xr:uid="{35EDBC36-CC05-45AF-AF5B-E5B328ADCE85}"/>
  </dataValidations>
  <pageMargins left="0.7" right="0.7" top="0.75" bottom="0.75" header="0.3" footer="0.3"/>
  <ignoredErrors>
    <ignoredError xmlns:x16r3="http://schemas.microsoft.com/office/spreadsheetml/2018/08/main" xmlns:x16r5="http://schemas.microsoft.com/office/spreadsheetml/2020/10/main" sqref="A24:XFD25 CQ38:CR38 CQ39:CR39 A32:BT32 B31 CW31 A37:BT37 A36:BT36 CW36 A39:BT39 A38:R38 T38:BQ38 CW38 A34:BT34 A33:BT33 CW33 CW32 A35:BT35 CW35 CW39 CW34 CW37 CQ31:CR31 CQ32:CR32 CQ33:CR33 CQ34:CR34 CQ35:CR35 CQ36:CR36 CQ37:CR37 A22:D22 F22:G22 CE31:CJ31 BW32:CC32 BW31:CB31 BW37:CC37 BW36:CC36 BW39:CC39 BW38:BX38 BW34:BY34 BW33:CC33 BW35:CC35 CE32:CJ32 CE37:CJ37 CE36:CJ36 CE39:CJ39 CE38:CJ38 CE34:CJ34 CE33:CJ33 CE35:CJ35 CA34:CC34 BZ38:CC38 BS38:BT38 CM31:CO31 CM32:CO32 CM37:CO37 CM36:CO36 CM39:CO39 CM38:CO38 CM34:CO34 CM33:CO33 CM35:CO35 DE31:DH31 DE36:DH36 DE38:DH38 DE33:DH33 DE32:DH32 DE35:DH35 DE39:DH39 DE34:DH34 DE37:DH37 DK31:XFD31 DK36:XFD36 DK38:XFD38 DK33:XFD33 DK32:XFD32 DK35:XFD35 DK39:XFD39 DK34:XFD34 DK37:XFD37 J31:BT31 CY31:CZ31 CY32:CZ32 CY33:CZ33 CY34:CZ34 CY35:CZ35 CY36:CZ36 CY37:CZ37 CY38:CZ38 CY39:CZ39 I22:CO22 A23:EY23 FA23:XFD23 CQ22:CW22 A29:XFD30 A26:CO26 CQ26:CW26 A27:CO27 CQ27:XFD27 A28:CO28 CQ28:CW28 CY22:XFD22 CY26:XFD26 CY28:XFD28" evalError="1" twoDigitTextYear="1" numberStoredAsText="1" formula="1" formulaRange="1" unlockedFormula="1" emptyCellReference="1" listDataValidation="1" calculatedColumn="1" x16r3:misleadingFormat="1" x16r5:outdatedDataTypes="1"/>
  </ignoredErrors>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I34"/>
  <sheetViews>
    <sheetView topLeftCell="A29" zoomScale="55" zoomScaleNormal="55" workbookViewId="0">
      <selection activeCell="A30" sqref="A30"/>
    </sheetView>
  </sheetViews>
  <sheetFormatPr baseColWidth="10" defaultColWidth="11.42578125" defaultRowHeight="15" x14ac:dyDescent="0.25"/>
  <cols>
    <col min="1" max="1" width="43.42578125" style="1" customWidth="1"/>
    <col min="2" max="2" width="26.7109375" style="1" customWidth="1"/>
    <col min="3" max="3" width="14.7109375" style="1" customWidth="1"/>
    <col min="4" max="4" width="33.42578125" style="1" customWidth="1"/>
    <col min="5" max="5" width="17.28515625" style="1" customWidth="1"/>
    <col min="6" max="6" width="54.42578125" style="1" customWidth="1"/>
    <col min="7" max="7" width="15.42578125" style="1" customWidth="1"/>
    <col min="8" max="8" width="17.42578125" style="1" customWidth="1"/>
    <col min="9" max="9" width="16" style="1" customWidth="1"/>
    <col min="10" max="10" width="44.28515625" style="1" customWidth="1"/>
    <col min="11" max="11" width="70.42578125" style="1" customWidth="1"/>
    <col min="12" max="12" width="57.28515625" style="1" customWidth="1"/>
    <col min="13" max="13" width="55.28515625" style="1" customWidth="1"/>
    <col min="14" max="14" width="57.7109375" style="1" customWidth="1"/>
    <col min="15" max="15" width="58.28515625" style="1" customWidth="1"/>
    <col min="16" max="16384" width="11.42578125" style="1"/>
  </cols>
  <sheetData>
    <row r="1" spans="1:139" s="61" customFormat="1" ht="29.25" customHeight="1" x14ac:dyDescent="0.25">
      <c r="A1" s="1103"/>
      <c r="B1" s="1106" t="s">
        <v>33</v>
      </c>
      <c r="C1" s="1107"/>
      <c r="D1" s="1107"/>
      <c r="E1" s="1107"/>
      <c r="F1" s="1107"/>
      <c r="G1" s="1107"/>
      <c r="H1" s="1107"/>
      <c r="I1" s="1107"/>
      <c r="J1" s="1107"/>
      <c r="K1" s="1107"/>
      <c r="L1" s="1107"/>
      <c r="M1" s="1107"/>
      <c r="N1" s="1108"/>
      <c r="O1" s="1109"/>
      <c r="P1" s="87"/>
      <c r="Q1" s="87"/>
      <c r="R1" s="87"/>
      <c r="S1" s="87"/>
      <c r="T1" s="87"/>
      <c r="U1" s="87"/>
      <c r="V1" s="87"/>
      <c r="W1" s="87"/>
      <c r="Z1" s="52"/>
      <c r="AA1" s="52"/>
      <c r="AB1" s="52"/>
      <c r="AC1" s="52"/>
      <c r="AD1" s="52"/>
      <c r="AE1" s="52"/>
      <c r="AF1" s="52"/>
      <c r="AG1" s="52"/>
      <c r="AH1" s="52"/>
      <c r="AI1" s="52"/>
      <c r="AJ1" s="52"/>
      <c r="AK1" s="52"/>
      <c r="AL1" s="52"/>
      <c r="AM1" s="52"/>
      <c r="AN1" s="63"/>
      <c r="AO1" s="52"/>
      <c r="AP1" s="52"/>
      <c r="AQ1" s="52"/>
      <c r="AR1" s="52"/>
      <c r="AS1" s="52"/>
      <c r="AT1" s="52"/>
      <c r="AU1" s="52"/>
      <c r="AV1" s="52"/>
      <c r="AW1" s="52"/>
      <c r="AX1" s="52"/>
      <c r="AY1" s="52"/>
      <c r="AZ1" s="52"/>
      <c r="BA1" s="52"/>
      <c r="BB1" s="52"/>
      <c r="BC1" s="52"/>
      <c r="BD1" s="52"/>
      <c r="BE1" s="52"/>
      <c r="BF1" s="52"/>
      <c r="BG1" s="52"/>
      <c r="BH1" s="52"/>
      <c r="BI1" s="52"/>
      <c r="BJ1" s="52"/>
      <c r="BK1" s="52"/>
      <c r="BL1" s="52"/>
      <c r="BM1" s="52"/>
      <c r="BN1" s="52"/>
      <c r="BO1" s="52"/>
      <c r="BP1" s="52"/>
      <c r="BQ1" s="52"/>
      <c r="BR1" s="52"/>
      <c r="BS1" s="52"/>
      <c r="BT1" s="52"/>
      <c r="BU1" s="52"/>
      <c r="BV1" s="52"/>
      <c r="BW1" s="52"/>
      <c r="BX1" s="52"/>
      <c r="BY1" s="52"/>
      <c r="BZ1" s="52"/>
      <c r="CA1" s="52"/>
      <c r="CB1" s="52"/>
      <c r="CC1" s="52"/>
      <c r="CD1" s="52"/>
      <c r="CE1" s="52"/>
      <c r="CF1" s="52"/>
      <c r="CG1" s="52"/>
      <c r="CH1" s="52"/>
      <c r="CI1" s="52"/>
      <c r="CJ1" s="52"/>
      <c r="CK1" s="52"/>
      <c r="CL1" s="52"/>
      <c r="CM1" s="52"/>
      <c r="CN1" s="52"/>
      <c r="CO1" s="52"/>
      <c r="CP1" s="52"/>
      <c r="CQ1" s="52"/>
      <c r="CR1" s="52"/>
      <c r="CS1" s="52"/>
      <c r="CT1" s="52"/>
      <c r="CU1" s="52"/>
      <c r="CV1" s="52"/>
      <c r="CW1" s="52"/>
      <c r="CX1" s="52"/>
      <c r="CY1" s="52"/>
      <c r="CZ1" s="52"/>
      <c r="DA1" s="52"/>
      <c r="DB1" s="52"/>
      <c r="DC1" s="52"/>
      <c r="DD1" s="52"/>
      <c r="DE1" s="52"/>
      <c r="DF1" s="52"/>
      <c r="DG1" s="52"/>
      <c r="DH1" s="36"/>
      <c r="DI1" s="36"/>
      <c r="DJ1" s="36"/>
      <c r="DK1" s="36"/>
      <c r="DL1" s="36"/>
      <c r="DM1" s="36"/>
      <c r="DN1" s="36"/>
      <c r="DO1" s="36"/>
      <c r="DP1" s="36"/>
      <c r="DQ1" s="36"/>
      <c r="DR1" s="36"/>
      <c r="DS1" s="36"/>
      <c r="DT1" s="36"/>
      <c r="DU1" s="36"/>
      <c r="DV1" s="36"/>
      <c r="DW1" s="36"/>
      <c r="DX1" s="36"/>
      <c r="DY1" s="36"/>
      <c r="DZ1" s="36"/>
      <c r="EA1" s="36"/>
      <c r="EB1" s="36"/>
      <c r="EC1" s="36"/>
      <c r="ED1" s="36"/>
      <c r="EE1" s="36"/>
      <c r="EF1" s="36"/>
      <c r="EG1" s="36"/>
      <c r="EH1" s="36"/>
      <c r="EI1" s="60"/>
    </row>
    <row r="2" spans="1:139" s="61" customFormat="1" ht="29.25" customHeight="1" x14ac:dyDescent="0.25">
      <c r="A2" s="1104"/>
      <c r="B2" s="1106" t="s">
        <v>21</v>
      </c>
      <c r="C2" s="1107"/>
      <c r="D2" s="1107"/>
      <c r="E2" s="1107"/>
      <c r="F2" s="1107"/>
      <c r="G2" s="1107"/>
      <c r="H2" s="1107"/>
      <c r="I2" s="1107"/>
      <c r="J2" s="1107"/>
      <c r="K2" s="1107"/>
      <c r="L2" s="1107"/>
      <c r="M2" s="1107"/>
      <c r="N2" s="1108"/>
      <c r="O2" s="1109"/>
      <c r="P2" s="87"/>
      <c r="Q2" s="87"/>
      <c r="R2" s="87"/>
      <c r="S2" s="87"/>
      <c r="T2" s="87"/>
      <c r="U2" s="87"/>
      <c r="V2" s="87"/>
      <c r="W2" s="87"/>
      <c r="Z2" s="52"/>
      <c r="AA2" s="52"/>
      <c r="AB2" s="52"/>
      <c r="AC2" s="52"/>
      <c r="AD2" s="52"/>
      <c r="AE2" s="52"/>
      <c r="AF2" s="52"/>
      <c r="AG2" s="52"/>
      <c r="AH2" s="52"/>
      <c r="AI2" s="52"/>
      <c r="AJ2" s="52"/>
      <c r="AK2" s="52"/>
      <c r="AL2" s="52"/>
      <c r="AM2" s="52"/>
      <c r="AN2" s="63"/>
      <c r="AO2" s="52"/>
      <c r="AP2" s="52"/>
      <c r="AQ2" s="52"/>
      <c r="AR2" s="52"/>
      <c r="AS2" s="52"/>
      <c r="AT2" s="52"/>
      <c r="AU2" s="52"/>
      <c r="AV2" s="52"/>
      <c r="AW2" s="52"/>
      <c r="AX2" s="52"/>
      <c r="AY2" s="52"/>
      <c r="AZ2" s="52"/>
      <c r="BA2" s="52"/>
      <c r="BB2" s="52"/>
      <c r="BC2" s="52"/>
      <c r="BD2" s="52"/>
      <c r="BE2" s="52"/>
      <c r="BF2" s="52"/>
      <c r="BG2" s="52"/>
      <c r="BH2" s="52"/>
      <c r="BI2" s="52"/>
      <c r="BJ2" s="52"/>
      <c r="BK2" s="52"/>
      <c r="BL2" s="52"/>
      <c r="BM2" s="52"/>
      <c r="BN2" s="52"/>
      <c r="BO2" s="52"/>
      <c r="BP2" s="52"/>
      <c r="BQ2" s="52"/>
      <c r="BR2" s="52"/>
      <c r="BS2" s="52"/>
      <c r="BT2" s="52"/>
      <c r="BU2" s="52"/>
      <c r="BV2" s="52"/>
      <c r="BW2" s="52"/>
      <c r="BX2" s="52"/>
      <c r="BY2" s="52"/>
      <c r="BZ2" s="52"/>
      <c r="CA2" s="52"/>
      <c r="CB2" s="52"/>
      <c r="CC2" s="52"/>
      <c r="CD2" s="52"/>
      <c r="CE2" s="52"/>
      <c r="CF2" s="52"/>
      <c r="CG2" s="52"/>
      <c r="CH2" s="52"/>
      <c r="CI2" s="52"/>
      <c r="CJ2" s="52"/>
      <c r="CK2" s="52"/>
      <c r="CL2" s="52"/>
      <c r="CM2" s="52"/>
      <c r="CN2" s="52"/>
      <c r="CO2" s="52"/>
      <c r="CP2" s="52"/>
      <c r="CQ2" s="52"/>
      <c r="CR2" s="52"/>
      <c r="CS2" s="52"/>
      <c r="CT2" s="52"/>
      <c r="CU2" s="52"/>
      <c r="CV2" s="52"/>
      <c r="CW2" s="52"/>
      <c r="CX2" s="52"/>
      <c r="CY2" s="52"/>
      <c r="CZ2" s="52"/>
      <c r="DA2" s="52"/>
      <c r="DB2" s="52"/>
      <c r="DC2" s="52"/>
      <c r="DD2" s="52"/>
      <c r="DE2" s="52"/>
      <c r="DF2" s="52"/>
      <c r="DG2" s="52"/>
      <c r="DH2" s="36"/>
      <c r="DI2" s="36"/>
      <c r="DJ2" s="36"/>
      <c r="DK2" s="36"/>
      <c r="DL2" s="36"/>
      <c r="DM2" s="36"/>
      <c r="DN2" s="36"/>
      <c r="DO2" s="36"/>
      <c r="DP2" s="36"/>
      <c r="DQ2" s="36"/>
      <c r="DR2" s="36"/>
      <c r="DS2" s="36"/>
      <c r="DT2" s="36"/>
      <c r="DU2" s="36"/>
      <c r="DV2" s="36"/>
      <c r="DW2" s="36"/>
      <c r="DX2" s="36"/>
      <c r="DY2" s="36"/>
      <c r="DZ2" s="36"/>
      <c r="EA2" s="36"/>
      <c r="EB2" s="36"/>
      <c r="EC2" s="36"/>
      <c r="ED2" s="36"/>
      <c r="EE2" s="36"/>
      <c r="EF2" s="36"/>
      <c r="EG2" s="36"/>
      <c r="EH2" s="36"/>
      <c r="EI2" s="60"/>
    </row>
    <row r="3" spans="1:139" s="61" customFormat="1" ht="29.25" customHeight="1" x14ac:dyDescent="0.25">
      <c r="A3" s="1105"/>
      <c r="B3" s="1110" t="s">
        <v>22</v>
      </c>
      <c r="C3" s="1110"/>
      <c r="D3" s="1110"/>
      <c r="E3" s="1110"/>
      <c r="F3" s="1110"/>
      <c r="G3" s="1110"/>
      <c r="H3" s="1110"/>
      <c r="I3" s="1110"/>
      <c r="J3" s="1110"/>
      <c r="K3" s="1111" t="s">
        <v>23</v>
      </c>
      <c r="L3" s="1111"/>
      <c r="M3" s="1111"/>
      <c r="N3" s="1111"/>
      <c r="O3" s="1109"/>
      <c r="P3" s="88"/>
      <c r="Q3" s="88"/>
      <c r="R3" s="88"/>
      <c r="S3" s="88"/>
      <c r="T3" s="88"/>
      <c r="U3" s="88"/>
      <c r="V3" s="88"/>
      <c r="W3" s="88"/>
      <c r="Z3" s="52"/>
      <c r="AA3" s="52"/>
      <c r="AB3" s="52"/>
      <c r="AC3" s="52"/>
      <c r="AD3" s="52"/>
      <c r="AE3" s="52"/>
      <c r="AF3" s="52"/>
      <c r="AG3" s="52"/>
      <c r="AH3" s="52"/>
      <c r="AI3" s="52"/>
      <c r="AJ3" s="52"/>
      <c r="AK3" s="52"/>
      <c r="AL3" s="52"/>
      <c r="AM3" s="52"/>
      <c r="AN3" s="63"/>
      <c r="AO3" s="52"/>
      <c r="AP3" s="52"/>
      <c r="AQ3" s="52"/>
      <c r="AR3" s="52"/>
      <c r="AS3" s="52"/>
      <c r="AT3" s="52"/>
      <c r="AU3" s="52"/>
      <c r="AV3" s="52"/>
      <c r="AW3" s="52"/>
      <c r="AX3" s="52"/>
      <c r="AY3" s="52"/>
      <c r="AZ3" s="52"/>
      <c r="BA3" s="52"/>
      <c r="BB3" s="52"/>
      <c r="BC3" s="52"/>
      <c r="BD3" s="52"/>
      <c r="BE3" s="52"/>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36"/>
      <c r="DI3" s="36"/>
      <c r="DJ3" s="36"/>
      <c r="DK3" s="36"/>
      <c r="DL3" s="36"/>
      <c r="DM3" s="36"/>
      <c r="DN3" s="36"/>
      <c r="DO3" s="36"/>
      <c r="DP3" s="36"/>
      <c r="DQ3" s="36"/>
      <c r="DR3" s="36"/>
      <c r="DS3" s="36"/>
      <c r="DT3" s="36"/>
      <c r="DU3" s="36"/>
      <c r="DV3" s="36"/>
      <c r="DW3" s="36"/>
      <c r="DX3" s="36"/>
      <c r="DY3" s="36"/>
      <c r="DZ3" s="36"/>
      <c r="EA3" s="36"/>
      <c r="EB3" s="36"/>
      <c r="EC3" s="36"/>
      <c r="ED3" s="36"/>
      <c r="EE3" s="36"/>
      <c r="EF3" s="36"/>
      <c r="EG3" s="36"/>
      <c r="EH3" s="36"/>
      <c r="EI3" s="60"/>
    </row>
    <row r="4" spans="1:139" s="2" customFormat="1" x14ac:dyDescent="0.25">
      <c r="A4" s="16"/>
      <c r="B4" s="16"/>
    </row>
    <row r="5" spans="1:139" s="2" customFormat="1" x14ac:dyDescent="0.25">
      <c r="A5" s="16"/>
      <c r="B5" s="16"/>
    </row>
    <row r="6" spans="1:139" s="2" customFormat="1" ht="14.25" x14ac:dyDescent="0.2"/>
    <row r="7" spans="1:139" s="2" customFormat="1" ht="18.75" customHeight="1" x14ac:dyDescent="0.2"/>
    <row r="8" spans="1:139" s="54" customFormat="1" ht="17.25" customHeight="1" x14ac:dyDescent="0.25">
      <c r="A8" s="652" t="s">
        <v>34</v>
      </c>
      <c r="B8" s="653"/>
      <c r="C8" s="688" t="s">
        <v>35</v>
      </c>
      <c r="D8" s="689"/>
      <c r="E8" s="689"/>
      <c r="F8" s="690"/>
      <c r="G8" s="38"/>
      <c r="H8" s="38"/>
      <c r="I8" s="38"/>
      <c r="J8" s="38"/>
      <c r="K8" s="38"/>
      <c r="L8" s="38"/>
      <c r="M8" s="38"/>
      <c r="N8" s="38"/>
      <c r="O8" s="38"/>
      <c r="P8" s="38"/>
      <c r="Q8" s="38"/>
      <c r="R8" s="55"/>
      <c r="S8" s="55"/>
      <c r="T8" s="55"/>
      <c r="U8" s="38"/>
      <c r="V8" s="38"/>
    </row>
    <row r="9" spans="1:139" s="54" customFormat="1" ht="18" customHeight="1" x14ac:dyDescent="0.25">
      <c r="A9" s="652" t="s">
        <v>36</v>
      </c>
      <c r="B9" s="653"/>
      <c r="C9" s="651" t="s">
        <v>37</v>
      </c>
      <c r="D9" s="651"/>
      <c r="E9" s="651"/>
      <c r="F9" s="651"/>
      <c r="G9" s="38"/>
      <c r="H9" s="38"/>
      <c r="I9" s="38"/>
      <c r="J9" s="38"/>
      <c r="K9" s="38"/>
      <c r="L9" s="38"/>
      <c r="M9" s="38"/>
      <c r="N9" s="38"/>
      <c r="O9" s="38"/>
      <c r="P9" s="38"/>
      <c r="Q9" s="38"/>
      <c r="R9" s="55"/>
      <c r="S9" s="55"/>
      <c r="T9" s="55"/>
      <c r="U9" s="38"/>
      <c r="V9" s="38"/>
    </row>
    <row r="10" spans="1:139" s="54" customFormat="1" x14ac:dyDescent="0.25">
      <c r="A10" s="649" t="s">
        <v>38</v>
      </c>
      <c r="B10" s="650"/>
      <c r="C10" s="677" t="s">
        <v>39</v>
      </c>
      <c r="D10" s="678"/>
      <c r="E10" s="678"/>
      <c r="F10" s="679"/>
      <c r="G10" s="38"/>
      <c r="H10" s="38"/>
      <c r="I10" s="38"/>
      <c r="J10" s="38"/>
      <c r="K10" s="38"/>
      <c r="L10" s="38"/>
      <c r="M10" s="38"/>
      <c r="N10" s="38"/>
      <c r="O10" s="38"/>
      <c r="P10" s="38"/>
      <c r="Q10" s="38"/>
      <c r="R10" s="55"/>
      <c r="S10" s="55"/>
      <c r="T10" s="55"/>
      <c r="U10" s="38"/>
      <c r="V10" s="38"/>
    </row>
    <row r="11" spans="1:139" s="54" customFormat="1" ht="72" customHeight="1" x14ac:dyDescent="0.25">
      <c r="A11" s="649" t="s">
        <v>40</v>
      </c>
      <c r="B11" s="650"/>
      <c r="C11" s="651" t="s">
        <v>41</v>
      </c>
      <c r="D11" s="651"/>
      <c r="E11" s="651"/>
      <c r="F11" s="651"/>
      <c r="G11" s="38"/>
      <c r="H11" s="38"/>
      <c r="I11" s="38"/>
      <c r="J11" s="38"/>
      <c r="K11" s="38"/>
      <c r="L11" s="38"/>
      <c r="M11" s="38"/>
      <c r="N11" s="38"/>
      <c r="O11" s="38"/>
      <c r="P11" s="38"/>
      <c r="Q11" s="38"/>
      <c r="R11" s="55"/>
      <c r="S11" s="55"/>
      <c r="T11" s="55"/>
      <c r="U11" s="38"/>
      <c r="V11" s="38"/>
    </row>
    <row r="12" spans="1:139" s="54" customFormat="1" ht="18" customHeight="1" x14ac:dyDescent="0.25">
      <c r="A12" s="652" t="s">
        <v>42</v>
      </c>
      <c r="B12" s="653"/>
      <c r="C12" s="677">
        <v>7951</v>
      </c>
      <c r="D12" s="678"/>
      <c r="E12" s="678"/>
      <c r="F12" s="679"/>
      <c r="G12" s="38"/>
      <c r="H12" s="38"/>
      <c r="I12" s="38"/>
      <c r="J12" s="38"/>
      <c r="K12" s="38"/>
      <c r="L12" s="38"/>
      <c r="M12" s="38"/>
      <c r="N12" s="38"/>
      <c r="O12" s="38"/>
      <c r="P12" s="38"/>
      <c r="Q12" s="38"/>
      <c r="R12" s="55"/>
      <c r="S12" s="55"/>
      <c r="T12" s="55"/>
      <c r="U12" s="38"/>
    </row>
    <row r="13" spans="1:139" s="54" customFormat="1" ht="48.6" customHeight="1" x14ac:dyDescent="0.25">
      <c r="A13" s="649" t="s">
        <v>43</v>
      </c>
      <c r="B13" s="650"/>
      <c r="C13" s="677" t="s">
        <v>44</v>
      </c>
      <c r="D13" s="678"/>
      <c r="E13" s="678"/>
      <c r="F13" s="679"/>
      <c r="G13" s="38"/>
      <c r="H13" s="38"/>
      <c r="I13" s="38"/>
      <c r="J13" s="38"/>
      <c r="K13" s="38"/>
      <c r="L13" s="38"/>
      <c r="M13" s="38"/>
      <c r="N13" s="38"/>
      <c r="O13" s="38"/>
      <c r="P13" s="38"/>
      <c r="Q13" s="38"/>
      <c r="R13" s="55"/>
      <c r="S13" s="55"/>
      <c r="T13" s="55"/>
      <c r="U13" s="38"/>
      <c r="V13" s="38"/>
    </row>
    <row r="14" spans="1:139" s="54" customFormat="1" ht="20.25" customHeight="1" x14ac:dyDescent="0.25">
      <c r="A14" s="649" t="s">
        <v>45</v>
      </c>
      <c r="B14" s="650"/>
      <c r="C14" s="677" t="s">
        <v>46</v>
      </c>
      <c r="D14" s="678"/>
      <c r="E14" s="678"/>
      <c r="F14" s="679"/>
      <c r="G14" s="38"/>
      <c r="H14" s="38"/>
      <c r="I14" s="38"/>
      <c r="J14" s="436"/>
      <c r="K14" s="38"/>
      <c r="L14" s="38"/>
      <c r="M14" s="38"/>
      <c r="N14" s="38"/>
      <c r="O14" s="38"/>
      <c r="P14" s="38"/>
      <c r="Q14" s="38"/>
      <c r="R14" s="55"/>
      <c r="S14" s="55"/>
      <c r="T14" s="55"/>
      <c r="U14" s="38"/>
      <c r="V14" s="38"/>
    </row>
    <row r="15" spans="1:139" s="54" customFormat="1" ht="33" customHeight="1" x14ac:dyDescent="0.25">
      <c r="A15" s="652" t="s">
        <v>47</v>
      </c>
      <c r="B15" s="653"/>
      <c r="C15" s="677" t="s">
        <v>48</v>
      </c>
      <c r="D15" s="678"/>
      <c r="E15" s="678"/>
      <c r="F15" s="679"/>
      <c r="G15" s="38"/>
      <c r="H15" s="38"/>
      <c r="I15" s="38"/>
      <c r="J15" s="38"/>
      <c r="K15" s="38"/>
      <c r="L15" s="437"/>
      <c r="M15" s="38"/>
      <c r="N15" s="38"/>
      <c r="O15" s="38"/>
      <c r="P15" s="38"/>
      <c r="Q15" s="38"/>
      <c r="R15" s="55"/>
      <c r="S15" s="55"/>
      <c r="T15" s="55"/>
      <c r="U15" s="38"/>
      <c r="V15" s="38"/>
    </row>
    <row r="16" spans="1:139" s="54" customFormat="1" ht="24.75" customHeight="1" x14ac:dyDescent="0.25">
      <c r="A16" s="661" t="s">
        <v>49</v>
      </c>
      <c r="B16" s="662"/>
      <c r="C16" s="89" t="s">
        <v>50</v>
      </c>
      <c r="D16" s="1099" t="s">
        <v>98</v>
      </c>
      <c r="E16" s="1100"/>
      <c r="F16" s="1101">
        <v>2024</v>
      </c>
      <c r="G16" s="38"/>
      <c r="H16" s="38"/>
      <c r="I16" s="38"/>
      <c r="J16" s="38"/>
      <c r="K16" s="38"/>
      <c r="L16" s="437"/>
      <c r="M16" s="38"/>
      <c r="N16" s="38"/>
      <c r="O16" s="38"/>
      <c r="P16" s="38"/>
      <c r="Q16" s="38"/>
      <c r="R16" s="55"/>
      <c r="S16" s="55"/>
      <c r="T16" s="55"/>
      <c r="U16" s="38"/>
      <c r="V16" s="38"/>
    </row>
    <row r="17" spans="1:22" s="54" customFormat="1" ht="27.75" customHeight="1" x14ac:dyDescent="0.25">
      <c r="A17" s="663"/>
      <c r="B17" s="664"/>
      <c r="C17" s="89" t="s">
        <v>52</v>
      </c>
      <c r="D17" s="1099" t="s">
        <v>855</v>
      </c>
      <c r="E17" s="1100"/>
      <c r="F17" s="1102"/>
      <c r="G17" s="38"/>
      <c r="H17" s="38"/>
      <c r="I17" s="38"/>
      <c r="J17" s="38"/>
      <c r="K17" s="38"/>
      <c r="L17" s="437"/>
      <c r="M17" s="38"/>
      <c r="N17" s="38"/>
      <c r="O17" s="38"/>
      <c r="P17" s="38"/>
      <c r="Q17" s="38"/>
      <c r="R17" s="55"/>
      <c r="S17" s="55"/>
      <c r="T17" s="55"/>
      <c r="U17" s="38"/>
      <c r="V17" s="38"/>
    </row>
    <row r="18" spans="1:22" s="2" customFormat="1" ht="15" customHeight="1" x14ac:dyDescent="0.2">
      <c r="A18" s="3"/>
      <c r="C18" s="15"/>
      <c r="D18" s="15"/>
      <c r="E18" s="17"/>
      <c r="G18" s="14"/>
      <c r="H18" s="17"/>
      <c r="I18" s="17"/>
      <c r="J18" s="4"/>
      <c r="K18" s="38"/>
      <c r="L18" s="438"/>
    </row>
    <row r="19" spans="1:22" s="2" customFormat="1" ht="20.25" x14ac:dyDescent="0.2">
      <c r="A19" s="97" t="s">
        <v>856</v>
      </c>
      <c r="K19" s="38"/>
      <c r="L19" s="438"/>
    </row>
    <row r="20" spans="1:22" ht="18" customHeight="1" x14ac:dyDescent="0.25">
      <c r="A20" s="1082" t="s">
        <v>857</v>
      </c>
      <c r="B20" s="1082" t="s">
        <v>858</v>
      </c>
      <c r="C20" s="1095" t="s">
        <v>859</v>
      </c>
      <c r="D20" s="1096"/>
      <c r="E20" s="1082" t="s">
        <v>860</v>
      </c>
      <c r="F20" s="1082" t="s">
        <v>861</v>
      </c>
      <c r="G20" s="1082" t="s">
        <v>862</v>
      </c>
      <c r="H20" s="1082" t="s">
        <v>863</v>
      </c>
      <c r="I20" s="1082" t="s">
        <v>864</v>
      </c>
      <c r="J20" s="1084" t="s">
        <v>865</v>
      </c>
      <c r="K20" s="1084"/>
      <c r="L20" s="1084"/>
      <c r="M20" s="1084"/>
      <c r="N20" s="1084"/>
    </row>
    <row r="21" spans="1:22" s="5" customFormat="1" ht="60" x14ac:dyDescent="0.2">
      <c r="A21" s="1083"/>
      <c r="B21" s="1083"/>
      <c r="C21" s="1097"/>
      <c r="D21" s="1098"/>
      <c r="E21" s="1083"/>
      <c r="F21" s="1083"/>
      <c r="G21" s="1083"/>
      <c r="H21" s="1083"/>
      <c r="I21" s="1083"/>
      <c r="J21" s="49" t="s">
        <v>866</v>
      </c>
      <c r="K21" s="49" t="s">
        <v>867</v>
      </c>
      <c r="L21" s="49" t="s">
        <v>868</v>
      </c>
      <c r="M21" s="49" t="s">
        <v>869</v>
      </c>
      <c r="N21" s="50" t="s">
        <v>870</v>
      </c>
    </row>
    <row r="22" spans="1:22" ht="62.25" customHeight="1" x14ac:dyDescent="0.25">
      <c r="A22" s="1085" t="s">
        <v>871</v>
      </c>
      <c r="B22" s="1086"/>
      <c r="C22" s="1077" t="s">
        <v>872</v>
      </c>
      <c r="D22" s="1078"/>
      <c r="E22" s="1091"/>
      <c r="F22" s="434" t="s">
        <v>71</v>
      </c>
      <c r="G22" s="1076">
        <v>12</v>
      </c>
      <c r="H22" s="1093">
        <v>3.33</v>
      </c>
      <c r="I22" s="1094">
        <f>+H22/G22</f>
        <v>0.27750000000000002</v>
      </c>
      <c r="J22" s="1079" t="s">
        <v>873</v>
      </c>
      <c r="K22" s="1079" t="s">
        <v>874</v>
      </c>
      <c r="L22" s="1079" t="s">
        <v>875</v>
      </c>
      <c r="M22" s="1074" t="s">
        <v>471</v>
      </c>
      <c r="N22" s="1074" t="s">
        <v>876</v>
      </c>
    </row>
    <row r="23" spans="1:22" ht="75" customHeight="1" x14ac:dyDescent="0.25">
      <c r="A23" s="1085"/>
      <c r="B23" s="1086"/>
      <c r="C23" s="1087"/>
      <c r="D23" s="1088"/>
      <c r="E23" s="1091"/>
      <c r="F23" s="133" t="s">
        <v>115</v>
      </c>
      <c r="G23" s="1076"/>
      <c r="H23" s="1093"/>
      <c r="I23" s="1094"/>
      <c r="J23" s="1080"/>
      <c r="K23" s="1080"/>
      <c r="L23" s="1080"/>
      <c r="M23" s="1074"/>
      <c r="N23" s="1074"/>
    </row>
    <row r="24" spans="1:22" ht="46.5" customHeight="1" x14ac:dyDescent="0.25">
      <c r="A24" s="1085"/>
      <c r="B24" s="1086"/>
      <c r="C24" s="1087"/>
      <c r="D24" s="1088"/>
      <c r="E24" s="1091"/>
      <c r="F24" s="435" t="s">
        <v>76</v>
      </c>
      <c r="G24" s="1076"/>
      <c r="H24" s="1093"/>
      <c r="I24" s="1094"/>
      <c r="J24" s="1080"/>
      <c r="K24" s="1080"/>
      <c r="L24" s="1080"/>
      <c r="M24" s="1074"/>
      <c r="N24" s="1074"/>
    </row>
    <row r="25" spans="1:22" ht="46.5" customHeight="1" x14ac:dyDescent="0.25">
      <c r="A25" s="1085"/>
      <c r="B25" s="1086"/>
      <c r="C25" s="1087"/>
      <c r="D25" s="1088"/>
      <c r="E25" s="1091"/>
      <c r="F25" s="133" t="s">
        <v>78</v>
      </c>
      <c r="G25" s="1076"/>
      <c r="H25" s="1093"/>
      <c r="I25" s="1094"/>
      <c r="J25" s="1080"/>
      <c r="K25" s="1080"/>
      <c r="L25" s="1080"/>
      <c r="M25" s="1074"/>
      <c r="N25" s="1074"/>
    </row>
    <row r="26" spans="1:22" ht="46.5" customHeight="1" x14ac:dyDescent="0.25">
      <c r="A26" s="1085"/>
      <c r="B26" s="1086"/>
      <c r="C26" s="1087"/>
      <c r="D26" s="1088"/>
      <c r="E26" s="1091"/>
      <c r="F26" s="435" t="s">
        <v>81</v>
      </c>
      <c r="G26" s="1076"/>
      <c r="H26" s="1093"/>
      <c r="I26" s="1094"/>
      <c r="J26" s="1080"/>
      <c r="K26" s="1080"/>
      <c r="L26" s="1080"/>
      <c r="M26" s="1074"/>
      <c r="N26" s="1074"/>
    </row>
    <row r="27" spans="1:22" ht="46.5" customHeight="1" x14ac:dyDescent="0.25">
      <c r="A27" s="1085"/>
      <c r="B27" s="1086"/>
      <c r="C27" s="1087"/>
      <c r="D27" s="1088"/>
      <c r="E27" s="1091"/>
      <c r="F27" s="435" t="s">
        <v>83</v>
      </c>
      <c r="G27" s="1076"/>
      <c r="H27" s="1093"/>
      <c r="I27" s="1094"/>
      <c r="J27" s="1080"/>
      <c r="K27" s="1080"/>
      <c r="L27" s="1080"/>
      <c r="M27" s="1074"/>
      <c r="N27" s="1074"/>
    </row>
    <row r="28" spans="1:22" ht="55.5" customHeight="1" x14ac:dyDescent="0.25">
      <c r="A28" s="1085"/>
      <c r="B28" s="1086"/>
      <c r="C28" s="1087"/>
      <c r="D28" s="1088"/>
      <c r="E28" s="1092"/>
      <c r="F28" s="133" t="s">
        <v>85</v>
      </c>
      <c r="G28" s="1076"/>
      <c r="H28" s="1093"/>
      <c r="I28" s="1094"/>
      <c r="J28" s="1080"/>
      <c r="K28" s="1080"/>
      <c r="L28" s="1080"/>
      <c r="M28" s="1074"/>
      <c r="N28" s="1075"/>
    </row>
    <row r="29" spans="1:22" ht="63.75" customHeight="1" x14ac:dyDescent="0.25">
      <c r="A29" s="1085"/>
      <c r="B29" s="1086"/>
      <c r="C29" s="1089"/>
      <c r="D29" s="1090"/>
      <c r="E29" s="1092"/>
      <c r="F29" s="134" t="s">
        <v>126</v>
      </c>
      <c r="G29" s="1076"/>
      <c r="H29" s="1093"/>
      <c r="I29" s="1094"/>
      <c r="J29" s="1081"/>
      <c r="K29" s="1081"/>
      <c r="L29" s="1081"/>
      <c r="M29" s="1074"/>
      <c r="N29" s="1075"/>
    </row>
    <row r="30" spans="1:22" ht="70.5" customHeight="1" x14ac:dyDescent="0.25">
      <c r="A30" s="146" t="s">
        <v>877</v>
      </c>
      <c r="B30" s="141"/>
      <c r="C30" s="1077" t="s">
        <v>878</v>
      </c>
      <c r="D30" s="1078"/>
      <c r="E30" s="142"/>
      <c r="F30" s="133" t="s">
        <v>89</v>
      </c>
      <c r="G30" s="140">
        <v>12</v>
      </c>
      <c r="H30" s="138">
        <v>0</v>
      </c>
      <c r="I30" s="139">
        <f>+H30/G30</f>
        <v>0</v>
      </c>
      <c r="J30" s="161" t="s">
        <v>879</v>
      </c>
      <c r="K30" s="163" t="s">
        <v>880</v>
      </c>
      <c r="L30" s="161" t="s">
        <v>471</v>
      </c>
      <c r="M30" s="162" t="s">
        <v>471</v>
      </c>
      <c r="N30" s="162" t="s">
        <v>471</v>
      </c>
    </row>
    <row r="31" spans="1:22" ht="99" customHeight="1" x14ac:dyDescent="0.25">
      <c r="A31" s="146" t="s">
        <v>881</v>
      </c>
      <c r="B31" s="141"/>
      <c r="C31" s="1076" t="s">
        <v>882</v>
      </c>
      <c r="D31" s="1076"/>
      <c r="E31" s="142"/>
      <c r="F31" s="133" t="s">
        <v>90</v>
      </c>
      <c r="G31" s="140">
        <v>0.12</v>
      </c>
      <c r="H31" s="138">
        <v>0.02</v>
      </c>
      <c r="I31" s="139">
        <f>+H31/G31</f>
        <v>0.16666666666666669</v>
      </c>
      <c r="J31" s="162" t="s">
        <v>883</v>
      </c>
      <c r="K31" s="163" t="s">
        <v>880</v>
      </c>
      <c r="L31" s="162" t="s">
        <v>471</v>
      </c>
      <c r="M31" s="162" t="s">
        <v>471</v>
      </c>
      <c r="N31" s="162" t="s">
        <v>471</v>
      </c>
    </row>
    <row r="32" spans="1:22" x14ac:dyDescent="0.25">
      <c r="J32" s="1" t="s">
        <v>884</v>
      </c>
    </row>
    <row r="34" spans="1:1" ht="15.75" x14ac:dyDescent="0.25">
      <c r="A34" s="6"/>
    </row>
  </sheetData>
  <sheetProtection algorithmName="SHA-512" hashValue="MrpmOFYrXaq2gV34URV9IM4vG2m3PDUXMl8ZUrsNJf6L15fX47OVQaGCxJtaRxLNVTHTfTWT9nm/ZR6HHWVN2w==" saltValue="pxGZ5Jn8ofyRnYRyVUM55A==" spinCount="100000" sheet="1" objects="1" scenarios="1"/>
  <dataConsolidate/>
  <mergeCells count="49">
    <mergeCell ref="A1:A3"/>
    <mergeCell ref="B1:N1"/>
    <mergeCell ref="O1:O3"/>
    <mergeCell ref="B2:N2"/>
    <mergeCell ref="B3:J3"/>
    <mergeCell ref="K3:N3"/>
    <mergeCell ref="A8:B8"/>
    <mergeCell ref="C8:F8"/>
    <mergeCell ref="A9:B9"/>
    <mergeCell ref="C9:F9"/>
    <mergeCell ref="A10:B10"/>
    <mergeCell ref="C10:F10"/>
    <mergeCell ref="A11:B11"/>
    <mergeCell ref="C11:F11"/>
    <mergeCell ref="A12:B12"/>
    <mergeCell ref="C12:F12"/>
    <mergeCell ref="A13:B13"/>
    <mergeCell ref="C13:F13"/>
    <mergeCell ref="A14:B14"/>
    <mergeCell ref="C14:F14"/>
    <mergeCell ref="A15:B15"/>
    <mergeCell ref="C15:F15"/>
    <mergeCell ref="A16:B17"/>
    <mergeCell ref="D16:E16"/>
    <mergeCell ref="F16:F17"/>
    <mergeCell ref="D17:E17"/>
    <mergeCell ref="H20:H21"/>
    <mergeCell ref="I20:I21"/>
    <mergeCell ref="J20:N20"/>
    <mergeCell ref="A22:A29"/>
    <mergeCell ref="B22:B29"/>
    <mergeCell ref="C22:D29"/>
    <mergeCell ref="E22:E29"/>
    <mergeCell ref="G22:G29"/>
    <mergeCell ref="H22:H29"/>
    <mergeCell ref="I22:I29"/>
    <mergeCell ref="A20:A21"/>
    <mergeCell ref="B20:B21"/>
    <mergeCell ref="C20:D21"/>
    <mergeCell ref="E20:E21"/>
    <mergeCell ref="F20:F21"/>
    <mergeCell ref="G20:G21"/>
    <mergeCell ref="N22:N29"/>
    <mergeCell ref="C31:D31"/>
    <mergeCell ref="C30:D30"/>
    <mergeCell ref="J22:J29"/>
    <mergeCell ref="K22:K29"/>
    <mergeCell ref="L22:L29"/>
    <mergeCell ref="M22:M29"/>
  </mergeCells>
  <dataValidations count="13">
    <dataValidation allowBlank="1" showInputMessage="1" showErrorMessage="1" prompt=" DESCRIPCIÓN INDICADOR: Relacione el indicador tal y como se aparece en el sistema SEGPLAN." sqref="C20" xr:uid="{00000000-0002-0000-0500-000001000000}"/>
    <dataValidation allowBlank="1" showInputMessage="1" showErrorMessage="1" prompt="Teniendo en cuenta los logros, mencionar los beneficios que traen estas acciones y cuál es la apuesta de transformación." sqref="N21" xr:uid="{00000000-0002-0000-0500-000002000000}"/>
    <dataValidation allowBlank="1" showInputMessage="1" showErrorMessage="1" prompt="Mencionar las acciones adelantadas para atenuar el impacto del retraso." sqref="M21" xr:uid="{00000000-0002-0000-0500-000003000000}"/>
    <dataValidation allowBlank="1" showInputMessage="1" showErrorMessage="1" prompt="Mencionar aspectos misionales que hayan retrasado el cumplimiento de la meta. " sqref="L21" xr:uid="{00000000-0002-0000-0500-000004000000}"/>
    <dataValidation allowBlank="1" showInputMessage="1" showErrorMessage="1" prompt="Mencionar los aspectos más relevantes frente a las acciones de cumplimiento de la meta. Ejem: si la meta es atender integralmente, qué se ha hecho para este fin (esta información debe estar relacionada con el avance cuantitativo de actividades y tareas). " sqref="K21" xr:uid="{00000000-0002-0000-0500-000005000000}"/>
    <dataValidation allowBlank="1" showInputMessage="1" showErrorMessage="1" prompt="Representan el resultado alcanzado luego de las acciones realizadas durante el periodo del informe.  Se debe redactar en un lenguaje que la ciudadanía lo comprenda, que sea de su interés, que impliquen y aporten a la construcción de ciudad." sqref="J21 L22:N27 L30:N31" xr:uid="{00000000-0002-0000-0500-000006000000}"/>
    <dataValidation allowBlank="1" showInputMessage="1" showErrorMessage="1" prompt=" % EJECUCIÓN: Ya se encuentra formulado, es la división entre “Ejecución vigencia y “Programación vigencia”." sqref="I20:I21" xr:uid="{00000000-0002-0000-0500-000007000000}"/>
    <dataValidation allowBlank="1" showInputMessage="1" showErrorMessage="1" prompt=" EJECUCIÓN VIGENCIA: Relacione la ejecución de la meta para el periodo de reporte." sqref="H20:H27 I22:I27 H30:I31" xr:uid="{00000000-0002-0000-0500-000008000000}"/>
    <dataValidation allowBlank="1" showInputMessage="1" showErrorMessage="1" prompt=" TIPO INDICADOR: Relacione el tipo de indicador tal y como se aparece en el sistema SEGPLAN." sqref="E20:F21" xr:uid="{00000000-0002-0000-0500-000009000000}"/>
    <dataValidation allowBlank="1" showInputMessage="1" showErrorMessage="1" prompt=" LA META ES SDIS O COMPARTIDA CON (MENCIONE ENTIDAD): Relacione la-s entidades con las que se comparte esta meta, la información puede ser verificada en el sistema SEGPLAN." sqref="B20:B27 B30:B31" xr:uid="{00000000-0002-0000-0500-00000A000000}"/>
    <dataValidation allowBlank="1" showInputMessage="1" showErrorMessage="1" prompt=" DESCRIPCIÓN META PRODUCTO PDD: Relacione la meta tal y como se aparece en el sistema SEGPLAN." sqref="A20:A27 A30:A31" xr:uid="{00000000-0002-0000-0500-00000B000000}"/>
    <dataValidation allowBlank="1" showInputMessage="1" showErrorMessage="1" prompt=" PROGRAMACIÓN VIGENCIA: Relacione la programación de la meta para la vigencia, la información puede ser verificada en el sistema SEGPLAN." sqref="G20:G31" xr:uid="{00000000-0002-0000-0500-000000000000}"/>
    <dataValidation type="list" allowBlank="1" showInputMessage="1" showErrorMessage="1" sqref="H6:L6 U16 G9:V9" xr:uid="{00000000-0002-0000-0500-00000C000000}"/>
  </dataValidations>
  <pageMargins left="0.70866141732283472" right="0.70866141732283472" top="0.74803149606299213" bottom="0.74803149606299213" header="0.31496062992125984" footer="0.31496062992125984"/>
  <pageSetup scale="41" orientation="landscape" horizontalDpi="4294967293" r:id="rId1"/>
  <headerFooter>
    <oddHeader>&amp;L&amp;"Calibri"&amp;15&amp;K000000 Información Pública Clasificada&amp;1#_x000D_</oddHead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A43596-FE1C-4EBF-9206-84EEE962F3C4}">
  <dimension ref="D4:L25"/>
  <sheetViews>
    <sheetView topLeftCell="A13" workbookViewId="0">
      <selection activeCell="K26" sqref="K26"/>
    </sheetView>
  </sheetViews>
  <sheetFormatPr baseColWidth="10" defaultColWidth="11.42578125" defaultRowHeight="15" x14ac:dyDescent="0.25"/>
  <cols>
    <col min="2" max="3" width="0" hidden="1" customWidth="1"/>
    <col min="6" max="6" width="2.42578125" customWidth="1"/>
    <col min="7" max="7" width="26.28515625" customWidth="1"/>
    <col min="8" max="8" width="11.140625" customWidth="1"/>
    <col min="9" max="9" width="13.7109375" customWidth="1"/>
    <col min="10" max="10" width="9.28515625" customWidth="1"/>
    <col min="11" max="11" width="15.28515625" customWidth="1"/>
  </cols>
  <sheetData>
    <row r="4" spans="4:11" ht="57.75" customHeight="1" x14ac:dyDescent="0.25">
      <c r="D4" s="1119" t="s">
        <v>871</v>
      </c>
      <c r="E4" s="441" t="s">
        <v>885</v>
      </c>
      <c r="F4" s="441" t="s">
        <v>886</v>
      </c>
      <c r="G4" s="441" t="s">
        <v>887</v>
      </c>
      <c r="H4" s="441" t="s">
        <v>888</v>
      </c>
      <c r="I4" s="441" t="s">
        <v>889</v>
      </c>
      <c r="J4" s="441" t="s">
        <v>890</v>
      </c>
      <c r="K4" s="441" t="s">
        <v>891</v>
      </c>
    </row>
    <row r="5" spans="4:11" x14ac:dyDescent="0.25">
      <c r="D5" s="1119"/>
      <c r="E5" s="1115">
        <v>12</v>
      </c>
      <c r="F5" s="1120">
        <v>1</v>
      </c>
      <c r="G5" s="1121" t="s">
        <v>71</v>
      </c>
      <c r="H5" s="1115">
        <v>12</v>
      </c>
      <c r="I5" s="1115">
        <f t="shared" ref="I5:I17" si="0">+$E$5/4</f>
        <v>3</v>
      </c>
      <c r="J5" s="1116">
        <v>4.5599999999999996</v>
      </c>
      <c r="K5" s="1113">
        <f>+I5*J5/12</f>
        <v>1.1399999999999999</v>
      </c>
    </row>
    <row r="6" spans="4:11" x14ac:dyDescent="0.25">
      <c r="D6" s="1119"/>
      <c r="E6" s="1115"/>
      <c r="F6" s="1120"/>
      <c r="G6" s="1121"/>
      <c r="H6" s="1115"/>
      <c r="I6" s="1115"/>
      <c r="J6" s="1117"/>
      <c r="K6" s="1113"/>
    </row>
    <row r="7" spans="4:11" x14ac:dyDescent="0.25">
      <c r="D7" s="1119"/>
      <c r="E7" s="1115"/>
      <c r="F7" s="1120"/>
      <c r="G7" s="1121"/>
      <c r="H7" s="1115"/>
      <c r="I7" s="1115"/>
      <c r="J7" s="1117"/>
      <c r="K7" s="1113"/>
    </row>
    <row r="8" spans="4:11" x14ac:dyDescent="0.25">
      <c r="D8" s="1119"/>
      <c r="E8" s="1115"/>
      <c r="F8" s="1120"/>
      <c r="G8" s="1121"/>
      <c r="H8" s="1115"/>
      <c r="I8" s="1115"/>
      <c r="J8" s="1118"/>
      <c r="K8" s="1113"/>
    </row>
    <row r="9" spans="4:11" x14ac:dyDescent="0.25">
      <c r="D9" s="1119"/>
      <c r="E9" s="1115"/>
      <c r="F9" s="1120">
        <v>3</v>
      </c>
      <c r="G9" s="1121" t="s">
        <v>76</v>
      </c>
      <c r="H9" s="1115">
        <v>12</v>
      </c>
      <c r="I9" s="1115">
        <f t="shared" ref="I9" si="1">+$E$5/4</f>
        <v>3</v>
      </c>
      <c r="J9" s="1116">
        <v>0</v>
      </c>
      <c r="K9" s="1113">
        <f t="shared" ref="K9" si="2">+I9*J9/12</f>
        <v>0</v>
      </c>
    </row>
    <row r="10" spans="4:11" x14ac:dyDescent="0.25">
      <c r="D10" s="1119"/>
      <c r="E10" s="1115"/>
      <c r="F10" s="1120"/>
      <c r="G10" s="1121"/>
      <c r="H10" s="1115"/>
      <c r="I10" s="1115"/>
      <c r="J10" s="1117"/>
      <c r="K10" s="1113"/>
    </row>
    <row r="11" spans="4:11" x14ac:dyDescent="0.25">
      <c r="D11" s="1119"/>
      <c r="E11" s="1115"/>
      <c r="F11" s="1120"/>
      <c r="G11" s="1121"/>
      <c r="H11" s="1115"/>
      <c r="I11" s="1115"/>
      <c r="J11" s="1117"/>
      <c r="K11" s="1113"/>
    </row>
    <row r="12" spans="4:11" x14ac:dyDescent="0.25">
      <c r="D12" s="1119"/>
      <c r="E12" s="1115"/>
      <c r="F12" s="1120"/>
      <c r="G12" s="1121"/>
      <c r="H12" s="1115"/>
      <c r="I12" s="1115"/>
      <c r="J12" s="1118"/>
      <c r="K12" s="1113"/>
    </row>
    <row r="13" spans="4:11" x14ac:dyDescent="0.25">
      <c r="D13" s="1119"/>
      <c r="E13" s="1115"/>
      <c r="F13" s="1120">
        <v>5</v>
      </c>
      <c r="G13" s="1121" t="s">
        <v>81</v>
      </c>
      <c r="H13" s="1115">
        <v>12</v>
      </c>
      <c r="I13" s="1115">
        <f t="shared" si="0"/>
        <v>3</v>
      </c>
      <c r="J13" s="1116">
        <v>6</v>
      </c>
      <c r="K13" s="1113">
        <f t="shared" ref="K13" si="3">+I13*J13/12</f>
        <v>1.5</v>
      </c>
    </row>
    <row r="14" spans="4:11" x14ac:dyDescent="0.25">
      <c r="D14" s="1119"/>
      <c r="E14" s="1115"/>
      <c r="F14" s="1120"/>
      <c r="G14" s="1121"/>
      <c r="H14" s="1115"/>
      <c r="I14" s="1115"/>
      <c r="J14" s="1117"/>
      <c r="K14" s="1113"/>
    </row>
    <row r="15" spans="4:11" x14ac:dyDescent="0.25">
      <c r="D15" s="1119"/>
      <c r="E15" s="1115"/>
      <c r="F15" s="1120"/>
      <c r="G15" s="1121"/>
      <c r="H15" s="1115"/>
      <c r="I15" s="1115"/>
      <c r="J15" s="1117"/>
      <c r="K15" s="1113"/>
    </row>
    <row r="16" spans="4:11" x14ac:dyDescent="0.25">
      <c r="D16" s="1119"/>
      <c r="E16" s="1115"/>
      <c r="F16" s="1120"/>
      <c r="G16" s="1121"/>
      <c r="H16" s="1115"/>
      <c r="I16" s="1115"/>
      <c r="J16" s="1118"/>
      <c r="K16" s="1113"/>
    </row>
    <row r="17" spans="4:12" x14ac:dyDescent="0.25">
      <c r="D17" s="1119"/>
      <c r="E17" s="1115"/>
      <c r="F17" s="1120">
        <v>6</v>
      </c>
      <c r="G17" s="1122" t="s">
        <v>83</v>
      </c>
      <c r="H17" s="1115">
        <v>12</v>
      </c>
      <c r="I17" s="1115">
        <f t="shared" si="0"/>
        <v>3</v>
      </c>
      <c r="J17" s="1116">
        <v>2.64</v>
      </c>
      <c r="K17" s="1113">
        <f t="shared" ref="K17" si="4">+I17*J17/12</f>
        <v>0.66</v>
      </c>
    </row>
    <row r="18" spans="4:12" x14ac:dyDescent="0.25">
      <c r="D18" s="1119"/>
      <c r="E18" s="1115"/>
      <c r="F18" s="1120"/>
      <c r="G18" s="1122"/>
      <c r="H18" s="1115"/>
      <c r="I18" s="1115"/>
      <c r="J18" s="1117"/>
      <c r="K18" s="1113"/>
    </row>
    <row r="19" spans="4:12" x14ac:dyDescent="0.25">
      <c r="D19" s="1119"/>
      <c r="E19" s="1115"/>
      <c r="F19" s="1120"/>
      <c r="G19" s="1122"/>
      <c r="H19" s="1115"/>
      <c r="I19" s="1115"/>
      <c r="J19" s="1117"/>
      <c r="K19" s="1113"/>
    </row>
    <row r="20" spans="4:12" ht="15.75" thickBot="1" x14ac:dyDescent="0.3">
      <c r="D20" s="1119"/>
      <c r="E20" s="1115"/>
      <c r="F20" s="1120"/>
      <c r="G20" s="1122"/>
      <c r="H20" s="1115"/>
      <c r="I20" s="1116"/>
      <c r="J20" s="1118"/>
      <c r="K20" s="1114"/>
    </row>
    <row r="21" spans="4:12" ht="15.75" thickBot="1" x14ac:dyDescent="0.3">
      <c r="I21" s="444">
        <f>+SUM(I5:I20)</f>
        <v>12</v>
      </c>
      <c r="K21" s="445">
        <f>+SUM(K5:K20)</f>
        <v>3.3</v>
      </c>
      <c r="L21" s="446">
        <f>+K21/I21</f>
        <v>0.27499999999999997</v>
      </c>
    </row>
    <row r="25" spans="4:12" ht="15.75" x14ac:dyDescent="0.25">
      <c r="D25" s="1112" t="s">
        <v>892</v>
      </c>
      <c r="E25" s="1112"/>
      <c r="F25" s="449"/>
      <c r="G25" s="450">
        <v>2046942800</v>
      </c>
      <c r="H25" s="450">
        <v>39119000</v>
      </c>
      <c r="I25" s="449">
        <v>0.12</v>
      </c>
      <c r="J25" s="451">
        <f>+H25/G25</f>
        <v>1.9110939494743087E-2</v>
      </c>
      <c r="K25" s="452">
        <f>(0.02*100)/I25</f>
        <v>16.666666666666668</v>
      </c>
    </row>
  </sheetData>
  <mergeCells count="27">
    <mergeCell ref="F5:F8"/>
    <mergeCell ref="G5:G8"/>
    <mergeCell ref="F9:F12"/>
    <mergeCell ref="G9:G12"/>
    <mergeCell ref="H9:H12"/>
    <mergeCell ref="H13:H16"/>
    <mergeCell ref="H17:H20"/>
    <mergeCell ref="F13:F16"/>
    <mergeCell ref="G13:G16"/>
    <mergeCell ref="F17:F20"/>
    <mergeCell ref="G17:G20"/>
    <mergeCell ref="D25:E25"/>
    <mergeCell ref="K5:K8"/>
    <mergeCell ref="K9:K12"/>
    <mergeCell ref="K13:K16"/>
    <mergeCell ref="K17:K20"/>
    <mergeCell ref="I5:I8"/>
    <mergeCell ref="I9:I12"/>
    <mergeCell ref="I13:I16"/>
    <mergeCell ref="I17:I20"/>
    <mergeCell ref="J5:J8"/>
    <mergeCell ref="J9:J12"/>
    <mergeCell ref="J13:J16"/>
    <mergeCell ref="J17:J20"/>
    <mergeCell ref="E5:E20"/>
    <mergeCell ref="D4:D20"/>
    <mergeCell ref="H5:H8"/>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176C4B8442F54F418A0F5A46AFC1593A" ma:contentTypeVersion="12" ma:contentTypeDescription="Crear nuevo documento." ma:contentTypeScope="" ma:versionID="cf49c91ce6cad2b9d952c73bb23221da">
  <xsd:schema xmlns:xsd="http://www.w3.org/2001/XMLSchema" xmlns:xs="http://www.w3.org/2001/XMLSchema" xmlns:p="http://schemas.microsoft.com/office/2006/metadata/properties" xmlns:ns2="8b8fa32c-abd3-42f3-a97b-1f4db2c01c41" xmlns:ns3="f3e988e9-ca31-4b06-9e13-b420a65392f3" targetNamespace="http://schemas.microsoft.com/office/2006/metadata/properties" ma:root="true" ma:fieldsID="e005889c9c1bfb37ebca46f28e3519ad" ns2:_="" ns3:_="">
    <xsd:import namespace="8b8fa32c-abd3-42f3-a97b-1f4db2c01c41"/>
    <xsd:import namespace="f3e988e9-ca31-4b06-9e13-b420a65392f3"/>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element ref="ns2:MediaServiceSearchPropertie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b8fa32c-abd3-42f3-a97b-1f4db2c01c4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SearchProperties" ma:index="15" nillable="true" ma:displayName="MediaServiceSearchProperties" ma:hidden="true" ma:internalName="MediaServiceSearchProperties" ma:readOnly="true">
      <xsd:simpleType>
        <xsd:restriction base="dms:Note"/>
      </xsd:simpleType>
    </xsd:element>
    <xsd:element name="lcf76f155ced4ddcb4097134ff3c332f" ma:index="17" nillable="true" ma:taxonomy="true" ma:internalName="lcf76f155ced4ddcb4097134ff3c332f" ma:taxonomyFieldName="MediaServiceImageTags" ma:displayName="Etiquetas de imagen" ma:readOnly="false" ma:fieldId="{5cf76f15-5ced-4ddc-b409-7134ff3c332f}" ma:taxonomyMulti="true" ma:sspId="9765d1ed-40da-4baf-8b08-8fc6c3ff474a"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3e988e9-ca31-4b06-9e13-b420a65392f3"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c01feb3d-754f-49cd-b20c-68695a8743ff}" ma:internalName="TaxCatchAll" ma:showField="CatchAllData" ma:web="f3e988e9-ca31-4b06-9e13-b420a65392f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f3e988e9-ca31-4b06-9e13-b420a65392f3" xsi:nil="true"/>
    <lcf76f155ced4ddcb4097134ff3c332f xmlns="8b8fa32c-abd3-42f3-a97b-1f4db2c01c41">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16BFE655-C9ED-46BE-8D5D-06A24FC68992}">
  <ds:schemaRefs>
    <ds:schemaRef ds:uri="http://schemas.microsoft.com/sharepoint/v3/contenttype/forms"/>
  </ds:schemaRefs>
</ds:datastoreItem>
</file>

<file path=customXml/itemProps2.xml><?xml version="1.0" encoding="utf-8"?>
<ds:datastoreItem xmlns:ds="http://schemas.openxmlformats.org/officeDocument/2006/customXml" ds:itemID="{7537B01E-60C8-4EF4-8F9B-28BD6700FF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8fa32c-abd3-42f3-a97b-1f4db2c01c41"/>
    <ds:schemaRef ds:uri="f3e988e9-ca31-4b06-9e13-b420a65392f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177AA68-C0DB-489A-89F7-AB10F54F5373}">
  <ds:schemaRefs>
    <ds:schemaRef ds:uri="http://www.w3.org/XML/1998/namespace"/>
    <ds:schemaRef ds:uri="08ebe415-1e9a-4b26-acfc-09642d3d19df"/>
    <ds:schemaRef ds:uri="http://purl.org/dc/dcmitype/"/>
    <ds:schemaRef ds:uri="http://purl.org/dc/terms/"/>
    <ds:schemaRef ds:uri="http://purl.org/dc/elements/1.1/"/>
    <ds:schemaRef ds:uri="http://schemas.microsoft.com/office/2006/documentManagement/types"/>
    <ds:schemaRef ds:uri="http://schemas.microsoft.com/office/2006/metadata/properties"/>
    <ds:schemaRef ds:uri="http://schemas.microsoft.com/office/infopath/2007/PartnerControls"/>
    <ds:schemaRef ds:uri="http://schemas.openxmlformats.org/package/2006/metadata/core-properties"/>
    <ds:schemaRef ds:uri="d472a95f-029e-48ed-8556-580ff62e7833"/>
    <ds:schemaRef ds:uri="f3e988e9-ca31-4b06-9e13-b420a65392f3"/>
    <ds:schemaRef ds:uri="8b8fa32c-abd3-42f3-a97b-1f4db2c01c41"/>
  </ds:schemaRefs>
</ds:datastoreItem>
</file>

<file path=docMetadata/LabelInfo.xml><?xml version="1.0" encoding="utf-8"?>
<clbl:labelList xmlns:clbl="http://schemas.microsoft.com/office/2020/mipLabelMetadata">
  <clbl:label id="{52b498cd-7a81-4486-9103-65b5717baee6}" enabled="1" method="Standard" siteId="{27864e10-5be4-4d4f-adb5-bbab512029e8}" contentBits="1"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2</vt:i4>
      </vt:variant>
    </vt:vector>
  </HeadingPairs>
  <TitlesOfParts>
    <vt:vector size="10" baseType="lpstr">
      <vt:lpstr>4. ACTIVIDADES Y TAREAS ACUMULA</vt:lpstr>
      <vt:lpstr>INDICE</vt:lpstr>
      <vt:lpstr>1.PROGRAMACION CUATRIENIO</vt:lpstr>
      <vt:lpstr>2. RESUMEN EJECUTIVO</vt:lpstr>
      <vt:lpstr>3. EJEC PRESUPUESTAL</vt:lpstr>
      <vt:lpstr>4. ACTIVIDADES Y TAREAS</vt:lpstr>
      <vt:lpstr>5. METAS PDD</vt:lpstr>
      <vt:lpstr>PDD_FORMULAS</vt:lpstr>
      <vt:lpstr>'2. RESUMEN EJECUTIVO'!Área_de_impresión</vt:lpstr>
      <vt:lpstr>'5. METAS PDD'!Área_de_impresión</vt:lpstr>
    </vt:vector>
  </TitlesOfParts>
  <Manager/>
  <Company>Hewlett-Packard Company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Jenny Miyerlandy Torres Hernandez</dc:creator>
  <cp:keywords/>
  <dc:description/>
  <cp:lastModifiedBy>Juan Diego Delgadillo Páez</cp:lastModifiedBy>
  <cp:revision/>
  <dcterms:created xsi:type="dcterms:W3CDTF">2016-09-13T14:01:46Z</dcterms:created>
  <dcterms:modified xsi:type="dcterms:W3CDTF">2025-01-30T02:50:54Z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0x010100176C4B8442F54F418A0F5A46AFC1593A</vt:lpwstr>
  </property>
</Properties>
</file>