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C:\Users\JUAN DELGADILLO\Documents\Contrato_dtos_ 2024 - JUAN DIEGO D - IDPYBA\Meses\Enero\Plan de acción 7951\PA 7951\"/>
    </mc:Choice>
  </mc:AlternateContent>
  <xr:revisionPtr revIDLastSave="0" documentId="13_ncr:1_{F1126724-A531-479F-90C5-D345D25063DB}" xr6:coauthVersionLast="47" xr6:coauthVersionMax="47" xr10:uidLastSave="{00000000-0000-0000-0000-000000000000}"/>
  <bookViews>
    <workbookView xWindow="-120" yWindow="-120" windowWidth="20730" windowHeight="11040" firstSheet="1" activeTab="2" xr2:uid="{00000000-000D-0000-FFFF-FFFF00000000}"/>
  </bookViews>
  <sheets>
    <sheet name="INDICE" sheetId="6" r:id="rId1"/>
    <sheet name="1.PROGRAMACION CUATRIENIO" sheetId="61" r:id="rId2"/>
    <sheet name="2. RESUMEN EJECUTIVO" sheetId="47" r:id="rId3"/>
    <sheet name="3. EJEC PRESUPUESTAL" sheetId="70" r:id="rId4"/>
    <sheet name="4. ACTIVIDADES Y TAREAS" sheetId="75" r:id="rId5"/>
    <sheet name="5. METAS PDD" sheetId="74" r:id="rId6"/>
  </sheets>
  <externalReferences>
    <externalReference r:id="rId7"/>
    <externalReference r:id="rId8"/>
    <externalReference r:id="rId9"/>
    <externalReference r:id="rId10"/>
    <externalReference r:id="rId11"/>
    <externalReference r:id="rId12"/>
    <externalReference r:id="rId13"/>
  </externalReferences>
  <definedNames>
    <definedName name="_01A" localSheetId="2">#REF!</definedName>
    <definedName name="_01A" localSheetId="5">#REF!</definedName>
    <definedName name="_01A">#REF!</definedName>
    <definedName name="_xlnm._FilterDatabase" localSheetId="2" hidden="1">'2. RESUMEN EJECUTIVO'!$B$20:$H$21</definedName>
    <definedName name="_xlnm._FilterDatabase" localSheetId="3" hidden="1">'3. EJEC PRESUPUESTAL'!$A$26:$V$46</definedName>
    <definedName name="A" localSheetId="2">#REF!</definedName>
    <definedName name="A" localSheetId="5">#REF!</definedName>
    <definedName name="A">#REF!</definedName>
    <definedName name="a_proy4025" localSheetId="2">#REF!</definedName>
    <definedName name="a_proy4025" localSheetId="5">#REF!</definedName>
    <definedName name="a_proy4025">#REF!</definedName>
    <definedName name="_xlnm.Print_Area" localSheetId="2">'2. RESUMEN EJECUTIVO'!$A$20:$D$27</definedName>
    <definedName name="_xlnm.Print_Area" localSheetId="5">'5. METAS PDD'!$A$4:$O$34</definedName>
    <definedName name="B" localSheetId="4">#REF!,#REF!,#REF!,#REF!,#REF!,#REF!,#REF!,#REF!,#REF!,#REF!,#REF!,#REF!,#REF!</definedName>
    <definedName name="B" localSheetId="5">#REF!,#REF!,#REF!,#REF!,#REF!,#REF!,#REF!,#REF!,#REF!,#REF!,#REF!,#REF!,#REF!</definedName>
    <definedName name="B">#REF!,#REF!,#REF!,#REF!,#REF!,#REF!,#REF!,#REF!,#REF!,#REF!,#REF!,#REF!,#REF!</definedName>
    <definedName name="Buscar" localSheetId="5">#REF!</definedName>
    <definedName name="Buscar">#REF!</definedName>
    <definedName name="EJE" localSheetId="2">#REF!,#REF!,#REF!,#REF!,#REF!,#REF!,#REF!,#REF!,#REF!,#REF!,#REF!,#REF!,#REF!</definedName>
    <definedName name="EJE" localSheetId="5">#REF!,#REF!,#REF!,#REF!,#REF!,#REF!,#REF!,#REF!,#REF!,#REF!,#REF!,#REF!,#REF!</definedName>
    <definedName name="EJE">#REF!,#REF!,#REF!,#REF!,#REF!,#REF!,#REF!,#REF!,#REF!,#REF!,#REF!,#REF!,#REF!</definedName>
    <definedName name="ejecut" localSheetId="2">#REF!,#REF!,#REF!,#REF!,#REF!,#REF!,#REF!,#REF!,#REF!,#REF!,#REF!,#REF!,#REF!</definedName>
    <definedName name="ejecut" localSheetId="5">#REF!,#REF!,#REF!,#REF!,#REF!,#REF!,#REF!,#REF!,#REF!,#REF!,#REF!,#REF!,#REF!</definedName>
    <definedName name="ejecut">#REF!,#REF!,#REF!,#REF!,#REF!,#REF!,#REF!,#REF!,#REF!,#REF!,#REF!,#REF!,#REF!</definedName>
    <definedName name="EJECUT_1" localSheetId="2">#REF!,#REF!,#REF!,#REF!,#REF!,#REF!,#REF!,#REF!,#REF!,#REF!,#REF!,#REF!,#REF!</definedName>
    <definedName name="EJECUT_1" localSheetId="5">#REF!,#REF!,#REF!,#REF!,#REF!,#REF!,#REF!,#REF!,#REF!,#REF!,#REF!,#REF!,#REF!</definedName>
    <definedName name="EJECUT_1">#REF!,#REF!,#REF!,#REF!,#REF!,#REF!,#REF!,#REF!,#REF!,#REF!,#REF!,#REF!,#REF!</definedName>
    <definedName name="ejecut_og2" localSheetId="2">#REF!,#REF!,#REF!,#REF!,#REF!,#REF!,#REF!,#REF!,#REF!,#REF!,#REF!,#REF!,#REF!</definedName>
    <definedName name="ejecut_og2" localSheetId="5">#REF!,#REF!,#REF!,#REF!,#REF!,#REF!,#REF!,#REF!,#REF!,#REF!,#REF!,#REF!,#REF!</definedName>
    <definedName name="ejecut_og2">#REF!,#REF!,#REF!,#REF!,#REF!,#REF!,#REF!,#REF!,#REF!,#REF!,#REF!,#REF!,#REF!</definedName>
    <definedName name="iNDICADORES" localSheetId="2">#REF!,#REF!,#REF!,#REF!,#REF!,#REF!,#REF!,#REF!,#REF!,#REF!,#REF!,#REF!,#REF!</definedName>
    <definedName name="iNDICADORES" localSheetId="5">#REF!,#REF!,#REF!,#REF!,#REF!,#REF!,#REF!,#REF!,#REF!,#REF!,#REF!,#REF!,#REF!</definedName>
    <definedName name="iNDICADORES">#REF!,#REF!,#REF!,#REF!,#REF!,#REF!,#REF!,#REF!,#REF!,#REF!,#REF!,#REF!,#REF!</definedName>
    <definedName name="iNDICADORES1" localSheetId="2">#REF!</definedName>
    <definedName name="iNDICADORES1" localSheetId="5">#REF!</definedName>
    <definedName name="iNDICADORES1">#REF!</definedName>
    <definedName name="INDICADORES2" localSheetId="5">#REF!,#REF!,#REF!,#REF!,#REF!,#REF!,#REF!,#REF!,#REF!,#REF!,#REF!,#REF!,#REF!</definedName>
    <definedName name="INDICADORES2">#REF!,#REF!,#REF!,#REF!,#REF!,#REF!,#REF!,#REF!,#REF!,#REF!,#REF!,#REF!,#REF!</definedName>
    <definedName name="inf" localSheetId="5">#REF!</definedName>
    <definedName name="inf">#REF!</definedName>
    <definedName name="localidad">[1]Hoja6!$A$192:$A$212</definedName>
    <definedName name="medida">[1]Hoja6!$A$132:$A$135</definedName>
    <definedName name="metas" localSheetId="4">[2]Hoja1!$M$2:$M$19</definedName>
    <definedName name="metas">[3]Hoja1!$M$2:$M$19</definedName>
    <definedName name="Objetivosestratégicos" localSheetId="4">[4]Hoja1!$C$1:$C$5</definedName>
    <definedName name="Objetivosestratégicos">[5]Hoja1!$C$1:$C$5</definedName>
    <definedName name="OG_01_12" localSheetId="2">#REF!</definedName>
    <definedName name="OG_01_12" localSheetId="5">#REF!</definedName>
    <definedName name="OG_01_12">#REF!</definedName>
    <definedName name="Periodicidadindicador" localSheetId="4">[4]Hoja1!$D$1:$D$4</definedName>
    <definedName name="Periodicidadindicador">[5]Hoja1!$D$1:$D$4</definedName>
    <definedName name="PROY4022" localSheetId="2">#REF!</definedName>
    <definedName name="PROY4022" localSheetId="5">#REF!</definedName>
    <definedName name="PROY4022">#REF!</definedName>
    <definedName name="PROY4024" localSheetId="2">#REF!</definedName>
    <definedName name="PROY4024" localSheetId="5">#REF!</definedName>
    <definedName name="PROY4024">#REF!</definedName>
    <definedName name="PROY4024_2" localSheetId="2">#REF!</definedName>
    <definedName name="PROY4024_2" localSheetId="5">#REF!</definedName>
    <definedName name="PROY4024_2">#REF!</definedName>
    <definedName name="proy4025" localSheetId="2">#REF!</definedName>
    <definedName name="proy4025" localSheetId="5">#REF!</definedName>
    <definedName name="proy4025">#REF!</definedName>
    <definedName name="PROY4027" localSheetId="2">#REF!</definedName>
    <definedName name="PROY4027" localSheetId="5">#REF!</definedName>
    <definedName name="PROY4027">#REF!</definedName>
    <definedName name="proy4027_ac1" localSheetId="2">#REF!</definedName>
    <definedName name="proy4027_ac1" localSheetId="5">#REF!</definedName>
    <definedName name="proy4027_ac1">#REF!</definedName>
    <definedName name="PROY4028" localSheetId="2">#REF!</definedName>
    <definedName name="PROY4028" localSheetId="5">#REF!</definedName>
    <definedName name="PROY4028">#REF!</definedName>
    <definedName name="PROY4029" localSheetId="2">#REF!</definedName>
    <definedName name="PROY4029" localSheetId="5">#REF!</definedName>
    <definedName name="PROY4029">#REF!</definedName>
    <definedName name="PROY4125" localSheetId="2">#REF!</definedName>
    <definedName name="PROY4125" localSheetId="5">#REF!</definedName>
    <definedName name="PROY4125">#REF!</definedName>
    <definedName name="PROY4125_11OG" localSheetId="2">#REF!</definedName>
    <definedName name="PROY4125_11OG" localSheetId="5">#REF!</definedName>
    <definedName name="PROY4125_11OG">#REF!</definedName>
    <definedName name="PROY4280" localSheetId="2">#REF!</definedName>
    <definedName name="PROY4280" localSheetId="5">#REF!</definedName>
    <definedName name="PROY4280">#REF!</definedName>
    <definedName name="PROY4281" localSheetId="2">#REF!</definedName>
    <definedName name="PROY4281" localSheetId="5">#REF!</definedName>
    <definedName name="PROY4281">#REF!</definedName>
    <definedName name="PROY4281_A1" localSheetId="2">#REF!</definedName>
    <definedName name="PROY4281_A1" localSheetId="5">#REF!</definedName>
    <definedName name="PROY4281_A1">#REF!</definedName>
    <definedName name="PROYEC_10961" localSheetId="2">#REF!</definedName>
    <definedName name="PROYEC_10961" localSheetId="5">#REF!</definedName>
    <definedName name="PROYEC_10961">#REF!</definedName>
    <definedName name="PROYECTOS" localSheetId="4">[2]Hoja1!$A:$A</definedName>
    <definedName name="PROYECTOS">[3]Hoja1!$A:$A</definedName>
    <definedName name="Tipo" localSheetId="4">[4]Hoja1!$B$1:$B$3</definedName>
    <definedName name="Tipo">[5]Hoja1!$B$1:$B$3</definedName>
    <definedName name="XXX_XXX_111" localSheetId="2">#REF!</definedName>
    <definedName name="XXX_XXX_111" localSheetId="5">#REF!</definedName>
    <definedName name="XXX_XXX_111">#REF!</definedName>
    <definedName name="XXXX" localSheetId="2">#REF!</definedName>
    <definedName name="XXXX" localSheetId="5">#REF!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 i="61" l="1"/>
  <c r="DH25" i="75" l="1"/>
  <c r="DJ22" i="75" s="1"/>
  <c r="DG25" i="75"/>
  <c r="DH23" i="75"/>
  <c r="DG23" i="75"/>
  <c r="DH22" i="75"/>
  <c r="DG22" i="75"/>
  <c r="DI22" i="75" s="1"/>
  <c r="CY25" i="75"/>
  <c r="CY23" i="75"/>
  <c r="CY22" i="75"/>
  <c r="DA22" i="75" s="1"/>
  <c r="CQ25" i="75"/>
  <c r="CQ23" i="75"/>
  <c r="CQ22" i="75"/>
  <c r="CS22" i="75" s="1"/>
  <c r="CI25" i="75"/>
  <c r="CI23" i="75"/>
  <c r="CI22" i="75"/>
  <c r="CK22" i="75" s="1"/>
  <c r="CB25" i="75"/>
  <c r="CA25" i="75"/>
  <c r="CB23" i="75"/>
  <c r="CA23" i="75"/>
  <c r="CB22" i="75"/>
  <c r="CD22" i="75" s="1"/>
  <c r="CA22" i="75"/>
  <c r="CC22" i="75" s="1"/>
  <c r="BT25" i="75"/>
  <c r="BS25" i="75"/>
  <c r="BT23" i="75"/>
  <c r="BS23" i="75"/>
  <c r="BT22" i="75"/>
  <c r="BV22" i="75" s="1"/>
  <c r="BS22" i="75"/>
  <c r="BU22" i="75" s="1"/>
  <c r="G29" i="47"/>
  <c r="G28" i="47"/>
  <c r="G27" i="47"/>
  <c r="G26" i="47"/>
  <c r="G24" i="47"/>
  <c r="H48" i="61"/>
  <c r="EZ89" i="75"/>
  <c r="H44" i="61"/>
  <c r="EZ86" i="75"/>
  <c r="H40" i="61"/>
  <c r="EZ75" i="75"/>
  <c r="H36" i="61"/>
  <c r="EZ60" i="75"/>
  <c r="H24" i="61"/>
  <c r="EZ39" i="75"/>
  <c r="CZ25" i="75"/>
  <c r="CZ23" i="75"/>
  <c r="CZ22" i="75"/>
  <c r="DB22" i="75" s="1"/>
  <c r="CR25" i="75"/>
  <c r="CT22" i="75" s="1"/>
  <c r="CR23" i="75"/>
  <c r="CR22" i="75"/>
  <c r="CL22" i="75"/>
  <c r="EY58" i="75" l="1"/>
  <c r="EY59" i="75"/>
  <c r="BV55" i="75"/>
  <c r="BU55" i="75"/>
  <c r="DJ31" i="75"/>
  <c r="DI31" i="75"/>
  <c r="DB31" i="75"/>
  <c r="DA31" i="75"/>
  <c r="CT31" i="75"/>
  <c r="CD31" i="75"/>
  <c r="CC31" i="75"/>
  <c r="BV31" i="75"/>
  <c r="BU31" i="75"/>
  <c r="CS31" i="75"/>
  <c r="CL31" i="75"/>
  <c r="CK31" i="75"/>
  <c r="EM22" i="75" l="1"/>
  <c r="BS35" i="75"/>
  <c r="DM35" i="75"/>
  <c r="CB35" i="75"/>
  <c r="CB37" i="75"/>
  <c r="CB39" i="75"/>
  <c r="CB41" i="75"/>
  <c r="CB43" i="75"/>
  <c r="G30" i="47"/>
  <c r="G25" i="47"/>
  <c r="G23" i="47"/>
  <c r="C31" i="47"/>
  <c r="C30" i="47"/>
  <c r="C29" i="47"/>
  <c r="C28" i="47"/>
  <c r="C27" i="47"/>
  <c r="C26" i="47"/>
  <c r="C25" i="47"/>
  <c r="C24" i="47"/>
  <c r="C23" i="47"/>
  <c r="C22" i="47"/>
  <c r="J31" i="61"/>
  <c r="J30" i="61"/>
  <c r="J29" i="61"/>
  <c r="DE53" i="75"/>
  <c r="CW54" i="75"/>
  <c r="BK53" i="75"/>
  <c r="CA53" i="75"/>
  <c r="P99" i="75" l="1"/>
  <c r="Q84" i="75" s="1"/>
  <c r="I99" i="75"/>
  <c r="DN98" i="75"/>
  <c r="DY97" i="75"/>
  <c r="EH97" i="75" s="1"/>
  <c r="DX97" i="75"/>
  <c r="EG97" i="75" s="1"/>
  <c r="EP97" i="75" s="1"/>
  <c r="EY97" i="75" s="1"/>
  <c r="DR97" i="75"/>
  <c r="DP97" i="75"/>
  <c r="DO97" i="75"/>
  <c r="DM97" i="75"/>
  <c r="DN97" i="75" s="1"/>
  <c r="DJ97" i="75"/>
  <c r="DI97" i="75"/>
  <c r="DH97" i="75"/>
  <c r="DG97" i="75"/>
  <c r="DB97" i="75"/>
  <c r="DA97" i="75"/>
  <c r="CZ97" i="75"/>
  <c r="CY97" i="75"/>
  <c r="CT97" i="75"/>
  <c r="CS97" i="75"/>
  <c r="CR97" i="75"/>
  <c r="CQ97" i="75"/>
  <c r="CL97" i="75"/>
  <c r="CK97" i="75"/>
  <c r="CJ97" i="75"/>
  <c r="CI97" i="75"/>
  <c r="CD97" i="75"/>
  <c r="CC97" i="75"/>
  <c r="CB97" i="75"/>
  <c r="CA97" i="75"/>
  <c r="BV97" i="75"/>
  <c r="BU97" i="75"/>
  <c r="BT97" i="75"/>
  <c r="BS97" i="75"/>
  <c r="BN97" i="75"/>
  <c r="BM97" i="75"/>
  <c r="BL97" i="75"/>
  <c r="BF97" i="75"/>
  <c r="BE97" i="75"/>
  <c r="BD97" i="75"/>
  <c r="AX97" i="75"/>
  <c r="AW97" i="75"/>
  <c r="AV97" i="75"/>
  <c r="AP97" i="75"/>
  <c r="AO97" i="75"/>
  <c r="AN97" i="75"/>
  <c r="AH97" i="75"/>
  <c r="AG97" i="75"/>
  <c r="AF97" i="75"/>
  <c r="Z97" i="75"/>
  <c r="Y97" i="75"/>
  <c r="X97" i="75"/>
  <c r="EU96" i="75"/>
  <c r="EL96" i="75"/>
  <c r="EC96" i="75"/>
  <c r="DY96" i="75"/>
  <c r="DX96" i="75"/>
  <c r="EG96" i="75" s="1"/>
  <c r="EP96" i="75" s="1"/>
  <c r="EY96" i="75" s="1"/>
  <c r="DT96" i="75"/>
  <c r="DP96" i="75"/>
  <c r="DO96" i="75"/>
  <c r="DM96" i="75"/>
  <c r="DN96" i="75" s="1"/>
  <c r="DY95" i="75"/>
  <c r="DX95" i="75"/>
  <c r="EG95" i="75" s="1"/>
  <c r="EP95" i="75" s="1"/>
  <c r="DP95" i="75"/>
  <c r="DO95" i="75"/>
  <c r="DM95" i="75"/>
  <c r="DN95" i="75" s="1"/>
  <c r="EU94" i="75"/>
  <c r="EL94" i="75"/>
  <c r="EC94" i="75"/>
  <c r="DY94" i="75"/>
  <c r="DX94" i="75"/>
  <c r="EG94" i="75" s="1"/>
  <c r="EP94" i="75" s="1"/>
  <c r="EY94" i="75" s="1"/>
  <c r="DT94" i="75"/>
  <c r="DP94" i="75"/>
  <c r="DO94" i="75"/>
  <c r="DM94" i="75"/>
  <c r="DN94" i="75" s="1"/>
  <c r="EU93" i="75"/>
  <c r="EL93" i="75"/>
  <c r="EC93" i="75"/>
  <c r="DY93" i="75"/>
  <c r="DX93" i="75"/>
  <c r="EG93" i="75" s="1"/>
  <c r="EP93" i="75" s="1"/>
  <c r="DT93" i="75"/>
  <c r="DP93" i="75"/>
  <c r="DO93" i="75"/>
  <c r="DM93" i="75"/>
  <c r="DN93" i="75" s="1"/>
  <c r="EU92" i="75"/>
  <c r="EL92" i="75"/>
  <c r="EC92" i="75"/>
  <c r="DY92" i="75"/>
  <c r="EH92" i="75" s="1"/>
  <c r="DX92" i="75"/>
  <c r="EG92" i="75" s="1"/>
  <c r="EP92" i="75" s="1"/>
  <c r="EY92" i="75" s="1"/>
  <c r="DT92" i="75"/>
  <c r="DP92" i="75"/>
  <c r="DO92" i="75"/>
  <c r="DM92" i="75"/>
  <c r="DN92" i="75" s="1"/>
  <c r="EE91" i="75"/>
  <c r="DY91" i="75"/>
  <c r="EH91" i="75" s="1"/>
  <c r="DX91" i="75"/>
  <c r="EG91" i="75" s="1"/>
  <c r="EP91" i="75" s="1"/>
  <c r="EY91" i="75" s="1"/>
  <c r="DP91" i="75"/>
  <c r="DO91" i="75"/>
  <c r="DM91" i="75"/>
  <c r="DN91" i="75" s="1"/>
  <c r="DJ91" i="75"/>
  <c r="DI91" i="75"/>
  <c r="DH91" i="75"/>
  <c r="DG91" i="75"/>
  <c r="DB91" i="75"/>
  <c r="DA91" i="75"/>
  <c r="CZ91" i="75"/>
  <c r="CY91" i="75"/>
  <c r="CT91" i="75"/>
  <c r="CS91" i="75"/>
  <c r="CR91" i="75"/>
  <c r="CQ91" i="75"/>
  <c r="CL91" i="75"/>
  <c r="CK91" i="75"/>
  <c r="CJ91" i="75"/>
  <c r="CI91" i="75"/>
  <c r="CD91" i="75"/>
  <c r="CC91" i="75"/>
  <c r="CB91" i="75"/>
  <c r="CA91" i="75"/>
  <c r="BV91" i="75"/>
  <c r="BU91" i="75"/>
  <c r="BT91" i="75"/>
  <c r="BS91" i="75"/>
  <c r="BN91" i="75"/>
  <c r="BM91" i="75"/>
  <c r="BL91" i="75"/>
  <c r="BK91" i="75"/>
  <c r="BF91" i="75"/>
  <c r="BE91" i="75"/>
  <c r="BD91" i="75"/>
  <c r="BC91" i="75"/>
  <c r="AX91" i="75"/>
  <c r="AW91" i="75"/>
  <c r="AV91" i="75"/>
  <c r="AU91" i="75"/>
  <c r="AP91" i="75"/>
  <c r="AO91" i="75"/>
  <c r="AN91" i="75"/>
  <c r="AM91" i="75"/>
  <c r="AH91" i="75"/>
  <c r="AG91" i="75"/>
  <c r="AF91" i="75"/>
  <c r="AE91" i="75"/>
  <c r="Z91" i="75"/>
  <c r="Y91" i="75"/>
  <c r="X91" i="75"/>
  <c r="W91" i="75"/>
  <c r="DY90" i="75"/>
  <c r="EH90" i="75" s="1"/>
  <c r="EQ90" i="75" s="1"/>
  <c r="DX90" i="75"/>
  <c r="EG90" i="75" s="1"/>
  <c r="EP90" i="75" s="1"/>
  <c r="EY90" i="75" s="1"/>
  <c r="DP90" i="75"/>
  <c r="DO90" i="75"/>
  <c r="DM90" i="75"/>
  <c r="DN90" i="75" s="1"/>
  <c r="DH90" i="75"/>
  <c r="DG90" i="75"/>
  <c r="CZ90" i="75"/>
  <c r="CY90" i="75"/>
  <c r="CR90" i="75"/>
  <c r="CQ90" i="75"/>
  <c r="CJ90" i="75"/>
  <c r="CI90" i="75"/>
  <c r="CB90" i="75"/>
  <c r="CA90" i="75"/>
  <c r="BT90" i="75"/>
  <c r="BS90" i="75"/>
  <c r="BL90" i="75"/>
  <c r="BK90" i="75"/>
  <c r="BD90" i="75"/>
  <c r="BC90" i="75"/>
  <c r="AV90" i="75"/>
  <c r="AU90" i="75"/>
  <c r="AN90" i="75"/>
  <c r="AM90" i="75"/>
  <c r="AF90" i="75"/>
  <c r="AE90" i="75"/>
  <c r="X90" i="75"/>
  <c r="W90" i="75"/>
  <c r="EE89" i="75"/>
  <c r="DY89" i="75"/>
  <c r="DX89" i="75"/>
  <c r="EG89" i="75" s="1"/>
  <c r="EP89" i="75" s="1"/>
  <c r="EY89" i="75" s="1"/>
  <c r="DP89" i="75"/>
  <c r="DO89" i="75"/>
  <c r="DM89" i="75"/>
  <c r="DN89" i="75" s="1"/>
  <c r="DJ89" i="75"/>
  <c r="DI89" i="75"/>
  <c r="DH89" i="75"/>
  <c r="DG89" i="75"/>
  <c r="DB89" i="75"/>
  <c r="DA89" i="75"/>
  <c r="CZ89" i="75"/>
  <c r="CY89" i="75"/>
  <c r="CT89" i="75"/>
  <c r="CS89" i="75"/>
  <c r="CR89" i="75"/>
  <c r="CQ89" i="75"/>
  <c r="CL89" i="75"/>
  <c r="CK89" i="75"/>
  <c r="CJ89" i="75"/>
  <c r="CI89" i="75"/>
  <c r="CD89" i="75"/>
  <c r="CC89" i="75"/>
  <c r="CB89" i="75"/>
  <c r="CA89" i="75"/>
  <c r="BV89" i="75"/>
  <c r="BU89" i="75"/>
  <c r="BT89" i="75"/>
  <c r="BS89" i="75"/>
  <c r="BN89" i="75"/>
  <c r="BM89" i="75"/>
  <c r="BL89" i="75"/>
  <c r="BK89" i="75"/>
  <c r="BF89" i="75"/>
  <c r="BE89" i="75"/>
  <c r="BD89" i="75"/>
  <c r="BC89" i="75"/>
  <c r="AX89" i="75"/>
  <c r="AW89" i="75"/>
  <c r="AV89" i="75"/>
  <c r="AU89" i="75"/>
  <c r="AP89" i="75"/>
  <c r="AO89" i="75"/>
  <c r="AN89" i="75"/>
  <c r="AM89" i="75"/>
  <c r="AH89" i="75"/>
  <c r="AG89" i="75"/>
  <c r="AF89" i="75"/>
  <c r="AE89" i="75"/>
  <c r="Z89" i="75"/>
  <c r="Y89" i="75"/>
  <c r="X89" i="75"/>
  <c r="W89" i="75"/>
  <c r="EU88" i="75"/>
  <c r="EL88" i="75"/>
  <c r="EC88" i="75"/>
  <c r="DY88" i="75"/>
  <c r="DX88" i="75"/>
  <c r="EG88" i="75" s="1"/>
  <c r="EP88" i="75" s="1"/>
  <c r="EY88" i="75" s="1"/>
  <c r="DT88" i="75"/>
  <c r="DP88" i="75"/>
  <c r="DO88" i="75"/>
  <c r="DM88" i="75"/>
  <c r="DN88" i="75" s="1"/>
  <c r="DY87" i="75"/>
  <c r="EH87" i="75" s="1"/>
  <c r="DX87" i="75"/>
  <c r="EG87" i="75" s="1"/>
  <c r="EP87" i="75" s="1"/>
  <c r="EY87" i="75" s="1"/>
  <c r="DP87" i="75"/>
  <c r="DO87" i="75"/>
  <c r="DM87" i="75"/>
  <c r="DN87" i="75" s="1"/>
  <c r="DY86" i="75"/>
  <c r="DX86" i="75"/>
  <c r="EG86" i="75" s="1"/>
  <c r="EP86" i="75" s="1"/>
  <c r="EY86" i="75" s="1"/>
  <c r="DP86" i="75"/>
  <c r="DO86" i="75"/>
  <c r="DM86" i="75"/>
  <c r="DN86" i="75" s="1"/>
  <c r="EU85" i="75"/>
  <c r="EL85" i="75"/>
  <c r="EC85" i="75"/>
  <c r="DY85" i="75"/>
  <c r="DX85" i="75"/>
  <c r="EG85" i="75" s="1"/>
  <c r="EP85" i="75" s="1"/>
  <c r="EY85" i="75" s="1"/>
  <c r="DT85" i="75"/>
  <c r="DP85" i="75"/>
  <c r="DO85" i="75"/>
  <c r="DM85" i="75"/>
  <c r="DN85" i="75" s="1"/>
  <c r="DY84" i="75"/>
  <c r="EH84" i="75" s="1"/>
  <c r="DX84" i="75"/>
  <c r="EG84" i="75" s="1"/>
  <c r="EP84" i="75" s="1"/>
  <c r="EY84" i="75" s="1"/>
  <c r="DP84" i="75"/>
  <c r="DO84" i="75"/>
  <c r="DM84" i="75"/>
  <c r="DN84" i="75" s="1"/>
  <c r="DJ84" i="75"/>
  <c r="DI84" i="75"/>
  <c r="DH84" i="75"/>
  <c r="DG84" i="75"/>
  <c r="DB84" i="75"/>
  <c r="DA84" i="75"/>
  <c r="CZ84" i="75"/>
  <c r="CY84" i="75"/>
  <c r="CT84" i="75"/>
  <c r="CS84" i="75"/>
  <c r="CR84" i="75"/>
  <c r="CQ84" i="75"/>
  <c r="CL84" i="75"/>
  <c r="CK84" i="75"/>
  <c r="CJ84" i="75"/>
  <c r="CI84" i="75"/>
  <c r="CD84" i="75"/>
  <c r="CC84" i="75"/>
  <c r="CB84" i="75"/>
  <c r="CA84" i="75"/>
  <c r="BV84" i="75"/>
  <c r="BU84" i="75"/>
  <c r="BT84" i="75"/>
  <c r="BS84" i="75"/>
  <c r="BN84" i="75"/>
  <c r="BM84" i="75"/>
  <c r="BL84" i="75"/>
  <c r="BK84" i="75"/>
  <c r="BF84" i="75"/>
  <c r="BE84" i="75"/>
  <c r="BD84" i="75"/>
  <c r="BC84" i="75"/>
  <c r="AX84" i="75"/>
  <c r="AW84" i="75"/>
  <c r="AV84" i="75"/>
  <c r="AU84" i="75"/>
  <c r="AP84" i="75"/>
  <c r="AO84" i="75"/>
  <c r="AN84" i="75"/>
  <c r="AM84" i="75"/>
  <c r="AH84" i="75"/>
  <c r="AG84" i="75"/>
  <c r="AF84" i="75"/>
  <c r="AE84" i="75"/>
  <c r="Z84" i="75"/>
  <c r="Y84" i="75"/>
  <c r="X84" i="75"/>
  <c r="W84" i="75"/>
  <c r="DY83" i="75"/>
  <c r="EH83" i="75" s="1"/>
  <c r="DX83" i="75"/>
  <c r="EG83" i="75" s="1"/>
  <c r="EP83" i="75" s="1"/>
  <c r="EY83" i="75" s="1"/>
  <c r="DP83" i="75"/>
  <c r="DO83" i="75"/>
  <c r="DM83" i="75"/>
  <c r="DN83" i="75" s="1"/>
  <c r="DH83" i="75"/>
  <c r="DG83" i="75"/>
  <c r="CZ83" i="75"/>
  <c r="CY83" i="75"/>
  <c r="CR83" i="75"/>
  <c r="CQ83" i="75"/>
  <c r="CJ83" i="75"/>
  <c r="CI83" i="75"/>
  <c r="CA83" i="75"/>
  <c r="BT83" i="75"/>
  <c r="BS83" i="75"/>
  <c r="BL83" i="75"/>
  <c r="BK83" i="75"/>
  <c r="BD83" i="75"/>
  <c r="BC83" i="75"/>
  <c r="AV83" i="75"/>
  <c r="AU83" i="75"/>
  <c r="AN83" i="75"/>
  <c r="AM83" i="75"/>
  <c r="AF83" i="75"/>
  <c r="AE83" i="75"/>
  <c r="X83" i="75"/>
  <c r="W83" i="75"/>
  <c r="DY82" i="75"/>
  <c r="EH82" i="75" s="1"/>
  <c r="DX82" i="75"/>
  <c r="EG82" i="75" s="1"/>
  <c r="EP82" i="75" s="1"/>
  <c r="EY82" i="75" s="1"/>
  <c r="DP82" i="75"/>
  <c r="DO82" i="75"/>
  <c r="DM82" i="75"/>
  <c r="DN82" i="75" s="1"/>
  <c r="DH82" i="75"/>
  <c r="DG82" i="75"/>
  <c r="CZ82" i="75"/>
  <c r="CY82" i="75"/>
  <c r="CR82" i="75"/>
  <c r="CQ82" i="75"/>
  <c r="CJ82" i="75"/>
  <c r="CI82" i="75"/>
  <c r="CB82" i="75"/>
  <c r="CA82" i="75"/>
  <c r="BT82" i="75"/>
  <c r="BS82" i="75"/>
  <c r="BL82" i="75"/>
  <c r="BK82" i="75"/>
  <c r="BD82" i="75"/>
  <c r="BC82" i="75"/>
  <c r="AV82" i="75"/>
  <c r="AU82" i="75"/>
  <c r="AN82" i="75"/>
  <c r="AM82" i="75"/>
  <c r="AF82" i="75"/>
  <c r="AE82" i="75"/>
  <c r="X82" i="75"/>
  <c r="W82" i="75"/>
  <c r="DY81" i="75"/>
  <c r="EH81" i="75" s="1"/>
  <c r="DX81" i="75"/>
  <c r="EG81" i="75" s="1"/>
  <c r="EP81" i="75" s="1"/>
  <c r="EY81" i="75" s="1"/>
  <c r="DP81" i="75"/>
  <c r="DO81" i="75"/>
  <c r="DM81" i="75"/>
  <c r="DN81" i="75" s="1"/>
  <c r="DY80" i="75"/>
  <c r="DX80" i="75"/>
  <c r="EG80" i="75" s="1"/>
  <c r="EP80" i="75" s="1"/>
  <c r="EY80" i="75" s="1"/>
  <c r="DP80" i="75"/>
  <c r="DO80" i="75"/>
  <c r="DM80" i="75"/>
  <c r="DN80" i="75" s="1"/>
  <c r="DY79" i="75"/>
  <c r="DX79" i="75"/>
  <c r="EG79" i="75" s="1"/>
  <c r="EP79" i="75" s="1"/>
  <c r="EY79" i="75" s="1"/>
  <c r="DP79" i="75"/>
  <c r="DO79" i="75"/>
  <c r="DM79" i="75"/>
  <c r="DN79" i="75" s="1"/>
  <c r="DH79" i="75"/>
  <c r="DG79" i="75"/>
  <c r="CZ79" i="75"/>
  <c r="CY79" i="75"/>
  <c r="CR79" i="75"/>
  <c r="CQ79" i="75"/>
  <c r="CJ79" i="75"/>
  <c r="CI79" i="75"/>
  <c r="CB79" i="75"/>
  <c r="CA79" i="75"/>
  <c r="BT79" i="75"/>
  <c r="BS79" i="75"/>
  <c r="BL79" i="75"/>
  <c r="BK79" i="75"/>
  <c r="BD79" i="75"/>
  <c r="BC79" i="75"/>
  <c r="AV79" i="75"/>
  <c r="AU79" i="75"/>
  <c r="AN79" i="75"/>
  <c r="AM79" i="75"/>
  <c r="AF79" i="75"/>
  <c r="AE79" i="75"/>
  <c r="X79" i="75"/>
  <c r="W79" i="75"/>
  <c r="DY78" i="75"/>
  <c r="EH78" i="75" s="1"/>
  <c r="DX78" i="75"/>
  <c r="DS78" i="75"/>
  <c r="DR78" i="75"/>
  <c r="DP78" i="75"/>
  <c r="DO78" i="75"/>
  <c r="DM78" i="75"/>
  <c r="DN78" i="75" s="1"/>
  <c r="DY77" i="75"/>
  <c r="EH77" i="75" s="1"/>
  <c r="DX77" i="75"/>
  <c r="EG77" i="75" s="1"/>
  <c r="EP77" i="75" s="1"/>
  <c r="EY77" i="75" s="1"/>
  <c r="DP77" i="75"/>
  <c r="DO77" i="75"/>
  <c r="DM77" i="75"/>
  <c r="DN77" i="75" s="1"/>
  <c r="DH77" i="75"/>
  <c r="DG77" i="75"/>
  <c r="CZ77" i="75"/>
  <c r="CY77" i="75"/>
  <c r="CR77" i="75"/>
  <c r="CQ77" i="75"/>
  <c r="CJ77" i="75"/>
  <c r="CI77" i="75"/>
  <c r="CB77" i="75"/>
  <c r="CA77" i="75"/>
  <c r="BT77" i="75"/>
  <c r="BS77" i="75"/>
  <c r="BL77" i="75"/>
  <c r="BK77" i="75"/>
  <c r="BD77" i="75"/>
  <c r="BC77" i="75"/>
  <c r="AV77" i="75"/>
  <c r="AU77" i="75"/>
  <c r="AN77" i="75"/>
  <c r="AM77" i="75"/>
  <c r="AF77" i="75"/>
  <c r="AE77" i="75"/>
  <c r="X77" i="75"/>
  <c r="W77" i="75"/>
  <c r="DY76" i="75"/>
  <c r="EH76" i="75" s="1"/>
  <c r="EQ76" i="75" s="1"/>
  <c r="DX76" i="75"/>
  <c r="DP76" i="75"/>
  <c r="DO76" i="75"/>
  <c r="DM76" i="75"/>
  <c r="DN76" i="75" s="1"/>
  <c r="DY75" i="75"/>
  <c r="EH75" i="75" s="1"/>
  <c r="DX75" i="75"/>
  <c r="EG75" i="75" s="1"/>
  <c r="EP75" i="75" s="1"/>
  <c r="EY75" i="75" s="1"/>
  <c r="DP75" i="75"/>
  <c r="DO75" i="75"/>
  <c r="DM75" i="75"/>
  <c r="DN75" i="75" s="1"/>
  <c r="DY74" i="75"/>
  <c r="EH74" i="75" s="1"/>
  <c r="DX74" i="75"/>
  <c r="EG74" i="75" s="1"/>
  <c r="EP74" i="75" s="1"/>
  <c r="EY74" i="75" s="1"/>
  <c r="DP74" i="75"/>
  <c r="DO74" i="75"/>
  <c r="DM74" i="75"/>
  <c r="DN74" i="75" s="1"/>
  <c r="DH74" i="75"/>
  <c r="DG74" i="75"/>
  <c r="CZ74" i="75"/>
  <c r="CY74" i="75"/>
  <c r="CR74" i="75"/>
  <c r="CQ74" i="75"/>
  <c r="CJ74" i="75"/>
  <c r="CI74" i="75"/>
  <c r="CB74" i="75"/>
  <c r="CA74" i="75"/>
  <c r="BT74" i="75"/>
  <c r="BS74" i="75"/>
  <c r="BL74" i="75"/>
  <c r="BK74" i="75"/>
  <c r="BD74" i="75"/>
  <c r="BC74" i="75"/>
  <c r="AV74" i="75"/>
  <c r="AU74" i="75"/>
  <c r="AN74" i="75"/>
  <c r="AM74" i="75"/>
  <c r="AF74" i="75"/>
  <c r="AE74" i="75"/>
  <c r="X74" i="75"/>
  <c r="W74" i="75"/>
  <c r="DY73" i="75"/>
  <c r="EH73" i="75" s="1"/>
  <c r="DX73" i="75"/>
  <c r="EG73" i="75" s="1"/>
  <c r="EP73" i="75" s="1"/>
  <c r="EY73" i="75" s="1"/>
  <c r="DP73" i="75"/>
  <c r="DO73" i="75"/>
  <c r="DM73" i="75"/>
  <c r="DN73" i="75" s="1"/>
  <c r="DY72" i="75"/>
  <c r="EH72" i="75" s="1"/>
  <c r="DX72" i="75"/>
  <c r="EG72" i="75" s="1"/>
  <c r="EP72" i="75" s="1"/>
  <c r="EY72" i="75" s="1"/>
  <c r="DP72" i="75"/>
  <c r="DO72" i="75"/>
  <c r="DM72" i="75"/>
  <c r="DN72" i="75" s="1"/>
  <c r="DH72" i="75"/>
  <c r="DG72" i="75"/>
  <c r="CZ72" i="75"/>
  <c r="CY72" i="75"/>
  <c r="CR72" i="75"/>
  <c r="CQ72" i="75"/>
  <c r="CJ72" i="75"/>
  <c r="CI72" i="75"/>
  <c r="CB72" i="75"/>
  <c r="CA72" i="75"/>
  <c r="BT72" i="75"/>
  <c r="BS72" i="75"/>
  <c r="BL72" i="75"/>
  <c r="BK72" i="75"/>
  <c r="BD72" i="75"/>
  <c r="BC72" i="75"/>
  <c r="AV72" i="75"/>
  <c r="AU72" i="75"/>
  <c r="AN72" i="75"/>
  <c r="AM72" i="75"/>
  <c r="AF72" i="75"/>
  <c r="AE72" i="75"/>
  <c r="X72" i="75"/>
  <c r="W72" i="75"/>
  <c r="DY71" i="75"/>
  <c r="DX71" i="75"/>
  <c r="EG71" i="75" s="1"/>
  <c r="EP71" i="75" s="1"/>
  <c r="EY71" i="75" s="1"/>
  <c r="DP71" i="75"/>
  <c r="DO71" i="75"/>
  <c r="DM71" i="75"/>
  <c r="DN71" i="75" s="1"/>
  <c r="DY70" i="75"/>
  <c r="EH70" i="75" s="1"/>
  <c r="DX70" i="75"/>
  <c r="EG70" i="75" s="1"/>
  <c r="EP70" i="75" s="1"/>
  <c r="EY70" i="75" s="1"/>
  <c r="DP70" i="75"/>
  <c r="DO70" i="75"/>
  <c r="DM70" i="75"/>
  <c r="DN70" i="75" s="1"/>
  <c r="DH70" i="75"/>
  <c r="DG70" i="75"/>
  <c r="CZ70" i="75"/>
  <c r="CY70" i="75"/>
  <c r="CR70" i="75"/>
  <c r="CQ70" i="75"/>
  <c r="CJ70" i="75"/>
  <c r="CI70" i="75"/>
  <c r="CB70" i="75"/>
  <c r="CA70" i="75"/>
  <c r="BT70" i="75"/>
  <c r="BS70" i="75"/>
  <c r="BL70" i="75"/>
  <c r="BK70" i="75"/>
  <c r="BD70" i="75"/>
  <c r="BC70" i="75"/>
  <c r="AV70" i="75"/>
  <c r="AU70" i="75"/>
  <c r="AN70" i="75"/>
  <c r="AM70" i="75"/>
  <c r="AF70" i="75"/>
  <c r="AE70" i="75"/>
  <c r="X70" i="75"/>
  <c r="W70" i="75"/>
  <c r="EU69" i="75"/>
  <c r="EL69" i="75"/>
  <c r="EC69" i="75"/>
  <c r="DY69" i="75"/>
  <c r="EH69" i="75" s="1"/>
  <c r="EQ69" i="75" s="1"/>
  <c r="DX69" i="75"/>
  <c r="EG69" i="75" s="1"/>
  <c r="EP69" i="75" s="1"/>
  <c r="EY69" i="75" s="1"/>
  <c r="DT69" i="75"/>
  <c r="DP69" i="75"/>
  <c r="DO69" i="75"/>
  <c r="DM69" i="75"/>
  <c r="DN69" i="75" s="1"/>
  <c r="DY68" i="75"/>
  <c r="EH68" i="75" s="1"/>
  <c r="EQ68" i="75" s="1"/>
  <c r="DX68" i="75"/>
  <c r="EG68" i="75" s="1"/>
  <c r="EP68" i="75" s="1"/>
  <c r="EY68" i="75" s="1"/>
  <c r="DP68" i="75"/>
  <c r="DO68" i="75"/>
  <c r="DM68" i="75"/>
  <c r="DN68" i="75" s="1"/>
  <c r="DJ68" i="75"/>
  <c r="DI68" i="75"/>
  <c r="DH68" i="75"/>
  <c r="DG68" i="75"/>
  <c r="DB68" i="75"/>
  <c r="DA68" i="75"/>
  <c r="CZ68" i="75"/>
  <c r="CY68" i="75"/>
  <c r="CT68" i="75"/>
  <c r="CS68" i="75"/>
  <c r="CR68" i="75"/>
  <c r="CQ68" i="75"/>
  <c r="CL68" i="75"/>
  <c r="CK68" i="75"/>
  <c r="CJ68" i="75"/>
  <c r="CI68" i="75"/>
  <c r="CD68" i="75"/>
  <c r="CC68" i="75"/>
  <c r="CB68" i="75"/>
  <c r="CA68" i="75"/>
  <c r="BV68" i="75"/>
  <c r="BU68" i="75"/>
  <c r="BT68" i="75"/>
  <c r="BS68" i="75"/>
  <c r="BN68" i="75"/>
  <c r="BM68" i="75"/>
  <c r="BL68" i="75"/>
  <c r="BK68" i="75"/>
  <c r="BF68" i="75"/>
  <c r="BE68" i="75"/>
  <c r="BD68" i="75"/>
  <c r="BC68" i="75"/>
  <c r="AX68" i="75"/>
  <c r="AW68" i="75"/>
  <c r="AV68" i="75"/>
  <c r="AU68" i="75"/>
  <c r="AP68" i="75"/>
  <c r="AO68" i="75"/>
  <c r="AN68" i="75"/>
  <c r="AM68" i="75"/>
  <c r="AH68" i="75"/>
  <c r="AG68" i="75"/>
  <c r="AF68" i="75"/>
  <c r="AE68" i="75"/>
  <c r="Z68" i="75"/>
  <c r="Y68" i="75"/>
  <c r="X68" i="75"/>
  <c r="W68" i="75"/>
  <c r="EY67" i="75"/>
  <c r="EU67" i="75"/>
  <c r="ER67" i="75"/>
  <c r="EL67" i="75"/>
  <c r="EC67" i="75"/>
  <c r="DZ67" i="75"/>
  <c r="DT67" i="75"/>
  <c r="DQ67" i="75"/>
  <c r="DM67" i="75"/>
  <c r="DN67" i="75" s="1"/>
  <c r="EY66" i="75"/>
  <c r="EU66" i="75"/>
  <c r="ER66" i="75"/>
  <c r="EL66" i="75"/>
  <c r="EC66" i="75"/>
  <c r="DZ66" i="75"/>
  <c r="DT66" i="75"/>
  <c r="DQ66" i="75"/>
  <c r="DM66" i="75"/>
  <c r="DN66" i="75" s="1"/>
  <c r="DY65" i="75"/>
  <c r="DX65" i="75"/>
  <c r="EG65" i="75" s="1"/>
  <c r="EP65" i="75" s="1"/>
  <c r="EY65" i="75" s="1"/>
  <c r="DP65" i="75"/>
  <c r="DO65" i="75"/>
  <c r="DM65" i="75"/>
  <c r="DN65" i="75" s="1"/>
  <c r="DH65" i="75"/>
  <c r="DG65" i="75"/>
  <c r="CZ65" i="75"/>
  <c r="CY65" i="75"/>
  <c r="CR65" i="75"/>
  <c r="CQ65" i="75"/>
  <c r="CJ65" i="75"/>
  <c r="CI65" i="75"/>
  <c r="CB65" i="75"/>
  <c r="CA65" i="75"/>
  <c r="BT65" i="75"/>
  <c r="BS65" i="75"/>
  <c r="BL65" i="75"/>
  <c r="BK65" i="75"/>
  <c r="BD65" i="75"/>
  <c r="BC65" i="75"/>
  <c r="AV65" i="75"/>
  <c r="AU65" i="75"/>
  <c r="AN65" i="75"/>
  <c r="AM65" i="75"/>
  <c r="AF65" i="75"/>
  <c r="AE65" i="75"/>
  <c r="X65" i="75"/>
  <c r="W65" i="75"/>
  <c r="DY64" i="75"/>
  <c r="EH64" i="75" s="1"/>
  <c r="DX64" i="75"/>
  <c r="EG64" i="75" s="1"/>
  <c r="EP64" i="75" s="1"/>
  <c r="EY64" i="75" s="1"/>
  <c r="DP64" i="75"/>
  <c r="DO64" i="75"/>
  <c r="DM64" i="75"/>
  <c r="DN64" i="75" s="1"/>
  <c r="DH64" i="75"/>
  <c r="DG64" i="75"/>
  <c r="CZ64" i="75"/>
  <c r="CY64" i="75"/>
  <c r="CR64" i="75"/>
  <c r="CQ64" i="75"/>
  <c r="CJ64" i="75"/>
  <c r="CI64" i="75"/>
  <c r="CB64" i="75"/>
  <c r="CA64" i="75"/>
  <c r="BT64" i="75"/>
  <c r="BS64" i="75"/>
  <c r="BL64" i="75"/>
  <c r="BK64" i="75"/>
  <c r="BD64" i="75"/>
  <c r="BC64" i="75"/>
  <c r="AV64" i="75"/>
  <c r="AU64" i="75"/>
  <c r="AN64" i="75"/>
  <c r="AM64" i="75"/>
  <c r="AF64" i="75"/>
  <c r="AE64" i="75"/>
  <c r="X64" i="75"/>
  <c r="W64" i="75"/>
  <c r="EU63" i="75"/>
  <c r="DY63" i="75"/>
  <c r="EH63" i="75" s="1"/>
  <c r="EQ63" i="75" s="1"/>
  <c r="DX63" i="75"/>
  <c r="EG63" i="75" s="1"/>
  <c r="EP63" i="75" s="1"/>
  <c r="DP63" i="75"/>
  <c r="DO63" i="75"/>
  <c r="DM63" i="75"/>
  <c r="DN63" i="75" s="1"/>
  <c r="EU62" i="75"/>
  <c r="EQ62" i="75"/>
  <c r="EP62" i="75"/>
  <c r="DZ62" i="75"/>
  <c r="DP62" i="75"/>
  <c r="DO62" i="75"/>
  <c r="DM62" i="75"/>
  <c r="DN62" i="75" s="1"/>
  <c r="DY61" i="75"/>
  <c r="EH61" i="75" s="1"/>
  <c r="EQ61" i="75" s="1"/>
  <c r="DX61" i="75"/>
  <c r="EG61" i="75" s="1"/>
  <c r="DP61" i="75"/>
  <c r="DO61" i="75"/>
  <c r="DM61" i="75"/>
  <c r="DN61" i="75" s="1"/>
  <c r="DH61" i="75"/>
  <c r="DG61" i="75"/>
  <c r="CZ61" i="75"/>
  <c r="CY61" i="75"/>
  <c r="CR61" i="75"/>
  <c r="CQ61" i="75"/>
  <c r="CJ61" i="75"/>
  <c r="CI61" i="75"/>
  <c r="CB61" i="75"/>
  <c r="CA61" i="75"/>
  <c r="BT61" i="75"/>
  <c r="BS61" i="75"/>
  <c r="BL61" i="75"/>
  <c r="BK61" i="75"/>
  <c r="BD61" i="75"/>
  <c r="BC61" i="75"/>
  <c r="AV61" i="75"/>
  <c r="AU61" i="75"/>
  <c r="AN61" i="75"/>
  <c r="AM61" i="75"/>
  <c r="AF61" i="75"/>
  <c r="AE61" i="75"/>
  <c r="X61" i="75"/>
  <c r="W61" i="75"/>
  <c r="EU60" i="75"/>
  <c r="DY60" i="75"/>
  <c r="EH60" i="75" s="1"/>
  <c r="DX60" i="75"/>
  <c r="EG60" i="75" s="1"/>
  <c r="EP60" i="75" s="1"/>
  <c r="EY60" i="75" s="1"/>
  <c r="DT60" i="75"/>
  <c r="DP60" i="75"/>
  <c r="DO60" i="75"/>
  <c r="DM60" i="75"/>
  <c r="DN60" i="75" s="1"/>
  <c r="DY59" i="75"/>
  <c r="EH59" i="75" s="1"/>
  <c r="EQ59" i="75" s="1"/>
  <c r="DX59" i="75"/>
  <c r="EG59" i="75" s="1"/>
  <c r="EP59" i="75" s="1"/>
  <c r="DP59" i="75"/>
  <c r="DO59" i="75"/>
  <c r="DM59" i="75"/>
  <c r="DN59" i="75" s="1"/>
  <c r="DY58" i="75"/>
  <c r="DX58" i="75"/>
  <c r="EG58" i="75" s="1"/>
  <c r="EP58" i="75" s="1"/>
  <c r="DP58" i="75"/>
  <c r="DO58" i="75"/>
  <c r="DM58" i="75"/>
  <c r="DN58" i="75" s="1"/>
  <c r="EU57" i="75"/>
  <c r="DY57" i="75"/>
  <c r="DX57" i="75"/>
  <c r="EG57" i="75" s="1"/>
  <c r="EP57" i="75" s="1"/>
  <c r="EY57" i="75" s="1"/>
  <c r="DT57" i="75"/>
  <c r="DP57" i="75"/>
  <c r="DO57" i="75"/>
  <c r="DM57" i="75"/>
  <c r="DN57" i="75" s="1"/>
  <c r="EU56" i="75"/>
  <c r="DY56" i="75"/>
  <c r="EH56" i="75" s="1"/>
  <c r="DX56" i="75"/>
  <c r="EG56" i="75" s="1"/>
  <c r="EP56" i="75" s="1"/>
  <c r="EY56" i="75" s="1"/>
  <c r="DT56" i="75"/>
  <c r="DP56" i="75"/>
  <c r="DO56" i="75"/>
  <c r="DM56" i="75"/>
  <c r="DN56" i="75" s="1"/>
  <c r="EE55" i="75"/>
  <c r="DY55" i="75"/>
  <c r="EH55" i="75" s="1"/>
  <c r="DX55" i="75"/>
  <c r="EG55" i="75" s="1"/>
  <c r="EP55" i="75" s="1"/>
  <c r="DP55" i="75"/>
  <c r="DO55" i="75"/>
  <c r="DM55" i="75"/>
  <c r="DN55" i="75" s="1"/>
  <c r="DJ55" i="75"/>
  <c r="DI55" i="75"/>
  <c r="DH55" i="75"/>
  <c r="DG55" i="75"/>
  <c r="DB55" i="75"/>
  <c r="DA55" i="75"/>
  <c r="CZ55" i="75"/>
  <c r="CY55" i="75"/>
  <c r="CT55" i="75"/>
  <c r="CS55" i="75"/>
  <c r="CR55" i="75"/>
  <c r="CQ55" i="75"/>
  <c r="CL55" i="75"/>
  <c r="CK55" i="75"/>
  <c r="CJ55" i="75"/>
  <c r="CI55" i="75"/>
  <c r="CD55" i="75"/>
  <c r="CC55" i="75"/>
  <c r="CB55" i="75"/>
  <c r="CA55" i="75"/>
  <c r="BT55" i="75"/>
  <c r="BS55" i="75"/>
  <c r="BN55" i="75"/>
  <c r="BM55" i="75"/>
  <c r="BL55" i="75"/>
  <c r="BK55" i="75"/>
  <c r="BF55" i="75"/>
  <c r="BE55" i="75"/>
  <c r="BD55" i="75"/>
  <c r="BC55" i="75"/>
  <c r="AX55" i="75"/>
  <c r="AW55" i="75"/>
  <c r="AV55" i="75"/>
  <c r="AU55" i="75"/>
  <c r="AP55" i="75"/>
  <c r="AO55" i="75"/>
  <c r="AN55" i="75"/>
  <c r="AM55" i="75"/>
  <c r="AH55" i="75"/>
  <c r="AG55" i="75"/>
  <c r="AF55" i="75"/>
  <c r="AE55" i="75"/>
  <c r="Z55" i="75"/>
  <c r="Y55" i="75"/>
  <c r="X55" i="75"/>
  <c r="W55" i="75"/>
  <c r="EE54" i="75"/>
  <c r="ED54" i="75"/>
  <c r="EB54" i="75"/>
  <c r="EA54" i="75"/>
  <c r="DF54" i="75"/>
  <c r="CX54" i="75"/>
  <c r="CI53" i="75"/>
  <c r="CK53" i="75" s="1"/>
  <c r="BR54" i="75"/>
  <c r="BQ54" i="75"/>
  <c r="BB54" i="75"/>
  <c r="BA54" i="75"/>
  <c r="DP54" i="75"/>
  <c r="X54" i="75"/>
  <c r="W54" i="75"/>
  <c r="DF53" i="75"/>
  <c r="DG53" i="75"/>
  <c r="DI53" i="75" s="1"/>
  <c r="CX53" i="75"/>
  <c r="BR53" i="75"/>
  <c r="BQ53" i="75"/>
  <c r="BB53" i="75"/>
  <c r="BA53" i="75"/>
  <c r="AX53" i="75"/>
  <c r="AW53" i="75"/>
  <c r="AN53" i="75"/>
  <c r="AP53" i="75" s="1"/>
  <c r="AM53" i="75"/>
  <c r="AO53" i="75" s="1"/>
  <c r="X53" i="75"/>
  <c r="W53" i="75"/>
  <c r="EU52" i="75"/>
  <c r="DY52" i="75"/>
  <c r="EH52" i="75" s="1"/>
  <c r="EQ52" i="75" s="1"/>
  <c r="DX52" i="75"/>
  <c r="EG52" i="75" s="1"/>
  <c r="EP52" i="75" s="1"/>
  <c r="EY52" i="75" s="1"/>
  <c r="DT52" i="75"/>
  <c r="DP52" i="75"/>
  <c r="DO52" i="75"/>
  <c r="DM52" i="75"/>
  <c r="DN52" i="75" s="1"/>
  <c r="EU51" i="75"/>
  <c r="DY51" i="75"/>
  <c r="EH51" i="75" s="1"/>
  <c r="EQ51" i="75" s="1"/>
  <c r="DX51" i="75"/>
  <c r="EG51" i="75" s="1"/>
  <c r="EP51" i="75" s="1"/>
  <c r="EY51" i="75" s="1"/>
  <c r="DT51" i="75"/>
  <c r="DP51" i="75"/>
  <c r="DO51" i="75"/>
  <c r="DM51" i="75"/>
  <c r="DN51" i="75" s="1"/>
  <c r="EL50" i="75"/>
  <c r="EC50" i="75"/>
  <c r="DY50" i="75"/>
  <c r="EH50" i="75" s="1"/>
  <c r="EQ50" i="75" s="1"/>
  <c r="DX50" i="75"/>
  <c r="EG50" i="75" s="1"/>
  <c r="EP50" i="75" s="1"/>
  <c r="EY50" i="75" s="1"/>
  <c r="DP50" i="75"/>
  <c r="DO50" i="75"/>
  <c r="DM50" i="75"/>
  <c r="DN50" i="75" s="1"/>
  <c r="DH50" i="75"/>
  <c r="DG50" i="75"/>
  <c r="CZ50" i="75"/>
  <c r="CY50" i="75"/>
  <c r="CR50" i="75"/>
  <c r="CQ50" i="75"/>
  <c r="CJ50" i="75"/>
  <c r="CI50" i="75"/>
  <c r="CB50" i="75"/>
  <c r="CA50" i="75"/>
  <c r="BT50" i="75"/>
  <c r="BS50" i="75"/>
  <c r="BL50" i="75"/>
  <c r="BK50" i="75"/>
  <c r="BD50" i="75"/>
  <c r="BC50" i="75"/>
  <c r="AV50" i="75"/>
  <c r="AU50" i="75"/>
  <c r="AN50" i="75"/>
  <c r="AM50" i="75"/>
  <c r="AF50" i="75"/>
  <c r="AE50" i="75"/>
  <c r="X50" i="75"/>
  <c r="W50" i="75"/>
  <c r="DY49" i="75"/>
  <c r="EH49" i="75" s="1"/>
  <c r="EQ49" i="75" s="1"/>
  <c r="DX49" i="75"/>
  <c r="EG49" i="75" s="1"/>
  <c r="EP49" i="75" s="1"/>
  <c r="EY49" i="75" s="1"/>
  <c r="DP49" i="75"/>
  <c r="DO49" i="75"/>
  <c r="DM49" i="75"/>
  <c r="DN49" i="75" s="1"/>
  <c r="DY48" i="75"/>
  <c r="EH48" i="75" s="1"/>
  <c r="EQ48" i="75" s="1"/>
  <c r="DX48" i="75"/>
  <c r="EG48" i="75" s="1"/>
  <c r="EP48" i="75" s="1"/>
  <c r="EY48" i="75" s="1"/>
  <c r="DP48" i="75"/>
  <c r="DO48" i="75"/>
  <c r="DM48" i="75"/>
  <c r="DN48" i="75" s="1"/>
  <c r="DY47" i="75"/>
  <c r="EH47" i="75" s="1"/>
  <c r="DX47" i="75"/>
  <c r="EG47" i="75" s="1"/>
  <c r="EP47" i="75" s="1"/>
  <c r="EY47" i="75" s="1"/>
  <c r="DP47" i="75"/>
  <c r="DO47" i="75"/>
  <c r="DM47" i="75"/>
  <c r="DN47" i="75" s="1"/>
  <c r="DH47" i="75"/>
  <c r="DG47" i="75"/>
  <c r="CZ47" i="75"/>
  <c r="CY47" i="75"/>
  <c r="CR47" i="75"/>
  <c r="CQ47" i="75"/>
  <c r="CJ47" i="75"/>
  <c r="CI47" i="75"/>
  <c r="CB47" i="75"/>
  <c r="CA47" i="75"/>
  <c r="BT47" i="75"/>
  <c r="BS47" i="75"/>
  <c r="BL47" i="75"/>
  <c r="BK47" i="75"/>
  <c r="BD47" i="75"/>
  <c r="BC47" i="75"/>
  <c r="AV47" i="75"/>
  <c r="AU47" i="75"/>
  <c r="AN47" i="75"/>
  <c r="AM47" i="75"/>
  <c r="AF47" i="75"/>
  <c r="AE47" i="75"/>
  <c r="X47" i="75"/>
  <c r="W47" i="75"/>
  <c r="EU46" i="75"/>
  <c r="DY46" i="75"/>
  <c r="EH46" i="75" s="1"/>
  <c r="DX46" i="75"/>
  <c r="EG46" i="75" s="1"/>
  <c r="EP46" i="75" s="1"/>
  <c r="EY46" i="75" s="1"/>
  <c r="DT46" i="75"/>
  <c r="DP46" i="75"/>
  <c r="DO46" i="75"/>
  <c r="DM46" i="75"/>
  <c r="DN46" i="75" s="1"/>
  <c r="EU45" i="75"/>
  <c r="DY45" i="75"/>
  <c r="EH45" i="75" s="1"/>
  <c r="EQ45" i="75" s="1"/>
  <c r="DX45" i="75"/>
  <c r="EG45" i="75" s="1"/>
  <c r="EP45" i="75" s="1"/>
  <c r="EY45" i="75" s="1"/>
  <c r="DT45" i="75"/>
  <c r="DP45" i="75"/>
  <c r="DO45" i="75"/>
  <c r="DM45" i="75"/>
  <c r="DN45" i="75" s="1"/>
  <c r="DY44" i="75"/>
  <c r="EH44" i="75" s="1"/>
  <c r="EQ44" i="75" s="1"/>
  <c r="DX44" i="75"/>
  <c r="DP44" i="75"/>
  <c r="DO44" i="75"/>
  <c r="DM44" i="75"/>
  <c r="DN44" i="75" s="1"/>
  <c r="DH44" i="75"/>
  <c r="DG44" i="75"/>
  <c r="CZ44" i="75"/>
  <c r="CY44" i="75"/>
  <c r="CR44" i="75"/>
  <c r="CQ44" i="75"/>
  <c r="CJ44" i="75"/>
  <c r="CI44" i="75"/>
  <c r="CB44" i="75"/>
  <c r="CA44" i="75"/>
  <c r="BT44" i="75"/>
  <c r="BS44" i="75"/>
  <c r="BL44" i="75"/>
  <c r="BK44" i="75"/>
  <c r="BD44" i="75"/>
  <c r="BC44" i="75"/>
  <c r="AV44" i="75"/>
  <c r="AU44" i="75"/>
  <c r="AN44" i="75"/>
  <c r="AM44" i="75"/>
  <c r="AF44" i="75"/>
  <c r="AE44" i="75"/>
  <c r="X44" i="75"/>
  <c r="W44" i="75"/>
  <c r="DY43" i="75"/>
  <c r="EH43" i="75" s="1"/>
  <c r="DX43" i="75"/>
  <c r="EG43" i="75" s="1"/>
  <c r="EP43" i="75" s="1"/>
  <c r="EY43" i="75" s="1"/>
  <c r="DP43" i="75"/>
  <c r="DO43" i="75"/>
  <c r="DM43" i="75"/>
  <c r="DN43" i="75" s="1"/>
  <c r="DH43" i="75"/>
  <c r="DG43" i="75"/>
  <c r="CZ43" i="75"/>
  <c r="CY43" i="75"/>
  <c r="CR43" i="75"/>
  <c r="CQ43" i="75"/>
  <c r="CJ43" i="75"/>
  <c r="CI43" i="75"/>
  <c r="CA43" i="75"/>
  <c r="BT43" i="75"/>
  <c r="BS43" i="75"/>
  <c r="BL43" i="75"/>
  <c r="BK43" i="75"/>
  <c r="BD43" i="75"/>
  <c r="BC43" i="75"/>
  <c r="AV43" i="75"/>
  <c r="AU43" i="75"/>
  <c r="AN43" i="75"/>
  <c r="AM43" i="75"/>
  <c r="AF43" i="75"/>
  <c r="AE43" i="75"/>
  <c r="X43" i="75"/>
  <c r="W43" i="75"/>
  <c r="EL42" i="75"/>
  <c r="EC42" i="75"/>
  <c r="DY42" i="75"/>
  <c r="EH42" i="75" s="1"/>
  <c r="EQ42" i="75" s="1"/>
  <c r="DX42" i="75"/>
  <c r="EG42" i="75" s="1"/>
  <c r="EP42" i="75" s="1"/>
  <c r="EY42" i="75" s="1"/>
  <c r="DT42" i="75"/>
  <c r="DP42" i="75"/>
  <c r="DO42" i="75"/>
  <c r="DM42" i="75"/>
  <c r="DN42" i="75" s="1"/>
  <c r="DY41" i="75"/>
  <c r="DX41" i="75"/>
  <c r="EG41" i="75" s="1"/>
  <c r="EP41" i="75" s="1"/>
  <c r="EY41" i="75" s="1"/>
  <c r="DP41" i="75"/>
  <c r="DO41" i="75"/>
  <c r="DM41" i="75"/>
  <c r="DN41" i="75" s="1"/>
  <c r="DH41" i="75"/>
  <c r="DG41" i="75"/>
  <c r="CZ41" i="75"/>
  <c r="CY41" i="75"/>
  <c r="CR41" i="75"/>
  <c r="CQ41" i="75"/>
  <c r="CJ41" i="75"/>
  <c r="CI41" i="75"/>
  <c r="CA41" i="75"/>
  <c r="BT41" i="75"/>
  <c r="BS41" i="75"/>
  <c r="BL41" i="75"/>
  <c r="BK41" i="75"/>
  <c r="BD41" i="75"/>
  <c r="BC41" i="75"/>
  <c r="AV41" i="75"/>
  <c r="AU41" i="75"/>
  <c r="AN41" i="75"/>
  <c r="AM41" i="75"/>
  <c r="AF41" i="75"/>
  <c r="AE41" i="75"/>
  <c r="X41" i="75"/>
  <c r="W41" i="75"/>
  <c r="DY40" i="75"/>
  <c r="DX40" i="75"/>
  <c r="EG40" i="75" s="1"/>
  <c r="EP40" i="75" s="1"/>
  <c r="EY40" i="75" s="1"/>
  <c r="DP40" i="75"/>
  <c r="DO40" i="75"/>
  <c r="DM40" i="75"/>
  <c r="DN40" i="75" s="1"/>
  <c r="EU39" i="75"/>
  <c r="EL39" i="75"/>
  <c r="EC39" i="75"/>
  <c r="DY39" i="75"/>
  <c r="EH39" i="75" s="1"/>
  <c r="EQ39" i="75" s="1"/>
  <c r="DX39" i="75"/>
  <c r="EG39" i="75" s="1"/>
  <c r="EP39" i="75" s="1"/>
  <c r="EY39" i="75" s="1"/>
  <c r="DP39" i="75"/>
  <c r="DO39" i="75"/>
  <c r="DM39" i="75"/>
  <c r="DN39" i="75" s="1"/>
  <c r="DH39" i="75"/>
  <c r="DG39" i="75"/>
  <c r="CZ39" i="75"/>
  <c r="CY39" i="75"/>
  <c r="CR39" i="75"/>
  <c r="CQ39" i="75"/>
  <c r="CJ39" i="75"/>
  <c r="CI39" i="75"/>
  <c r="CA39" i="75"/>
  <c r="BT39" i="75"/>
  <c r="BS39" i="75"/>
  <c r="BL39" i="75"/>
  <c r="BK39" i="75"/>
  <c r="BD39" i="75"/>
  <c r="BC39" i="75"/>
  <c r="AV39" i="75"/>
  <c r="AU39" i="75"/>
  <c r="AN39" i="75"/>
  <c r="AM39" i="75"/>
  <c r="AF39" i="75"/>
  <c r="AE39" i="75"/>
  <c r="X39" i="75"/>
  <c r="W39" i="75"/>
  <c r="DY38" i="75"/>
  <c r="EH38" i="75" s="1"/>
  <c r="DX38" i="75"/>
  <c r="EG38" i="75" s="1"/>
  <c r="EP38" i="75" s="1"/>
  <c r="EY38" i="75" s="1"/>
  <c r="DP38" i="75"/>
  <c r="DO38" i="75"/>
  <c r="DM38" i="75"/>
  <c r="DN38" i="75" s="1"/>
  <c r="EL37" i="75"/>
  <c r="EC37" i="75"/>
  <c r="DY37" i="75"/>
  <c r="EH37" i="75" s="1"/>
  <c r="EQ37" i="75" s="1"/>
  <c r="DX37" i="75"/>
  <c r="EG37" i="75" s="1"/>
  <c r="EP37" i="75" s="1"/>
  <c r="EY37" i="75" s="1"/>
  <c r="DT37" i="75"/>
  <c r="DP37" i="75"/>
  <c r="DO37" i="75"/>
  <c r="DM37" i="75"/>
  <c r="DN37" i="75" s="1"/>
  <c r="DH37" i="75"/>
  <c r="DG37" i="75"/>
  <c r="CZ37" i="75"/>
  <c r="CY37" i="75"/>
  <c r="CR37" i="75"/>
  <c r="CQ37" i="75"/>
  <c r="CJ37" i="75"/>
  <c r="CI37" i="75"/>
  <c r="CA37" i="75"/>
  <c r="BT37" i="75"/>
  <c r="BS37" i="75"/>
  <c r="BL37" i="75"/>
  <c r="BK37" i="75"/>
  <c r="BD37" i="75"/>
  <c r="BC37" i="75"/>
  <c r="AV37" i="75"/>
  <c r="AU37" i="75"/>
  <c r="AN37" i="75"/>
  <c r="AM37" i="75"/>
  <c r="AF37" i="75"/>
  <c r="AE37" i="75"/>
  <c r="X37" i="75"/>
  <c r="W37" i="75"/>
  <c r="DY36" i="75"/>
  <c r="DX36" i="75"/>
  <c r="EG36" i="75" s="1"/>
  <c r="EP36" i="75" s="1"/>
  <c r="EY36" i="75" s="1"/>
  <c r="DP36" i="75"/>
  <c r="DO36" i="75"/>
  <c r="DM36" i="75"/>
  <c r="DN36" i="75" s="1"/>
  <c r="EU35" i="75"/>
  <c r="EL35" i="75"/>
  <c r="EC35" i="75"/>
  <c r="DY35" i="75"/>
  <c r="DX35" i="75"/>
  <c r="EG35" i="75" s="1"/>
  <c r="EP35" i="75" s="1"/>
  <c r="EY35" i="75" s="1"/>
  <c r="DT35" i="75"/>
  <c r="DP35" i="75"/>
  <c r="DO35" i="75"/>
  <c r="DN35" i="75"/>
  <c r="DH35" i="75"/>
  <c r="DG35" i="75"/>
  <c r="CZ35" i="75"/>
  <c r="CY35" i="75"/>
  <c r="CR35" i="75"/>
  <c r="CQ35" i="75"/>
  <c r="CJ35" i="75"/>
  <c r="CI35" i="75"/>
  <c r="CA35" i="75"/>
  <c r="BT35" i="75"/>
  <c r="BL35" i="75"/>
  <c r="BK35" i="75"/>
  <c r="BD35" i="75"/>
  <c r="BC35" i="75"/>
  <c r="AV35" i="75"/>
  <c r="AU35" i="75"/>
  <c r="AN35" i="75"/>
  <c r="AM35" i="75"/>
  <c r="AF35" i="75"/>
  <c r="AE35" i="75"/>
  <c r="X35" i="75"/>
  <c r="W35" i="75"/>
  <c r="DY34" i="75"/>
  <c r="DX34" i="75"/>
  <c r="EG34" i="75" s="1"/>
  <c r="EP34" i="75" s="1"/>
  <c r="EY34" i="75" s="1"/>
  <c r="DP34" i="75"/>
  <c r="DO34" i="75"/>
  <c r="DM34" i="75"/>
  <c r="DN34" i="75" s="1"/>
  <c r="EA33" i="75"/>
  <c r="DY33" i="75"/>
  <c r="EH33" i="75" s="1"/>
  <c r="DX33" i="75"/>
  <c r="EG33" i="75" s="1"/>
  <c r="EP33" i="75" s="1"/>
  <c r="EY33" i="75" s="1"/>
  <c r="DP33" i="75"/>
  <c r="DO33" i="75"/>
  <c r="DM33" i="75"/>
  <c r="DN33" i="75" s="1"/>
  <c r="DY32" i="75"/>
  <c r="EH32" i="75" s="1"/>
  <c r="DX32" i="75"/>
  <c r="EG32" i="75" s="1"/>
  <c r="EP32" i="75" s="1"/>
  <c r="EY32" i="75" s="1"/>
  <c r="DP32" i="75"/>
  <c r="DO32" i="75"/>
  <c r="DM32" i="75"/>
  <c r="DN32" i="75" s="1"/>
  <c r="DY31" i="75"/>
  <c r="EH31" i="75" s="1"/>
  <c r="EQ31" i="75" s="1"/>
  <c r="DX31" i="75"/>
  <c r="EG31" i="75" s="1"/>
  <c r="EP31" i="75" s="1"/>
  <c r="EY31" i="75" s="1"/>
  <c r="DP31" i="75"/>
  <c r="DO31" i="75"/>
  <c r="DM31" i="75"/>
  <c r="DN31" i="75" s="1"/>
  <c r="BK31" i="75"/>
  <c r="BL31" i="75" s="1"/>
  <c r="BD31" i="75"/>
  <c r="BC31" i="75"/>
  <c r="AV31" i="75"/>
  <c r="AU31" i="75"/>
  <c r="AN31" i="75"/>
  <c r="AM31" i="75"/>
  <c r="AF31" i="75"/>
  <c r="AE31" i="75"/>
  <c r="X31" i="75"/>
  <c r="W31" i="75"/>
  <c r="DP30" i="75"/>
  <c r="DO30" i="75"/>
  <c r="DX30" i="75" s="1"/>
  <c r="EG30" i="75" s="1"/>
  <c r="EP30" i="75" s="1"/>
  <c r="EY30" i="75" s="1"/>
  <c r="DM30" i="75"/>
  <c r="DN30" i="75" s="1"/>
  <c r="DP29" i="75"/>
  <c r="DY29" i="75" s="1"/>
  <c r="EH29" i="75" s="1"/>
  <c r="DO29" i="75"/>
  <c r="DX29" i="75" s="1"/>
  <c r="EG29" i="75" s="1"/>
  <c r="EP29" i="75" s="1"/>
  <c r="EY29" i="75" s="1"/>
  <c r="DM29" i="75"/>
  <c r="DN29" i="75" s="1"/>
  <c r="DP28" i="75"/>
  <c r="DY28" i="75" s="1"/>
  <c r="EH28" i="75" s="1"/>
  <c r="EQ28" i="75" s="1"/>
  <c r="DO28" i="75"/>
  <c r="DX28" i="75" s="1"/>
  <c r="EG28" i="75" s="1"/>
  <c r="EP28" i="75" s="1"/>
  <c r="EY28" i="75" s="1"/>
  <c r="DM28" i="75"/>
  <c r="DN28" i="75" s="1"/>
  <c r="DP27" i="75"/>
  <c r="DY27" i="75" s="1"/>
  <c r="EH27" i="75" s="1"/>
  <c r="DO27" i="75"/>
  <c r="DX27" i="75" s="1"/>
  <c r="EG27" i="75" s="1"/>
  <c r="EP27" i="75" s="1"/>
  <c r="EY27" i="75" s="1"/>
  <c r="DM27" i="75"/>
  <c r="DN27" i="75" s="1"/>
  <c r="DP26" i="75"/>
  <c r="DO26" i="75"/>
  <c r="DX26" i="75" s="1"/>
  <c r="EG26" i="75" s="1"/>
  <c r="EP26" i="75" s="1"/>
  <c r="EY26" i="75" s="1"/>
  <c r="DM26" i="75"/>
  <c r="DN26" i="75" s="1"/>
  <c r="DP25" i="75"/>
  <c r="DO25" i="75"/>
  <c r="DX25" i="75" s="1"/>
  <c r="EG25" i="75" s="1"/>
  <c r="EP25" i="75" s="1"/>
  <c r="EY25" i="75" s="1"/>
  <c r="DM25" i="75"/>
  <c r="DN25" i="75" s="1"/>
  <c r="BL25" i="75"/>
  <c r="BK25" i="75"/>
  <c r="BD25" i="75"/>
  <c r="BC25" i="75"/>
  <c r="AV25" i="75"/>
  <c r="AU25" i="75"/>
  <c r="AN25" i="75"/>
  <c r="AM25" i="75"/>
  <c r="AF25" i="75"/>
  <c r="AE25" i="75"/>
  <c r="X25" i="75"/>
  <c r="W25" i="75"/>
  <c r="DP24" i="75"/>
  <c r="DY24" i="75" s="1"/>
  <c r="EH24" i="75" s="1"/>
  <c r="DO24" i="75"/>
  <c r="DX24" i="75" s="1"/>
  <c r="EG24" i="75" s="1"/>
  <c r="EP24" i="75" s="1"/>
  <c r="DM24" i="75"/>
  <c r="DN24" i="75" s="1"/>
  <c r="DP23" i="75"/>
  <c r="DY23" i="75" s="1"/>
  <c r="EH23" i="75" s="1"/>
  <c r="DO23" i="75"/>
  <c r="DX23" i="75" s="1"/>
  <c r="EG23" i="75" s="1"/>
  <c r="EP23" i="75" s="1"/>
  <c r="DM23" i="75"/>
  <c r="DN23" i="75" s="1"/>
  <c r="BL23" i="75"/>
  <c r="BK23" i="75"/>
  <c r="BD23" i="75"/>
  <c r="BC23" i="75"/>
  <c r="AV23" i="75"/>
  <c r="AU23" i="75"/>
  <c r="AN23" i="75"/>
  <c r="AM23" i="75"/>
  <c r="AF23" i="75"/>
  <c r="AE23" i="75"/>
  <c r="X23" i="75"/>
  <c r="W23" i="75"/>
  <c r="ET22" i="75"/>
  <c r="DP22" i="75"/>
  <c r="DY22" i="75" s="1"/>
  <c r="EH22" i="75" s="1"/>
  <c r="DO22" i="75"/>
  <c r="DX22" i="75" s="1"/>
  <c r="EG22" i="75" s="1"/>
  <c r="EP22" i="75" s="1"/>
  <c r="EY22" i="75" s="1"/>
  <c r="DM22" i="75"/>
  <c r="DN22" i="75" s="1"/>
  <c r="BL22" i="75"/>
  <c r="BK22" i="75"/>
  <c r="BD22" i="75"/>
  <c r="BC22" i="75"/>
  <c r="AV22" i="75"/>
  <c r="AU22" i="75"/>
  <c r="AN22" i="75"/>
  <c r="AM22" i="75"/>
  <c r="AF22" i="75"/>
  <c r="AE22" i="75"/>
  <c r="X22" i="75"/>
  <c r="W22" i="75"/>
  <c r="Q41" i="75" l="1"/>
  <c r="Q22" i="75"/>
  <c r="EA97" i="75"/>
  <c r="EJ97" i="75" s="1"/>
  <c r="ES97" i="75" s="1"/>
  <c r="DQ33" i="75"/>
  <c r="DQ73" i="75"/>
  <c r="BS53" i="75"/>
  <c r="BU53" i="75" s="1"/>
  <c r="Q23" i="75"/>
  <c r="Q50" i="75"/>
  <c r="Q44" i="75"/>
  <c r="Q25" i="75"/>
  <c r="Q35" i="75"/>
  <c r="EI77" i="75"/>
  <c r="DQ76" i="75"/>
  <c r="Q74" i="75"/>
  <c r="Q77" i="75"/>
  <c r="Q90" i="75"/>
  <c r="CZ53" i="75"/>
  <c r="DB53" i="75" s="1"/>
  <c r="Q61" i="75"/>
  <c r="Q64" i="75"/>
  <c r="CJ53" i="75"/>
  <c r="CL53" i="75" s="1"/>
  <c r="DO54" i="75"/>
  <c r="DQ54" i="75" s="1"/>
  <c r="DQ56" i="75"/>
  <c r="DQ35" i="75"/>
  <c r="CC44" i="75"/>
  <c r="DQ94" i="75"/>
  <c r="Q65" i="75"/>
  <c r="DQ90" i="75"/>
  <c r="Q83" i="75"/>
  <c r="DS90" i="75"/>
  <c r="EB90" i="75" s="1"/>
  <c r="Q55" i="75"/>
  <c r="Q89" i="75"/>
  <c r="DV55" i="75"/>
  <c r="DQ69" i="75"/>
  <c r="DR79" i="75"/>
  <c r="EA79" i="75" s="1"/>
  <c r="EJ79" i="75" s="1"/>
  <c r="ES79" i="75" s="1"/>
  <c r="Q82" i="75"/>
  <c r="Q72" i="75"/>
  <c r="Q91" i="75"/>
  <c r="DQ26" i="75"/>
  <c r="BF31" i="75"/>
  <c r="DQ31" i="75"/>
  <c r="DZ32" i="75"/>
  <c r="DR37" i="75"/>
  <c r="EA37" i="75" s="1"/>
  <c r="EJ37" i="75" s="1"/>
  <c r="ES37" i="75" s="1"/>
  <c r="DQ38" i="75"/>
  <c r="DQ97" i="75"/>
  <c r="BD53" i="75"/>
  <c r="BF53" i="75" s="1"/>
  <c r="DQ41" i="75"/>
  <c r="AX44" i="75"/>
  <c r="DR50" i="75"/>
  <c r="EA50" i="75" s="1"/>
  <c r="EJ50" i="75" s="1"/>
  <c r="ES50" i="75" s="1"/>
  <c r="CQ53" i="75"/>
  <c r="CS53" i="75" s="1"/>
  <c r="DQ81" i="75"/>
  <c r="BM22" i="75"/>
  <c r="DQ32" i="75"/>
  <c r="AH44" i="75"/>
  <c r="CT44" i="75"/>
  <c r="DQ62" i="75"/>
  <c r="DS84" i="75"/>
  <c r="EB84" i="75" s="1"/>
  <c r="EK84" i="75" s="1"/>
  <c r="DR91" i="75"/>
  <c r="EA91" i="75" s="1"/>
  <c r="EJ91" i="75" s="1"/>
  <c r="DS97" i="75"/>
  <c r="DV97" i="75" s="1"/>
  <c r="DQ79" i="75"/>
  <c r="DZ93" i="75"/>
  <c r="DZ36" i="75"/>
  <c r="CD44" i="75"/>
  <c r="DQ46" i="75"/>
  <c r="BM53" i="75"/>
  <c r="DQ40" i="75"/>
  <c r="ER52" i="75"/>
  <c r="DQ57" i="75"/>
  <c r="DZ78" i="75"/>
  <c r="DQ80" i="75"/>
  <c r="DQ84" i="75"/>
  <c r="DR89" i="75"/>
  <c r="EA89" i="75" s="1"/>
  <c r="EJ89" i="75" s="1"/>
  <c r="ES89" i="75" s="1"/>
  <c r="DQ91" i="75"/>
  <c r="DQ42" i="75"/>
  <c r="CB53" i="75"/>
  <c r="CD53" i="75" s="1"/>
  <c r="AH31" i="75"/>
  <c r="AP22" i="75"/>
  <c r="DZ95" i="75"/>
  <c r="DS64" i="75"/>
  <c r="EB64" i="75" s="1"/>
  <c r="EK64" i="75" s="1"/>
  <c r="ET64" i="75" s="1"/>
  <c r="BF22" i="75"/>
  <c r="DQ55" i="75"/>
  <c r="DQ61" i="75"/>
  <c r="DS68" i="75"/>
  <c r="EB68" i="75" s="1"/>
  <c r="EQ46" i="75"/>
  <c r="ER46" i="75" s="1"/>
  <c r="EI46" i="75"/>
  <c r="ER31" i="75"/>
  <c r="DQ34" i="75"/>
  <c r="DZ40" i="75"/>
  <c r="DQ48" i="75"/>
  <c r="DQ49" i="75"/>
  <c r="DQ50" i="75"/>
  <c r="DQ51" i="75"/>
  <c r="CC53" i="75"/>
  <c r="DH53" i="75"/>
  <c r="DJ53" i="75" s="1"/>
  <c r="DQ58" i="75"/>
  <c r="DZ65" i="75"/>
  <c r="DQ68" i="75"/>
  <c r="DQ70" i="75"/>
  <c r="DQ78" i="75"/>
  <c r="DQ83" i="75"/>
  <c r="DZ85" i="75"/>
  <c r="DQ88" i="75"/>
  <c r="DZ94" i="75"/>
  <c r="DZ96" i="75"/>
  <c r="AP31" i="75"/>
  <c r="DZ34" i="75"/>
  <c r="ER37" i="75"/>
  <c r="BM44" i="75"/>
  <c r="DJ44" i="75"/>
  <c r="DQ45" i="75"/>
  <c r="DB44" i="75"/>
  <c r="DS55" i="75"/>
  <c r="EB55" i="75" s="1"/>
  <c r="EH65" i="75"/>
  <c r="EI65" i="75" s="1"/>
  <c r="DQ77" i="75"/>
  <c r="DR82" i="75"/>
  <c r="EA82" i="75" s="1"/>
  <c r="EJ82" i="75" s="1"/>
  <c r="ES82" i="75" s="1"/>
  <c r="DS89" i="75"/>
  <c r="EB89" i="75" s="1"/>
  <c r="DU91" i="75"/>
  <c r="ED91" i="75" s="1"/>
  <c r="EM91" i="75" s="1"/>
  <c r="ES91" i="75" s="1"/>
  <c r="DQ92" i="75"/>
  <c r="EH94" i="75"/>
  <c r="EQ94" i="75" s="1"/>
  <c r="ER94" i="75" s="1"/>
  <c r="AG44" i="75"/>
  <c r="AW31" i="75"/>
  <c r="BN44" i="75"/>
  <c r="DQ47" i="75"/>
  <c r="DZ48" i="75"/>
  <c r="DS72" i="75"/>
  <c r="EB72" i="75" s="1"/>
  <c r="CS44" i="75"/>
  <c r="BL53" i="75"/>
  <c r="BN53" i="75" s="1"/>
  <c r="ER62" i="75"/>
  <c r="DQ87" i="75"/>
  <c r="DS31" i="75"/>
  <c r="EB31" i="75" s="1"/>
  <c r="EK31" i="75" s="1"/>
  <c r="DS35" i="75"/>
  <c r="EB35" i="75" s="1"/>
  <c r="EK35" i="75" s="1"/>
  <c r="ET35" i="75" s="1"/>
  <c r="DS44" i="75"/>
  <c r="EB44" i="75" s="1"/>
  <c r="EK44" i="75" s="1"/>
  <c r="EI51" i="75"/>
  <c r="DR55" i="75"/>
  <c r="EA55" i="75" s="1"/>
  <c r="EJ55" i="75" s="1"/>
  <c r="ES55" i="75" s="1"/>
  <c r="DQ59" i="75"/>
  <c r="DR74" i="75"/>
  <c r="EA74" i="75" s="1"/>
  <c r="EJ74" i="75" s="1"/>
  <c r="ES74" i="75" s="1"/>
  <c r="DS82" i="75"/>
  <c r="EB82" i="75" s="1"/>
  <c r="DR84" i="75"/>
  <c r="EA84" i="75" s="1"/>
  <c r="EJ84" i="75" s="1"/>
  <c r="ES84" i="75" s="1"/>
  <c r="DU84" i="75"/>
  <c r="ED84" i="75" s="1"/>
  <c r="EM84" i="75" s="1"/>
  <c r="EV84" i="75" s="1"/>
  <c r="DQ85" i="75"/>
  <c r="AW44" i="75"/>
  <c r="DI44" i="75"/>
  <c r="DS65" i="75"/>
  <c r="EB65" i="75" s="1"/>
  <c r="EK65" i="75" s="1"/>
  <c r="DS74" i="75"/>
  <c r="EB74" i="75" s="1"/>
  <c r="EG78" i="75"/>
  <c r="EP78" i="75" s="1"/>
  <c r="EY78" i="75" s="1"/>
  <c r="EN89" i="75"/>
  <c r="EW89" i="75" s="1"/>
  <c r="AX22" i="75"/>
  <c r="BE22" i="75"/>
  <c r="AG22" i="75"/>
  <c r="DQ25" i="75"/>
  <c r="DS25" i="75"/>
  <c r="DQ22" i="75"/>
  <c r="AH22" i="75"/>
  <c r="ER28" i="75"/>
  <c r="DR25" i="75"/>
  <c r="EA25" i="75" s="1"/>
  <c r="EJ25" i="75" s="1"/>
  <c r="ES25" i="75" s="1"/>
  <c r="DQ28" i="75"/>
  <c r="Q43" i="75"/>
  <c r="Q47" i="75"/>
  <c r="Q53" i="75"/>
  <c r="Q68" i="75"/>
  <c r="EQ29" i="75"/>
  <c r="ER29" i="75" s="1"/>
  <c r="EI29" i="75"/>
  <c r="EI97" i="75"/>
  <c r="EQ97" i="75"/>
  <c r="ER97" i="75" s="1"/>
  <c r="AP44" i="75"/>
  <c r="EI75" i="75"/>
  <c r="DQ30" i="75"/>
  <c r="DZ37" i="75"/>
  <c r="DZ63" i="75"/>
  <c r="DZ97" i="75"/>
  <c r="DQ23" i="75"/>
  <c r="EI31" i="75"/>
  <c r="DS39" i="75"/>
  <c r="EB39" i="75" s="1"/>
  <c r="EK39" i="75" s="1"/>
  <c r="ET39" i="75" s="1"/>
  <c r="EH40" i="75"/>
  <c r="DQ43" i="75"/>
  <c r="DR44" i="75"/>
  <c r="EA44" i="75" s="1"/>
  <c r="EJ44" i="75" s="1"/>
  <c r="ES44" i="75" s="1"/>
  <c r="DZ47" i="75"/>
  <c r="ER50" i="75"/>
  <c r="EI63" i="75"/>
  <c r="DZ64" i="75"/>
  <c r="ER68" i="75"/>
  <c r="DQ71" i="75"/>
  <c r="DQ72" i="75"/>
  <c r="DR77" i="75"/>
  <c r="EA77" i="75" s="1"/>
  <c r="EJ77" i="75" s="1"/>
  <c r="ES77" i="75" s="1"/>
  <c r="DZ82" i="75"/>
  <c r="DZ87" i="75"/>
  <c r="DQ93" i="75"/>
  <c r="EH95" i="75"/>
  <c r="EI95" i="75" s="1"/>
  <c r="DZ74" i="75"/>
  <c r="AO22" i="75"/>
  <c r="EB22" i="75"/>
  <c r="EK22" i="75" s="1"/>
  <c r="DR31" i="75"/>
  <c r="EA31" i="75" s="1"/>
  <c r="EJ31" i="75" s="1"/>
  <c r="ES31" i="75" s="1"/>
  <c r="EI32" i="75"/>
  <c r="DS37" i="75"/>
  <c r="EB37" i="75" s="1"/>
  <c r="EK37" i="75" s="1"/>
  <c r="ET37" i="75" s="1"/>
  <c r="DQ39" i="75"/>
  <c r="DS43" i="75"/>
  <c r="EB43" i="75" s="1"/>
  <c r="DR47" i="75"/>
  <c r="EA47" i="75" s="1"/>
  <c r="EJ47" i="75" s="1"/>
  <c r="ES47" i="75" s="1"/>
  <c r="BE44" i="75"/>
  <c r="CK44" i="75"/>
  <c r="DZ55" i="75"/>
  <c r="EH85" i="75"/>
  <c r="EI85" i="75" s="1"/>
  <c r="DS91" i="75"/>
  <c r="EB91" i="75" s="1"/>
  <c r="DZ92" i="75"/>
  <c r="EH96" i="75"/>
  <c r="EQ96" i="75" s="1"/>
  <c r="ER96" i="75" s="1"/>
  <c r="DR35" i="75"/>
  <c r="EA35" i="75" s="1"/>
  <c r="EJ35" i="75" s="1"/>
  <c r="ES35" i="75" s="1"/>
  <c r="BM31" i="75"/>
  <c r="EI38" i="75"/>
  <c r="DS47" i="75"/>
  <c r="EB47" i="75" s="1"/>
  <c r="EK47" i="75" s="1"/>
  <c r="ET47" i="75" s="1"/>
  <c r="BF44" i="75"/>
  <c r="CL44" i="75"/>
  <c r="ER51" i="75"/>
  <c r="DS61" i="75"/>
  <c r="EB61" i="75" s="1"/>
  <c r="EK61" i="75" s="1"/>
  <c r="DR70" i="75"/>
  <c r="EA70" i="75" s="1"/>
  <c r="EJ70" i="75" s="1"/>
  <c r="ES70" i="75" s="1"/>
  <c r="DZ71" i="75"/>
  <c r="DQ74" i="75"/>
  <c r="DS83" i="75"/>
  <c r="EB83" i="75" s="1"/>
  <c r="EI90" i="75"/>
  <c r="BE31" i="75"/>
  <c r="EI52" i="75"/>
  <c r="DZ75" i="75"/>
  <c r="Z31" i="75"/>
  <c r="DZ38" i="75"/>
  <c r="DR41" i="75"/>
  <c r="EA41" i="75" s="1"/>
  <c r="EJ41" i="75" s="1"/>
  <c r="ES41" i="75" s="1"/>
  <c r="DZ43" i="75"/>
  <c r="DZ59" i="75"/>
  <c r="DR68" i="75"/>
  <c r="EA68" i="75" s="1"/>
  <c r="EJ68" i="75" s="1"/>
  <c r="ES68" i="75" s="1"/>
  <c r="EH71" i="75"/>
  <c r="DV91" i="75"/>
  <c r="BV44" i="75"/>
  <c r="DQ89" i="75"/>
  <c r="DR22" i="75"/>
  <c r="EA22" i="75" s="1"/>
  <c r="EJ22" i="75" s="1"/>
  <c r="ES22" i="75" s="1"/>
  <c r="EU22" i="75" s="1"/>
  <c r="DR23" i="75"/>
  <c r="EA23" i="75" s="1"/>
  <c r="EJ23" i="75" s="1"/>
  <c r="ES23" i="75" s="1"/>
  <c r="EH34" i="75"/>
  <c r="EI34" i="75" s="1"/>
  <c r="DZ45" i="75"/>
  <c r="EI48" i="75"/>
  <c r="CR53" i="75"/>
  <c r="CT53" i="75" s="1"/>
  <c r="DY54" i="75"/>
  <c r="EH54" i="75" s="1"/>
  <c r="EQ54" i="75" s="1"/>
  <c r="EI55" i="75"/>
  <c r="DQ63" i="75"/>
  <c r="DR65" i="75"/>
  <c r="EA65" i="75" s="1"/>
  <c r="EJ65" i="75" s="1"/>
  <c r="ES65" i="75" s="1"/>
  <c r="DZ72" i="75"/>
  <c r="DZ73" i="75"/>
  <c r="DQ75" i="75"/>
  <c r="EQ77" i="75"/>
  <c r="ER77" i="75" s="1"/>
  <c r="DS79" i="75"/>
  <c r="EB79" i="75" s="1"/>
  <c r="DQ82" i="75"/>
  <c r="DQ95" i="75"/>
  <c r="DU97" i="75"/>
  <c r="ED97" i="75" s="1"/>
  <c r="EM97" i="75" s="1"/>
  <c r="EV97" i="75" s="1"/>
  <c r="EI37" i="75"/>
  <c r="DQ24" i="75"/>
  <c r="EI47" i="75"/>
  <c r="DQ65" i="75"/>
  <c r="DU89" i="75"/>
  <c r="ED89" i="75" s="1"/>
  <c r="EM89" i="75" s="1"/>
  <c r="EV89" i="75" s="1"/>
  <c r="EN91" i="75"/>
  <c r="ET91" i="75" s="1"/>
  <c r="DS22" i="75"/>
  <c r="DS23" i="75"/>
  <c r="AX31" i="75"/>
  <c r="EI45" i="75"/>
  <c r="AO44" i="75"/>
  <c r="BU44" i="75"/>
  <c r="DA44" i="75"/>
  <c r="DZ49" i="75"/>
  <c r="DR64" i="75"/>
  <c r="EA64" i="75" s="1"/>
  <c r="EJ64" i="75" s="1"/>
  <c r="ES64" i="75" s="1"/>
  <c r="DU68" i="75"/>
  <c r="ED68" i="75" s="1"/>
  <c r="EM68" i="75" s="1"/>
  <c r="EV68" i="75" s="1"/>
  <c r="DQ86" i="75"/>
  <c r="ER49" i="75"/>
  <c r="EQ22" i="75"/>
  <c r="ER22" i="75" s="1"/>
  <c r="EI22" i="75"/>
  <c r="EQ24" i="75"/>
  <c r="ER24" i="75" s="1"/>
  <c r="EI24" i="75"/>
  <c r="EI23" i="75"/>
  <c r="EQ23" i="75"/>
  <c r="ER23" i="75" s="1"/>
  <c r="EY23" i="75"/>
  <c r="EY24" i="75"/>
  <c r="EI27" i="75"/>
  <c r="EI33" i="75"/>
  <c r="EQ43" i="75"/>
  <c r="ER43" i="75" s="1"/>
  <c r="EI43" i="75"/>
  <c r="EP61" i="75"/>
  <c r="EY61" i="75" s="1"/>
  <c r="EI61" i="75"/>
  <c r="Y22" i="75"/>
  <c r="DZ23" i="75"/>
  <c r="DZ24" i="75"/>
  <c r="DY26" i="75"/>
  <c r="DQ27" i="75"/>
  <c r="EQ32" i="75"/>
  <c r="ER32" i="75" s="1"/>
  <c r="DZ35" i="75"/>
  <c r="EH35" i="75"/>
  <c r="EH36" i="75"/>
  <c r="DQ37" i="75"/>
  <c r="EQ38" i="75"/>
  <c r="ER38" i="75" s="1"/>
  <c r="DZ39" i="75"/>
  <c r="DS41" i="75"/>
  <c r="ER42" i="75"/>
  <c r="Y44" i="75"/>
  <c r="DQ44" i="75"/>
  <c r="EQ47" i="75"/>
  <c r="ER47" i="75" s="1"/>
  <c r="EI70" i="75"/>
  <c r="EQ70" i="75"/>
  <c r="ER70" i="75" s="1"/>
  <c r="EH88" i="75"/>
  <c r="DZ88" i="75"/>
  <c r="Z22" i="75"/>
  <c r="DZ27" i="75"/>
  <c r="AG31" i="75"/>
  <c r="BN31" i="75"/>
  <c r="Z44" i="75"/>
  <c r="EI50" i="75"/>
  <c r="BC53" i="75"/>
  <c r="BE53" i="75" s="1"/>
  <c r="DX54" i="75"/>
  <c r="EG54" i="75" s="1"/>
  <c r="EP54" i="75" s="1"/>
  <c r="EY54" i="75" s="1"/>
  <c r="EQ78" i="75"/>
  <c r="DZ79" i="75"/>
  <c r="EH79" i="75"/>
  <c r="DY25" i="75"/>
  <c r="DR39" i="75"/>
  <c r="ER45" i="75"/>
  <c r="DZ50" i="75"/>
  <c r="DZ51" i="75"/>
  <c r="DQ52" i="75"/>
  <c r="BT53" i="75"/>
  <c r="BV53" i="75" s="1"/>
  <c r="DZ22" i="75"/>
  <c r="DZ28" i="75"/>
  <c r="DQ29" i="75"/>
  <c r="EQ33" i="75"/>
  <c r="ER33" i="75" s="1"/>
  <c r="DS50" i="75"/>
  <c r="EB50" i="75" s="1"/>
  <c r="EK50" i="75" s="1"/>
  <c r="ET50" i="75" s="1"/>
  <c r="Y53" i="75"/>
  <c r="DM54" i="75"/>
  <c r="DN54" i="75" s="1"/>
  <c r="CY53" i="75"/>
  <c r="DA53" i="75" s="1"/>
  <c r="DU55" i="75"/>
  <c r="ED55" i="75" s="1"/>
  <c r="EM55" i="75" s="1"/>
  <c r="EV55" i="75" s="1"/>
  <c r="AW22" i="75"/>
  <c r="EQ27" i="75"/>
  <c r="ER27" i="75" s="1"/>
  <c r="ER39" i="75"/>
  <c r="DZ44" i="75"/>
  <c r="EG44" i="75"/>
  <c r="Z53" i="75"/>
  <c r="EN55" i="75"/>
  <c r="BN22" i="75"/>
  <c r="EI28" i="75"/>
  <c r="DZ29" i="75"/>
  <c r="DY30" i="75"/>
  <c r="Y31" i="75"/>
  <c r="AO31" i="75"/>
  <c r="DU31" i="75" s="1"/>
  <c r="DQ36" i="75"/>
  <c r="EI39" i="75"/>
  <c r="DZ42" i="75"/>
  <c r="DR43" i="75"/>
  <c r="EA43" i="75" s="1"/>
  <c r="EJ43" i="75" s="1"/>
  <c r="ES43" i="75" s="1"/>
  <c r="DZ46" i="75"/>
  <c r="ER48" i="75"/>
  <c r="DZ52" i="75"/>
  <c r="DO53" i="75"/>
  <c r="AE53" i="75"/>
  <c r="AG53" i="75" s="1"/>
  <c r="DX53" i="75"/>
  <c r="EG53" i="75" s="1"/>
  <c r="EP53" i="75" s="1"/>
  <c r="EY53" i="75" s="1"/>
  <c r="DM53" i="75"/>
  <c r="DN53" i="75" s="1"/>
  <c r="DZ41" i="75"/>
  <c r="EH41" i="75"/>
  <c r="EI49" i="75"/>
  <c r="DP53" i="75"/>
  <c r="AF53" i="75"/>
  <c r="AH53" i="75" s="1"/>
  <c r="DY53" i="75"/>
  <c r="ER55" i="75"/>
  <c r="EY55" i="75"/>
  <c r="EI56" i="75"/>
  <c r="EQ56" i="75"/>
  <c r="ER56" i="75" s="1"/>
  <c r="ER59" i="75"/>
  <c r="ER63" i="75"/>
  <c r="DQ64" i="75"/>
  <c r="DR72" i="75"/>
  <c r="EA72" i="75" s="1"/>
  <c r="EJ72" i="75" s="1"/>
  <c r="ES72" i="75" s="1"/>
  <c r="DS77" i="75"/>
  <c r="EQ84" i="75"/>
  <c r="ER84" i="75" s="1"/>
  <c r="EI84" i="75"/>
  <c r="DR90" i="75"/>
  <c r="EA90" i="75" s="1"/>
  <c r="EJ90" i="75" s="1"/>
  <c r="ES90" i="75" s="1"/>
  <c r="ER90" i="75"/>
  <c r="DZ31" i="75"/>
  <c r="DZ33" i="75"/>
  <c r="EI42" i="75"/>
  <c r="DZ56" i="75"/>
  <c r="EQ60" i="75"/>
  <c r="ER60" i="75" s="1"/>
  <c r="EI60" i="75"/>
  <c r="EI68" i="75"/>
  <c r="ER69" i="75"/>
  <c r="EI73" i="75"/>
  <c r="EQ73" i="75"/>
  <c r="ER73" i="75" s="1"/>
  <c r="EG76" i="75"/>
  <c r="EP76" i="75" s="1"/>
  <c r="EY76" i="75" s="1"/>
  <c r="DZ76" i="75"/>
  <c r="EI82" i="75"/>
  <c r="EQ82" i="75"/>
  <c r="ER82" i="75" s="1"/>
  <c r="DR83" i="75"/>
  <c r="EA83" i="75" s="1"/>
  <c r="EJ83" i="75" s="1"/>
  <c r="ES83" i="75" s="1"/>
  <c r="DV84" i="75"/>
  <c r="EH86" i="75"/>
  <c r="DZ86" i="75"/>
  <c r="EI87" i="75"/>
  <c r="EQ87" i="75"/>
  <c r="ER87" i="75" s="1"/>
  <c r="DQ96" i="75"/>
  <c r="EH57" i="75"/>
  <c r="DZ57" i="75"/>
  <c r="DZ61" i="75"/>
  <c r="DV68" i="75"/>
  <c r="EQ75" i="75"/>
  <c r="ER75" i="75" s="1"/>
  <c r="EH80" i="75"/>
  <c r="DZ80" i="75"/>
  <c r="EI81" i="75"/>
  <c r="EQ81" i="75"/>
  <c r="ER81" i="75" s="1"/>
  <c r="EQ91" i="75"/>
  <c r="ER91" i="75" s="1"/>
  <c r="EI91" i="75"/>
  <c r="EH58" i="75"/>
  <c r="DZ58" i="75"/>
  <c r="DQ60" i="75"/>
  <c r="EI69" i="75"/>
  <c r="DS70" i="75"/>
  <c r="DZ81" i="75"/>
  <c r="EI83" i="75"/>
  <c r="DR61" i="75"/>
  <c r="EA61" i="75" s="1"/>
  <c r="EJ61" i="75" s="1"/>
  <c r="ES61" i="75" s="1"/>
  <c r="DZ69" i="75"/>
  <c r="EQ72" i="75"/>
  <c r="ER72" i="75" s="1"/>
  <c r="EI72" i="75"/>
  <c r="DV89" i="75"/>
  <c r="EI92" i="75"/>
  <c r="EI59" i="75"/>
  <c r="DZ60" i="75"/>
  <c r="EQ64" i="75"/>
  <c r="ER64" i="75" s="1"/>
  <c r="EI64" i="75"/>
  <c r="EI74" i="75"/>
  <c r="EQ74" i="75"/>
  <c r="ER74" i="75" s="1"/>
  <c r="EH89" i="75"/>
  <c r="DZ89" i="75"/>
  <c r="DZ70" i="75"/>
  <c r="DZ77" i="75"/>
  <c r="DZ84" i="75"/>
  <c r="DZ91" i="75"/>
  <c r="EH93" i="75"/>
  <c r="DZ68" i="75"/>
  <c r="DZ83" i="75"/>
  <c r="DZ90" i="75"/>
  <c r="EQ92" i="75"/>
  <c r="ER92" i="75" s="1"/>
  <c r="EQ83" i="75"/>
  <c r="ER83" i="75" s="1"/>
  <c r="DV31" i="75" l="1"/>
  <c r="DT55" i="75"/>
  <c r="DT84" i="75"/>
  <c r="DT97" i="75"/>
  <c r="DT91" i="75"/>
  <c r="EB97" i="75"/>
  <c r="EC97" i="75" s="1"/>
  <c r="DW91" i="75"/>
  <c r="EF89" i="75"/>
  <c r="DU53" i="75"/>
  <c r="ED53" i="75" s="1"/>
  <c r="EJ53" i="75" s="1"/>
  <c r="ES53" i="75" s="1"/>
  <c r="EQ65" i="75"/>
  <c r="ER65" i="75" s="1"/>
  <c r="EQ95" i="75"/>
  <c r="ER95" i="75" s="1"/>
  <c r="DT89" i="75"/>
  <c r="DT82" i="75"/>
  <c r="EI78" i="75"/>
  <c r="DT22" i="75"/>
  <c r="EC65" i="75"/>
  <c r="EX89" i="75"/>
  <c r="EC90" i="75"/>
  <c r="EV91" i="75"/>
  <c r="EK90" i="75"/>
  <c r="EL90" i="75" s="1"/>
  <c r="EC91" i="75"/>
  <c r="ER61" i="75"/>
  <c r="DT25" i="75"/>
  <c r="DV22" i="75"/>
  <c r="EE22" i="75" s="1"/>
  <c r="DU22" i="75"/>
  <c r="ED22" i="75" s="1"/>
  <c r="EV22" i="75" s="1"/>
  <c r="DT23" i="75"/>
  <c r="DW97" i="75"/>
  <c r="EE97" i="75"/>
  <c r="EN97" i="75" s="1"/>
  <c r="EK74" i="75"/>
  <c r="EL74" i="75" s="1"/>
  <c r="EC74" i="75"/>
  <c r="ET84" i="75"/>
  <c r="EU84" i="75" s="1"/>
  <c r="EL84" i="75"/>
  <c r="DT64" i="75"/>
  <c r="DT90" i="75"/>
  <c r="ER78" i="75"/>
  <c r="EC84" i="75"/>
  <c r="EE31" i="75"/>
  <c r="EN31" i="75" s="1"/>
  <c r="EO91" i="75"/>
  <c r="DT74" i="75"/>
  <c r="EU91" i="75"/>
  <c r="EQ34" i="75"/>
  <c r="ER34" i="75" s="1"/>
  <c r="EF91" i="75"/>
  <c r="ER54" i="75"/>
  <c r="EL64" i="75"/>
  <c r="DT44" i="75"/>
  <c r="EU64" i="75"/>
  <c r="EK91" i="75"/>
  <c r="EL91" i="75" s="1"/>
  <c r="DU44" i="75"/>
  <c r="ED44" i="75" s="1"/>
  <c r="EM44" i="75" s="1"/>
  <c r="EV44" i="75" s="1"/>
  <c r="EC64" i="75"/>
  <c r="EI94" i="75"/>
  <c r="EC44" i="75"/>
  <c r="Q99" i="75"/>
  <c r="EB23" i="75"/>
  <c r="EK23" i="75" s="1"/>
  <c r="EL22" i="75"/>
  <c r="EB25" i="75"/>
  <c r="EC25" i="75" s="1"/>
  <c r="EC22" i="75"/>
  <c r="EC31" i="75"/>
  <c r="EQ85" i="75"/>
  <c r="ER85" i="75" s="1"/>
  <c r="EI96" i="75"/>
  <c r="EW91" i="75"/>
  <c r="EO89" i="75"/>
  <c r="DT43" i="75"/>
  <c r="EC47" i="75"/>
  <c r="DT65" i="75"/>
  <c r="EI40" i="75"/>
  <c r="EQ40" i="75"/>
  <c r="ER40" i="75" s="1"/>
  <c r="DW89" i="75"/>
  <c r="DS53" i="75"/>
  <c r="DT79" i="75"/>
  <c r="DV44" i="75"/>
  <c r="EE44" i="75" s="1"/>
  <c r="DT83" i="75"/>
  <c r="EL47" i="75"/>
  <c r="EQ71" i="75"/>
  <c r="ER71" i="75" s="1"/>
  <c r="EI71" i="75"/>
  <c r="DV53" i="75"/>
  <c r="EE53" i="75" s="1"/>
  <c r="EN53" i="75" s="1"/>
  <c r="DT68" i="75"/>
  <c r="DT31" i="75"/>
  <c r="EP44" i="75"/>
  <c r="EI44" i="75"/>
  <c r="EE68" i="75"/>
  <c r="DW68" i="75"/>
  <c r="EQ89" i="75"/>
  <c r="ER89" i="75" s="1"/>
  <c r="EI89" i="75"/>
  <c r="EK82" i="75"/>
  <c r="EC82" i="75"/>
  <c r="EI86" i="75"/>
  <c r="EQ86" i="75"/>
  <c r="ER86" i="75" s="1"/>
  <c r="EC61" i="75"/>
  <c r="EQ58" i="75"/>
  <c r="ER58" i="75" s="1"/>
  <c r="EI58" i="75"/>
  <c r="EE84" i="75"/>
  <c r="DW84" i="75"/>
  <c r="DT61" i="75"/>
  <c r="DZ53" i="75"/>
  <c r="EH53" i="75"/>
  <c r="EK97" i="75"/>
  <c r="EH30" i="75"/>
  <c r="DZ30" i="75"/>
  <c r="EL61" i="75"/>
  <c r="ET61" i="75"/>
  <c r="EU61" i="75" s="1"/>
  <c r="EQ36" i="75"/>
  <c r="ER36" i="75" s="1"/>
  <c r="EI36" i="75"/>
  <c r="ET44" i="75"/>
  <c r="EU44" i="75" s="1"/>
  <c r="EL44" i="75"/>
  <c r="EC43" i="75"/>
  <c r="EK43" i="75"/>
  <c r="ET31" i="75"/>
  <c r="EU31" i="75" s="1"/>
  <c r="EL31" i="75"/>
  <c r="DT39" i="75"/>
  <c r="EA39" i="75"/>
  <c r="EJ39" i="75" s="1"/>
  <c r="ES39" i="75" s="1"/>
  <c r="EQ57" i="75"/>
  <c r="ER57" i="75" s="1"/>
  <c r="EI57" i="75"/>
  <c r="EF55" i="75"/>
  <c r="EQ79" i="75"/>
  <c r="ER79" i="75" s="1"/>
  <c r="EI79" i="75"/>
  <c r="EI88" i="75"/>
  <c r="EQ88" i="75"/>
  <c r="ER88" i="75" s="1"/>
  <c r="EI35" i="75"/>
  <c r="EQ35" i="75"/>
  <c r="ER35" i="75" s="1"/>
  <c r="ER76" i="75"/>
  <c r="DZ54" i="75"/>
  <c r="EH26" i="75"/>
  <c r="DZ26" i="75"/>
  <c r="DT72" i="75"/>
  <c r="DQ53" i="75"/>
  <c r="EO55" i="75"/>
  <c r="EW55" i="75"/>
  <c r="EX55" i="75" s="1"/>
  <c r="EC83" i="75"/>
  <c r="EK83" i="75"/>
  <c r="EI80" i="75"/>
  <c r="EQ80" i="75"/>
  <c r="ER80" i="75" s="1"/>
  <c r="EC72" i="75"/>
  <c r="EK72" i="75"/>
  <c r="DT70" i="75"/>
  <c r="EB70" i="75"/>
  <c r="EI76" i="75"/>
  <c r="DT77" i="75"/>
  <c r="EB77" i="75"/>
  <c r="EQ41" i="75"/>
  <c r="ER41" i="75" s="1"/>
  <c r="EI41" i="75"/>
  <c r="EC79" i="75"/>
  <c r="EK79" i="75"/>
  <c r="DT41" i="75"/>
  <c r="EB41" i="75"/>
  <c r="DW55" i="75"/>
  <c r="EI54" i="75"/>
  <c r="EK55" i="75"/>
  <c r="EC55" i="75"/>
  <c r="EQ93" i="75"/>
  <c r="ER93" i="75" s="1"/>
  <c r="EI93" i="75"/>
  <c r="EK89" i="75"/>
  <c r="EC89" i="75"/>
  <c r="EK68" i="75"/>
  <c r="EC68" i="75"/>
  <c r="ED31" i="75"/>
  <c r="EM31" i="75" s="1"/>
  <c r="ET65" i="75"/>
  <c r="EU65" i="75" s="1"/>
  <c r="EL65" i="75"/>
  <c r="EH25" i="75"/>
  <c r="DZ25" i="75"/>
  <c r="DR53" i="75"/>
  <c r="EA53" i="75" s="1"/>
  <c r="EV31" i="75" l="1"/>
  <c r="EW53" i="75"/>
  <c r="EO53" i="75"/>
  <c r="EC23" i="75"/>
  <c r="DW22" i="75"/>
  <c r="EM53" i="75"/>
  <c r="EV53" i="75" s="1"/>
  <c r="EX91" i="75"/>
  <c r="ET90" i="75"/>
  <c r="EU90" i="75" s="1"/>
  <c r="ET74" i="75"/>
  <c r="EU74" i="75" s="1"/>
  <c r="EF97" i="75"/>
  <c r="EK25" i="75"/>
  <c r="EL25" i="75" s="1"/>
  <c r="DW44" i="75"/>
  <c r="DT53" i="75"/>
  <c r="EB53" i="75"/>
  <c r="EC53" i="75" s="1"/>
  <c r="EK53" i="75"/>
  <c r="EL53" i="75" s="1"/>
  <c r="EF53" i="75"/>
  <c r="EY44" i="75"/>
  <c r="ER44" i="75"/>
  <c r="EI25" i="75"/>
  <c r="EQ25" i="75"/>
  <c r="ER25" i="75" s="1"/>
  <c r="EK41" i="75"/>
  <c r="EC41" i="75"/>
  <c r="EN22" i="75"/>
  <c r="EF22" i="75"/>
  <c r="EQ26" i="75"/>
  <c r="ER26" i="75" s="1"/>
  <c r="EI26" i="75"/>
  <c r="ET89" i="75"/>
  <c r="EU89" i="75" s="1"/>
  <c r="EL89" i="75"/>
  <c r="EK70" i="75"/>
  <c r="EC70" i="75"/>
  <c r="EL82" i="75"/>
  <c r="ET82" i="75"/>
  <c r="EU82" i="75" s="1"/>
  <c r="EK77" i="75"/>
  <c r="EC77" i="75"/>
  <c r="EQ53" i="75"/>
  <c r="ER53" i="75" s="1"/>
  <c r="EI53" i="75"/>
  <c r="EN84" i="75"/>
  <c r="EF84" i="75"/>
  <c r="EQ30" i="75"/>
  <c r="ER30" i="75" s="1"/>
  <c r="EI30" i="75"/>
  <c r="EW97" i="75"/>
  <c r="EX97" i="75" s="1"/>
  <c r="EO97" i="75"/>
  <c r="EL79" i="75"/>
  <c r="ET79" i="75"/>
  <c r="EU79" i="75" s="1"/>
  <c r="ET43" i="75"/>
  <c r="EU43" i="75" s="1"/>
  <c r="EL43" i="75"/>
  <c r="DW31" i="75"/>
  <c r="ET68" i="75"/>
  <c r="EU68" i="75" s="1"/>
  <c r="EL68" i="75"/>
  <c r="ET23" i="75"/>
  <c r="EU23" i="75" s="1"/>
  <c r="EL23" i="75"/>
  <c r="EF31" i="75"/>
  <c r="EO31" i="75"/>
  <c r="EL55" i="75"/>
  <c r="ET55" i="75"/>
  <c r="EU55" i="75" s="1"/>
  <c r="EL72" i="75"/>
  <c r="ET72" i="75"/>
  <c r="EU72" i="75" s="1"/>
  <c r="ET83" i="75"/>
  <c r="EU83" i="75" s="1"/>
  <c r="EL83" i="75"/>
  <c r="ET97" i="75"/>
  <c r="EU97" i="75" s="1"/>
  <c r="EL97" i="75"/>
  <c r="EN68" i="75"/>
  <c r="EF68" i="75"/>
  <c r="EN44" i="75"/>
  <c r="EF44" i="75"/>
  <c r="ET25" i="75" l="1"/>
  <c r="EU25" i="75" s="1"/>
  <c r="ET53" i="75"/>
  <c r="EU53" i="75" s="1"/>
  <c r="EW68" i="75"/>
  <c r="EX68" i="75" s="1"/>
  <c r="EO68" i="75"/>
  <c r="EO84" i="75"/>
  <c r="EW84" i="75"/>
  <c r="EX84" i="75" s="1"/>
  <c r="EW22" i="75"/>
  <c r="EZ25" i="75" s="1"/>
  <c r="EO22" i="75"/>
  <c r="ET77" i="75"/>
  <c r="EU77" i="75" s="1"/>
  <c r="EL77" i="75"/>
  <c r="EW31" i="75"/>
  <c r="EX31" i="75" s="1"/>
  <c r="ET70" i="75"/>
  <c r="EU70" i="75" s="1"/>
  <c r="EL70" i="75"/>
  <c r="EL41" i="75"/>
  <c r="ET41" i="75"/>
  <c r="EU41" i="75" s="1"/>
  <c r="EW44" i="75"/>
  <c r="EX44" i="75" s="1"/>
  <c r="EO44" i="75"/>
  <c r="EX22" i="75" l="1"/>
  <c r="H20" i="61"/>
  <c r="G22" i="47" s="1"/>
  <c r="H22" i="47" s="1"/>
  <c r="H31" i="47"/>
  <c r="H28" i="47"/>
  <c r="M26" i="47"/>
  <c r="I36" i="61"/>
  <c r="I52" i="61"/>
  <c r="I48" i="61"/>
  <c r="I44" i="61"/>
  <c r="I40" i="61"/>
  <c r="I32" i="61"/>
  <c r="I24" i="61"/>
  <c r="D164" i="70"/>
  <c r="C48" i="70"/>
  <c r="M56" i="61"/>
  <c r="M52" i="61"/>
  <c r="M48" i="61"/>
  <c r="M44" i="61"/>
  <c r="M40" i="61"/>
  <c r="M36" i="61"/>
  <c r="M32" i="61"/>
  <c r="M28" i="61"/>
  <c r="M24" i="61"/>
  <c r="M20" i="61"/>
  <c r="K56" i="61"/>
  <c r="H56" i="61" s="1"/>
  <c r="I56" i="61" s="1"/>
  <c r="K52" i="61"/>
  <c r="K48" i="61"/>
  <c r="K44" i="61"/>
  <c r="K40" i="61"/>
  <c r="K36" i="61"/>
  <c r="K32" i="61"/>
  <c r="K24" i="61"/>
  <c r="K20" i="61"/>
  <c r="D31" i="47"/>
  <c r="D29" i="47"/>
  <c r="D28" i="47"/>
  <c r="D27" i="47"/>
  <c r="D26" i="47"/>
  <c r="D25" i="47"/>
  <c r="D24" i="47"/>
  <c r="D23" i="47"/>
  <c r="D22" i="47"/>
  <c r="H25" i="47"/>
  <c r="F30" i="47"/>
  <c r="H30" i="47"/>
  <c r="F29" i="47"/>
  <c r="H29" i="47"/>
  <c r="F28" i="47"/>
  <c r="F27" i="47"/>
  <c r="H27" i="47"/>
  <c r="F26" i="47"/>
  <c r="H26" i="47"/>
  <c r="F24" i="47"/>
  <c r="H24" i="47"/>
  <c r="F23" i="47"/>
  <c r="H23" i="47"/>
  <c r="F22" i="47"/>
  <c r="I31" i="74"/>
  <c r="I30" i="74"/>
  <c r="I22" i="74"/>
  <c r="F23" i="70"/>
  <c r="E23" i="70"/>
  <c r="B177" i="70"/>
  <c r="B175" i="70"/>
  <c r="H175" i="70"/>
  <c r="B174" i="70"/>
  <c r="B173" i="70"/>
  <c r="B172" i="70"/>
  <c r="B171" i="70"/>
  <c r="B170" i="70"/>
  <c r="B169" i="70"/>
  <c r="B168" i="70"/>
  <c r="E30" i="47"/>
  <c r="L32" i="47"/>
  <c r="J32" i="47"/>
  <c r="I32" i="47"/>
  <c r="H174" i="70"/>
  <c r="D174" i="70"/>
  <c r="H172" i="70"/>
  <c r="D172" i="70"/>
  <c r="B176" i="70"/>
  <c r="C32" i="47"/>
  <c r="E32" i="47" s="1"/>
  <c r="E31" i="47"/>
  <c r="H176" i="70"/>
  <c r="D32" i="47"/>
  <c r="D23" i="70"/>
  <c r="L67" i="61"/>
  <c r="L66" i="61"/>
  <c r="L65" i="61"/>
  <c r="L64" i="61"/>
  <c r="G56" i="61"/>
  <c r="G52" i="61"/>
  <c r="K67" i="61"/>
  <c r="K66" i="61"/>
  <c r="K64" i="61"/>
  <c r="K65" i="61"/>
  <c r="K28" i="61"/>
  <c r="K60" i="61" s="1"/>
  <c r="K29" i="47"/>
  <c r="M29" i="47"/>
  <c r="E29" i="47"/>
  <c r="K28" i="47"/>
  <c r="M28" i="47"/>
  <c r="E28" i="47"/>
  <c r="G48" i="61"/>
  <c r="G44" i="61"/>
  <c r="H169" i="70"/>
  <c r="H170" i="70"/>
  <c r="H171" i="70"/>
  <c r="H173" i="70"/>
  <c r="H177" i="70"/>
  <c r="H168" i="70"/>
  <c r="C178" i="70"/>
  <c r="B178" i="70"/>
  <c r="D169" i="70"/>
  <c r="D170" i="70"/>
  <c r="D173" i="70"/>
  <c r="D177" i="70"/>
  <c r="D168" i="70"/>
  <c r="B165" i="70"/>
  <c r="K23" i="47"/>
  <c r="M23" i="47"/>
  <c r="K24" i="47"/>
  <c r="M24" i="47"/>
  <c r="K25" i="47"/>
  <c r="M25" i="47"/>
  <c r="K26" i="47"/>
  <c r="K27" i="47"/>
  <c r="M27" i="47"/>
  <c r="K22" i="47"/>
  <c r="E23" i="47"/>
  <c r="E24" i="47"/>
  <c r="E25" i="47"/>
  <c r="E26" i="47"/>
  <c r="E27" i="47"/>
  <c r="E22" i="47"/>
  <c r="L68" i="61"/>
  <c r="G40" i="61"/>
  <c r="G36" i="61"/>
  <c r="G32" i="61"/>
  <c r="G28" i="61"/>
  <c r="G24" i="61"/>
  <c r="G20" i="61"/>
  <c r="G23" i="70"/>
  <c r="M22" i="47"/>
  <c r="K32" i="47"/>
  <c r="M32" i="47"/>
  <c r="M60" i="61"/>
  <c r="L69" i="61"/>
  <c r="D178" i="70"/>
  <c r="H178" i="70"/>
  <c r="I23" i="70"/>
  <c r="I33" i="47"/>
  <c r="K16" i="70"/>
  <c r="C33" i="47"/>
  <c r="K68" i="61"/>
  <c r="K69" i="61" s="1"/>
  <c r="I20" i="61" l="1"/>
  <c r="C23" i="70"/>
  <c r="I28" i="61"/>
  <c r="C19" i="70" l="1"/>
  <c r="G24" i="70"/>
  <c r="E24" i="70"/>
  <c r="F24" i="70"/>
  <c r="D24" i="70"/>
</calcChain>
</file>

<file path=xl/sharedStrings.xml><?xml version="1.0" encoding="utf-8"?>
<sst xmlns="http://schemas.openxmlformats.org/spreadsheetml/2006/main" count="1461" uniqueCount="738">
  <si>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</si>
  <si>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</si>
  <si>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</si>
  <si>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</si>
  <si>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</si>
  <si>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</si>
  <si>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</si>
  <si>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</si>
  <si>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</si>
  <si>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</si>
  <si>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</si>
  <si>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</si>
  <si>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</si>
  <si>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 xml:space="preserve">PROCESO DIRECCIONAMIENTO ESTRATÉGICO </t>
  </si>
  <si>
    <t>PLAN DE DESARROLLO :</t>
  </si>
  <si>
    <t xml:space="preserve">Bogotá Camina Segura </t>
  </si>
  <si>
    <t>OBJETIVO ESTRATEGICO:</t>
  </si>
  <si>
    <t xml:space="preserve">5 Bogotá Confia en su gobierno </t>
  </si>
  <si>
    <t>PROGRAMA:</t>
  </si>
  <si>
    <t>5.33. Fortalecimiento institucional para un gobierno confiable</t>
  </si>
  <si>
    <t>META PLAN DE DESARROLLO:</t>
  </si>
  <si>
    <t>●Realizar el 100% de las acciones para el mejoramiento de la capacidad de gestión pública del sector ambiente.
●Implementar 3 programas de información ambiental y conocimiento ambiental.
●Implementar (1) plan de ejecución para el fortalecimiento y dignificación de la infraestructura de la UCA y demás infraestructutra para el cuidado y la protección animal</t>
  </si>
  <si>
    <t>NÚMERO Y PROYECTO INVERSIÓN:</t>
  </si>
  <si>
    <t>OBJETIVO GENERAL DEL PROYECTO INVERSION:</t>
  </si>
  <si>
    <t>FORTALECER LA CAPACIDAD INSTIUCIONAL DE MANERA OPTIMA  EN LA RESPUESTA OPORTUNA  Y SIMULTANEA LAS ACTIVIDADES ADMINISTRATIVAS Y MISIONALES  DEL INSTITUTO DISTRITAL DE PROTECCIÓN Y BIENESTAR ANIMAL (IDPYBA).</t>
  </si>
  <si>
    <t>SUBDIRECTOR(A) - GERENTE DEL PROYECTO:</t>
  </si>
  <si>
    <t>Hans Ronald Niño Garcia</t>
  </si>
  <si>
    <t>SUBDIRECCIÓN O ÁREA:</t>
  </si>
  <si>
    <t>Subdirección de Gestión Corporativa</t>
  </si>
  <si>
    <t>PERIODO DEL SEGUIMIENTO:</t>
  </si>
  <si>
    <t>De</t>
  </si>
  <si>
    <t>Enero</t>
  </si>
  <si>
    <t>A</t>
  </si>
  <si>
    <t>Septiembre</t>
  </si>
  <si>
    <t>PROGRAMACIÓN CUATRIENIO</t>
  </si>
  <si>
    <t>FISICO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</si>
  <si>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</si>
  <si>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</si>
  <si>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</si>
  <si>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</si>
  <si>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</si>
  <si>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</si>
  <si>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</si>
  <si>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2024 a 2027</t>
  </si>
  <si>
    <t>MAGNITUD
EJECUTADA AL CORTE DEL INFORME</t>
  </si>
  <si>
    <t>MAGNITUD TOTAL EJECUTADA AL CORTE DEL INFORME</t>
  </si>
  <si>
    <t>PRESUPUESTO 
PROGRAMADO AL CORTE DEL INFORME</t>
  </si>
  <si>
    <t>PRESUPUESTO TOTAL PROGRAMADO 2024 a 2027</t>
  </si>
  <si>
    <t>PRESUPUESTO
EJECUTADO AL CORTE DEL INFORME</t>
  </si>
  <si>
    <t>PRESUPUESTO TOTAL EJECUTADO AL CORTE DEL INFORME</t>
  </si>
  <si>
    <t>Garantizar el seguimiento de los indicadores de cumplimiento de la gestión pública del IDPYBA.</t>
  </si>
  <si>
    <t>Implementar 100 % de las fases del modelo de planeación y gestión orientado a resultados</t>
  </si>
  <si>
    <t>Porcentaje</t>
  </si>
  <si>
    <t>Generar  accesibilidad de las acciones misionales y administrativas mediante la promociòn-divulgación de la información y servicios  a la comunidad en general.</t>
  </si>
  <si>
    <t xml:space="preserve"> 
Implementar 100% la estrategia de comunicación para posicionar  la entidad en el Distrito Capital</t>
  </si>
  <si>
    <t>Mejorar los servicios de disponibilidad tecnológica.</t>
  </si>
  <si>
    <t>Fortalecer 100% la implementación de la estrategia de los procesos tecnológicos para el desarrollo institucional</t>
  </si>
  <si>
    <t>Obtener avances significativos en las diferentes etapas del rediseño institucional.</t>
  </si>
  <si>
    <t xml:space="preserve">Realizar 1 documento de actualización del diagnóstico de cargas laborales y estructuración organizacional que incluya propuesta de viabilidad en la implementación. </t>
  </si>
  <si>
    <t xml:space="preserve">Número </t>
  </si>
  <si>
    <t>Fortalecer la gestión contractual, jurídica , normativa y disciplinarios en el IDPYBA</t>
  </si>
  <si>
    <t>Realizar 100% de las intervenciones en los procesos jurídicos, contractuales y disciplinarios de la entidad</t>
  </si>
  <si>
    <t xml:space="preserve">Coadyuvar hacia la satisfacción y cumplimiento de las necesidades internas del IDPYBA. </t>
  </si>
  <si>
    <t>Realizar 100% de las intervenciones en los procesos de apoyo identificados al interior de la entidad</t>
  </si>
  <si>
    <t>Cumplir con la normatividad legal vigente en materia del talento humano y la gestión financiera</t>
  </si>
  <si>
    <t>Realizar 100% de las acciones normativas en el marco de la gestión financiera y del talento humano</t>
  </si>
  <si>
    <t>Mantener una adecuada capacidad instalada en las sedes bajo custodia del IDPYBA</t>
  </si>
  <si>
    <t xml:space="preserve"> Realizar 100% del plan de mantenimiento correctivo- preventivo, que se requiera en la entidad para las diferentes sedes</t>
  </si>
  <si>
    <t>Promover el desarrollo de un sistema de información hacia  el conocimiento ambiental y la calidad del dato.</t>
  </si>
  <si>
    <t>Realizar 100% de las fases definidas del ciclo de vida para la creación  del  sistema de información de la entidad</t>
  </si>
  <si>
    <t>Establecer 1 plan de acciòn para la ejecución de las necesidades en infraestructura para garantizar  la capacidad instalada de la UCA y demas infraestructura para la protección y cuidado animal en el D.C</t>
  </si>
  <si>
    <t>Fuente:  FICHA EBI, CADENA DE VALOR, MGA, DTS</t>
  </si>
  <si>
    <t>TOTAL PRESUPUESTO PROGRAMADO 2024-2027</t>
  </si>
  <si>
    <t>TOTAL PRESUPUESTO EJECUTADO AL CORTE DEL INFORME</t>
  </si>
  <si>
    <t>Vigencia</t>
  </si>
  <si>
    <t>Total presupuesto programado</t>
  </si>
  <si>
    <t>Total presupuesto ejecutado</t>
  </si>
  <si>
    <t>TOTAL PRESUPUESTO 2024-2027</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</si>
  <si>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</si>
  <si>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</si>
  <si>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</si>
  <si>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</si>
  <si>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</si>
  <si>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</si>
  <si>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</si>
  <si>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</si>
  <si>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</si>
  <si>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</si>
  <si>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</si>
  <si>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</si>
  <si>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</si>
  <si>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</si>
  <si>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</si>
  <si>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</si>
  <si>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Implementar 100% la estrategia de comunicación para posicionar  la entidad en el Distrito Capital</t>
  </si>
  <si>
    <t>Para el periodo de septiembre la meta no tenia activiades programas</t>
  </si>
  <si>
    <t>No aplica</t>
  </si>
  <si>
    <r>
      <rPr>
        <b/>
        <sz val="10"/>
        <color rgb="FF000000"/>
        <rFont val="Calibri"/>
        <family val="2"/>
        <scheme val="minor"/>
      </rPr>
      <t>JURIDICA</t>
    </r>
    <r>
      <rPr>
        <sz val="10"/>
        <color rgb="FF000000"/>
        <rFont val="Calibri"/>
        <family val="2"/>
        <scheme val="minor"/>
      </rPr>
      <t xml:space="preserve">: En el mes de julio se evidenciaron retrasos para el cumplimiento de la meta dado el cambio de administración y la falta de personal.                                                                                           </t>
    </r>
    <r>
      <rPr>
        <b/>
        <sz val="10"/>
        <color rgb="FF000000"/>
        <rFont val="Calibri"/>
        <family val="2"/>
        <scheme val="minor"/>
      </rPr>
      <t>CONTRACTUAL:</t>
    </r>
    <r>
      <rPr>
        <sz val="10"/>
        <color rgb="FF000000"/>
        <rFont val="Calibri"/>
        <family val="2"/>
        <scheme val="minor"/>
      </rPr>
      <t xml:space="preserve"> No se evidencia retraso en el cumplimiento de la meta</t>
    </r>
  </si>
  <si>
    <t>Realizar 100% del plan de mantenimiento correctivo- preventivo, que se requiera en la entidad para las diferentes sedes</t>
  </si>
  <si>
    <t xml:space="preserve">Total </t>
  </si>
  <si>
    <t>Julio</t>
  </si>
  <si>
    <t>Diciembre</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</si>
  <si>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</si>
  <si>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</si>
  <si>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</si>
  <si>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</si>
  <si>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</si>
  <si>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</si>
  <si>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</si>
  <si>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</si>
  <si>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</si>
  <si>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</si>
  <si>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</si>
  <si>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</si>
  <si>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</si>
  <si>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</si>
  <si>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</si>
  <si>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</si>
  <si>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</si>
  <si>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</si>
  <si>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</si>
  <si>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</si>
  <si>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</si>
  <si>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</si>
  <si>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</si>
  <si>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</si>
  <si>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</si>
  <si>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</si>
  <si>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</si>
  <si>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</si>
  <si>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</si>
  <si>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</si>
  <si>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</si>
  <si>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</si>
  <si>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</si>
  <si>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</si>
  <si>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</si>
  <si>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</si>
  <si>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</si>
  <si>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</si>
  <si>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</si>
  <si>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</si>
  <si>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</si>
  <si>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</si>
  <si>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</si>
  <si>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</si>
  <si>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</si>
  <si>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</si>
  <si>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</si>
  <si>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</si>
  <si>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</si>
  <si>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</si>
  <si>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</si>
  <si>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</si>
  <si>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</si>
  <si>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•Desarrollar herramientas técnicas, dinámicas y confiables, a través del manejo y gestión de conocimiento.
•Garantizar accesibilidad a la información institucional a los grupos de valor, a través de los mecanismos y canales que disponga el Instituto
•Afianzar la estructura organizacional productiva e integra, a través del desarrollo de capacidades del talento humano y un ambiente cordial</t>
  </si>
  <si>
    <t>459901900-
Documentos de planeación realizados</t>
  </si>
  <si>
    <t>Definir los elementos base del modelo de planeación y gestión orientadoa a resultados  de los proyectos de inversión a cargo del IDPYBA</t>
  </si>
  <si>
    <t>Reportes realizados de la gestión física y presupuestal.
programación 2025
Anteproyecto de Presupuesto 2025
plan de acción 2025
hoja de vida indicadores 2025
poa 2025</t>
  </si>
  <si>
    <t>Reportes</t>
  </si>
  <si>
    <t xml:space="preserve">Equipo de Proyectos y Presupuesto </t>
  </si>
  <si>
    <t>Generar los reportes e informes correspondientes de:  Indicadores PMR,  los Proyectos de Inversión en SEGPLAN,  proyectos de Inversión en SPI, Formulación y seguimiento mensual de Indicadores POA, Alertas y Recomendaciones al seguimiento en la ejecución de los proyectos,  Hojas de Vida de los Indicadores de los Proyectos</t>
  </si>
  <si>
    <t>Definir los elementos base del modelo de planeación y gestión orientado  a resultados  en lo correspondiente a Politicas Públicas y asistencia técnica en temas de protección y bienestar animal del IDPYBA</t>
  </si>
  <si>
    <t>Insumos aportados en formulación y desarrollo de Políticas Publicas del Instituto, así como el seguimiento a las mismas.</t>
  </si>
  <si>
    <t>Unidad</t>
  </si>
  <si>
    <t xml:space="preserve">Definir los elementos base del modelo de planeación y gestión orientado  a resultados  al interior del IDPYBA en el marco de la gestión y desempeño  institucional
</t>
  </si>
  <si>
    <t xml:space="preserve">"Reporte del formulario para la medicación del índice de Desempeño Institucional – IDI (FURAG) 2023.
Plan de ajuste y sostenibilidad del Modelo Integrado de Planeación y Gestión (MIPG) para la vigencia 2024
Actualizaciones, seguimientos y monitoreo al PAAC y mapas de riesgos  de gestión y corrupción 2024.
Formulación PAAC y mapas de riesgos de gestión y corrupción 2025."
</t>
  </si>
  <si>
    <t xml:space="preserve">Porcentaje </t>
  </si>
  <si>
    <t>Realizar el acompañamiento técnico a las Alcaldías Locales en la formulación e implementación de los Proyectos de Inversión Local en la meta de Bienestar Animal</t>
  </si>
  <si>
    <t>Realizar el acompañamiento a las dependencias en la aplicación de herramientas y lineamientos, el diligenciamiento de autodiagnósticos y el diseño de estrategias para el desarrollo e implementación de las Políticas de Gestión y Desempeño.</t>
  </si>
  <si>
    <t xml:space="preserve">Llevar a cabo el análisis del informe de resultados de la medición del FURAG, así como documentar y acompañar la implementación de las acciones de mejora. </t>
  </si>
  <si>
    <t>Realizar las correspondientes capacitaciones, acompañamiento, generación de recomendaciones, así como definir la metodología para la formulación y seguimiento del PAAC y  del mapa de riesgos corrupción y realizar monitoreo.</t>
  </si>
  <si>
    <t>Llevar a cabo las capacitaciones, acompañamientos, generación de recomendaciones , definición de la metodología para la formulación y seguimiento de los mapas de riesgos de gestión y realizar monitoreo.</t>
  </si>
  <si>
    <t>Garantizar accesibilidad a la información institucional a los grupos de valor, a través de los mecanismos y canales que disponga el Instituto</t>
  </si>
  <si>
    <t>Generar  accesibilidad de las acciones misionales y administrativas mediante la promoción-divulgación de la información y servicios  a la comunidad en general.</t>
  </si>
  <si>
    <t>459902800- Sistemas de información actualizados</t>
  </si>
  <si>
    <t xml:space="preserve">Definir la estrategia de comunicaciones y posicionamiento de la entidad con sus diferentes grupos de valor </t>
  </si>
  <si>
    <t>Estrategia de comunicaciones desarrollada.</t>
  </si>
  <si>
    <t>Cantidad</t>
  </si>
  <si>
    <t>Comunicaciones</t>
  </si>
  <si>
    <t>Implementar campañas, estrategias y acciones de comunicación externa e interna dirigidas a la ciudadanía.</t>
  </si>
  <si>
    <t xml:space="preserve">Campañas, estrategias y acciones de comunicación </t>
  </si>
  <si>
    <t>Gestionar y/o divulgar campañas y acciones de comunicación a través de canales internos y/o medios y plataformas externas.</t>
  </si>
  <si>
    <t>Piezas gráficas y audiovisuales</t>
  </si>
  <si>
    <t>Conceptualizar y desarrollar productos comunicativos para apoyar la misionalidad del Instituto</t>
  </si>
  <si>
    <t>Divulgar información noticiosa y de interés para dar a conocer a la ciudadanía los programas, proyectos y acciones del Instituto.</t>
  </si>
  <si>
    <t>Boletines y notas de prensa publicadas en la página web</t>
  </si>
  <si>
    <t>Producir boletines y notas de prensa para divulgar los avances y la gestión del Instituto.</t>
  </si>
  <si>
    <t>Publicaciones logradas e identificadas en medios de comunicación tradicionales y digitales, y redes sociales.</t>
  </si>
  <si>
    <t>Gestionar contenidos y entrevistas con los medios de comunicación para la visibilidad y posicionamiento IDPYBA.</t>
  </si>
  <si>
    <t>Promover espacios e iniciativas para la generación de alianzas que contribuyan a la misionalidad del Instituto.</t>
  </si>
  <si>
    <t>Registro audiovisual de las actividades desarrolladas.</t>
  </si>
  <si>
    <t>Realizar gestiones de relaciones públicas y coordinar espacios para la promoción de los programas del Instituto.</t>
  </si>
  <si>
    <t>Apoyar la promoción y logística para el desarrollo y consecución de las iniciativas.</t>
  </si>
  <si>
    <t>Monitorear medios tradicionales y digitales.</t>
  </si>
  <si>
    <t>Monitoreo de medios</t>
  </si>
  <si>
    <t>Boletín diario</t>
  </si>
  <si>
    <t>Promover la interacción del Instituto con la comunidad digital en las redes sociales.</t>
  </si>
  <si>
    <t xml:space="preserve">Estadísticas de Redes Sociales </t>
  </si>
  <si>
    <t>459900700-
Índice de capacidad en la prestación de servicios de tecnología</t>
  </si>
  <si>
    <t>Avanzar en la implementación en el modelo de seguridad y privacidad de la información</t>
  </si>
  <si>
    <t>Elaboración del manual de politícas de seguridad (SOA -declaración de aplicabilidad)</t>
  </si>
  <si>
    <t>Equipo Gestión Tecnológica</t>
  </si>
  <si>
    <t>Elaborar manual de politícas de seguridad</t>
  </si>
  <si>
    <t>Para el periodo no se reporta información dado que no tiene programado actividades</t>
  </si>
  <si>
    <t xml:space="preserve">Presentar  manual de politícas de seguridad a la oficina asesora de planeación para su revisión  </t>
  </si>
  <si>
    <t>Someterlo aprobación de comité y desempeño para su aprobación y dibulgación.</t>
  </si>
  <si>
    <t>Actualizar la sede electrónica</t>
  </si>
  <si>
    <t>Puesta en operación de la nueva sede electrónica</t>
  </si>
  <si>
    <t>Adecuaciones en la infraestructura tecnológica</t>
  </si>
  <si>
    <t>Maquetación y actualización de la información publicada en la sede electrónica</t>
  </si>
  <si>
    <t>Despliegue de la nueva sede electrónica con la información actualizada</t>
  </si>
  <si>
    <t xml:space="preserve">Seguimiento y/o actualización de los procedimientos y formatos del proceso de gestión tecnológica
</t>
  </si>
  <si>
    <t>Documento con actualización de procedimientos y formatos</t>
  </si>
  <si>
    <t>Elaborar procedimiento de monitoreo de uso de las herramientas tecnológicas</t>
  </si>
  <si>
    <t xml:space="preserve"> Presentar procedimiento a la oficina asesora de planeación para su revisión y aprobación y posterior publicación en el listado maestro.</t>
  </si>
  <si>
    <t>Afianzar la estructura organizacional productiva e integra, a través del desarrollo de capacidades del talento humano y un ambiente cordial</t>
  </si>
  <si>
    <t>459902000-Documentos metodológicos realizados</t>
  </si>
  <si>
    <t xml:space="preserve">Equipo de Gestión del Talento Humano </t>
  </si>
  <si>
    <t xml:space="preserve">Realizar levantameinto de la informaicón existente </t>
  </si>
  <si>
    <t xml:space="preserve">Definir plan de trabajo para la vigencia </t>
  </si>
  <si>
    <t>Desarrollar herramientas técnicas, dinámicas y confiables, a través del manejo y gestión de conocimiento.</t>
  </si>
  <si>
    <t>459902100-Documentos normativos realizados</t>
  </si>
  <si>
    <t>Dar cumplimiento a la totalidad de los requerimientos internos  y externos en materia de defensa y representación judicial, gestión y tramite de asuntos normativos, denuncias y tramite en el ámbito penal así como la orientación jurídica a la ciudadanía en asuntos de derecho penal.</t>
  </si>
  <si>
    <t>Informe procesos judiciales y acciones constitucionales, actuaciones e informes gestión judicial, control diligencias y demás documentos relacionados.</t>
  </si>
  <si>
    <t>Oficina Asesora Jurídica</t>
  </si>
  <si>
    <t>Realizar todos las gestiones para la debida defensa judicial de la entidad.</t>
  </si>
  <si>
    <t>Se elaboró un (1) informe de procesos judiciales, tutelas y demás actuaciones judiciales actualizado al mes de julio de 2024.  Se contestaron siete (7) acciones de tutela: N.° 2024-00151, 2024-00129, 2024-00216, 2024 – 00086, 2024-00087, 2024-00212 y  2024-00088.  Se profirieron siete (7) fallos de tutela: 2024-00151, 2024-00129, 2024-00216, 2024 – 00086, 2024-00087, 2024-00212 y 2024-00088. Se efectuaron seguimientos semanales a los procesos judiciales vigentes en la página de la rama y se realizó la correspondiente actualización de las actuaciones judiciales en el SIPROJ.</t>
  </si>
  <si>
    <t>Informe actualizado, Contestaciones de tutela, Fallos de tutela. Pantallazos de procesos judiciales y SIPROJ WEB, Matriz de seguimiento.</t>
  </si>
  <si>
    <t>Se elaboró un (1) informe de procesos judiciales, tutelas y demás actuaciones judiciales actualizado al mes de agosto de 2024.  Se contestaron cinco (5) acciones de tutela: 2024-00329, 2024-01135, 2024-03201, 2024-0209 y 2024-0192. Se profirieron cinco (5) fallos de tutela: 2024-00329, 2024-01135, 2024-03201, 2024-0209 y 2024-0192. Se efectuaron seguimientos semanales a los procesos judiciales vigentes en la página de la rama y se realizó la correspondiente actualización de las actuaciones judiciales en el SIPROJ.</t>
  </si>
  <si>
    <t>Medir la gestión de todas las actividades de interpretación, revisión, análisis, trámite, capacitación y solución de los asuntos de carácter jurídico que surjan del desarrollo de las funciones del IDPYBA.</t>
  </si>
  <si>
    <t xml:space="preserve">Se realiza revisión al proyecto de decreto "calamidad doméstica". Se da respuesta a 4 peticiones. 
Se realiza la revisión de 3 actos administrativos en control de legalidad. Se hacer revisión de 1 concepto de viabilidad eutanasia humanitaria. 
Se da respuesta a la Proposición 783 de 20 de junio de 2024. 
Se realiza análisis jurídico y la proyección de comentarios de los proyectos: PL 001 de 20242, PA 600 de 20243, PAL de Usaquén, Proyecto de acuerdo del Consejo Distrital del IDPYBA (armonización). Asimismo, se realizó revisión a los comentarios de los Proyectos de Ley 002 y 003 de 2024. </t>
  </si>
  <si>
    <t>Proyecto de Decreto, Peticiones, PA, PL, PAL, Concepto, Actos Administrativos.</t>
  </si>
  <si>
    <t xml:space="preserve">Se realiza la revisión de 2 actos administrativos en control de legalidad, Se realiza la actualización normograma de la Entidad y se realiza la emisión de comentarios PL Usaquén Pólvora. </t>
  </si>
  <si>
    <t>actos administrativos, normograma, PL</t>
  </si>
  <si>
    <t>Realizar todos las gestiones para el estudio, análisis e impulso procesal en el ambito penal de los casos que conozca el Instituto Distrital de Protección Animal.</t>
  </si>
  <si>
    <t xml:space="preserve">Se presentó una (1) denuncia relacionada con un canino y se asistio a dos (2) audiencias de juicio oral. </t>
  </si>
  <si>
    <t>Denuncias, correos audiencias programadas.</t>
  </si>
  <si>
    <t xml:space="preserve">Se presentó una (1) denuncia relacionada con una canina. Se asistio a tres audiencias, a saber:1. Lectura de fallo el día 29 de agosto del 2024 a las 11:30 horas
2. Juicio oral el día 30 de agosto del 2024 a las 10:30 horas.
3. Incidente de reparación integral. Se acompañó visita / operativo a un caso de acumulación de animales, el día 29 de agosto del 2024 en acompañamiento de el EAC del IDPYBA, el equipo psicosocial del IDPYBA, Policía Nacional, Secretaría de Salud Distrital, Alcaldía Local de Chapinero y Personería, en la localidad de Chapinero desde las 09:00 a 13:00 horas.
</t>
  </si>
  <si>
    <t xml:space="preserve">Denuncias. Correos audiencias programadas. Actas de visita y fotografias.
</t>
  </si>
  <si>
    <t>Medir el porcentaje de acompañamiento a las diligencias judiciales, administrativas y policivas en las cuales se encuentran involucrados animales y se requiera la intervención del IDPYBA</t>
  </si>
  <si>
    <t xml:space="preserve"> Se asistió a cincuenta y un (51) diligencias judiciales y se elaboraron treinta y nueve (39) oficios de excusa dirigidos a los Juzgados y/o autoridades competentes. Se alimentó y actualizó el cuadro de reporte mensual y reparto de las diligencias judiciales del mes de julio.</t>
  </si>
  <si>
    <t>cuadro de reparto de diligencias judiciales, oficios de excusas elaborados del mes de julio y oficios provenientes de las autoridades</t>
  </si>
  <si>
    <t xml:space="preserve"> Se asistió a cuarenta y dos (42) diligencias judiciales y se elaboraron dieciocho (18) oficios de excusa dirigidos a los Juzgados y/o autoridades competentes. Se alimentó y actualizó el cuadro de reporte mensual y reparto de las diligencias judiciales del mes de agosto</t>
  </si>
  <si>
    <t>cuadro de reparto de diligencias judiciales, oficios de excusas elaborados del mes de agosto y oficios provenientes de las autoridades.</t>
  </si>
  <si>
    <t>Medir la generación de ambientes de socialización, sensibilización y capacitación a la ciudadanía en materia de derecho animal</t>
  </si>
  <si>
    <t xml:space="preserve">Por cambio de administración y falta de personal no se pudo realizar espacios de capacitación para la ciudadanía, unicamente en el acompañamiento  a las diligencias judiciales. </t>
  </si>
  <si>
    <t>-</t>
  </si>
  <si>
    <t xml:space="preserve">El 5 de agosto, se llevó a cabo la socialización sobre el luto por la pérdida de animales de compañía, organizada en las instalaciones de El Espectador. Este evento se transmitió  a través de las plataformas de YouTube y Facebook.  El Centro de Atención Jurídica acompañó la feria Expopet 2024, del 16 al 19 de agosto brindando información valiosa sobre los derechos de los animales y orientación jurídica especifica. </t>
  </si>
  <si>
    <t>evidencia fotografica</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</si>
  <si>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</si>
  <si>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Se recibieron 62 solicitudes de orientación al Centro de Atención Jurídica (54 virtuales y 8 presenciales), de las cuales 24 fueron atendidas exitosamente y los 38 restantes los usuarios no asistieron al espacio agendado. De las 62 solicitudes las 5 localidades que más solicitan orientación son: Kennedy, Fontibó, Engativá, Suba y Usaquén.</t>
  </si>
  <si>
    <t>Evidencias Matriz y archivos CAJ (word)</t>
  </si>
  <si>
    <t>Se recibieron 92 solicitudes de orientación al Centro de Atención Jurídica (75 virtuales y 17 presenciales), de las cuales 41 fueron atendidas exitosamente y los 51 restantes los usuarios no asistieron al espacio agendado. De las 92 solicitudes las 5 localidades que más solicitan orientación son: Engativá, Suba, Kennedy, Rafael Uribe Uribe y Usaquén. Adicionalmente se inició la ejecución del segundo semestre de actividades con los estudiantes de la UCC en el marco del convenio.</t>
  </si>
  <si>
    <t>Cumplir con la normatividad en temas contractuales y los lineamientos de la Agencia Nacional de Contratación Pública, mediante la respuesta a los requerimientos internos y externos precontractuales, contractuales y postcontractuales</t>
  </si>
  <si>
    <t>Base de datos de seguimiento a la contratación</t>
  </si>
  <si>
    <t xml:space="preserve">Grupo Contractual </t>
  </si>
  <si>
    <t>Cumplir la totalidad de los procesos de contratación que le sean solicitadas en todas sus modalidades, incluyendo las novedades que se presenten en cada proceso.</t>
  </si>
  <si>
    <t xml:space="preserve">En total se suscriben  170  contratos a corte del 31de julio de 2024 , realizando todos los trámites de revisión, aprobación y cargue en la platraforma SECOPII.                                                    Se da trámite a 167  modificaciones y/o novedades contractuales </t>
  </si>
  <si>
    <t xml:space="preserve"> Base Contractual julio 2024</t>
  </si>
  <si>
    <t xml:space="preserve">En total se suscriben  111  contratos a corte del 30 de agosto  de 2024 , realizando todos los trámites de revisión, aprobación y cargue en la platraforma SECOPII.                                                    Se da trámite a 10  modificaciones y/o novedades contractuales </t>
  </si>
  <si>
    <t xml:space="preserve"> Base Contractual agosto 2024</t>
  </si>
  <si>
    <t>Base de datos de seguimiento a la revisión de documentos precontractuales y Base de datos de seguimiento al trámite de liquidaciones.</t>
  </si>
  <si>
    <t>Realizar las respuestas a requerimientos que periódicamente o sobre demanda se realizan desde los sistemas de seguimiento nacionales o distritales, desde los entes de control o desde la ciudadanía en general.</t>
  </si>
  <si>
    <t xml:space="preserve">Se da trámite y respuestas a 259 solicitudes de información, requerimientos de la ciudadania y entes de control así:                                               * Derechos de petición: 7                                   *Certificaciones: 43                                      *     Paz y Salvo: 208                                       *Reportes Periodicos: 1 ( Sivicof)        </t>
  </si>
  <si>
    <t>Informes Presentados, Respuestas Emitidas - Bases de Certificaciones y paz y salvos</t>
  </si>
  <si>
    <t xml:space="preserve">Se da trámite y respuestas a 140  solicitudes de información, requerimientos de la ciudadania y entes de control así:                                               * Derechos de petición: 8                                   *Certificaciones: 60                                     *     Paz y Salvo: 71                                       *Reportes Periodicos: 1 ( Sivicof)        </t>
  </si>
  <si>
    <t>Contestar las peticiones y requerimientos que se soliciten por la ciudadanía y entes de control en materia contractual, así como realizar el debido seguimiento a las mismas.</t>
  </si>
  <si>
    <t xml:space="preserve">Base de datos de seguimiento a los requerimientos realizados y copia de las respuestas realizadas. </t>
  </si>
  <si>
    <t>Formalizar el proceso disciplinario en el mapa de operación por procesos.</t>
  </si>
  <si>
    <t>Caracterización del Proceso disciplinario que se adelanta en la Entidad y los formatos de las providencias que emite la Oficina de Control Disciplinario Interno</t>
  </si>
  <si>
    <t xml:space="preserve">Grupo Disciplinarios </t>
  </si>
  <si>
    <t>Se realizarán reuniones con la encargada de la Oficina Jurídica de la Entidad para formalizar el proceso de la Oficina de Control Disicplinario junto con los formatos de providencias correspondientes a la etapa de instrucción.</t>
  </si>
  <si>
    <t>Se remitieron correos electrónicos a distintas áreas de la Entidad para gestionar la caracterización del proceso discipinario</t>
  </si>
  <si>
    <t>Correos electrónicos remitidos</t>
  </si>
  <si>
    <t xml:space="preserve">Correos electrónicos remitidos
</t>
  </si>
  <si>
    <t>459903100-Entidades, organismos y dependencias asistidos técnicamente</t>
  </si>
  <si>
    <t>Realizar con base en el modelo de relacionamiento con la Ciudadanía una estrategia de relacionamiento con la ciudadanía</t>
  </si>
  <si>
    <t>Una estrategia</t>
  </si>
  <si>
    <t>UNIDAD</t>
  </si>
  <si>
    <t>Servicio al Ciudadano</t>
  </si>
  <si>
    <t>Gestionar el 100% de las solicitudes ciudadanas que ingresan a través de los canales de atención habilitados por el IDPYBA.</t>
  </si>
  <si>
    <t>A través de la estrategia de primer nivel se realizaron 2.826 orientaciones a los ciudadanos que requerían acceder a los trámites o servicios del Instituto. Así: Canal presencial: 62; telefónico: 2.580 y virtual 184.
Se gestionaron 1.184 peticiones allegadas a través de los canales habilitados oficialmente, distribuidas así: canal presencial: 175; canal telefónico: 84 y canal virtual 925. Las cuales el 98% se respondieron en los tiempos estipulados por Ley.</t>
  </si>
  <si>
    <t>Bases de datos radicación y asesorías</t>
  </si>
  <si>
    <t>A través de la estrategia de primer nivel se realizaron 1.824 orientaciones a los ciudadanos que requerían acceder a los trámites o servicios del Instituto. Así: Canal presencial: 120; telefónico: 1,540 y virtual 164.
Se gestionaron 1.002 peticiones allegadas a través de los canales habilitados oficialmente, distribuidas así: canal presencial: 147; canal telefónico: 84 y canal virtual 771. Las cuales el 98% se respondieron en los tiempos estipulados por Ley.</t>
  </si>
  <si>
    <t>Medir la percepción de la satisfacción de los ciudadanos que hacen uso de los canales de atención.</t>
  </si>
  <si>
    <t>Durante el mes de julio de 2024 los ciudadanos que utilizan los canales de atención del Instituto respondieron 56 encuestas de percepción de la satisfacción, las cuales nos permitieron medir el nivel satisfacción del ciudadano frente a la atención brindada en el Instituto, obteniendo así que en promedio el 67% de ellos se encuentran satisfechos con la atención. Los ciudadnos que se encuentran insatisfechos refieren que no reciben atención oportuna a los denuncias por presunto maltrato animal.</t>
  </si>
  <si>
    <t>Informe de satisfacción Julio 2024</t>
  </si>
  <si>
    <t>Durante el mes de agosto de 2024 los ciudadanos que utilizan los canales de atención del Instituto respondieron 32 encuestas de percepción de la satisfacción, las cuales nos permitieron medir el nivel satisfacción del ciudadano frente a la atención brindada en el Instituto, obteniendo así que en promedio el 70% de ellos se encuentran satisfechos con la atención.</t>
  </si>
  <si>
    <t>Informe de satisfacción agosto 2024</t>
  </si>
  <si>
    <t>Concertar y aprobar el Plan Institucional de Gestión Ambiental PIGA por parte de la Secretaría Distrital de Ambiente para el nuevo plan de desarrollo 'Bogotá camina segura'.</t>
  </si>
  <si>
    <t>PIGA Aprobado</t>
  </si>
  <si>
    <t xml:space="preserve">Equipo de Gestión Ambiental </t>
  </si>
  <si>
    <t>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t>
  </si>
  <si>
    <t>No Aplica</t>
  </si>
  <si>
    <t>Ejecutar las actividades programadas en el Plan de Acción PIGA 2020-2024 con el respectivo seguimiento semestral a la Secretaría Distrital de Ambiente.</t>
  </si>
  <si>
    <t xml:space="preserve">Informe de Seguimiento </t>
  </si>
  <si>
    <t xml:space="preserve">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el reporte de seguimiento al PIMS, PAI, PACA Y PIGA a las entidades ambientales (SDS, UAESP, SDA)
</t>
  </si>
  <si>
    <t xml:space="preserve">Certificados, manifiestos, bitácoras, Estudios previos, piezas gráficas. </t>
  </si>
  <si>
    <t xml:space="preserve">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t>
  </si>
  <si>
    <t>Elaborar el Diagnóstico Integral del Proceso de Gestión Documental</t>
  </si>
  <si>
    <t>Diagnóstico Integral</t>
  </si>
  <si>
    <t>Equipo de Gestión Documental</t>
  </si>
  <si>
    <t xml:space="preserve">Levantamiento de información </t>
  </si>
  <si>
    <t>Elaborar informe de Diagnóstico</t>
  </si>
  <si>
    <t>Actualizar el Programa de Gestión Documental PGD con sus respectivos programas específicos</t>
  </si>
  <si>
    <t>Programa de Gestión documental PGD  con sus 8 programas específicos</t>
  </si>
  <si>
    <t>Actualizar Programa de Gestión Documental</t>
  </si>
  <si>
    <t>Actualizar los 8 programas específicos parte integral del PGD</t>
  </si>
  <si>
    <t>Aprobación del PGD por parte del Comité institucional de desarrollo y desempeño</t>
  </si>
  <si>
    <t>Actualizar el Plan institucional de Archivo - PINAR</t>
  </si>
  <si>
    <t>Plan Institucional de Archivo PINAR</t>
  </si>
  <si>
    <t>Actualizar el PINAR</t>
  </si>
  <si>
    <t>Aprobación del PINAR por parte del Comité institucional de desarrollo y desempeño</t>
  </si>
  <si>
    <t xml:space="preserve">Actualizar las TRD </t>
  </si>
  <si>
    <t>TRD aprobadas por el comité institucional de desarrollo y desmpeño</t>
  </si>
  <si>
    <t>Actualizar TRD según estructura organico funcional</t>
  </si>
  <si>
    <t>Se realizó la verificación de la producción documental de los procesos de Almacén, Comunicaciones, Contabilidad, Control Interno, Cultura, Fauna, Oficina Asesora Jurídica, Oficina Asesora de planeación y UCA.
Se avanzó en la propuesta de TRD</t>
  </si>
  <si>
    <t>1. Comparación Producción Documental
2. Avance propuesta TRD vs Procedimientos</t>
  </si>
  <si>
    <t>Aprobación de las TRD por cada una de las depedencias</t>
  </si>
  <si>
    <t>Aprobación de las TRD por parte del Comité institucional de desarrollo y desempeño</t>
  </si>
  <si>
    <t>Elaborar el Banco terminológico de las TRD Vigentes</t>
  </si>
  <si>
    <t>Banco Terminológico</t>
  </si>
  <si>
    <t>Elaborar el instrumento archivistico Banco terminológico de las series misionales contenidas en las TRD vigente</t>
  </si>
  <si>
    <t>Elaborar las Tablas de Control de Acceso de las TRD vigentes</t>
  </si>
  <si>
    <t>Tablas de Control de Acceso</t>
  </si>
  <si>
    <t>Elaborar el instrumento archivísitco Tabas de Control de acceso, articuladas con el indice de infromación clasificada y reservada de las TRD Vigentes</t>
  </si>
  <si>
    <t>459901800-Documentos de lineamientos técnicos realizados</t>
  </si>
  <si>
    <t>Realizar la totalidad de las actividades programadas en el Plan Estratégico de Talento Humano y sus planes anexos y el Plan Estratégico de Seguridad Vial</t>
  </si>
  <si>
    <t>Informe de ejecución Plan Institucional de Capacitación</t>
  </si>
  <si>
    <t>Equipo de Gestión Financiera</t>
  </si>
  <si>
    <t>Cumplir con el cronograma del PIC</t>
  </si>
  <si>
    <t>De las 8 capacitaciones que se tenían programadas para el mes se lograron realizar 8. Asimismo, durante el mes de julio, se realizó una (1) capacitación que se encuentra programada en el Plan Institucional de Capacitación para ser llevada a cabo durante la vigencia del presente año por depender de la realización de un tercero. Las 8 capacitaciones ejecutadas fueron debidamente divulgadas y programadas en término.</t>
  </si>
  <si>
    <t>Informe POA, con pantallazos de evidencias</t>
  </si>
  <si>
    <t>De las 15 capacitaciones que se tenían programadas para el mes se lograron realizar 15. Las 15 capacitaciones ejecutadas fueron debidamente divulgadas y programadas en término.</t>
  </si>
  <si>
    <t>Informe de ejecución del Plan de Bienestar Social e Incentivos</t>
  </si>
  <si>
    <t>Cumplir con el cronograma del Plan de Bienestar Social e Incentivos</t>
  </si>
  <si>
    <t>De las 7 actividades que se tenían programadas para el mes se lograron realizar 7. Las 7 actividades ejecutadas fueron debidamente divulgadas y programadas en término.</t>
  </si>
  <si>
    <t>De las 11 actividades que se tenían programadas para el mes se lograron realizar 11. Las 11 actividades ejecutadas fueron debidamente divulgadas y programadas en término.</t>
  </si>
  <si>
    <t>Informe de ejecución Plan de Seguridad y Salud en el Trabajo</t>
  </si>
  <si>
    <t>Cumplir con el cronograma del Plan de Seguridad y Salud en el Trabajo</t>
  </si>
  <si>
    <t>De las 9 actividades que se tenían programadas para el mes se lograron realizar 7. Las 7 actividades ejecutadas fueron debidamente divulgadas y programadas en término. Las 2 actividades que no se lograron ejecutar obedeció a la ausencia de contratación de personal de SST en el mes completo.</t>
  </si>
  <si>
    <t>De las 14 actividades que se tenían programadas para el mes se lograron realizar 14. Las 14 actividades ejecutadas fueron debidamente divulgadas y programadas en término. .</t>
  </si>
  <si>
    <t>Informe de ejecución Plan Estratégico de Seguridad Vial</t>
  </si>
  <si>
    <t>Cumplir con con el cronograma del Plan Estratégico de Seguridad Vial</t>
  </si>
  <si>
    <t>De las 4 actividades que se tenían programadas para el mes se lograron realizar 4. Las 4 actividades ejecutadas fueron debidamente divulgadas y programadas en término.</t>
  </si>
  <si>
    <t>Informe de actividades Plan Estratégico de Talento Humano que no estén incluidas en los planes anexos</t>
  </si>
  <si>
    <t>Cumplir con las actividades del Plan Estratégico de Talento Humano que no estén incluidas en los planes anexos</t>
  </si>
  <si>
    <t>De 4 empleos en vacancia se efectuaron 4 análisis de requisitos para su provisión. Se hacen 3 análisis, igualmente, para la provisión de una (1) vacante definitiva en encargo, mientras se provee definitivamemte y dos (2) vacantes temporales, se hace análisis mientras sus titulares se encuentran en periodo de prueba en otra entidad.</t>
  </si>
  <si>
    <t>Matríz Planta de Personal</t>
  </si>
  <si>
    <t>De 3 empleos en vacancia definitiva se efectuaron 3 análisis de requisitos para su provisión. Se hacen 2 análisis, igualmente, para la provisión de las vacancias mediante encargo, mientras se proveen definitivamente y la otra vacante (1), se provee mientras su titular se encuentra en periodo de prueba en otra entidad.</t>
  </si>
  <si>
    <t xml:space="preserve">	
Realizar 100% del plan de mantenimiento correctivo- preventivo, que se requiera en la entidad para las diferentes sedes</t>
  </si>
  <si>
    <t>459901200-Sedes modificadas</t>
  </si>
  <si>
    <t>llevar acabo el seguimiento al plan de  mantenimiento a los bienes y sedes del IDPYBA 2022 aplicado a la Unidad de Cuidado Animal</t>
  </si>
  <si>
    <t>Reportes
 Certificados
 Actas
Informes</t>
  </si>
  <si>
    <t>unidad</t>
  </si>
  <si>
    <t>Subdireccion de Gestion Corporativa
Subdireccion de Atencion a la Fauna</t>
  </si>
  <si>
    <t xml:space="preserve">
Se Ejecutaron actividades de manteminiento en la Ptar.
Se ejecutaron actividades de fumigacion</t>
  </si>
  <si>
    <t xml:space="preserve">Informes de actividades de fumigacion
formato de PA03-PR20-F01 mantenimiento Ptar </t>
  </si>
  <si>
    <t xml:space="preserve">
Se ejecutaron actividades de fumigacion y mantenimiento</t>
  </si>
  <si>
    <t>llevar acabo el seguimiento al plan de  mantenimiento a los bienes y sedes del IDPYBA 2022 aplicado a la sede administrativa y de gestión documental</t>
  </si>
  <si>
    <t xml:space="preserve"> Certificados</t>
  </si>
  <si>
    <t>Subdireccion de Gestion Corporativa</t>
  </si>
  <si>
    <t>Se realizaron actividades de mantenimiento en la sede admisnitartiva</t>
  </si>
  <si>
    <t>informe de actividades de mantenimiento</t>
  </si>
  <si>
    <t xml:space="preserve">	
Realizar 100% de las fases definidas del ciclo de vida para la creación  del  sistema de información de la entidad</t>
  </si>
  <si>
    <t>459902500- Sistemas de información implementados</t>
  </si>
  <si>
    <t>Detallar las actividades claves que se llevarán a cabo a lo largo del ciclo de vida del proyecto para el desarrollo del sistema de información. Este proceso abarca la planificación, el análisis, el diseño, el desarrollo, las pruebas, la implementación y el mantenimiento del sistema, para la vigencia se trabajara el análisis y diseño del sistema de información</t>
  </si>
  <si>
    <t xml:space="preserve">Documento con analisis: (recopilación de información sobre el sistema, los requisitos funcionales y no funcionales, Evaluación y documentación de los riesgos y restricciones asociados al proyecto) 
</t>
  </si>
  <si>
    <t>Realizar reuniones para reunir los requisitos que definen qué debe hacer el sistema de información, cómo debe operar, y las restricciones o especificaciones de rendimiento</t>
  </si>
  <si>
    <t>Evaluar si los requisitos son viables con la tecnología disponible y si el proyecto es económicamente sustentable</t>
  </si>
  <si>
    <t>Asegurarse de que los requisitos cumplan con las expectativas y necesidades de los usuarios finales.</t>
  </si>
  <si>
    <t>Documento con diseño del sistema de información: (Documentación detallada de los componentes del sistema y sus interacciones, maquetación,Definición de las interfaces y los flujos de datos,Creación de un diseño arquitectónico para el sistema de información )</t>
  </si>
  <si>
    <t>Creación de los diagramas de flujo de datos y procesos.</t>
  </si>
  <si>
    <t>Diseñar la estructura técnica del sistema, incluyendo bases de datos, servidores, interfaces y otros componentes.</t>
  </si>
  <si>
    <t>Definir la apariencia y funcionalidad de la interfaz de usuario para garantizar una experiencia fácil y eficiente para los usuarios.</t>
  </si>
  <si>
    <t>Proteger la vida y ser garantes del trato digno hacia los animales, a través de acciones de protección y bienestar animal</t>
  </si>
  <si>
    <t>Establecer 1 plan de acción para la ejecución de las necesidades en infraestructura para garantizar  la capacidad instalada de la UCA y demás infraestructura para la protección y cuidado animal en el D.C</t>
  </si>
  <si>
    <t>459901600-Sedes mantenidas</t>
  </si>
  <si>
    <t>Matriz de necesidades</t>
  </si>
  <si>
    <t>Equipo de infraestructura</t>
  </si>
  <si>
    <t>Reliazar la identifiación de necesidades en recorridos programadas</t>
  </si>
  <si>
    <t>MES</t>
  </si>
  <si>
    <t>AÑO</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</si>
  <si>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</si>
  <si>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</si>
  <si>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</si>
  <si>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</si>
  <si>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</si>
  <si>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</si>
  <si>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</si>
  <si>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</si>
  <si>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</si>
  <si>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$6.030.310.886</t>
  </si>
  <si>
    <t>Porcentajes de ejecución</t>
  </si>
  <si>
    <t>RECURSOS POR COMPROMETER (CDP SIN CRP) (1)</t>
  </si>
  <si>
    <t>CODIGO Y OBJETO A CONTRATAR</t>
  </si>
  <si>
    <t>No CDP</t>
  </si>
  <si>
    <t>TOTAL VALOR CDP´S</t>
  </si>
  <si>
    <t>MES EXPEDICIÓN CDP</t>
  </si>
  <si>
    <t xml:space="preserve">ESTADO Y OBSERVACIONES </t>
  </si>
  <si>
    <t>7951-1-RH-2-7-PRESTAR LOS SERVICIOS PROFESIONALES PARA EL SEGUIMIENTODEL CUMPLIMIENTO DE LOS PROYECTOS DE INVERSIÓN QUE LE SEAN ASIGNADOSDELIDPYBA , ASÍ MISMO EL ACOMPAÑAMIENTO PRESUPUESTAL Y TÉCNICO DE CADAUNA DE LAS SUBDIRECCIONES, CON EL FIN DE MANTENER LA ARTICULACIÓN DELASHERRAMIENTAS ESTABLECIDAS.</t>
  </si>
  <si>
    <t>agosto</t>
  </si>
  <si>
    <t>liberar  ya que el rp no 1072 salio por menor valor del cdp</t>
  </si>
  <si>
    <t>7951-1-RH-2-6-PRESTAR SERVICIOS PROFESIONALES ESPECIALIZADOS PARA LADEFINICIÓN DE METODOLOGÍAS DE MEJORAMIENTO DE LA ORIENTACIÓN Y CALIDADDEL GASTO DE INVERSIÓN DEL INSTITUTO DISTRITAL DE PROTECCIÓN Y BIENESTARANIMAL-IDPYBA.</t>
  </si>
  <si>
    <t>liberar  ya que el rp no 1089 salio por menor valor cdp no 1380</t>
  </si>
  <si>
    <t>7951-1-RH-4-6-Prestar servicios profesionales especializados para ladefinición y aplicación de estrategias de fortalecimiento institucionaly mejoramiento del Modelo de Operación por Procesos en el marco delModelo Integrado de Planeación y Gestión – MIPG del Instituto Distritalde Protección y Bienestar Animal - IDPYBA.</t>
  </si>
  <si>
    <t>septiembre</t>
  </si>
  <si>
    <t>Proceso en contratación mes de octubre</t>
  </si>
  <si>
    <t>7951-1-RH-5-4-Prestar servicios profesionales especializados para laorientación, seguimiento y gestión de compromisos y metas en el marco delas políticas públicas distritales de responsabilidad ycorresponsabilidad del Instituto Distrital de Protección y BienestarAnimal - IDPYBA.</t>
  </si>
  <si>
    <t>7951-2-RH-2-3-Prestar servicios de apoyo a la gestión en la producción yrealización de contenidos en distintos formatos para fortalecer laestrategia de comunicación del IDPYBA.</t>
  </si>
  <si>
    <t>7951-3-RH-12-15-PRESTAR LOS SERVICIOS PROFESIONALES PARA APOYAR A LASUBDIRECCION DE GESTION CORPORATIVA, EN LA IMPLEMENTACIÓN YCUMPLIMIENTODE LINEAMIENTOS DE LOS DOMINIOS DE GESTIÓN DE GOBIERNO DE TIY GESTIÓN DE ESTRATEGIA DE TI, DE CONFORMIDAD CON EL MARCO DE REFERENCIADE ARQUITECTURA EMPRESARIAL.</t>
  </si>
  <si>
    <t>liberar  ya que el rp no 1051 salio por menor valor cdp no 1380</t>
  </si>
  <si>
    <t>7951-3-RH-12-3-PRESTAR LOS SERVICIOS PROFESIONALES PARA APOYAR A LASUBDIRECCION DE GESTION CORPORATIVA EN LA IMPLEMENTACIÓN Y CUMPLIMIENTODE LINEAMIENTOS DE TI INHERENTES A LA SEDE ELECTRÓNICA INSTITUCIONALINCLUIDOS SUS COMPONENTES.EJECUCIÓN DE ACTIVIDADES INHERENTES A LAGESTION ESTRATÉGICA DEL DOMINIO DE SISTEMAS DE INFORMACIÓN, DECONFORMIDAD CON EL MODELO DE ARQUITECTURA EMPRESARIAL.</t>
  </si>
  <si>
    <t>liberar  ya que el rp no 1036 salio por menor valor cdp no 1380</t>
  </si>
  <si>
    <t>7951-5-RH-6-7-PRESTAR LOS SERVICIOS PROFESIONALESAL INSTITUTO DISTRITAL DE PROTECCION Y BIENESTAR ANIMAL. PARA APOYAR EN LA GESTIÓN DE LASETAPAS PRE CONTRACTUAL, CONTRACTUAL Y POS CONTRACTUAL, , ASÍ COMO EN LAORIENTACIÓN JURÍDICA DE LOS TEMAS QUE LE SEAN ASIGNADOS</t>
  </si>
  <si>
    <t>julio</t>
  </si>
  <si>
    <t>7951-5-RH-5-7-PRESTAR LOS SERVICIOS PROFESIONALES COMO ABOGADO A LAOFICINA JURÍDICA PARA EJERCER LA REPRESENTACIÓN JUDICIAL YEXTRAJUDICIALDE LA ENTIDAD, ASÍ COMO ADELANTAR LAS DIFERENTESACTUACIONES DE ORDEN JURIDICO, ADMINISTRATIVO Y JUDICIAL RELACIONADASCON SEGUNDAS INSTANCIAS Y EL COBRO PERSUASIVO Y COACTIVO DE LASACREENCIAS A FAVOR DEL IDPYBA.</t>
  </si>
  <si>
    <t>liberar  ya que el rp no 1047 salio por menor valor cdp no 1380</t>
  </si>
  <si>
    <t>7951-5-RH-5-36-BRINDAR ACOMPAÑAMIENTO OPERATIVO EN EL DESARROLLO DE LASDILIGENCIAS JUDICIALES, ADMINISTRATIVAS Y POLICIVAS EN LAS CUALES SEENCUENTREN INVOLUCRADOS ANIMALES Y SE REQUIERA LA INTERVENCIÓN DE LAOFICINA JURÍDICA DEL IDPYBA EN EL MARCO DE SUS COMPETENCIAS</t>
  </si>
  <si>
    <t>7951-5-RH-6-17- PRESTAR LOS SERVICIOS PROFESIONALES AL INSTITUTODISTRITAL DE PROTECCION Y BIENESTAR ANIMAL, PARA APOYAR EN LA GESTIÓNDELAS ETAPAS PRE CONTRACTUAL, CONTRACTUAL Y POS CONTRACTUAL, ASÍ COMO ENLA ORIENTACIÓN JURÍDICA DE LOS TEMAS QUE LE SEAN ASIGNADOS.</t>
  </si>
  <si>
    <t>7951-5-RH-6-18- PRESTAR LOS SERVICIOS PROFESIONALES AL INSTITUTODISTRITAL DE PROTECCION Y BIENESTAR ANIMAL, PARA APOYAR EN LA GESTIÓN DELAS ETAPAS PRE CONTRACTUAL, CONTRACTUAL Y POS CONTRACTUAL, ASÍ COMO ENLA ORIENTACIÓN JURÍDICA DE LOS TEMAS QUE LE SEAN ASIGNADOS.</t>
  </si>
  <si>
    <t>7951-6-RH-11-10-PRESTAR LOS SERVICIOS PROFESIONALES PARA APOYAR LASACTIVIDADES PROPIAS DE EVALUACIÓN Y SEGUIMIENTO DE LOS PROCESOS QUE SEDESARROLLAN AL INTERIOR DEL INSTITUTO DISTRITAL DE PROTECCIÓN YBIENESTAR ANIMAL, ENFOCADO EN SALUD Y SEGURIDAD EN EL TRABAJO TENIENDOEN CUENTA CADA UNO DE LOS ROLES DE CONTROL INTERNO</t>
  </si>
  <si>
    <t>liberar  ya que el rp no 1076 salio por menor valor cdp no 1380</t>
  </si>
  <si>
    <t>7951-6-RH-11-7-PRESTAR LOS SERVICIOS TÉCNICOS DE APOYO A CONTROLINTERNOEN EL EJERCICIO DE LAS AUDITORIAS Y SEGUIMIENTO DEL PROCESO DEEVALUACIÓN Y CONTROL DE LA GESTIÓN DEL INSTITUTO DISTRITAL DE PROTECCIÓNY BIENESTAR ANIMAL</t>
  </si>
  <si>
    <t>liberar  ya que el rp no 1078 salio por menor valor cdp no 1380</t>
  </si>
  <si>
    <t>7951-6-RH-8-17-APOYAR A LA SUBDIRECCIÓN DE GESTIÓN CORPORATIVA EN LAIMPLEMENTACIÓN DEL PROCEDIMIENTO INSTITUCIONAL DE GESTIÓN DE PQRSD ATRAVÉS DE LOS CANALES HABILITADOS, GESTIONANDO LAS SOLICITUDEEN LOSSISTEMAS DE INFORMACIÓN DISPUESTOS POR EL IDPYBA Y EN CUMPLIMIENTO DE LANORMATIVIDAD VIGENTE</t>
  </si>
  <si>
    <t>liberar  ya que el rp no 1070 salio por menor valor cdp no 1380</t>
  </si>
  <si>
    <t>7951-6-RH-14-13-PRESTAR LOS SERVICIOS PROFESIONALES ESPECIALIZADOS PARAEL ACOMPAÑAMIENTO DEL DESARROLLO DE LAS HERRAMIENTAS ARCHIVÍSTICAS DELIDPYBA.</t>
  </si>
  <si>
    <t>liberar  ya que el rp no 987 salio por menor valor cdp no 1380</t>
  </si>
  <si>
    <t>7951-6-RH-8-25-APOYAR A LA SUBDIRECCIÓN DE GESTIÓN CORPORATIVA EN LAIMPLEMENTACIÓN DEL PROCEDIMIENTO INSTITUCIONAL DE GESTIÓN DE PQRSD ATRAVÉS DE LOS CANALES HABILITADOS, GESTIONANDO LAS SOLICITUDES EN LOSSISTEMAS DE INFORMACIÓN DISPUESTOS POR EL IDPYBA Y EN CUMPLIMIENTO DE LANORMATIVIDAD VIGENTE.</t>
  </si>
  <si>
    <t>7951-6-RH-11-9-PRESTAR LOS SERVICIOS PROFESIONALES PARA LA EVALUACIÓN YSEGUIMIENTO DE LOS PROCESOS RELACIONADOS CON CULTURA CIUDADANA Y GESTIÓNDEL CONOCIMIENTO, ENTRE OTROS, DESARROLLADOS AL INTERIOR DEL INSTITUTODISTRITAL DE PROTECCIÓN Y BIENESTAR ANIMAL, TENIENDO EN CUENTALOS ROLESDE CONTROL INTERNO Y EL CUMPLIMIENTO DEL PLAN ANUAL DE AUDITORÍAS.</t>
  </si>
  <si>
    <t>7951-6-RH-1-2-PRESTAR SERVICIOS PROFESIONALES ESPECIALIZADOS S PARAAPOYAR A LA DIRECCION DE LA ENTIDAD EN TODOS LOS ASUNTOS QUE REQUIERANLA PROYECCIÓN, REVISIÓN, AJUSTE Y SEGUIMIENTO DE CARÁCTER JURÍDICO, ENCUMPLIMIENTO DE LAS FUNCIONES ASIGNADAS A ESTA DEPENDENCIA.</t>
  </si>
  <si>
    <t>7951-8-BS-25-2-MANTENIMIENTO PREVENTIVO Y CORRECTIVO DE CIBIERTAS,TEJADOS Y ZONAS DE LA UNIDAD DE CUIDADO ANIMAL</t>
  </si>
  <si>
    <t>Proceso en evaluacion de desarrollo- para anular cdp</t>
  </si>
  <si>
    <t>TOTAL</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</si>
  <si>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</si>
  <si>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</si>
  <si>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</si>
  <si>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</si>
  <si>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</si>
  <si>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</si>
  <si>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1: Realizar 100 % del El seguimiento a la gestión de la entidad mediante las herramientas de planeación que permiten medición de metas, proyectos, análisis estadísticos, gestión de calidad y desarrollo institucional</t>
  </si>
  <si>
    <t>7951-1-RH-18-3</t>
  </si>
  <si>
    <t>Octubre</t>
  </si>
  <si>
    <t>Perfil IDECA PARA CONTRATAR</t>
  </si>
  <si>
    <t>7951-1-RH-5-5</t>
  </si>
  <si>
    <t>Perfil POLITICAS POR CONTRATAR</t>
  </si>
  <si>
    <t>7951-1-RH-2-11</t>
  </si>
  <si>
    <t>PERFILPROYECTOS CONTRATAR-CONTEMPLANDO LIBERACION META 1</t>
  </si>
  <si>
    <t>7951-1-RH-19-3</t>
  </si>
  <si>
    <t>PERFIL ASISTENTE ADVA POR CONTRATAR</t>
  </si>
  <si>
    <t>2:Difundir 100%  en el Distrito Capital buenas prácticas de Bienestar Animal mediante el posicionamiento del Instituto a través de las comunicaciones internas y externas</t>
  </si>
  <si>
    <t>7951-2-RH-2-2</t>
  </si>
  <si>
    <t>ADC PRESTAR SERVICIOS PROFESIONALES PARA EL DISEÑO, IMPLEMENTACIÓN Y SEGUIMIENTO DE LA ESTRATEGIA DIGITAL DE LAS REDES SOCIALES DE LA ENTIDAD.</t>
  </si>
  <si>
    <t>7951-2-RH-2-4</t>
  </si>
  <si>
    <t>ADCPRESTAR SERVICIOS PROFESIONALES EN LA GENERACIÓN DE CONTENIDOS INFORMATIVOS Y PEDAGÓGICOS PARA EL FORTALECIMIENTO DE LA ESTRATEGIA DE COMUNICACIONES SOBRE LOS PROGRAMAS Y PROYECTOS DE LA ENTIDAD.</t>
  </si>
  <si>
    <t>7951-2-RH-2-6</t>
  </si>
  <si>
    <t>ADC-PRESTAR SERVICIOS PROFESIONALES EN LA CONCEPTUALIZACIÓN, DISEÑO GRÁFICO Y DIAGRAMACIÓN DE PIEZAS PARA FORTALECER LA DIVULGACIÓN Y POSICIONAMIENTO LA GESTIÓN ADELANTADA POR EL IDPYBA.</t>
  </si>
  <si>
    <t>7951-2-RH-2-8</t>
  </si>
  <si>
    <t>ADC-PRESTAR SERVICIOS PROFESIONALES EN LA REDACCIÓN DE TEXTOS, COMUNICADOS, BOLETINES Y OTROS CONTENIDOS INFORMATIVOS PARA LA DIVULGACIÓN EN MEDIOS DE COMUNICACIÓN Y EL POSICIONAMIENTO DE LA IMAGEN DE LA ENTIDAD ANTE LOS GRUPOS DE INTERÉS.</t>
  </si>
  <si>
    <t>7951-2-RH-2-10</t>
  </si>
  <si>
    <t>PRESTAR SERVICIOS PROFESIONALES PARA REALIZAR LA PREPRODUCCIÓN, PRODUCCIÓN Y POSTPRODUCCIÓN DE PIEZAS AUDIOVISUALES PARA LAS ACTIVIDADES DE COMUNICACIÓN INTERNA Y EXTERNA DEL IDPYBA.</t>
  </si>
  <si>
    <t>7951-2-RH-2-12</t>
  </si>
  <si>
    <t>ADC- PRESTAR LOS SERVICIOS PROFESIONALES PARA DISEÑAR, IMPLEMENTAR Y HACER SEGUIMIENTO A LA ESTRATEGIA DE COMUNICACIONES DEL IDPYBA, QUE BUSCA CONTRIBUIR CON LA DIVULGACIÓN, PEDAGOGÍA Y ADECUADO POSICIONAMIENTO DE LA ENTIDAD ANTE LOS DIVERSOS GRUPOS DE INTERÉS.</t>
  </si>
  <si>
    <t>7951-2-RH-2-21</t>
  </si>
  <si>
    <t>PRESTAR SERVICIOS PROFESIONALES EN LA GENERACIÓN DE CONTENIDOS INFORMATIVOS Y PEDAGÓGICOS PARA EL FORTALECIMIENTO DE LA ESTRATEGIA DE COMUNICACIONES SOBRE LOS PROGRAMAS Y PROYECTOS DE LA ENTIDAD.</t>
  </si>
  <si>
    <t>7951-2-RH-2-20</t>
  </si>
  <si>
    <t>PRESTAR SERVICIOS PROFESIONALES EN LA CONCEPTUALIZACIÓN, DISEÑO GRÁFICO Y DIAGRAMACIÓN DE PIEZAS PARA FORTALECER LA DIVULGACIÓN Y POSICIONAMIENTO LA GESTIÓN ADELANTADA POR EL IDPYBA.</t>
  </si>
  <si>
    <t>7951-2-RH-2-19</t>
  </si>
  <si>
    <t>PRESTAR SERVICIOS PROFESIONALES EN LA REDACCIÓN DE TEXTOS, COMUNICADOS, BOLETINES Y OTROS CONTENIDOS INFORMATIVOS PARA LA DIVULGACIÓN EN MEDIOS DE COMUNICACIÓN Y EL POSICIONAMIENTO DE LA IMAGEN DE LA ENTIDAD ANTE LOS GRUPOS DE INTERÉS.</t>
  </si>
  <si>
    <t>7951-2-RH-2-18</t>
  </si>
  <si>
    <t>7951-2-RH-2-16</t>
  </si>
  <si>
    <t>PRESTAR SERVICIOS PROFESIONALES PARA LA GESTIÓN DE ALIANZAS ESTRATÉGICAS Y LA PLANEACIÓN, ORGANIZACIÓN Y DESARROLLO DE EVENTOS QUE PROMUEVAN LA OFERTA INSTITUCIONAL DEL IDPYBA.</t>
  </si>
  <si>
    <t>7951-2-RH-2-15</t>
  </si>
  <si>
    <t>ADC- PRESTAR SERVICIOS PROFESIONALES PARA LA GESTIÓN DE ALIANZAS ESTRATÉGICAS Y LA PLANEACIÓN, ORGANIZACIÓN Y DESARROLLO DE EVENTOS QUE PROMUEVAN LA OFERTA INSTITUCIONAL DEL IDPYBA.</t>
  </si>
  <si>
    <t>7951-2-RH-2-13</t>
  </si>
  <si>
    <t>PRESTAR SERVICIOS PROFESIONALES EN EL CUBRIMIENTO, REALIZACIÓN Y EDICIÓN DE CONTENIDOS AUDIOVISUALES SOBRE LA GESTIÓN DEL IDPYBA PARA LOS DIFERENTES CANALES DE COMUNICACIÓN Y DIGITALES DE LA ENTIDAD.</t>
  </si>
  <si>
    <t>7951-2-RH-2-22</t>
  </si>
  <si>
    <t>ADC- PRESTAR SERVICIOS PROFESIONALES EN EL CUBRIMIENTO, REALIZACIÓN Y EDICIÓN DE CONTENIDOS AUDIOVISUALES SOBRE LA GESTIÓN DEL IDPYBA PARA LOS DIFERENTES CANALES DE COMUNICACIÓN Y DIGITALES DE LA ENTIDAD.</t>
  </si>
  <si>
    <t>7951-2-RH-2-23</t>
  </si>
  <si>
    <t>PRESTAR SERVICIOS PROFESIONALES PARA EL DISEÑO, IMPLEMENTACIÓN Y SEGUIMIENTO DE LA ESTRATEGIA DIGITAL DE LAS REDES SOCIALES DE LA ENTIDAD.</t>
  </si>
  <si>
    <t>3:Fortalecer 100% la implementación de la estrategia de los procesos tecnológicos para el desarrollo institucional y de sistemas de información</t>
  </si>
  <si>
    <t>7951-3-RH-12-2</t>
  </si>
  <si>
    <t>ADC -PRESTAR LOS SERVICIOS PROFESIONALES ESPECIALIZADOS, ORIENTANDO A LA SUBDIRECCIÓN DE GESTION CORPORATIVA EN EL ANALISIS Y ESTRUCTURACIÓN DE LOS PROCESOS Y TRÁMITES RELACIONADOS CON LOS COMPONENTES DE TECNOLOGIA DE LA INFORMACIÓN DEL INSTITUTO DE PROTECCIÓN Y BIENESTAR ANIMAL</t>
  </si>
  <si>
    <t>7951-3-RH-12-4</t>
  </si>
  <si>
    <t>ADCPRESTAR LOS SERVICIOS PROFESIONALES PARA APOYAR A LA SUBDIRECCION DE GESTION CORPORATIVA EN LA IMPLEMENTACIÓN Y CUMPLIMIENTO DE LINEAMIENTOS DE TI INHERENTES A LA SEDE ELECTRÓNICA INSTITUCIONAL, INCLUIDOS SUS COMPONENTES.EJECUCIÓN DE ACTIVIDADES INHERENTES A LA GESTIÓN ESTRATÉGICA DEL DOMINIO DE SISTEMAS DE INFORMACIÓN, DE CONFORMIDAD CON EL MODELO DE ARQUITECTURA EMPRESARIAL.</t>
  </si>
  <si>
    <t>7951-3-RH-12-6</t>
  </si>
  <si>
    <t>ADC- 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SIPYBA, CIUDADANO 4 PATAS, XISCUA Y MESA DE AYUDA O NUEVAS IMPLEMENTACIONES SEGÚN SEA REQUERIDO.</t>
  </si>
  <si>
    <t>7951-3-RH-12-8</t>
  </si>
  <si>
    <t>ADC PRESTAR LOS SERVICIOS PROFESIONALES PARA APOYAR A LA SUBDIRECCIÓN DE GESTIÓN CORPORATIVA EN LA IMPLEMENTACIÓN Y CUMPLIMIENTO DE LINEAMIENTOS REFERENTES AL DOMINIO DE ESTRATEGIA DE SEGURIDAD DE LA INFORMACIÓN, DE CONFORMIDAD CON EL MARCO DE REFERENCIA DE ARQUITECTURA EMPRESARIAL.</t>
  </si>
  <si>
    <t>7951-3-RH-12-10</t>
  </si>
  <si>
    <t>ADC PRESTAR LOS SERVICIOS PROFESIONALES PARA APOYAR A LA SUBDIRECCIÓN DE GESTIÓN CORPORATIVA, EN LA EJECUCIÓN DE ACTIVIDADES INHERENTES AL SEGUIMIENTO DE LA IMPLEMENTACIÓN DE LINEAMIENTOS DE TI, EN LOS PROCESOS DE SOPORTE, ASÍ COMO APOYAR EN LA GESTIÓN DE EJECUCIÓN DE CONTRATOS DE TI.</t>
  </si>
  <si>
    <t>7951-3-RH-12-12</t>
  </si>
  <si>
    <t>ADC 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SISEPP, TURNOS, REDES, ADOPCIONES, PAGOS BOGDATA, SEGUIMIENTO CONTRATOS, MIPG O NUEVAS IMPLEMENTACIONES SEGÚN SEA REQUERIDO .</t>
  </si>
  <si>
    <t>7951-3-RH-12-16</t>
  </si>
  <si>
    <t>ADC PRESTAR LOS SERVICIOS PROFESIONALES PARA APOYAR A LA SUBDIRECCION DE GESTION CORPORATIVA, EN LA IMPLEMENTACIÓN Y CUMPLIMIENTO DE LINEAMIENTOS DE LOS DOMINIOS DE GESTIÓN DE GOBIERNO DE TI Y GESTIÓN DE ESTRATEGIA DE TI, DE CONFORMIDAD CON EL MARCO DE REFERENCIA DE ARQUITECTURA EMPRESARIAL.</t>
  </si>
  <si>
    <t>7951-3-BS-20-1</t>
  </si>
  <si>
    <t>ADICIÓN NO1 Y PRORROGA NO1 DEL CTO 572-2024, CUYO OBJETO ES “PRESTAR LA SOLUCIÓN INTEGRAL DE SERVICIOS DE\\R\\NTELECOMUNICACIONES, CONECTIVIDAD E INFRAESTRUCTURA TECNOLÓGICA, ASÍ COMO\\R\\NLA ACTUALIZACIÓN Y/O MIGRACIÓN DE LOS SISTEMAS DE INFORMACIÓN DE CONFORMIDAD\\R\\NCON LAS CONDICIONES TÉCNICAS, ECONÓMICAS Y FINANCIERAS QUE ESTABLEZCA EL\\R\\NIDPYBA”</t>
  </si>
  <si>
    <t>CREACION</t>
  </si>
  <si>
    <t>SE DEBE CREAR LINEA CON SALDOS POR LIBERACIONES CONTRATOS</t>
  </si>
  <si>
    <t>4: REALIZAR 1 (UNA) ESTRUCTURACIÓN DOCUMENTAL, ADMINISTRATIVA E IMPLEMENTACIÓN DEL REDISEÑO DE LA ESTRUCTURA ORGANIZACIONAL DEL IDPYBA</t>
  </si>
  <si>
    <t>7951-4-BS-21-1</t>
  </si>
  <si>
    <t>Por definir contratacion rediseño
PRESTAR LOS SERVICIOS DE CONSULTORÍA PARA REALIZAR LOS ESTUDIOS Y JUSTIFICACIÓN TÉCNICA QUE INCLUYAN EL ANÁLISIS NORMATIVO, DE PROCESOS, EL MANUAL DE PERFILES, EL DIMENSIONAMIENTO DE LOS PERFILES REQUERIDOS, EL DISEÑO DEL MANUAL DE FUNCIONES Y COMPETENCIAS LABORALES, EL ESTUDIO DE CARGAS Y TODOS LOS ASPECTOS TÉCNICOS Y LAS CONDICIONES NECESARIAS QUE CONLLEVEN A LA EXPEDICIÓN DE LOS ACTOS ADMINISTRATIVOS QUE CONSOLIDEN EL PROCESO DE REDISEÑO ORGANIZACIONAL DEL IDPYBA".</t>
  </si>
  <si>
    <t>5:Garantizar 100% la atención de todas aquellas solicitudes en materia jurídica, contractual, técnico y disciplinarios</t>
  </si>
  <si>
    <t>7951-5-RH-17-2</t>
  </si>
  <si>
    <t>ADC- PRESTAR LOS SERVICIOS PROFESIONALES ESPECIALIZADOS PARA APOYAR CON LA SUSTANCIACIÓN DE LOS PROCESOS DISCIPLINARIOS AL INTERIOR DE LA OFICINA DE CONTROL DISCIPLINARIO INTERNO DEL IDPYBA, ASÍ COMO PRESTAR EL APOYO EN LA PRÁCTICA DE PRUEBAS CUANDO SE REQUIERA, DANDO CUMPLIMIENTO A LO ESTABLECIDO EN LAS NORMAS QUE RIJAN LA MATERIA, APOYANDO TAMBIÉN EN LA ACTUALIZACIÓN DEL SISTEMA DE INFORMACIÓN CREADO PARA TAL FIN</t>
  </si>
  <si>
    <t>7951-5-RH-17-4</t>
  </si>
  <si>
    <t>ADC- PRESTAR LOS SERVICIOS PROFESIONALES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 DE LA OFICINA</t>
  </si>
  <si>
    <t>7951-5-RH-17-6</t>
  </si>
  <si>
    <t>ADC- PRESTAR LOS SERVICIOS PROFESIONALES ENCAMINADOS A LA GESTIÓN DOCUMENTAL Y EL DILIGENCIAMIENTO DE LOS SISTEMAS DE INFORMACIÓN Y BASES DE DATOS DE LA OCDI, DE IGUAL MANERA, APOYAR EN LA REALIZACIÓN DE INFORMES QUE DEN CUENTA DE LA GESTIÓN DE LA OFICINA Y QUE DEBAN SER PRESENTADOS EN VIRTUD DE SU COMPETENCIA Y PRESTAR APOYO SECRETARIAL EN LA PRÁCTICA DE DILIGENCIAS TESTIMONIALES QUE SEAN PRACTICADAS VIRTUALMENTE AL INTERIOR DE LOS PROCESOS QUE POR COMPETENCIA ADELANTE LA OFICINA</t>
  </si>
  <si>
    <t>7951-5-RH-5-2</t>
  </si>
  <si>
    <t>ADC PRESTAR LOS SERVICIOS PROFESIONALES COMO ABOGADA A LA OFICINA JURÍDICA PARA EJERCER SU REPRESENTACIÓN JUDICIAL EN LOS PROCESOS EN LOS QUE HAGA PARTE Y ADELANTAR LAS DIFERENTES ACTIVIDADES RELACIONADAS CON LA DEFENSA JUDICIAL DE LA ENTIDAD.</t>
  </si>
  <si>
    <t>7951-5-RH-5-4</t>
  </si>
  <si>
    <t>PRESTAR LOS SERVICIOS PROFESIONALES COMO ABOGADO EN LAS DIFERENTES ACTIVIDADES PROPIAS DE LA OFICINA JURÍDICA EN ESPECIAL LAS RELACIONADAS CON LOS ASUNTOS PENALES DE LA ENTIDAD, ASÍ COMO EJERCER LA REPRESENTACIÓN DE LAS VICTIMAS ANIMALES Y DEMÁS ACTIVIDADES PROPIAS DE LA DEPENDENCIA.</t>
  </si>
  <si>
    <t>7951-5-RH-5-6</t>
  </si>
  <si>
    <t>BRINDAR ACOMPAÑAMIENTO OPERATIVO A LA OFICINA JURÍDICA EN EL DESARROLLO DE LAS DILIGENCIAS JUDICIALES, ADMINISTRATIVAS Y POLICIVAS EN LAS CUALES SE ENCUENTREN INVOLUCRADOS ANIMALES Y SE REQUIERA LA INTERVENCIÓN DEL IDPYBA.</t>
  </si>
  <si>
    <t>7951-5-RH-5-8</t>
  </si>
  <si>
    <t>PRESTAR LOS SERVICIOS PROFESIONALES COMO ABOGADO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</si>
  <si>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7951-5-RH-5-10</t>
  </si>
  <si>
    <t>PRESTAR LOS SERVICIOS PROFESIONALES COMO ABOGADA A LA OFICINA JURÍDICA PARA LA INTERPRETACIÓN Y CONCEPTUALIZACIÓN DE LOS ASUNTOS DE CARÁCTER NORMATIVO, ASÍ COMO EL ESTUDIO Y PROYECCIÓN DE PROCEDIMIENTOS, PROTOCOLOS.</t>
  </si>
  <si>
    <t>7951-5-RH-5-12</t>
  </si>
  <si>
    <t>BRINDAR ACOMPAÑAMIENTO TECNICO A LA OFICINA JURÍDICA EN EL DESARROLLO DE LAS DILIGENCIAS JUDICIALES, ADMINISTRATIVAS Y POLICIVAS EN LAS CUALES SE ENCUENTREN INVOLUCRADOS ANIMALES Y SE REQUIERA LA INTERVENCIÓN DEL IDPYBA</t>
  </si>
  <si>
    <t>7951-5-RH-5-14</t>
  </si>
  <si>
    <t>7951-5-RH-5-16</t>
  </si>
  <si>
    <t>BRINDAR ACOMPAÑAMIENTO A LA OFICINA JURÍDICA EN LAS DIFERENTES ACTIVIDADES ASISTENCIALES Y ADMINISTRATIVAS QUE SEAN REQUERIDAS.</t>
  </si>
  <si>
    <t>7951-5-RH-5-18</t>
  </si>
  <si>
    <t>BRINDAR ACOMPAÑAMIENTO TECNICO A LA OFICINA JURÍDICA EN EL DESARROLLO DE OPERATIVOS, VISITAS Y PRÁCTICAS PROBATORIAS EN LAS CUALES SE ENCUENTREN INVOLUCRADOS ANIMALES Y SE REQUIERA LA INTERVENCIÓN DEL IDPYBA, ASI COMO BRINDAR APOYO EN LAS GESTIONES DE LOS ASUNTOS PENALES QUE SEAN REQUERIDAS.</t>
  </si>
  <si>
    <t>7951-5-RH-5-20</t>
  </si>
  <si>
    <t>PRESTAR LOS SERVICIOS PROFESIONALES COMO ABOGADO DEL IDPYBA PARA ADELANTAR LAS ACTUACIONES DENTRO DE LOS PROCESOS DISCIPLINARIOS A CARGO DE LA OFICINA JURÍDICA, EN LA ETAPA DE JUZGAMIENTO, DE CONFORMIDAD CON LA NORMA VIGENTE, ASI COMO APOYAR LAS ACCIONES PROPIAS DE LOS ASUNTOS PENALES QUE LIDERE LA OFICINA.</t>
  </si>
  <si>
    <t>7951-5-RH-5-22</t>
  </si>
  <si>
    <t>PRESTAR LOS SERVICIOS PROFESIONALES COMO ABOGADO A LA OFICINA JURÍDICA PARA EL ESTUDIO Y PROYECCIÓN DE CONCEPTOS JURÍDICOS, ACTOS ADMINISTRATIVOS E INTERPRETACIÓN Y CONCEPTUALIZACIÓN DE LOS DEMÁS ASUNTOS DE CARÁCTER NORMATIVO.</t>
  </si>
  <si>
    <t>7951-5-RH-5-24</t>
  </si>
  <si>
    <t>7951-5-RH-5-26</t>
  </si>
  <si>
    <t>PRESTAR LOS SERVICIOS PROFESIONALES COMO ABOGADA EN LA CONCEPTUALIZACIÓN Y REVISIÓN DE ACTOS ADMINISTRATIVOS, PROYECTOS NORMATIVOS, PROTOCOLOS Y DEMÁS ASUNTOS DE CARÁCTER NORMATIVO Y DE DOCTRINA, ASÍ COMO LAS DEMÁS ACTIVIDADES PROPIAS DE LA OFICINA JURÍDICA DEL IDPYBA.</t>
  </si>
  <si>
    <t>7951-5-RH-5-30</t>
  </si>
  <si>
    <t>PRESTAR LOS SERVICIOS PROFESIONALES COMO ABOGADA A LA OFICINA JURÍDICA PARA EL ESTUDIO Y PROYECCIÓN DE LOS ASUNTOS DE CARÁCTER NORMATIVO, ASI COMO BRINDAR APOYO EN LAS GESTIONES CONTRACTUALES Y ADMINISTRATIVAS REQUERIDAS.</t>
  </si>
  <si>
    <t>7951-5-RH-5-32</t>
  </si>
  <si>
    <t>PRESTAR LOS SERVICIOS PROFESIONALES A LA OFICINA JURÍDICA PARA BRINDAR APOYO EN LAS GESTIONES RELACIONADAS CON EL COBRO PERSUASIVO Y COACTIVO DE LAS ACREENCIAS A FAVOR DEL INSTITUTO, ASÍ COMO BRINDAR ACOMPAÑAMIENTO A LAS DILIGENCIAS JUDICIALES, ADMINISTRATIVAS Y POLICIVAS EN LAS CUALES SE ENCUENTREN INVOLUCRADOS ANIMALES Y SE REQUIERA LA INTERVENCIÓN DEL IDPYBA</t>
  </si>
  <si>
    <t>7951-5-RH-5-34</t>
  </si>
  <si>
    <t>PRESTAR LOS SERVICIOS PROFESIONALES A LA OFICINA JURÍDICA PARA BRINDAR APOYO EN LAS GESTIONES DE ORDEN JURÍDICO, ADMINISTRATIVO Y JUDICIAL RELACIONADAS CON EL COBRO PERSUASIVO Y COACTIVO DE LAS ACREENCIAS A FAVOR DEL INSTITUTO, ASÍ COMO DE LAS SEGUNDAS INSTANCIAS QUE CONOZCA LA OFICINA.</t>
  </si>
  <si>
    <t>7951-5-RH-6-2</t>
  </si>
  <si>
    <t>PRESTAR SERVICIOS PROFESIONALES ESPECIALIZADOS PARA APOYAR A LA COORDINACIÓN DEL GRUPO DE GESTIÓN CONTRACTUAL EN LA REVISION DE LOS TRAMITES ASOCIADOS A LAS ETAPAS PRECONTRACTUAL CONTRACTUAL Y POST CONTRACTUAL DEL INSTITUTO DISTRITAL DE PROTECCION Y BIENESTAR ANIMAL.</t>
  </si>
  <si>
    <t>7951-5-RH-6-16</t>
  </si>
  <si>
    <t>PRESTAR LOS SERVICIOS PROFESIONALESAL INSTITUTO DISTRITAL DE PROTECCION Y BIENESTAR ANIMAL. PARA APOYAR EN LA GESTIÓN DE LAS ETAPAS PRE CONTRACTUAL, CONTRACTUAL Y POS CONTRACTUAL, ASÍ COMO EN LA ORIENTACIÓN JURÍDICA DE LOS TEMAS QUE LE SEAN ASIGNADOS</t>
  </si>
  <si>
    <t>7951-5-RH-6-4</t>
  </si>
  <si>
    <t>7951-5-RH-6-6</t>
  </si>
  <si>
    <t>7951-5-RH-6-8</t>
  </si>
  <si>
    <t>7951-5-RH-6-14</t>
  </si>
  <si>
    <t>PRESTAR LOS SERVICIOS PROFESIONALES COMO ABOGADO EN LA PROYECCIÓN, REVISIÓN Y SEGUIMIENTO DE LA GESTIÓN EN LAS ESTAPAS PRECONTRACTUAL CONTRACTUAL Y POSCONTRACTUAL</t>
  </si>
  <si>
    <t>6:Atender 100% los procesos transversales de la entidad identificados al interior de las áreas misionales y de apoyo.</t>
  </si>
  <si>
    <t>7951-6-RH-14-2</t>
  </si>
  <si>
    <t>PRESTAR LOS SERVICIOS DE APOYO TÉCNICO PARA REALIZAR LAS ACTIVIDADES RELACIONADAS CON LA TRANSFERENCIA DE ARCHIVOS Y DEMÁS ACTIVIDADES QUE PERMITAN EL FORTALECIMIENTO DE LOS PROCEDIMIENTOS TRANSVERSALES DE GESTIÓN DOCUMENTAL Y DE LA FUNCIÓN ARCHIVÍSTICA DE LA ENTIDAD.</t>
  </si>
  <si>
    <t>7951-6-RH-14-4</t>
  </si>
  <si>
    <t>PRESTAR LOS SERVICIOS PROFESIONALES PARA LA ELABORACIÓN Y ACTUALIZACIÓN DE LOS INSTRUMENTOS Y HERRAMIENTAS ARCHIVÍSTICAS DEL IDPYBA.</t>
  </si>
  <si>
    <t>7951-6-RH-14-6</t>
  </si>
  <si>
    <t>PRESTAR LOS SERVICIOS DE APOYO A LA GESTIÓN Y MEJORA DE LAS ACTIVIDADES EN EL MARCO DEL PROCESO DE GESTIÓN DOCUMENTAL Y DE LA FUNCIÓN ARCHIVÍSTICA COMO PROCESO TRANSVERSAL DE LA ENTIDAD.</t>
  </si>
  <si>
    <t>7951-6-RH-14-8</t>
  </si>
  <si>
    <t>PRESTAR LOS SERVICIOS DE APOYO A LA GESTIÓN EN LAS ACTIVIDADES ADMINISTRATIVAS Y DE GESTIÓN DOCUMENTAL QUE SE REQUIERAN EN EL MARCO DE LA GESTIÓN CONTRACTUAL DE LA ENTIDAD.</t>
  </si>
  <si>
    <t>7951-6-RH-14-10</t>
  </si>
  <si>
    <t>PRESTAR LOS SERVICIOS DE APOYO A LA GESTIÓN EN EL DESARROLLO DE LAS ACTIVIDADES PROPUESTAS EN EL MARCO DEL PROCESO DE GESTIÓN DOCUMENTAL Y DE LA FUNCIÓN ARCHIVÍSTICA COMO PROCESO TRANSVERSAL DE LA ENTIDAD.</t>
  </si>
  <si>
    <t>7951-6-RH-14-12</t>
  </si>
  <si>
    <t>PRESTAR LOS SERVICIOS DE APOYO A LA GESTIÓN EN EL DESARROLLO DE LAS ACTIVIDADES EN EL MARCO DE LA GESTIÓN DOCUMENTAL Y DE LA FUNCIÓN ARCHIVÍSTICA COMO PROCESO TRANSVERSAL DE LA ENTIDAD.</t>
  </si>
  <si>
    <t>7951-6-RH-14-14</t>
  </si>
  <si>
    <t>PRESTAR LOS SERVICIOS PROFESIONALES ESPECIALIZADOS PARA EL ACOMPAÑAMIENTO DEL DESARROLLO DE LAS HERRAMIENTAS ARCHIVÍSTICAS DEL IDPYBA.</t>
  </si>
  <si>
    <t>7951-6-RH-15-2</t>
  </si>
  <si>
    <t>PRESTAR LOS SERVICIOS PROFESIONALES PARA LA SUBDIRECCIÓN DE GESTIÓN CORPORATIVA EN LA REALIZACIÓN DE ACTIVIDADES PROPIAS DE LOGÍSTICA Y APOYO A LA ADMINISTRACIÓN DE EQUIPAMENTOS Y DESARROLLANDO ACTIVIDADES DEL IDPYBA</t>
  </si>
  <si>
    <t>7951-6-RH-15-4</t>
  </si>
  <si>
    <t>PRESTAR LOS SERVICIOS PROFESIONALES PARA REALIZAR LOS REPORTES Y EL SEGUIMIENTO DE LOS RECURSOS FÍSICOS, ASÍ COMO APOYAR EN EL DESARROLLO DE LAS ACTIVIDADES ADMINISTRATIVAS DE LA SUBDIRECCION DE GESTION CORPORTIVA</t>
  </si>
  <si>
    <t>7951-6-RH-15-6</t>
  </si>
  <si>
    <t>APOYAR A LA SUBDIRECCION DE GESTION CORPORATIVA EN LA GESTION DE ACTIVIDADES OPERATIVAS DE ALMACEN Y RECURSOS FISICOS, ASI MISMO EN LAS ACTIVIDADES DE LA GESTION DOCUMENTAL DEL ARCHIVO GENERADO DESDE EL EQUIPO DE RECURSOS FISICOS</t>
  </si>
  <si>
    <t>7951-6-RH-15-8</t>
  </si>
  <si>
    <t>APOYAR A LA SUBDIRECCION DE GESTION CORPORATIVA EN LA GESTION DE ACTIVADAES LOGISTICAS LOS RECURSOS FISICOS Y MANEJO ACOMPÑAÑINETO EN ACTIVIDADES DE MANTENIMIENTO EN LAS SEDES DEL IDPYBA</t>
  </si>
  <si>
    <t>7951-6-RH-16-2</t>
  </si>
  <si>
    <t>PRESTAR SERVICIOS PROFESIONALES A LA SUBDIRECCIÓN DE GESTIÓN CORPORATIVA EN EL DESARROLLO DE ACTIVIDADES RELACIONADAS CON LA GESTIÓN AMBIENTAL Y LA MINIMIZACIÓN DEL IMPACTO ECOLÓGICO EN LAS SEDES DEL IDPYBA.</t>
  </si>
  <si>
    <t>7951-6-RH-11-2</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</si>
  <si>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JURÍDICOS, CONTRACTUALES Y ADMINISTRATIVOS QUE SE DESARROLLAN AL INTERIOR DEL INSTITUTO DISTRITAL DE PROTECCIÓN Y BIENESTAR ANIMAL, TENIENDO EN CUENTA LOS ROLES DE CONTROL INTERNO.</t>
  </si>
  <si>
    <t>7951-6-RH-11-4</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</si>
  <si>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MISIONALES, CONTRACTUALES Y ADMINISTRATIVOS, QUE SE DESARROLLAN AL INTERIOR DEL INSTITUTO DISTRITAL DE PROTECCIÓN Y BIENESTAR ANIMAL, TENIENDO EN CUENTA LOS ROLES DE CONTROL INTERNO.</t>
  </si>
  <si>
    <t>7951-6-RH-11-6</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</si>
  <si>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FINANCIEROS, PRESUPUESTALES Y ADMINISTRATIVOS, QUE SE DESARROLLAN AL INTERIOR DEL INSTITUTO DISTRITAL DE PROTECCIÓN Y BIENESTAR ANIMAL, TENIENDO EN CUENTA LOS ROLES DE CONTROL INTERNO.</t>
  </si>
  <si>
    <t>7951-6-RH-11-8</t>
  </si>
  <si>
    <t>PRESTAR LOS SERVICIOS TÉCNICOS DE APOYO A CONTROL INTERNO EN EL EJERCICIO DE LAS AUDITORIAS Y SEGUIMIENTO DEL PROCESO DE EVALUACIÓN Y CONTROL DE LA GESTIÓN DEL INSTITUTO DISTRITAL DE PROTECCIÓN Y BIENESTAR ANIMAL</t>
  </si>
  <si>
    <t>7951-6-RH-11-9</t>
  </si>
  <si>
    <t>PRESTAR LOS SERVICIOS PROFESIONALES PARA LA EVALUACIÓN Y SEGUIMIENTO DE LOS PROCESOS RELACIONADOS CON CULTURA CIUDADANA Y GESTIÓN DEL CONOCIMIENTO, ENTRE OTROS, DESARROLLADOS AL INTERIOR DEL INSTITUTO DISTRITAL DE PROTECCIÓN Y BIENESTAR ANIMAL, TENIENDO EN CUENTA LOS ROLES DE CONTROL INTERNO Y EL CUMPLIMIENTO DEL PLAN ANUAL DE AUDITORÍAS.</t>
  </si>
  <si>
    <t>7951-6-RH-1-2</t>
  </si>
  <si>
    <t>PRESTAR SERVICIOS PROFESIONALES ESPECIALIZADOS PARA APOYAR A LA DIRECCION DE LA ENTIDAD EN TODOS LOS ASUNTOS QUE REQUIERAN LA PROYECCIÓN, REVISIÓN, AJUSTE Y SEGUIMIENTO DE CARÁCTER JURÍDICO, EN CUMPLIMIENTO DE LAS FUNCIONES ASIGNADAS A ESTA DEPENDENCIA.</t>
  </si>
  <si>
    <t>7951-6-RH-8-2</t>
  </si>
  <si>
    <t>APOYAR A LA SUBDIRECCIÓN DE GESTIÓN CORPORATIVA PARA CONTRIBUIR EN LA IMPLEMENTACIÓN DE LA ESTRATEGIA DE RELACIONAMIENTO CON LA CIUDADANÍA Y REALIZAR EL CONTROL Y SEGUIMIENTO DE LAS PQRSD EN CUMPLIMIENTO A LAS DISPOSICIONES NORMATIVAS VIGENTES, BASADOS EN LOS LINEAMIENTOS DE LA ALCALDÍA MAYOR DE BOGOTÁ Y LA VEEDURIA DISTRITAL</t>
  </si>
  <si>
    <t>7951-6-RH-8-4</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</si>
  <si>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</si>
  <si>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7951-6-RH-8-6</t>
  </si>
  <si>
    <t>7951-6-RH-8-10</t>
  </si>
  <si>
    <t>PRESTAR SERVICIOS PROFESIONALES PARA APOYAR A LA SUBDIRECCIÓN DE GESTIÓN CORPORATIVA EN LAS ACTIVIDADES DE VALIDACIÓN EN EL SEGUIMIENTO AL PROCEDIMIENTO DE PQRSD</t>
  </si>
  <si>
    <t>7951-6-RH-8-12</t>
  </si>
  <si>
    <t>PRESTAR SERVICIOS PROFESIONALES PARA APOYAR A LA SUBDIRECCIÓN DE GESTIÓN CORPORATIVA EN EL FORTALECIMIENTO DE ESTRATEGIA DE RELACIONAMIENTO CON LA CIUDADANÍA, PROCEDIMIENTOS DE PQRSD Y ADELANTAR ACTIVIDADES EN MATERIA DE PRODUCCIÓN DE INFORMACIÓN Y GENERACIÓN DE REPORTES.</t>
  </si>
  <si>
    <t>7951-6-RH-8-14</t>
  </si>
  <si>
    <t>APOYAR A LA SUBDIRECCIÓN DE GESTIÓN CORPORATIVA EN LA IMPLEMENTACIÓN DEL PROCEDIMIENTO DE PQRSD, REALIZANDO ANÁLISIS, CLASIFICACIÓN Y RADICACIÓN DE LAS PETICIONES RECIBIDAS POR EL IDPYBA A TRAVÉS DE LOS CANALES HABILITADOS, EN CUMPLIMIENTO A LAS DISPOSICIONES NORMATIVAS VIGENTES.</t>
  </si>
  <si>
    <t>7951-6-RH-8-16</t>
  </si>
  <si>
    <t>7951-6-RH-8-18</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</si>
  <si>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</si>
  <si>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7951-6-RH-8-20</t>
  </si>
  <si>
    <t>7951-6-RH-8-22</t>
  </si>
  <si>
    <t>7951-6-RH-8-24</t>
  </si>
  <si>
    <t>7951-6-RH-8-25</t>
  </si>
  <si>
    <t>7951-6-RH-8-26</t>
  </si>
  <si>
    <t>7951-6-RH-10-2</t>
  </si>
  <si>
    <t>PRESTAR SERVICIOS PROFESIONALES ESPECIALIZADOS PARA EL ACOMPAÑAMIENTO JURIDICO EN LOS TRÁMITES Y PROCESOS ACARGO DE LA SUBDIRECCIÓN DE GESTIÓN CORPORATIVA EN EL MARCO DE LA ORDENACIÓN DEL GASTO A CARGO DE ESTA DEPENDENCIA</t>
  </si>
  <si>
    <t>7951-6-RH-10-4</t>
  </si>
  <si>
    <t>PRESTAR SERVICIOS PROFESIONALES ESPECIALIZADOS PARA ACOMPAÑAMIENTO JURIDICO A LA SUBDIRECCIÓN DE GESTIÓN CORPORATIVA PARA EL DESARROLLO DE ACTIVIDADES DE SEGUIMIENTO Y GESTIÓN DE LOS PROCESOS A CARGO DE LA DEPENDENCIA</t>
  </si>
  <si>
    <t>7951-6-RH-10-6</t>
  </si>
  <si>
    <t>PRESTAR SERVICIOS PROFESIONALES ESPECIALIZADOS EN EL SEGUIMIENTO A LA EJECUCIÓN DE ACTIVIDADES DE PLANEACIÓN INSTITUCIONAL Y ESTRATÉGICA Y ATENCIÓN DE LOS LINEAMIENTOS DE MIPG PARA LA SUBDIRECCIÓN DE GESTIÓN CORPORATIVA</t>
  </si>
  <si>
    <t>7951-6-RH-10-8</t>
  </si>
  <si>
    <t>PRESTAR SERVICIOS PROFESIONALES ESPECIALIZADOS A LA SUBDIRECCIÓN DE GESTIÓN CORPORATIVA PARA LLEVAR A CABO ACTIVIDADES DE SEGUIMIENTO PRESUPUESTAL AL PROYECTO DE INVERSIÓN 7951 Y GASTOS DE FUNCIONAMIENTO DE LA ENTIDAD</t>
  </si>
  <si>
    <t>7951-6-RH-10-10</t>
  </si>
  <si>
    <t>PRESTAR SERVICIOS PROFESIONALES PARA APOYAR EL SEGUIMIENTO ADMINISTRATIVO A LOS PROCESOS A CARGO DE LA SUBDIRECCIÓN CORPORATIVA DEL INSTITUTO DISTRITAL DE PROTECCIÓN Y BIENESTAR ANIMAL.</t>
  </si>
  <si>
    <t>7951-6-RH-10-14</t>
  </si>
  <si>
    <t>PRESTAR SERVICIOS PROFESIONALES ESPECIALIZADOS PARA LA ESTRUCTURACIÓN Y EVALUACIÓN ECONÓMICA Y FINANCIERA DE LOS TRÁMITES Y PROCESOS QUE EN MATERIA CONTRACTUAL SE ADELANTEN O ESTÉN A CARGO LA SUBDIRECCIÓN DE GESTIÓN CORPORATIVA</t>
  </si>
  <si>
    <t>7:Desarrollar 100%  acciones tendientes al cumplimiento de la gestiòn financiera, presupuestal- contable-tesoreria respectivamente y normativo para  el desarrollo del talento humano en la entidad</t>
  </si>
  <si>
    <t>7951-7-RH-26-2</t>
  </si>
  <si>
    <t>PRESTAR SERVICIOS PROFESIONALES ESPECIALIZADOS APOYANDO EL SEGUIMIENTO, IMPLEMENTACIÓN, PLANEACIÓN Y  PROGRAMACIÓN DE LA GESTIÓN CONTABLE DEL INSTITUTO DISTRITAL DE PROTECCIÓN Y BIENESTAR ANIMAL</t>
  </si>
  <si>
    <t>7951-7-RH-26-4</t>
  </si>
  <si>
    <t>PRESTAR LOS SERVICIOS PROFESIONALES PARA EL ACOMPAÑAMIENTO EN EL DESARRROLLO DE LAS ACTIVIDADES DE LOS PROCEDIMIENTOS DE TESORERIA Y EL REGISTRO DE INFORMACIÓN EN LOS SISTEMA DE INFORMACION FINANCIERA DE LA ENTIDAD Y DE HACIENDA DISTRITAL</t>
  </si>
  <si>
    <t>7951-7-RH-11-2</t>
  </si>
  <si>
    <t>PRESTAR SERVICIOS PROFESIONALES EN LAS ACTIVIDADES DE GESTIÓN CONTABLE DEL INSTITUTO DISTRITAL DE PROTECCIÓN Y BIENESTAR ANIMAL.</t>
  </si>
  <si>
    <t>7951-7-RH-11-4</t>
  </si>
  <si>
    <t>PRESTAR SERVICIOS PROFESIONALES ESPECIALIZADOS PARA EL ACOMPAÑAMIENTO EN LA GESTIÓN FINANCIERA, CONTABLE Y TESORAL A CARGO DE LA SUBDIRECCIÓN DE GESTIÓN CORPORATIVA.</t>
  </si>
  <si>
    <t>7951-7-RH-7-2</t>
  </si>
  <si>
    <t>PRESTAR LOS SERVICIOS PROFESIONALES PARA APOYAR EL PROCESO DE TALENTO HUMANO EN LA EJECUCIÓN, SEGUIMIENTO Y EVALUACIÓN DEL PROGRAMA DE BIENESTAR SOCIAL E INCENTIVOS Y DEL PLAN INSTITUCIONAL DE CAPACITACIÓN Y DEMÁS ASUNTOS RELACIONADOS EN EL MARCO DE LA POLÍTICA DE TALENTO HUMANO DEL MIPG</t>
  </si>
  <si>
    <t>7951-7-RH-7-4</t>
  </si>
  <si>
    <t>PRESTAR LOS SERVICIOS PROFESIONALES PARA APOYAR EL PROCESO DE TALENTO HUMANO EN EL CICLO DE VIDA DEL SERVIDOR EN EL IDPYBA, GESTIÓN DEL CONOCIMIENTO Y LA INNOVACIÓN, INTEGRIDAD Y CONFLICTOS DE INTERÉS E INTERVENCIÓN DE PRIMEROS AUXILIOS PSICOLÓGICOS A LA POBLACIÓN TRABAJADORA DE LA ENTIDAD</t>
  </si>
  <si>
    <t>7951-7-RH-7-6</t>
  </si>
  <si>
    <t>PRESTAR LOS SERVICIOS PROFESIONALES PARA APOYAR LA GESTIÓN DEL SISTEMA DE SEGURIDAD Y SALUD EN EL TRABAJO Y LA EJECUCIÓN, SEGUIMIENTO Y EVALUACIÓN DEL PLAN ESTRATEGICO DE SEGURIDAD VIAL EN EL MARCO DEL PROCESO DE TALENTO HUMANO.</t>
  </si>
  <si>
    <t>7951-7-RH-7-8</t>
  </si>
  <si>
    <t>PRESTAR SERVICIOS PROFESIONALES PARA APOYAR LOS TEMAS RELACIONADOS CON LAS SITUACIONES ADMINISTRATIVAS DEL PERSONAL DEL IDPYBA, ADMINISTRACIÓN DEL PERSONAL, PROVISION DE PLANTA, CARRERA ADMINISTRATIVA Y DESARROLLO ORGANIZACIONAL</t>
  </si>
  <si>
    <t>7951-7-RH-7-10</t>
  </si>
  <si>
    <t>PRESTAR SERVICIOS PROFESIONALES ESPECIALIZADOS PARA EL ACOMPAÑAMIENTO EN LOS PROCESOS DE GESTIÓN DE TALENTO HUMANO A CARGO DE LA SUBDIRECCIÓN DE GESTIÓN CORPORATIVA.</t>
  </si>
  <si>
    <t>8:GARANTIZAR 100% LA ADQUISICIÓN DE SUMINISTROS, ELEMENTOS, MANTENIMIENTO CORRECTIVO- PREVENTIVO, ENTRE OTROS QUE SE REQUIERA PARA LAS DIFERENTES SEDES DE LA ENTIDAD.</t>
  </si>
  <si>
    <t>7951-8-BS-25-3</t>
  </si>
  <si>
    <t>PRESTAR SERVICIOS PARA LAS SEDES DEL IDPYBA</t>
  </si>
  <si>
    <t>9:GARANTIZAR 1 CUMPLIMIENTO DE LAS FASES DEL CICLO DE VIDA PARA LA CREACIÓN DEL SISTEMA DE INFORMACIÓN DEL INSTITUTO DISTRITAL DE PROTECCIÓN Y BIENESTAR ANIMAL MEDIANTE LA PLANIFICACIÓN, ANÁLISIS, DISEÑO Y DEPURACIÓN</t>
  </si>
  <si>
    <t>7951-9-BS-22-1</t>
  </si>
  <si>
    <t>CONTRATAR LOS SERVICIOS DE CONSULTORÍA, PARA LA EJECUCIÓN DE ACTIVIDADES DE LA METODOLOGÍA DEL CICLO DE VIDA DE SOFTWARE, INHERENTES AL ANÁLISIS Y DESARROLLO, EN ATENCIÓN A LAS NECESIDADES INSTITUCIONALES</t>
  </si>
  <si>
    <t>11:ESTABLECER 1 PLAN DE ACCIÓN PARA LA EJECUCIÓN DE LAS NECESIDADES EN INFRAESTRUCTURA PARA GARANTIZAR LA CAPACIDAD INSTALADA DE LA UCA Y DEMAS INFRAESTRUCTURA PARA LA PROTECCIÓN Y CUIDADO ANIMAL EN EL D.C</t>
  </si>
  <si>
    <t>7951-10-RH-23-2</t>
  </si>
  <si>
    <t>PRESTAR LOS SERVICIOS PROFESIONALES ESPECIALIZADOS E PARA APOYAR LA ESTRUCTURACION DE LOS DIFERENTES COMPONENTES RELACIONADOS CON EL PLAN DE EJECUCIÓN DE INFRAESTRUCTURA DE LAS SEDES DEL IDPYBA , ASI COMO REALIZAR APOYO A LA SUPERVISION TECNICA DESIGNADA DE LOS DIFERENTES PORYECTOS DE INFRAESTRUCTURA.</t>
  </si>
  <si>
    <t>7951-10-BS-24-1</t>
  </si>
  <si>
    <t>APOYAR EL ACOMPAÑAMIENTO DE LA ASISTENCIA TÉCNICA Y PROFESIONAL PARA LA SUPERVISION DEL AVANCE DEL PLAN DE EJECUCION EN INFRAESTRUCTURA DE LAS DIFERENTES SEDES OPERATIVAS DEL INSTITUTO.</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</si>
  <si>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</si>
  <si>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</si>
  <si>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</si>
  <si>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</si>
  <si>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</si>
  <si>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</si>
  <si>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</si>
  <si>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Se gira conforme a forma de pago del RH</t>
  </si>
  <si>
    <t>Se gira conforme a forma de pago del RH,pendiente comprometer etb</t>
  </si>
  <si>
    <t>se girara conforme ala forma de pago el contrato tiene fecha inicio</t>
  </si>
  <si>
    <t xml:space="preserve">TOTAL </t>
  </si>
  <si>
    <t>Fuente: PREDIS</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</si>
  <si>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</si>
  <si>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</si>
  <si>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</si>
  <si>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</si>
  <si>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</si>
  <si>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</si>
  <si>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</si>
  <si>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</si>
  <si>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</si>
  <si>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</si>
  <si>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</si>
  <si>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</si>
  <si>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</si>
  <si>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</si>
  <si>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</si>
  <si>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Realizar el 100% de las acciones para el mejoramiento de la capacidad de gestión pública del sector ambiente.</t>
  </si>
  <si>
    <t>Desarrollar todas las acciones necesarias para contribuir al mejoramiento del sector en temas de capacidad de gestión publica</t>
  </si>
  <si>
    <t>Disponer de los profesionales que puedan garantizar la implementación de las actividades que den cumplimiento a las metas PDD establecidas.</t>
  </si>
  <si>
    <t>N/A</t>
  </si>
  <si>
    <t xml:space="preserve">Implementar 3 programas de información ambiental y conocimiento ambiental. </t>
  </si>
  <si>
    <t>fortalecer a nivel institucional  la concentración y calidad del dato para promover facilidad a la administración en el momento de acceder a la información mediante sistema de información</t>
  </si>
  <si>
    <t>Implementar (1) plan de ejecución para el fortalecimiento y dignificación de la infraestructura de la UCA y demás infraestructutra para el cuidado y la protección animal</t>
  </si>
  <si>
    <t>Desarrollar avances en Plan de ejecución infraestructura sedes para el cuidado y protección animal</t>
  </si>
  <si>
    <t>Se ha realizado la contratación del profesional para dar inicio a la gestión.</t>
  </si>
  <si>
    <t xml:space="preserve">	
Implementar 100% la estrategia de comunicación para posicionar  la entidad en el Distrito Capital</t>
  </si>
  <si>
    <t xml:space="preserve">Elaborar documento de actualización del diagnóstico de cargas laborales y estructuración organizacional que incluya propuesta de viabilidad en la implementación. </t>
  </si>
  <si>
    <t>Documento Estudio Tecnico</t>
  </si>
  <si>
    <t xml:space="preserve">	
Realizar 100% de las intervenciones en los procesos jurídicos, contractuales y disciplinarios de la entidad</t>
  </si>
  <si>
    <t>Realizar las actividades própias de la gestión precontractual y postcontractual que desarrolle la Entidad.</t>
  </si>
  <si>
    <t>Realizar un seguimiento adecuado para el monitoreo de las actividades contempladas en el plan de de mantenimienot a los bienes y sedes del IDPYBA 2022</t>
  </si>
  <si>
    <t>Generar los informes de seguimiento  para el cumplimiento de las actividades contempladas en plan de de mantenimiento a los bienes y sedes del IDPYBA 2022</t>
  </si>
  <si>
    <t>Identificar las necesidades de infaestructur</t>
  </si>
  <si>
    <t xml:space="preserve">La meta se traslada al  proyecto de inverisón de Fauna </t>
  </si>
  <si>
    <t>Para este periodo no se registran avances en las  activiades programas</t>
  </si>
  <si>
    <t>Reporte fumigacion y mantenimiento</t>
  </si>
  <si>
    <r>
      <t xml:space="preserve">Se concertó la caracterización del proceso disciplinario en el instituto. 
</t>
    </r>
    <r>
      <rPr>
        <b/>
        <sz val="10"/>
        <color rgb="FF000000"/>
        <rFont val="Calibri"/>
        <family val="2"/>
        <scheme val="minor"/>
      </rPr>
      <t xml:space="preserve">JURIDICA: </t>
    </r>
    <r>
      <rPr>
        <sz val="10"/>
        <color rgb="FF000000"/>
        <rFont val="Calibri"/>
        <family val="2"/>
        <scheme val="minor"/>
      </rPr>
      <t>La Oficina Jurídica realiza una gestión oportuna y de calidad, elaboró informes de seguimiento a los procesos judiciales, tutelas y demas actuaciones a cargo de defensa judicial,  contesto 18 acciones de tutela y 1 demanda dentro del proceso de Nulidad y Restablecimiento del Derecho, se profirieron 16 fallos de tutela;  Se asistió a 201 diligencias judiciales y se elaboraron 62 oficios de excusa dirigidos a los Juzgados y/o autoridades competentes. Se recibieron 252 solicitudes de orientación al Centro de Atención Jurídica, identificando dentro de las principales localidades solicitantes: Kennedy, Fontibó, Engativá, Suba y Usaquén, Rafael Uribe Uribe y Bosa. Adicionalmente se inició la ejecución del segundo semestre de actividades con los estudiantes de la UCC en el marco del convenio. Se realizo la revisión de 10 actos administrativos en control de legalidad, se realiza revisión al proyecto de decreto "calamidad doméstica". Se atendieron 8 peticiones, 3 concepto de viabilidad eutanasia humanitaria, se revisó 1 procedimiento sobre Esterilización Canina y Felina, se realizó análisis jurídico y proyección de comentarios a 7 proyectos (Acuerdo, Ley, Locales), se realiza la proyección y tramite de 1 concepto jurídico sobre Servicio Social Estudiantil Obligatorio. En materia de capacitaciones y sensibilizaciones se llevó a cabo la socialización sobre el luto por la pérdida de animales de compañía, organizada en las instalaciones de El Espectador. Este evento se transmitió  a través de las plataformas de YouTube y Facebook, así mismo el Centro de Atención Jurídica acompañó la feria Expopet 2024 del 16 al 19 de agosto brindando información valiosa sobre los derechos de los animales y orientación jurídica especifica. 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 En materia penal Se presentaron (4) denuncias por presunto maltrato animal, se asistió a 9 audiencias de juicio oral, preparatorias y de lectura de fallo y se acompaño una visita en operativo interinstitucional por un presunto caso de acumulación de animales.
Disciplinario: Se concertó la caracterización del proceso disciplinario.</t>
    </r>
    <r>
      <rPr>
        <b/>
        <sz val="10"/>
        <color rgb="FF000000"/>
        <rFont val="Calibri"/>
        <family val="2"/>
        <scheme val="minor"/>
      </rPr>
      <t xml:space="preserve">                                         
 CONTRACTUAL Se</t>
    </r>
    <r>
      <rPr>
        <sz val="10"/>
        <color rgb="FF000000"/>
        <rFont val="Calibri"/>
        <family val="2"/>
        <scheme val="minor"/>
      </rPr>
      <t xml:space="preserv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r>
  </si>
  <si>
    <t>La actualización de las Tablas de retención documental, favorecen la protección de la memoria institucional y salvaguarda el acceso por parte de los grupos de valor a la información institucional. De la misma manera facilita los canales de acceso para la consulta de todo aquello que por naturaleza debe ser público.</t>
  </si>
  <si>
    <t xml:space="preserve">
- Beneficios para los funcionarios: Claridad en Normas y Procedimientos: La formalización del proceso disciplinario establece reglas claras, lo que permite a los funcionarios entender sus derechos y obligaciones.  Protección Legal: Un proceso disciplinario bien estructurado protege a los funcionarios de arbitrariedades y asegura que se respeten sus derechos fundamentales durante cualquier investigación. Mejora del Desempeño: La existencia de un marco disciplinario promueve un ambiente de trabajo más responsable, incentivando el cumplimiento de normas y el rendimiento adecuado. Capacitación y Formación: Un proceso formalizado a menudo conlleva programas de capacitación, lo que mejora las competencias y habilidades de los funcionarios.  Transparencia Interna: Facilita la rendición de cuentas dentro de la entidad, lo que contribuye a un clima organizacional más saludable.  Acceso a la Justicia: Un proceso disciplinario claro permite que los ciudadanos puedan presentar quejas y ver cómo se manejan, promoviendo la justicia en el trato con la administración.  Promoción de una Cultura Ética: La formalización de estos procesos fomenta un comportamiento ético tanto en los funcionarios como en la ciudadanía, creando un ambiente de colaboración y respeto. Protección de Derechos Ciudadanos: Garantiza que los derechos de los ciudadanos sean respetados, ya que los funcionarios están sujetos a normas claras que rigen su conducta. 
La ciudadanía cuenta con una Oficina Jurídica que es garante y promotora de la protección y el bienestar animal mediante: la gestión oportuna de denuncias por maltrato animal en donde la entidad se constituye como representante de víctimas, así como el acompañamiento jurídico a los operativos; la capacitación a la ciudadanía y orientación jurídica especializada mediante el CAJPYBA; resguarda el patrimonio público y el interés general mediante las acciones de defensa judicial que garantiza la atención integral a la fauna, brinda acompañamiento a las diligencias judiciales donde hay presencia de animales, así como la gestión del conocimiento, el análisis, revisión y proyección de asuntos de carácter normativo que propenden por el desarrollo de un marco normativo robusto en favor de los animales.</t>
  </si>
  <si>
    <t>Identificar las publicaciones y menciones del Instituto en medios tradicionales y digitales.</t>
  </si>
  <si>
    <t>Realizar un boletín diario con las principales noticias de la Alcaldía, el sector y el Instituto.</t>
  </si>
  <si>
    <t xml:space="preserve">Realizar publicaciones para aumentar los seguidores, el alcance y la interacción de las redes sociales de la entidad. </t>
  </si>
  <si>
    <r>
      <rPr>
        <b/>
        <sz val="10"/>
        <color rgb="FF000000"/>
        <rFont val="Calibri"/>
        <family val="2"/>
        <scheme val="minor"/>
      </rPr>
      <t>JULIO:</t>
    </r>
    <r>
      <rPr>
        <sz val="10"/>
        <color rgb="FF000000"/>
        <rFont val="Calibri"/>
        <family val="2"/>
        <scheme val="minor"/>
      </rPr>
      <t xml:space="preserve"> Cumplimiento del cronograma del PIC, logrando el fortalecimiento de las capacidades y habilidadades de los servidores. - Cumplimiento de las actividades de bienestar que permiten que el servidor trabaje feliz que redunde en mejor prestación del servicio y atención al ciudadano. - Ejecucuión del plan de trabajo del SG-SST, encaminado a prevenir las lesiones y enfermedades causadas por las condiciones de trabajo, y de la protección y promoción de la salud de los trabajadores. -Cumplimiento del cronograma del PESV encaminado a generar hábitos, comportamientos y conductas seguras en las vías para prevenir riesgos, reducir la accidentalidad vial y disminuir sus efectos nocivos. - Provisión oportuna de las vacantes temporales o definitivas presentadas en la planta de personal del Instituto.
</t>
    </r>
    <r>
      <rPr>
        <b/>
        <sz val="10"/>
        <color rgb="FF000000"/>
        <rFont val="Calibri"/>
        <family val="2"/>
        <scheme val="minor"/>
      </rPr>
      <t>AGOSTO:</t>
    </r>
    <r>
      <rPr>
        <sz val="10"/>
        <color rgb="FF000000"/>
        <rFont val="Calibri"/>
        <family val="2"/>
        <scheme val="minor"/>
      </rPr>
      <t xml:space="preserve"> Cumplimiento del cronograma del PIC, logrando el fortalecimiento de las capacidades y habilidadades de los servidores. - Cumplimiento de las actividades de bienestar que permiten que el servidor trabaje feliz que redunde en mejor prestación del servicio y atención al ciudadano. -Cumplimiento del plan de trabajo del SG-SST, encaminado a prevenir las lesiones y enfermedades causadas por las condiciones de trabajo, y de la protección y promoción de la salud de los trabajadores. - Cumplimiento del cronograma del PESV encaminado a generar hábitos, comportamientos y conductas seguras en las vías para prevenir riesgos, reducir la accidentalidad vial y disminuir sus efectos nocivos. - Provisión oportuna de las vacantes temporales o definitivas presentadas en la planta de personal del Instituto
</t>
    </r>
  </si>
  <si>
    <r>
      <rPr>
        <b/>
        <sz val="10"/>
        <color rgb="FF000000"/>
        <rFont val="Calibri"/>
        <family val="2"/>
        <scheme val="minor"/>
      </rPr>
      <t xml:space="preserve">JULIO: </t>
    </r>
    <r>
      <rPr>
        <sz val="10"/>
        <color rgb="FF000000"/>
        <rFont val="Calibri"/>
        <family val="2"/>
        <scheme val="minor"/>
      </rPr>
      <t xml:space="preserve">Respecto al cumplimiento del Plan de Trabajo del Plan de Seguridad y Salud en el Trabajo se presentó la dificultad de ejecutar 2 de las 9 actividades programadas con ocasión a la falta de contratación de profesional de SST durante todo el mes que permitiera la ejecucución oportunida de las actividades del mes.
</t>
    </r>
    <r>
      <rPr>
        <b/>
        <sz val="10"/>
        <color rgb="FF000000"/>
        <rFont val="Calibri"/>
        <family val="2"/>
        <scheme val="minor"/>
      </rPr>
      <t>AGOSTO:</t>
    </r>
    <r>
      <rPr>
        <sz val="10"/>
        <color rgb="FF000000"/>
        <rFont val="Calibri"/>
        <family val="2"/>
        <scheme val="minor"/>
      </rPr>
      <t xml:space="preserve"> No se presentaron retrasos o difucultades ya que los cronogramas de cada uno de los planes anexos al PETH fueron cumplidos en el 100%
</t>
    </r>
  </si>
  <si>
    <r>
      <rPr>
        <b/>
        <sz val="10"/>
        <color rgb="FF000000"/>
        <rFont val="Calibri"/>
        <family val="2"/>
        <scheme val="minor"/>
      </rPr>
      <t xml:space="preserve">JULIO: </t>
    </r>
    <r>
      <rPr>
        <sz val="10"/>
        <color rgb="FF000000"/>
        <rFont val="Calibri"/>
        <family val="2"/>
        <scheme val="minor"/>
      </rPr>
      <t xml:space="preserve">Se contrata a mediados del  mes la profesional de SST que permitiera dar cumplimiento al Plan SST. Asimismo, se dispone ejecutar las 2 actividades faltantes durante lo que resta de la vigencia 2024, para dar cabal cumplimiento a las actividades programadas del Plan.
</t>
    </r>
    <r>
      <rPr>
        <b/>
        <sz val="10"/>
        <color rgb="FF000000"/>
        <rFont val="Calibri"/>
        <family val="2"/>
        <scheme val="minor"/>
      </rPr>
      <t xml:space="preserve">AGOSTO: </t>
    </r>
    <r>
      <rPr>
        <sz val="10"/>
        <color rgb="FF000000"/>
        <rFont val="Calibri"/>
        <family val="2"/>
        <scheme val="minor"/>
      </rPr>
      <t xml:space="preserve">No aplica.
</t>
    </r>
  </si>
  <si>
    <r>
      <rPr>
        <b/>
        <sz val="10"/>
        <color rgb="FF000000"/>
        <rFont val="Calibri"/>
        <family val="2"/>
        <scheme val="minor"/>
      </rPr>
      <t xml:space="preserve">JULIO: </t>
    </r>
    <r>
      <rPr>
        <sz val="10"/>
        <color rgb="FF000000"/>
        <rFont val="Calibri"/>
        <family val="2"/>
        <scheme val="minor"/>
      </rPr>
      <t xml:space="preserve">Al proporcionar (i) fortalecimiento de las capacidades y habilidades en los servidores, (ii) cumplimiento de las actividades de bienestar social y, (iii) la prevención en materia de seguridad y salud en el trabajo, se logra un mayor sentido de pertenencia del personal con la entidad, redundando en una mejor prestación del servicio a los ciudadanos y animales, satisfaciendo así, las necesidades de nuestros grupos de valor.
</t>
    </r>
    <r>
      <rPr>
        <b/>
        <sz val="10"/>
        <color rgb="FF000000"/>
        <rFont val="Calibri"/>
        <family val="2"/>
        <scheme val="minor"/>
      </rPr>
      <t xml:space="preserve">AGOSTO: </t>
    </r>
    <r>
      <rPr>
        <sz val="10"/>
        <color rgb="FF000000"/>
        <rFont val="Calibri"/>
        <family val="2"/>
        <scheme val="minor"/>
      </rPr>
      <t xml:space="preserve">Al proporcionar (i) fortalecimiento de las capacidades y habilidades en los servidores, (ii) cumplimiento de las actividades de bienestar social y, (iii) la prevención en materia de seguridad y salud en el trabajo, se logra un mayor sentido de pertenencia del personal con la entidad, redundando en una mejor prestación del servicio a los ciudadanos y animales, satisfaciendo así, las necesidades de nuestros grupos de valor.
</t>
    </r>
  </si>
  <si>
    <r>
      <rPr>
        <b/>
        <sz val="10"/>
        <color rgb="FF000000"/>
        <rFont val="Calibri"/>
        <family val="2"/>
        <scheme val="minor"/>
      </rPr>
      <t>Gestión Documental: 
Julio:</t>
    </r>
    <r>
      <rPr>
        <sz val="10"/>
        <color rgb="FF000000"/>
        <rFont val="Calibri"/>
        <family val="2"/>
        <scheme val="minor"/>
      </rPr>
      <t xml:space="preserve">No Aplica
</t>
    </r>
    <r>
      <rPr>
        <b/>
        <sz val="10"/>
        <color rgb="FF000000"/>
        <rFont val="Calibri"/>
        <family val="2"/>
        <scheme val="minor"/>
      </rPr>
      <t>Agosto:</t>
    </r>
    <r>
      <rPr>
        <sz val="10"/>
        <color rgb="FF000000"/>
        <rFont val="Calibri"/>
        <family val="2"/>
        <scheme val="minor"/>
      </rPr>
      <t>No Aplica</t>
    </r>
  </si>
  <si>
    <r>
      <rPr>
        <b/>
        <sz val="10"/>
        <color rgb="FF000000"/>
        <rFont val="Calibri"/>
        <family val="2"/>
        <scheme val="minor"/>
      </rPr>
      <t>Gestión Documental: 
Julio:</t>
    </r>
    <r>
      <rPr>
        <sz val="10"/>
        <color rgb="FF000000"/>
        <rFont val="Calibri"/>
        <family val="2"/>
        <scheme val="minor"/>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t>
    </r>
    <r>
      <rPr>
        <b/>
        <sz val="10"/>
        <color rgb="FF000000"/>
        <rFont val="Calibri"/>
        <family val="2"/>
        <scheme val="minor"/>
      </rPr>
      <t xml:space="preserve">Agosto: </t>
    </r>
    <r>
      <rPr>
        <sz val="10"/>
        <color rgb="FF000000"/>
        <rFont val="Calibri"/>
        <family val="2"/>
        <scheme val="minor"/>
      </rPr>
      <t xml:space="preserve">Se realizó la verificación de la producción documental de los procesos de Almacén, Comunicaciones, Contabilidad, Control Interno, Cultura, Fauna, Oficina Asesora Jurídica, Oficina Asesora de planeación y UCA.
Se avanzó en la propuesta de TRD
</t>
    </r>
    <r>
      <rPr>
        <b/>
        <sz val="10"/>
        <color rgb="FF000000"/>
        <rFont val="Calibri"/>
        <family val="2"/>
        <scheme val="minor"/>
      </rPr>
      <t xml:space="preserve">Septiembre: </t>
    </r>
    <r>
      <rPr>
        <sz val="10"/>
        <color rgb="FF000000"/>
        <rFont val="Calibri"/>
        <family val="2"/>
        <scheme val="minor"/>
      </rPr>
      <t xml:space="preserve">Se realizó una capacitación sobre implementación de TRD al proceso de Atención al Ciudadano
</t>
    </r>
  </si>
  <si>
    <t xml:space="preserve">Se ha dispuesto de un informe de procesos judiciales, tutelas y demás actuaciones judiciales actualizado al mes de AGOSTO de 2024.
En materia COntractual se suscribieron los contratos planificados a septiembre de 2024 , realizando todos los trámites de revisión, aprobación y cargue en la platraforma SECOPII.  
de Igula Manera se dio trámite y respuestas a las solicitudes de información, requerimientos de la ciudadania y entes de control.
Se concertó la caracterización del proceso disciplinario </t>
  </si>
  <si>
    <t>En el mes se implementaron y divulgaron campañas de sensibilización, jornadas de adopción y temas para la visibilidad del Instituto.</t>
  </si>
  <si>
    <t>Links de redes sociales</t>
  </si>
  <si>
    <t xml:space="preserve">Inventario documental </t>
  </si>
  <si>
    <t>Se elaboraron 8 notas que se difundieron en la Página Web y con medios de comunicación.</t>
  </si>
  <si>
    <t xml:space="preserve">Noticias de la Página Web </t>
  </si>
  <si>
    <t>Se realizaron gestiones para 5 eventos realizados en el mes.</t>
  </si>
  <si>
    <t>Se realizaron 5 jornadas de adopción en el mes.</t>
  </si>
  <si>
    <t>Se lograron 75 publicaciones en diversos medios de comunicación a nivel regional y nacional.</t>
  </si>
  <si>
    <t xml:space="preserve">Monitoreo de medios </t>
  </si>
  <si>
    <t>Se realizaron 170 publicaciones en redes sociales y se obtuvo un alcance de 489.987 (Fb|123.396 / Ig|366.591) y 68.777 interacciones (Fb |13.197 / Ig|55.580)</t>
  </si>
  <si>
    <t>Informe de estadísticas</t>
  </si>
  <si>
    <t xml:space="preserve">Se elaboraron 65 piezas gráficas y 17 videos. </t>
  </si>
  <si>
    <t xml:space="preserve">Estas actividades pertenecian a la vigencia 2025 quedaron cargadas en 2024 reprogramar </t>
  </si>
  <si>
    <t xml:space="preserve">Se elaboraron 57 piezas gráficas y 26 videos. </t>
  </si>
  <si>
    <t>Se elaboraron 7 notas que se difundieron en la página web y con medios de comunicación</t>
  </si>
  <si>
    <t xml:space="preserve">Noticias de la Página web </t>
  </si>
  <si>
    <t>Monitoreo de medios y noticias de la Página Web.</t>
  </si>
  <si>
    <t>Se realizaron gestiones para 7 eventos realizados en el mes.</t>
  </si>
  <si>
    <t>Se realizaron 7 jornadas de adopción en el mes.</t>
  </si>
  <si>
    <t>Se lograron 59 publicaciones en diversos medios de comunicación a nivel regional y nacional.</t>
  </si>
  <si>
    <t>Se realizaron 172 publicaciones en redes sociales y se obtuvo un alcance de 247.376 (Fb|146.475 / Ig|100.901) y 58.799 interacciones (Fb |16.431 / Ig|42.368)</t>
  </si>
  <si>
    <t>Realizar asistencia Técnica en procesos de formulación de política y generar reporte de Seguimiento a los Planes de Acción de los productos de Política Pública en los que el Instituto tenga responsabilidad</t>
  </si>
  <si>
    <t>Generar el plan de ajuste y sostenibilidad del Modelo Integrado de Planeación y Gestión (MIPG) para la vigencia 2024, así como realizar el informe semestral.</t>
  </si>
  <si>
    <t>A través del acta No 12 se revisaron y actualizaron los siguientes documentos del sistema de gestión, del proceso de Direccionamiento estrategico: 
*PE01-PR06-FR02
*PE01-PR06-FR03
Se realizó el reporte de la matriz ITA de la Procuraduría General de la Nación.</t>
  </si>
  <si>
    <t>Acta de aprobación  formatos actualizados. 
Soporte del cargue de información en el aplicativo ITA.</t>
  </si>
  <si>
    <t xml:space="preserve">*En el mes de agosto se realizó el reporte del índice GAB de la vigencia 2023.
*Se realizó la revisión y retroalimentación al Procedimiento inspecciones preoperacionales de le vehiculos del Institute PE02-PR19 , el protocolo ce indicadores del Plan estrategico de seguridad Vial PE02-PT06 y Programa de Vigilancia Epidemiológica en Prevención Riesgo Psicosocial. 
 </t>
  </si>
  <si>
    <t xml:space="preserve">Soporte del reporte GAB
Correos electronicos y documentos revisados. </t>
  </si>
  <si>
    <t>NA</t>
  </si>
  <si>
    <t xml:space="preserve">La meta ha alcanzado un avance del 21 %, es decir se logro un avance del 2,53 % en magnitud, lo que se refleja en la realización de las siguientes actividades: 
Proyectos:
-Se realizó el resgistro de información PMRde acuerdo con el plazo establecido por la SDH.
- Se realizó la revisión de las justificación técnicas de los proyectos de inversión en cuanto a modifiaciones
MIPG:
*Se revisaron los documentos del sistema de gestión que fueron solcitados al interior de la entidad
Politicas:
Se brindó acompañamiento técnico  en los espacios que fue requerido </t>
  </si>
  <si>
    <t xml:space="preserve"> El ejercicio de seguimiento a los proyectos de inversión a través de las diferentes herramientas de planeación (Plan de acción y hoja de vida de indicadores) y el registro de dicha información en el Sistema de Seguimiento al Plan de Desarrollo SEGPLAN 2.0, permite la generación de cifras  oficiales que muestran el avance en la ejecución de los proyectos y las Metas Plan de Desarrollo.
Creación de Líneas de inversion local para la protección y bienestar animal.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</si>
</sst>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 #,##0_-;\-&quot;$&quot;\ * #,##0_-;_-&quot;$&quot;\ * &quot;-&quot;_-;_-@_-"/>
    <numFmt numFmtId="41" formatCode="_-* #,##0_-;\-* #,##0_-;_-* &quot;-&quot;_-;_-@_-"/>
    <numFmt numFmtId="43" formatCode="_-* #,##0.00_-;\-* #,##0.00_-;_-* &quot;-&quot;??_-;_-@_-"/>
    <numFmt numFmtId="164" formatCode="_(* #,##0.00_);_(* \(#,##0.00\);_(* &quot;-&quot;??_);_(@_)"/>
    <numFmt numFmtId="165" formatCode="_-&quot;$&quot;* #,##0.00_-;\-&quot;$&quot;* #,##0.00_-;_-&quot;$&quot;* &quot;-&quot;??_-;_-@_-"/>
    <numFmt numFmtId="166" formatCode="_(&quot;$&quot;\ * #,##0.00_);_(&quot;$&quot;\ * \(#,##0.00\);_(&quot;$&quot;\ *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_ ;[Red]\-#,##0\ "/>
    <numFmt numFmtId="178" formatCode="mmmm/yyyy"/>
    <numFmt numFmtId="179" formatCode="0.00000000000000%"/>
  </numFmts>
  <fonts count="86"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b/>
      <sz val="12"/>
      <color rgb="FF00B0F0"/>
      <name val="Arial"/>
      <family val="2"/>
    </font>
    <font>
      <b/>
      <sz val="12"/>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sz val="12"/>
      <color theme="0"/>
      <name val="Arial Narrow"/>
      <family val="2"/>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1"/>
      <color rgb="FF000000"/>
      <name val="Arial"/>
      <family val="2"/>
    </font>
    <font>
      <sz val="11"/>
      <color rgb="FF000000"/>
      <name val="Calibri"/>
      <family val="2"/>
      <scheme val="minor"/>
    </font>
    <font>
      <sz val="11"/>
      <color rgb="FF000000"/>
      <name val="Calibri"/>
      <family val="2"/>
    </font>
    <font>
      <sz val="12"/>
      <color rgb="FF000000"/>
      <name val="Aptos Narrow"/>
      <family val="2"/>
    </font>
    <font>
      <sz val="12"/>
      <name val="Arial Narrow"/>
      <family val="2"/>
    </font>
    <font>
      <sz val="12"/>
      <color rgb="FF000000"/>
      <name val="Arial Narrow"/>
      <family val="2"/>
    </font>
    <font>
      <b/>
      <sz val="12"/>
      <name val="Arial Narrow"/>
      <family val="2"/>
    </font>
    <font>
      <sz val="11"/>
      <color indexed="8"/>
      <name val="Arial"/>
      <family val="2"/>
    </font>
    <font>
      <b/>
      <sz val="14"/>
      <color indexed="8"/>
      <name val="Arial Narrow"/>
      <family val="2"/>
    </font>
    <font>
      <sz val="10"/>
      <color rgb="FF000000"/>
      <name val="Calibri"/>
      <family val="2"/>
      <scheme val="minor"/>
    </font>
    <font>
      <b/>
      <sz val="10"/>
      <color rgb="FF000000"/>
      <name val="Calibri"/>
      <family val="2"/>
      <scheme val="minor"/>
    </font>
    <font>
      <sz val="11"/>
      <name val="Arial"/>
      <family val="2"/>
    </font>
    <font>
      <sz val="10"/>
      <color rgb="FF000000"/>
      <name val="Calibri"/>
      <family val="2"/>
      <scheme val="minor"/>
    </font>
  </fonts>
  <fills count="47">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gradientFill degree="90">
        <stop position="0">
          <color theme="9"/>
        </stop>
        <stop position="1">
          <color theme="9" tint="0.59999389629810485"/>
        </stop>
      </gradientFill>
    </fill>
    <fill>
      <patternFill patternType="solid">
        <fgColor rgb="FFD9D9D9"/>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4" tint="0.79998168889431442"/>
        <bgColor rgb="FF000000"/>
      </patternFill>
    </fill>
    <fill>
      <patternFill patternType="solid">
        <fgColor theme="5" tint="0.79998168889431442"/>
        <bgColor indexed="64"/>
      </patternFill>
    </fill>
    <fill>
      <patternFill patternType="solid">
        <fgColor theme="7" tint="0.79998168889431442"/>
        <bgColor rgb="FF92D050"/>
      </patternFill>
    </fill>
    <fill>
      <patternFill patternType="solid">
        <fgColor rgb="FF99CCFF"/>
        <bgColor indexed="64"/>
      </patternFill>
    </fill>
    <fill>
      <patternFill patternType="solid">
        <fgColor rgb="FF99CCFF"/>
        <bgColor rgb="FF000000"/>
      </patternFill>
    </fill>
    <fill>
      <patternFill patternType="solid">
        <fgColor rgb="FFFFFF99"/>
        <bgColor rgb="FF000000"/>
      </patternFill>
    </fill>
    <fill>
      <patternFill patternType="solid">
        <fgColor theme="8" tint="0.39997558519241921"/>
        <bgColor indexed="64"/>
      </patternFill>
    </fill>
    <fill>
      <patternFill patternType="solid">
        <fgColor theme="8" tint="0.39997558519241921"/>
        <bgColor rgb="FF000000"/>
      </patternFill>
    </fill>
    <fill>
      <patternFill patternType="solid">
        <fgColor rgb="FFFF3399"/>
        <bgColor indexed="64"/>
      </patternFill>
    </fill>
    <fill>
      <patternFill patternType="solid">
        <fgColor rgb="FFFFFF00"/>
        <bgColor rgb="FF000000"/>
      </patternFill>
    </fill>
    <fill>
      <patternFill patternType="solid">
        <fgColor rgb="FFFF3399"/>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auto="1"/>
      </left>
      <right style="medium">
        <color auto="1"/>
      </right>
      <top style="thin">
        <color auto="1"/>
      </top>
      <bottom style="thin">
        <color auto="1"/>
      </bottom>
      <diagonal/>
    </border>
    <border>
      <left style="hair">
        <color indexed="64"/>
      </left>
      <right/>
      <top/>
      <bottom/>
      <diagonal/>
    </border>
    <border>
      <left/>
      <right style="hair">
        <color indexed="64"/>
      </right>
      <top/>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hair">
        <color indexed="64"/>
      </top>
      <bottom style="dotted">
        <color indexed="64"/>
      </bottom>
      <diagonal/>
    </border>
    <border>
      <left/>
      <right/>
      <top/>
      <bottom style="hair">
        <color indexed="64"/>
      </bottom>
      <diagonal/>
    </border>
    <border>
      <left/>
      <right style="hair">
        <color indexed="64"/>
      </right>
      <top style="hair">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1">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4" fontId="6" fillId="0" borderId="0" applyFont="0" applyFill="0" applyBorder="0" applyAlignment="0" applyProtection="0"/>
    <xf numFmtId="0" fontId="18" fillId="0" borderId="0"/>
    <xf numFmtId="9" fontId="18"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9" fontId="1" fillId="0" borderId="0" applyFont="0" applyFill="0" applyBorder="0" applyAlignment="0" applyProtection="0"/>
    <xf numFmtId="0" fontId="18" fillId="0" borderId="0"/>
    <xf numFmtId="165"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5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784">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4" fillId="2" borderId="0" xfId="0" applyFont="1" applyFill="1"/>
    <xf numFmtId="0" fontId="12" fillId="2" borderId="0" xfId="0" applyFont="1" applyFill="1" applyAlignment="1">
      <alignment horizontal="left" vertical="center"/>
    </xf>
    <xf numFmtId="0" fontId="22" fillId="2" borderId="0" xfId="0" applyFont="1" applyFill="1"/>
    <xf numFmtId="0" fontId="0" fillId="5" borderId="0" xfId="0" applyFill="1"/>
    <xf numFmtId="0" fontId="22" fillId="5" borderId="0" xfId="0" applyFont="1" applyFill="1"/>
    <xf numFmtId="0" fontId="21" fillId="5" borderId="0" xfId="0" applyFont="1" applyFill="1"/>
    <xf numFmtId="0" fontId="0" fillId="6" borderId="0" xfId="0" applyFill="1"/>
    <xf numFmtId="0" fontId="22" fillId="6" borderId="0" xfId="0" applyFont="1" applyFill="1"/>
    <xf numFmtId="0" fontId="23"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6"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3" fillId="2" borderId="0" xfId="0" applyFont="1" applyFill="1" applyProtection="1">
      <protection hidden="1"/>
    </xf>
    <xf numFmtId="0" fontId="33" fillId="2" borderId="0" xfId="0" applyFont="1" applyFill="1" applyAlignment="1" applyProtection="1">
      <alignment horizontal="justify"/>
      <protection hidden="1"/>
    </xf>
    <xf numFmtId="0" fontId="34"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center"/>
      <protection hidden="1"/>
    </xf>
    <xf numFmtId="0" fontId="31"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33" fillId="2" borderId="0" xfId="0" applyFont="1" applyFill="1" applyAlignment="1" applyProtection="1">
      <alignment horizontal="left" vertical="center"/>
      <protection hidden="1"/>
    </xf>
    <xf numFmtId="0" fontId="26" fillId="2" borderId="0" xfId="6" applyFont="1" applyFill="1" applyAlignment="1" applyProtection="1">
      <alignment horizontal="center" vertical="center" wrapText="1"/>
      <protection hidden="1"/>
    </xf>
    <xf numFmtId="169" fontId="24" fillId="3" borderId="16" xfId="3" applyNumberFormat="1" applyFont="1" applyFill="1" applyBorder="1" applyAlignment="1">
      <alignment horizontal="center" vertical="center" wrapText="1"/>
    </xf>
    <xf numFmtId="172" fontId="33" fillId="0" borderId="16" xfId="5" applyNumberFormat="1" applyFont="1" applyFill="1" applyBorder="1" applyAlignment="1" applyProtection="1">
      <alignment horizontal="center" vertical="center" wrapText="1"/>
      <protection hidden="1"/>
    </xf>
    <xf numFmtId="0" fontId="33" fillId="2" borderId="0" xfId="0" applyFont="1" applyFill="1" applyAlignment="1" applyProtection="1">
      <alignment vertical="center"/>
      <protection hidden="1"/>
    </xf>
    <xf numFmtId="0" fontId="19" fillId="6" borderId="0" xfId="0" applyFont="1" applyFill="1"/>
    <xf numFmtId="0" fontId="39" fillId="6" borderId="0" xfId="0" applyFont="1" applyFill="1"/>
    <xf numFmtId="0" fontId="40" fillId="6" borderId="0" xfId="0" applyFont="1" applyFill="1"/>
    <xf numFmtId="3" fontId="25" fillId="0" borderId="16" xfId="6" applyNumberFormat="1" applyFont="1" applyBorder="1" applyAlignment="1" applyProtection="1">
      <alignment horizontal="center" vertical="center" wrapText="1"/>
      <protection hidden="1"/>
    </xf>
    <xf numFmtId="0" fontId="11" fillId="2" borderId="0" xfId="0" applyFont="1" applyFill="1" applyAlignment="1">
      <alignment vertical="center"/>
    </xf>
    <xf numFmtId="9" fontId="26" fillId="0" borderId="16" xfId="2" applyFont="1" applyFill="1" applyBorder="1" applyAlignment="1" applyProtection="1">
      <alignment horizontal="right" vertical="center" wrapText="1"/>
      <protection hidden="1"/>
    </xf>
    <xf numFmtId="0" fontId="8" fillId="2" borderId="0" xfId="0" applyFont="1" applyFill="1" applyAlignment="1" applyProtection="1">
      <alignment vertical="center"/>
      <protection hidden="1"/>
    </xf>
    <xf numFmtId="172" fontId="53" fillId="2" borderId="0" xfId="0" applyNumberFormat="1" applyFont="1" applyFill="1" applyAlignment="1" applyProtection="1">
      <alignment horizontal="justify"/>
      <protection hidden="1"/>
    </xf>
    <xf numFmtId="0" fontId="8" fillId="2" borderId="0" xfId="0" applyFont="1" applyFill="1" applyAlignment="1" applyProtection="1">
      <alignment vertical="top"/>
      <protection hidden="1"/>
    </xf>
    <xf numFmtId="0" fontId="24" fillId="3" borderId="16" xfId="0" applyFont="1" applyFill="1" applyBorder="1" applyAlignment="1">
      <alignment horizontal="center" vertical="center" wrapText="1"/>
    </xf>
    <xf numFmtId="0" fontId="29" fillId="11" borderId="16" xfId="0" applyFont="1" applyFill="1" applyBorder="1" applyAlignment="1">
      <alignment horizontal="center" vertical="center" wrapText="1"/>
    </xf>
    <xf numFmtId="10" fontId="55" fillId="2" borderId="0" xfId="0" applyNumberFormat="1" applyFont="1" applyFill="1" applyAlignment="1">
      <alignment horizontal="justify" vertical="top" wrapText="1"/>
    </xf>
    <xf numFmtId="10" fontId="54" fillId="2" borderId="0" xfId="0" applyNumberFormat="1" applyFont="1" applyFill="1" applyAlignment="1">
      <alignment horizontal="justify" vertical="top" wrapText="1"/>
    </xf>
    <xf numFmtId="10" fontId="55" fillId="2" borderId="27" xfId="0" applyNumberFormat="1" applyFont="1" applyFill="1" applyBorder="1" applyAlignment="1">
      <alignment horizontal="justify" vertical="top" wrapText="1"/>
    </xf>
    <xf numFmtId="0" fontId="24" fillId="13" borderId="16" xfId="0" applyFont="1" applyFill="1" applyBorder="1" applyAlignment="1">
      <alignment horizontal="center" vertical="center" wrapText="1"/>
    </xf>
    <xf numFmtId="0" fontId="7" fillId="14" borderId="24" xfId="0" applyFont="1" applyFill="1" applyBorder="1" applyAlignment="1" applyProtection="1">
      <alignment horizontal="center" vertical="center" wrapText="1"/>
      <protection hidden="1"/>
    </xf>
    <xf numFmtId="0" fontId="58" fillId="10" borderId="16" xfId="0" applyFont="1" applyFill="1" applyBorder="1" applyAlignment="1">
      <alignment horizontal="center" vertical="center" wrapText="1"/>
    </xf>
    <xf numFmtId="0" fontId="59" fillId="2" borderId="0" xfId="0" applyFont="1" applyFill="1" applyAlignment="1" applyProtection="1">
      <alignment horizontal="center" vertical="center" wrapText="1"/>
      <protection hidden="1"/>
    </xf>
    <xf numFmtId="0" fontId="35" fillId="16" borderId="6" xfId="0" applyFont="1" applyFill="1" applyBorder="1" applyAlignment="1">
      <alignment horizontal="center" vertical="center" wrapText="1"/>
    </xf>
    <xf numFmtId="0" fontId="35" fillId="16" borderId="9" xfId="0" applyFont="1" applyFill="1" applyBorder="1" applyAlignment="1">
      <alignment horizontal="center" vertical="center" wrapText="1"/>
    </xf>
    <xf numFmtId="0" fontId="57" fillId="18" borderId="1" xfId="0"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168" fontId="34" fillId="2" borderId="0" xfId="5" applyNumberFormat="1" applyFont="1" applyFill="1" applyBorder="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1" fillId="2" borderId="0" xfId="0" applyNumberFormat="1" applyFont="1" applyFill="1" applyAlignment="1">
      <alignment horizontal="center" vertical="center"/>
    </xf>
    <xf numFmtId="0" fontId="11" fillId="0" borderId="0" xfId="0" applyFont="1" applyAlignment="1">
      <alignment vertical="center"/>
    </xf>
    <xf numFmtId="9" fontId="8" fillId="2" borderId="0" xfId="2" applyFont="1" applyFill="1" applyAlignment="1" applyProtection="1">
      <alignment horizontal="justify"/>
      <protection hidden="1"/>
    </xf>
    <xf numFmtId="0" fontId="60"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48" fillId="4" borderId="16" xfId="5" applyNumberFormat="1" applyFont="1" applyFill="1" applyBorder="1" applyAlignment="1" applyProtection="1">
      <alignment horizontal="right" vertical="center" wrapText="1"/>
      <protection hidden="1"/>
    </xf>
    <xf numFmtId="172" fontId="26" fillId="20" borderId="16" xfId="1" applyNumberFormat="1" applyFont="1" applyFill="1" applyBorder="1" applyAlignment="1" applyProtection="1">
      <alignment horizontal="right" vertical="center" wrapText="1"/>
      <protection hidden="1"/>
    </xf>
    <xf numFmtId="172" fontId="26" fillId="0" borderId="16" xfId="1" applyNumberFormat="1" applyFont="1" applyFill="1" applyBorder="1" applyAlignment="1" applyProtection="1">
      <alignment horizontal="right" vertical="center" wrapText="1"/>
      <protection hidden="1"/>
    </xf>
    <xf numFmtId="167" fontId="26" fillId="0" borderId="1" xfId="1" applyNumberFormat="1" applyFont="1" applyBorder="1" applyAlignment="1" applyProtection="1">
      <alignment vertical="center" wrapText="1"/>
      <protection locked="0"/>
    </xf>
    <xf numFmtId="167" fontId="26" fillId="0" borderId="1" xfId="1" applyNumberFormat="1" applyFont="1" applyFill="1" applyBorder="1" applyAlignment="1" applyProtection="1">
      <alignment vertical="center"/>
      <protection locked="0"/>
    </xf>
    <xf numFmtId="10" fontId="26" fillId="0" borderId="1" xfId="2" applyNumberFormat="1" applyFont="1" applyFill="1" applyBorder="1" applyAlignment="1" applyProtection="1">
      <alignment horizontal="center" vertical="center"/>
      <protection locked="0"/>
    </xf>
    <xf numFmtId="1" fontId="8" fillId="0" borderId="16"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8" fillId="2" borderId="0" xfId="0" applyFont="1" applyFill="1" applyAlignment="1">
      <alignment vertical="center"/>
    </xf>
    <xf numFmtId="0" fontId="34" fillId="2" borderId="0" xfId="0" applyFont="1" applyFill="1" applyAlignment="1" applyProtection="1">
      <alignment horizontal="right" vertical="center"/>
      <protection hidden="1"/>
    </xf>
    <xf numFmtId="174" fontId="8" fillId="0" borderId="16"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61" fillId="0" borderId="0" xfId="0" applyNumberFormat="1" applyFont="1" applyAlignment="1">
      <alignment vertical="center"/>
    </xf>
    <xf numFmtId="170" fontId="8" fillId="2" borderId="0" xfId="0" applyNumberFormat="1" applyFont="1" applyFill="1" applyAlignment="1" applyProtection="1">
      <alignment vertical="center"/>
      <protection hidden="1"/>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63" fillId="2" borderId="0" xfId="18" applyFont="1" applyFill="1" applyAlignment="1" applyProtection="1">
      <alignment horizontal="justify"/>
      <protection hidden="1"/>
    </xf>
    <xf numFmtId="41" fontId="63"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172" fontId="30" fillId="20" borderId="16" xfId="1" applyNumberFormat="1" applyFont="1" applyFill="1" applyBorder="1" applyAlignment="1" applyProtection="1">
      <alignment horizontal="right" vertical="center" wrapText="1"/>
      <protection hidden="1"/>
    </xf>
    <xf numFmtId="0" fontId="9" fillId="17" borderId="6" xfId="0" applyFont="1" applyFill="1" applyBorder="1" applyAlignment="1">
      <alignment horizontal="center" vertical="center" wrapText="1"/>
    </xf>
    <xf numFmtId="0" fontId="65" fillId="2" borderId="0" xfId="0" applyFont="1" applyFill="1" applyAlignment="1">
      <alignment vertical="center" wrapText="1"/>
    </xf>
    <xf numFmtId="0" fontId="65" fillId="2" borderId="0" xfId="0" applyFont="1" applyFill="1" applyAlignment="1">
      <alignment vertical="center"/>
    </xf>
    <xf numFmtId="0" fontId="3" fillId="2" borderId="16" xfId="0" applyFont="1" applyFill="1" applyBorder="1" applyAlignment="1" applyProtection="1">
      <alignment horizontal="center" vertical="center"/>
      <protection hidden="1"/>
    </xf>
    <xf numFmtId="0" fontId="4" fillId="5" borderId="0" xfId="0" applyFont="1" applyFill="1"/>
    <xf numFmtId="0" fontId="66" fillId="5" borderId="0" xfId="0" applyFont="1" applyFill="1" applyAlignment="1">
      <alignment vertical="center" wrapText="1"/>
    </xf>
    <xf numFmtId="0" fontId="67" fillId="5" borderId="0" xfId="0" applyFont="1" applyFill="1"/>
    <xf numFmtId="0" fontId="68" fillId="5" borderId="0" xfId="4" applyFont="1" applyFill="1" applyAlignment="1" applyProtection="1"/>
    <xf numFmtId="0" fontId="69" fillId="5" borderId="0" xfId="0" applyFont="1" applyFill="1"/>
    <xf numFmtId="174" fontId="8" fillId="0" borderId="16" xfId="1" applyNumberFormat="1" applyFont="1" applyFill="1" applyBorder="1" applyAlignment="1" applyProtection="1">
      <alignment vertical="center"/>
      <protection hidden="1"/>
    </xf>
    <xf numFmtId="0" fontId="48" fillId="12" borderId="17" xfId="2" applyNumberFormat="1" applyFont="1" applyFill="1" applyBorder="1" applyAlignment="1" applyProtection="1">
      <alignment horizontal="right" vertical="center" wrapText="1"/>
      <protection hidden="1"/>
    </xf>
    <xf numFmtId="0" fontId="71" fillId="2" borderId="0" xfId="0" applyFont="1" applyFill="1" applyAlignment="1" applyProtection="1">
      <alignment vertical="center"/>
      <protection hidden="1"/>
    </xf>
    <xf numFmtId="0" fontId="24" fillId="11" borderId="16" xfId="0" applyFont="1" applyFill="1" applyBorder="1" applyAlignment="1">
      <alignment horizontal="center" vertical="center" wrapText="1"/>
    </xf>
    <xf numFmtId="0" fontId="30" fillId="8" borderId="1" xfId="0" applyFont="1" applyFill="1" applyBorder="1" applyAlignment="1" applyProtection="1">
      <alignment vertical="center" wrapText="1"/>
      <protection locked="0"/>
    </xf>
    <xf numFmtId="167" fontId="26" fillId="0" borderId="1" xfId="1" applyNumberFormat="1" applyFont="1" applyBorder="1" applyAlignment="1" applyProtection="1">
      <alignment vertical="center" wrapText="1"/>
    </xf>
    <xf numFmtId="167" fontId="26" fillId="0" borderId="1" xfId="1" applyNumberFormat="1" applyFont="1" applyFill="1" applyBorder="1" applyAlignment="1" applyProtection="1">
      <alignment vertical="center" wrapText="1"/>
    </xf>
    <xf numFmtId="0" fontId="3"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3" fillId="2" borderId="16" xfId="0" applyFont="1" applyFill="1" applyBorder="1" applyAlignment="1" applyProtection="1">
      <alignment horizontal="center" vertical="center"/>
      <protection locked="0"/>
    </xf>
    <xf numFmtId="0" fontId="2"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167" fontId="49" fillId="2" borderId="0" xfId="0" applyNumberFormat="1" applyFont="1" applyFill="1" applyAlignment="1" applyProtection="1">
      <alignment horizontal="center" vertical="center"/>
      <protection locked="0"/>
    </xf>
    <xf numFmtId="167" fontId="9" fillId="2" borderId="0" xfId="0" applyNumberFormat="1" applyFont="1" applyFill="1" applyAlignment="1" applyProtection="1">
      <alignment horizontal="center" vertical="center"/>
      <protection locked="0"/>
    </xf>
    <xf numFmtId="0" fontId="31" fillId="2" borderId="0" xfId="0" applyFont="1" applyFill="1" applyAlignment="1" applyProtection="1">
      <alignment vertical="center"/>
      <protection locked="0"/>
    </xf>
    <xf numFmtId="9" fontId="31" fillId="2" borderId="0" xfId="2" applyFont="1" applyFill="1" applyBorder="1" applyAlignment="1" applyProtection="1">
      <alignment vertical="center"/>
      <protection locked="0"/>
    </xf>
    <xf numFmtId="0" fontId="29" fillId="2" borderId="0" xfId="0" applyFont="1" applyFill="1" applyAlignment="1" applyProtection="1">
      <alignment vertical="center"/>
      <protection locked="0"/>
    </xf>
    <xf numFmtId="0" fontId="25" fillId="7" borderId="1" xfId="0" applyFont="1" applyFill="1" applyBorder="1" applyAlignment="1" applyProtection="1">
      <alignment horizontal="center" vertical="center" wrapText="1"/>
      <protection locked="0"/>
    </xf>
    <xf numFmtId="167" fontId="46" fillId="2" borderId="0" xfId="0" applyNumberFormat="1" applyFont="1" applyFill="1" applyAlignment="1" applyProtection="1">
      <alignment vertical="center"/>
      <protection locked="0"/>
    </xf>
    <xf numFmtId="10" fontId="26" fillId="8" borderId="1" xfId="2" applyNumberFormat="1" applyFont="1" applyFill="1" applyBorder="1" applyAlignment="1" applyProtection="1">
      <alignment horizontal="center" vertical="center" wrapText="1"/>
      <protection locked="0"/>
    </xf>
    <xf numFmtId="10" fontId="0" fillId="0" borderId="0" xfId="2" applyNumberFormat="1" applyFont="1" applyAlignment="1" applyProtection="1">
      <alignment vertical="center"/>
      <protection locked="0"/>
    </xf>
    <xf numFmtId="167" fontId="29" fillId="2" borderId="0" xfId="0" applyNumberFormat="1" applyFont="1" applyFill="1" applyAlignment="1" applyProtection="1">
      <alignment vertical="center"/>
      <protection locked="0"/>
    </xf>
    <xf numFmtId="0" fontId="54" fillId="0" borderId="1" xfId="0" applyFont="1" applyBorder="1" applyAlignment="1" applyProtection="1">
      <alignment vertical="center"/>
      <protection locked="0"/>
    </xf>
    <xf numFmtId="177" fontId="62" fillId="0" borderId="1" xfId="0" applyNumberFormat="1" applyFont="1" applyBorder="1" applyAlignment="1" applyProtection="1">
      <alignment vertical="center"/>
      <protection locked="0"/>
    </xf>
    <xf numFmtId="178" fontId="62" fillId="0" borderId="1" xfId="0" applyNumberFormat="1" applyFont="1" applyBorder="1" applyAlignment="1" applyProtection="1">
      <alignment horizontal="center" vertical="center"/>
      <protection locked="0"/>
    </xf>
    <xf numFmtId="0" fontId="62" fillId="0" borderId="1" xfId="0" applyFont="1" applyBorder="1" applyAlignment="1" applyProtection="1">
      <alignment vertical="center"/>
      <protection locked="0"/>
    </xf>
    <xf numFmtId="167" fontId="3" fillId="2" borderId="0" xfId="0" applyNumberFormat="1" applyFont="1" applyFill="1" applyAlignment="1" applyProtection="1">
      <alignment vertical="center"/>
      <protection locked="0"/>
    </xf>
    <xf numFmtId="0" fontId="25" fillId="8" borderId="1" xfId="0" applyFont="1" applyFill="1" applyBorder="1" applyAlignment="1" applyProtection="1">
      <alignment horizontal="center" vertical="center" wrapText="1"/>
      <protection locked="0"/>
    </xf>
    <xf numFmtId="167" fontId="25" fillId="8" borderId="1" xfId="1" applyNumberFormat="1"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167" fontId="25" fillId="7" borderId="1" xfId="0" applyNumberFormat="1" applyFont="1" applyFill="1" applyBorder="1" applyAlignment="1" applyProtection="1">
      <alignment horizontal="center" vertical="center" wrapText="1"/>
      <protection locked="0"/>
    </xf>
    <xf numFmtId="167" fontId="25" fillId="7" borderId="1" xfId="1" applyNumberFormat="1" applyFont="1" applyFill="1" applyBorder="1" applyAlignment="1" applyProtection="1">
      <alignment vertical="center" wrapText="1"/>
      <protection locked="0"/>
    </xf>
    <xf numFmtId="43" fontId="25" fillId="7" borderId="1" xfId="3"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7" fontId="26" fillId="0" borderId="1" xfId="0" applyNumberFormat="1" applyFont="1" applyBorder="1" applyAlignment="1" applyProtection="1">
      <alignment vertical="center"/>
      <protection locked="0"/>
    </xf>
    <xf numFmtId="10" fontId="25" fillId="8" borderId="1" xfId="2" applyNumberFormat="1" applyFont="1" applyFill="1" applyBorder="1" applyAlignment="1" applyProtection="1">
      <alignment horizontal="center" vertical="center" wrapText="1"/>
      <protection locked="0"/>
    </xf>
    <xf numFmtId="0" fontId="33" fillId="2" borderId="0" xfId="0" applyFont="1" applyFill="1" applyAlignment="1" applyProtection="1">
      <alignment vertical="center"/>
      <protection locked="0"/>
    </xf>
    <xf numFmtId="10" fontId="3" fillId="2" borderId="0" xfId="2" applyNumberFormat="1" applyFont="1" applyFill="1" applyAlignment="1" applyProtection="1">
      <alignment vertical="center"/>
      <protection locked="0"/>
    </xf>
    <xf numFmtId="171" fontId="26" fillId="2" borderId="16" xfId="6" applyNumberFormat="1" applyFont="1" applyFill="1" applyBorder="1" applyAlignment="1" applyProtection="1">
      <alignment horizontal="justify" vertical="center" wrapText="1"/>
      <protection hidden="1"/>
    </xf>
    <xf numFmtId="171" fontId="26" fillId="9" borderId="16" xfId="6" applyNumberFormat="1" applyFont="1" applyFill="1" applyBorder="1" applyAlignment="1" applyProtection="1">
      <alignment horizontal="justify" vertical="center" wrapText="1"/>
      <protection hidden="1"/>
    </xf>
    <xf numFmtId="43" fontId="11" fillId="2" borderId="16" xfId="3" applyFont="1" applyFill="1" applyBorder="1" applyAlignment="1" applyProtection="1">
      <alignment horizontal="center" vertical="center"/>
      <protection hidden="1"/>
    </xf>
    <xf numFmtId="0" fontId="26" fillId="2" borderId="16" xfId="6" applyFont="1" applyFill="1" applyBorder="1" applyAlignment="1" applyProtection="1">
      <alignment horizontal="justify" vertical="center" wrapText="1"/>
      <protection hidden="1"/>
    </xf>
    <xf numFmtId="9" fontId="26" fillId="0" borderId="17" xfId="2" applyFont="1" applyFill="1" applyBorder="1" applyAlignment="1" applyProtection="1">
      <alignment horizontal="right" vertical="center" wrapText="1"/>
      <protection hidden="1"/>
    </xf>
    <xf numFmtId="3" fontId="0" fillId="0" borderId="1" xfId="0" applyNumberFormat="1" applyBorder="1" applyAlignment="1">
      <alignment horizontal="right" vertical="top"/>
    </xf>
    <xf numFmtId="165" fontId="25" fillId="0" borderId="1" xfId="1" applyFont="1" applyBorder="1" applyAlignment="1" applyProtection="1">
      <alignment horizontal="center" vertical="center" wrapText="1"/>
      <protection locked="0"/>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9" fontId="20" fillId="0" borderId="16" xfId="0" applyNumberFormat="1" applyFont="1" applyBorder="1" applyAlignment="1">
      <alignment horizontal="center" vertical="center" textRotation="90" wrapText="1"/>
    </xf>
    <xf numFmtId="0" fontId="53" fillId="2" borderId="0" xfId="0" applyFont="1" applyFill="1" applyAlignment="1" applyProtection="1">
      <alignment vertical="center"/>
      <protection locked="0"/>
    </xf>
    <xf numFmtId="167" fontId="53" fillId="2" borderId="0" xfId="0" applyNumberFormat="1" applyFont="1" applyFill="1" applyAlignment="1" applyProtection="1">
      <alignment vertical="center"/>
      <protection locked="0"/>
    </xf>
    <xf numFmtId="165" fontId="53" fillId="2" borderId="0" xfId="1" applyFont="1" applyFill="1" applyAlignment="1" applyProtection="1">
      <alignment vertical="center"/>
      <protection locked="0"/>
    </xf>
    <xf numFmtId="0" fontId="0" fillId="0" borderId="16" xfId="0" applyBorder="1" applyAlignment="1">
      <alignment horizontal="justify" vertical="center" wrapText="1"/>
    </xf>
    <xf numFmtId="9" fontId="29" fillId="0" borderId="16" xfId="2" applyFont="1" applyFill="1" applyBorder="1" applyAlignment="1">
      <alignment vertical="center"/>
    </xf>
    <xf numFmtId="9" fontId="29" fillId="2" borderId="16" xfId="2" applyFont="1" applyFill="1" applyBorder="1" applyAlignment="1">
      <alignment vertical="center"/>
    </xf>
    <xf numFmtId="9" fontId="34" fillId="2" borderId="0" xfId="2" applyFont="1" applyFill="1" applyBorder="1" applyAlignment="1" applyProtection="1">
      <alignment vertical="center"/>
      <protection hidden="1"/>
    </xf>
    <xf numFmtId="2" fontId="29" fillId="0" borderId="16" xfId="2" applyNumberFormat="1" applyFont="1" applyFill="1" applyBorder="1" applyAlignment="1">
      <alignment vertical="center"/>
    </xf>
    <xf numFmtId="2" fontId="29" fillId="2" borderId="16" xfId="2" applyNumberFormat="1" applyFont="1" applyFill="1" applyBorder="1" applyAlignment="1">
      <alignment vertical="center"/>
    </xf>
    <xf numFmtId="9" fontId="11" fillId="2" borderId="16" xfId="3" applyNumberFormat="1" applyFont="1" applyFill="1" applyBorder="1" applyAlignment="1" applyProtection="1">
      <alignment horizontal="center" vertical="center"/>
      <protection hidden="1"/>
    </xf>
    <xf numFmtId="167" fontId="26" fillId="0" borderId="1" xfId="1" applyNumberFormat="1" applyFont="1" applyBorder="1" applyAlignment="1" applyProtection="1">
      <alignment horizontal="right" vertical="center" wrapText="1"/>
      <protection locked="0"/>
    </xf>
    <xf numFmtId="0" fontId="75" fillId="0" borderId="1" xfId="0" applyFont="1" applyBorder="1"/>
    <xf numFmtId="0" fontId="75" fillId="0" borderId="3" xfId="0" applyFont="1" applyBorder="1"/>
    <xf numFmtId="0" fontId="76" fillId="0" borderId="1" xfId="0" applyFont="1" applyBorder="1" applyAlignment="1">
      <alignment wrapText="1"/>
    </xf>
    <xf numFmtId="14" fontId="0" fillId="0" borderId="1" xfId="0" applyNumberFormat="1" applyBorder="1" applyAlignment="1">
      <alignment horizontal="center" vertical="top"/>
    </xf>
    <xf numFmtId="0" fontId="79" fillId="29" borderId="16" xfId="0" applyFont="1" applyFill="1" applyBorder="1" applyAlignment="1">
      <alignment horizontal="center" vertical="center" wrapText="1"/>
    </xf>
    <xf numFmtId="0" fontId="77" fillId="29" borderId="18" xfId="0" applyFont="1" applyFill="1" applyBorder="1" applyAlignment="1">
      <alignment horizontal="center" vertical="center" wrapText="1"/>
    </xf>
    <xf numFmtId="0" fontId="79" fillId="29" borderId="26" xfId="0" applyFont="1" applyFill="1" applyBorder="1" applyAlignment="1">
      <alignment horizontal="center" vertical="center" wrapText="1"/>
    </xf>
    <xf numFmtId="0" fontId="77" fillId="29" borderId="22" xfId="0" applyFont="1" applyFill="1" applyBorder="1" applyAlignment="1">
      <alignment horizontal="center" vertical="center" wrapText="1"/>
    </xf>
    <xf numFmtId="0" fontId="79" fillId="0" borderId="26" xfId="0" applyFont="1" applyBorder="1" applyAlignment="1">
      <alignment horizontal="center" vertical="center" wrapText="1"/>
    </xf>
    <xf numFmtId="0" fontId="80" fillId="2" borderId="0" xfId="0" applyFont="1" applyFill="1" applyAlignment="1" applyProtection="1">
      <alignment horizontal="justify"/>
      <protection hidden="1"/>
    </xf>
    <xf numFmtId="0" fontId="17" fillId="4" borderId="24" xfId="0" applyFont="1" applyFill="1" applyBorder="1" applyAlignment="1" applyProtection="1">
      <alignment horizontal="center" vertical="center" wrapText="1"/>
      <protection hidden="1"/>
    </xf>
    <xf numFmtId="20" fontId="25" fillId="0" borderId="1" xfId="0" applyNumberFormat="1" applyFont="1" applyBorder="1" applyAlignment="1" applyProtection="1">
      <alignment horizontal="center" vertical="center" wrapText="1"/>
      <protection locked="0"/>
    </xf>
    <xf numFmtId="9" fontId="11" fillId="2" borderId="16" xfId="1" applyNumberFormat="1" applyFont="1" applyFill="1" applyBorder="1" applyAlignment="1" applyProtection="1">
      <alignment horizontal="center" vertical="center"/>
      <protection hidden="1"/>
    </xf>
    <xf numFmtId="9" fontId="8" fillId="2" borderId="0" xfId="0" applyNumberFormat="1" applyFont="1" applyFill="1" applyAlignment="1" applyProtection="1">
      <alignment vertical="center"/>
      <protection hidden="1"/>
    </xf>
    <xf numFmtId="9" fontId="80" fillId="2" borderId="0" xfId="0" applyNumberFormat="1" applyFont="1" applyFill="1" applyAlignment="1" applyProtection="1">
      <alignment vertical="center"/>
      <protection hidden="1"/>
    </xf>
    <xf numFmtId="172" fontId="33" fillId="31" borderId="16" xfId="5" applyNumberFormat="1" applyFont="1" applyFill="1" applyBorder="1" applyAlignment="1" applyProtection="1">
      <alignment horizontal="center" vertical="center" wrapText="1"/>
      <protection hidden="1"/>
    </xf>
    <xf numFmtId="175" fontId="11" fillId="2" borderId="16" xfId="1" applyNumberFormat="1" applyFont="1" applyFill="1" applyBorder="1" applyAlignment="1" applyProtection="1">
      <alignment horizontal="center" vertical="center" wrapText="1"/>
      <protection hidden="1"/>
    </xf>
    <xf numFmtId="9" fontId="11" fillId="2" borderId="16" xfId="3" applyNumberFormat="1" applyFont="1" applyFill="1" applyBorder="1" applyAlignment="1" applyProtection="1">
      <alignment horizontal="center" vertical="center" wrapText="1"/>
      <protection hidden="1"/>
    </xf>
    <xf numFmtId="0" fontId="14" fillId="0" borderId="24" xfId="0" applyFont="1" applyBorder="1" applyAlignment="1">
      <alignment horizontal="center" vertical="center" wrapText="1"/>
    </xf>
    <xf numFmtId="0" fontId="14" fillId="0" borderId="16" xfId="0" applyFont="1" applyBorder="1" applyAlignment="1">
      <alignment horizontal="center" vertical="center" wrapText="1"/>
    </xf>
    <xf numFmtId="43" fontId="84" fillId="2" borderId="16" xfId="3" applyFont="1" applyFill="1" applyBorder="1" applyAlignment="1" applyProtection="1">
      <alignment horizontal="center" vertical="center"/>
      <protection hidden="1"/>
    </xf>
    <xf numFmtId="10" fontId="14" fillId="0" borderId="16" xfId="0" applyNumberFormat="1" applyFont="1" applyBorder="1" applyAlignment="1">
      <alignment horizontal="center" vertical="center" wrapText="1"/>
    </xf>
    <xf numFmtId="175" fontId="11" fillId="0" borderId="40" xfId="2" applyNumberFormat="1"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10" fontId="11" fillId="2" borderId="0" xfId="0" applyNumberFormat="1" applyFont="1" applyFill="1" applyAlignment="1" applyProtection="1">
      <alignment horizontal="center" vertical="center"/>
      <protection locked="0"/>
    </xf>
    <xf numFmtId="0" fontId="11"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10" fillId="2" borderId="0" xfId="0" applyFont="1" applyFill="1" applyAlignment="1" applyProtection="1">
      <alignment horizontal="center" vertical="center" wrapText="1"/>
      <protection locked="0"/>
    </xf>
    <xf numFmtId="0" fontId="10" fillId="2" borderId="2" xfId="0" applyFont="1" applyFill="1" applyBorder="1" applyAlignment="1" applyProtection="1">
      <alignment horizontal="center" vertical="center"/>
      <protection locked="0"/>
    </xf>
    <xf numFmtId="0" fontId="3" fillId="2" borderId="0" xfId="0" applyFont="1" applyFill="1" applyProtection="1">
      <protection locked="0" hidden="1"/>
    </xf>
    <xf numFmtId="0" fontId="3" fillId="0" borderId="0" xfId="0" applyFont="1" applyProtection="1">
      <protection locked="0" hidden="1"/>
    </xf>
    <xf numFmtId="0" fontId="11" fillId="2" borderId="0" xfId="0" applyFont="1" applyFill="1" applyProtection="1">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9" fontId="11" fillId="2" borderId="0" xfId="0" applyNumberFormat="1" applyFont="1" applyFill="1" applyAlignment="1" applyProtection="1">
      <alignment horizontal="center" vertical="center"/>
      <protection locked="0" hidden="1"/>
    </xf>
    <xf numFmtId="0" fontId="11" fillId="2" borderId="0" xfId="0" applyFont="1" applyFill="1" applyAlignment="1" applyProtection="1">
      <alignment vertical="center"/>
      <protection locked="0" hidden="1"/>
    </xf>
    <xf numFmtId="10" fontId="11" fillId="2" borderId="0" xfId="0" applyNumberFormat="1" applyFont="1" applyFill="1" applyProtection="1">
      <protection locked="0" hidden="1"/>
    </xf>
    <xf numFmtId="10" fontId="18" fillId="2" borderId="0" xfId="0" applyNumberFormat="1" applyFont="1" applyFill="1" applyProtection="1">
      <protection locked="0" hidden="1"/>
    </xf>
    <xf numFmtId="0" fontId="8" fillId="2" borderId="0" xfId="0" applyFont="1" applyFill="1" applyAlignment="1" applyProtection="1">
      <alignment vertical="center"/>
      <protection locked="0" hidden="1"/>
    </xf>
    <xf numFmtId="0" fontId="8" fillId="0" borderId="0" xfId="0" applyFont="1" applyAlignment="1" applyProtection="1">
      <alignment horizontal="center" vertical="center"/>
      <protection locked="0" hidden="1"/>
    </xf>
    <xf numFmtId="0" fontId="8" fillId="0" borderId="0" xfId="0" applyFont="1" applyAlignment="1" applyProtection="1">
      <alignment vertical="center"/>
      <protection locked="0" hidden="1"/>
    </xf>
    <xf numFmtId="9" fontId="8" fillId="2" borderId="0" xfId="0" applyNumberFormat="1" applyFont="1" applyFill="1" applyAlignment="1" applyProtection="1">
      <alignment horizontal="center" vertical="center"/>
      <protection locked="0" hidden="1"/>
    </xf>
    <xf numFmtId="0" fontId="8" fillId="2" borderId="0" xfId="0" applyFont="1" applyFill="1" applyAlignment="1" applyProtection="1">
      <alignment horizontal="left" vertical="center"/>
      <protection locked="0" hidden="1"/>
    </xf>
    <xf numFmtId="0" fontId="3" fillId="2" borderId="0" xfId="0" applyFont="1" applyFill="1" applyAlignment="1" applyProtection="1">
      <alignment vertical="center"/>
      <protection locked="0" hidden="1"/>
    </xf>
    <xf numFmtId="10" fontId="3" fillId="2" borderId="0" xfId="0" applyNumberFormat="1" applyFont="1" applyFill="1" applyAlignment="1" applyProtection="1">
      <alignment vertical="center"/>
      <protection locked="0" hidden="1"/>
    </xf>
    <xf numFmtId="0" fontId="3" fillId="0" borderId="0" xfId="0" applyFont="1" applyAlignment="1" applyProtection="1">
      <alignment vertical="center"/>
      <protection locked="0" hidden="1"/>
    </xf>
    <xf numFmtId="0" fontId="3" fillId="2" borderId="16" xfId="0" applyFont="1" applyFill="1" applyBorder="1" applyAlignment="1" applyProtection="1">
      <alignment horizontal="center" vertical="center"/>
      <protection locked="0" hidden="1"/>
    </xf>
    <xf numFmtId="0" fontId="11" fillId="2" borderId="0" xfId="0" applyFont="1" applyFill="1" applyAlignment="1" applyProtection="1">
      <alignment vertical="center" wrapText="1"/>
      <protection locked="0"/>
    </xf>
    <xf numFmtId="0" fontId="7" fillId="2" borderId="0" xfId="0" applyFont="1" applyFill="1" applyAlignment="1" applyProtection="1">
      <alignment vertical="center" wrapText="1"/>
      <protection locked="0"/>
    </xf>
    <xf numFmtId="0" fontId="11" fillId="0" borderId="0" xfId="0" applyFont="1" applyAlignment="1" applyProtection="1">
      <alignment vertical="center"/>
      <protection locked="0" hidden="1"/>
    </xf>
    <xf numFmtId="0" fontId="11" fillId="0" borderId="0" xfId="0" applyFont="1" applyAlignment="1" applyProtection="1">
      <alignment horizontal="center" vertical="center"/>
      <protection locked="0"/>
    </xf>
    <xf numFmtId="9" fontId="11" fillId="2" borderId="0" xfId="0" applyNumberFormat="1" applyFont="1" applyFill="1" applyAlignment="1" applyProtection="1">
      <alignment horizontal="center" vertical="center"/>
      <protection locked="0"/>
    </xf>
    <xf numFmtId="173" fontId="11" fillId="2" borderId="0" xfId="0" applyNumberFormat="1" applyFont="1" applyFill="1" applyAlignment="1" applyProtection="1">
      <alignment vertical="center"/>
      <protection locked="0"/>
    </xf>
    <xf numFmtId="10" fontId="11" fillId="2" borderId="0" xfId="0" applyNumberFormat="1" applyFont="1" applyFill="1" applyAlignment="1" applyProtection="1">
      <alignment vertical="center"/>
      <protection locked="0"/>
    </xf>
    <xf numFmtId="10" fontId="18" fillId="2" borderId="0" xfId="0" applyNumberFormat="1" applyFont="1" applyFill="1" applyAlignment="1" applyProtection="1">
      <alignment vertical="center"/>
      <protection locked="0"/>
    </xf>
    <xf numFmtId="0" fontId="44" fillId="2" borderId="40" xfId="0" applyFont="1" applyFill="1" applyBorder="1" applyAlignment="1" applyProtection="1">
      <alignment vertical="center"/>
      <protection locked="0" hidden="1"/>
    </xf>
    <xf numFmtId="0" fontId="26" fillId="2" borderId="40" xfId="0" applyFont="1" applyFill="1" applyBorder="1" applyAlignment="1" applyProtection="1">
      <alignment vertical="center" wrapText="1"/>
      <protection locked="0"/>
    </xf>
    <xf numFmtId="0" fontId="26" fillId="2" borderId="40" xfId="0" applyFont="1" applyFill="1" applyBorder="1" applyAlignment="1" applyProtection="1">
      <alignment vertical="center"/>
      <protection locked="0"/>
    </xf>
    <xf numFmtId="0" fontId="26" fillId="0" borderId="40" xfId="0" applyFont="1" applyBorder="1" applyAlignment="1" applyProtection="1">
      <alignment vertical="center"/>
      <protection locked="0"/>
    </xf>
    <xf numFmtId="0" fontId="26" fillId="2" borderId="40" xfId="0" applyFont="1" applyFill="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9" fontId="26" fillId="2" borderId="40" xfId="0" applyNumberFormat="1" applyFont="1" applyFill="1" applyBorder="1" applyAlignment="1" applyProtection="1">
      <alignment horizontal="center" vertical="center"/>
      <protection locked="0"/>
    </xf>
    <xf numFmtId="173" fontId="26" fillId="2" borderId="40" xfId="0" applyNumberFormat="1" applyFont="1" applyFill="1" applyBorder="1" applyAlignment="1" applyProtection="1">
      <alignment vertical="center"/>
      <protection locked="0"/>
    </xf>
    <xf numFmtId="0" fontId="11" fillId="2" borderId="40" xfId="0" applyFont="1" applyFill="1" applyBorder="1" applyProtection="1">
      <protection locked="0" hidden="1"/>
    </xf>
    <xf numFmtId="10" fontId="26" fillId="2" borderId="40" xfId="0" applyNumberFormat="1" applyFont="1" applyFill="1" applyBorder="1" applyAlignment="1" applyProtection="1">
      <alignment vertical="center"/>
      <protection locked="0"/>
    </xf>
    <xf numFmtId="10" fontId="51" fillId="2" borderId="40" xfId="0" applyNumberFormat="1" applyFont="1" applyFill="1" applyBorder="1" applyAlignment="1" applyProtection="1">
      <alignment vertical="center"/>
      <protection locked="0"/>
    </xf>
    <xf numFmtId="0" fontId="26" fillId="0" borderId="0" xfId="0" applyFont="1" applyAlignment="1" applyProtection="1">
      <alignment vertical="center"/>
      <protection locked="0"/>
    </xf>
    <xf numFmtId="0" fontId="41" fillId="2" borderId="40" xfId="0" applyFont="1" applyFill="1" applyBorder="1" applyAlignment="1" applyProtection="1">
      <alignment horizontal="center" vertical="center" wrapText="1"/>
      <protection locked="0"/>
    </xf>
    <xf numFmtId="0" fontId="45" fillId="16" borderId="40" xfId="0" applyFont="1" applyFill="1" applyBorder="1" applyAlignment="1" applyProtection="1">
      <alignment horizontal="center" vertical="center" wrapText="1"/>
      <protection locked="0"/>
    </xf>
    <xf numFmtId="0" fontId="51" fillId="0" borderId="40" xfId="0" applyFont="1" applyBorder="1" applyAlignment="1" applyProtection="1">
      <alignment vertical="center"/>
      <protection locked="0"/>
    </xf>
    <xf numFmtId="0" fontId="51" fillId="0" borderId="0" xfId="0" applyFont="1" applyAlignment="1" applyProtection="1">
      <alignment vertical="center"/>
      <protection locked="0"/>
    </xf>
    <xf numFmtId="0" fontId="45" fillId="23" borderId="40" xfId="0" applyFont="1" applyFill="1" applyBorder="1" applyAlignment="1" applyProtection="1">
      <alignment horizontal="center" vertical="center" wrapText="1"/>
      <protection locked="0"/>
    </xf>
    <xf numFmtId="0" fontId="45" fillId="10" borderId="40" xfId="0" applyFont="1" applyFill="1" applyBorder="1" applyAlignment="1" applyProtection="1">
      <alignment horizontal="center" vertical="center" wrapText="1"/>
      <protection locked="0"/>
    </xf>
    <xf numFmtId="0" fontId="45" fillId="25" borderId="40" xfId="0" applyFont="1" applyFill="1" applyBorder="1" applyAlignment="1" applyProtection="1">
      <alignment horizontal="center" vertical="center" wrapText="1"/>
      <protection locked="0"/>
    </xf>
    <xf numFmtId="0" fontId="45" fillId="24" borderId="40" xfId="0" applyFont="1" applyFill="1" applyBorder="1" applyAlignment="1" applyProtection="1">
      <alignment horizontal="center" vertical="center" wrapText="1"/>
      <protection locked="0"/>
    </xf>
    <xf numFmtId="10" fontId="45" fillId="23" borderId="40" xfId="0" applyNumberFormat="1" applyFont="1" applyFill="1" applyBorder="1" applyAlignment="1" applyProtection="1">
      <alignment horizontal="center" vertical="center" wrapText="1"/>
      <protection locked="0"/>
    </xf>
    <xf numFmtId="10" fontId="45" fillId="10" borderId="40" xfId="0" applyNumberFormat="1" applyFont="1" applyFill="1" applyBorder="1" applyAlignment="1" applyProtection="1">
      <alignment horizontal="center" vertical="center" wrapText="1"/>
      <protection locked="0"/>
    </xf>
    <xf numFmtId="10" fontId="45" fillId="25" borderId="40" xfId="0" applyNumberFormat="1" applyFont="1" applyFill="1" applyBorder="1" applyAlignment="1" applyProtection="1">
      <alignment horizontal="center" vertical="center" wrapText="1"/>
      <protection locked="0"/>
    </xf>
    <xf numFmtId="10" fontId="45" fillId="24" borderId="40" xfId="0" applyNumberFormat="1" applyFont="1" applyFill="1" applyBorder="1" applyAlignment="1" applyProtection="1">
      <alignment horizontal="center" vertical="center" wrapText="1"/>
      <protection locked="0"/>
    </xf>
    <xf numFmtId="0" fontId="43" fillId="16" borderId="40" xfId="0" applyFont="1" applyFill="1" applyBorder="1" applyAlignment="1" applyProtection="1">
      <alignment horizontal="center" vertical="center" wrapText="1"/>
      <protection locked="0"/>
    </xf>
    <xf numFmtId="0" fontId="43" fillId="22" borderId="40" xfId="0" applyFont="1" applyFill="1" applyBorder="1" applyAlignment="1" applyProtection="1">
      <alignment horizontal="center" vertical="center" wrapText="1"/>
      <protection locked="0"/>
    </xf>
    <xf numFmtId="0" fontId="43" fillId="3" borderId="40" xfId="0" applyFont="1" applyFill="1" applyBorder="1" applyAlignment="1" applyProtection="1">
      <alignment horizontal="center" vertical="center" wrapText="1"/>
      <protection locked="0"/>
    </xf>
    <xf numFmtId="0" fontId="52" fillId="21" borderId="40" xfId="0" applyFont="1" applyFill="1" applyBorder="1" applyAlignment="1" applyProtection="1">
      <alignment vertical="center"/>
      <protection locked="0"/>
    </xf>
    <xf numFmtId="0" fontId="52" fillId="0" borderId="0" xfId="0" applyFont="1" applyAlignment="1" applyProtection="1">
      <alignment vertical="center"/>
      <protection locked="0"/>
    </xf>
    <xf numFmtId="0" fontId="11" fillId="7" borderId="40" xfId="0" applyFont="1" applyFill="1" applyBorder="1" applyAlignment="1" applyProtection="1">
      <alignment horizontal="center" vertical="center" wrapText="1"/>
      <protection locked="0"/>
    </xf>
    <xf numFmtId="0" fontId="11" fillId="28" borderId="40" xfId="0" applyFont="1" applyFill="1" applyBorder="1" applyAlignment="1" applyProtection="1">
      <alignment horizontal="justify" vertical="center" wrapText="1"/>
      <protection locked="0"/>
    </xf>
    <xf numFmtId="0" fontId="11" fillId="7" borderId="40" xfId="0" applyFont="1" applyFill="1" applyBorder="1" applyAlignment="1" applyProtection="1">
      <alignment vertical="center" wrapText="1"/>
      <protection locked="0"/>
    </xf>
    <xf numFmtId="0" fontId="18" fillId="7" borderId="40" xfId="0" applyFont="1" applyFill="1" applyBorder="1" applyAlignment="1" applyProtection="1">
      <alignment horizontal="center" vertical="center" wrapText="1"/>
      <protection locked="0"/>
    </xf>
    <xf numFmtId="9" fontId="18" fillId="7" borderId="40" xfId="26" applyFont="1" applyFill="1" applyBorder="1" applyAlignment="1" applyProtection="1">
      <alignment horizontal="center" vertical="center" wrapText="1"/>
      <protection locked="0"/>
    </xf>
    <xf numFmtId="175" fontId="18" fillId="0" borderId="40" xfId="26" applyNumberFormat="1" applyFont="1" applyFill="1" applyBorder="1" applyAlignment="1" applyProtection="1">
      <alignment horizontal="center" vertical="center" wrapText="1"/>
      <protection locked="0"/>
    </xf>
    <xf numFmtId="0" fontId="18" fillId="28" borderId="40" xfId="0" applyFont="1" applyFill="1" applyBorder="1" applyAlignment="1" applyProtection="1">
      <alignment horizontal="justify" vertical="center" wrapText="1"/>
      <protection locked="0"/>
    </xf>
    <xf numFmtId="9" fontId="13" fillId="7" borderId="40" xfId="26" applyFont="1" applyFill="1" applyBorder="1" applyAlignment="1" applyProtection="1">
      <alignment horizontal="center" vertical="center" wrapText="1"/>
      <protection locked="0"/>
    </xf>
    <xf numFmtId="175" fontId="11" fillId="7" borderId="40" xfId="26" applyNumberFormat="1" applyFont="1" applyFill="1" applyBorder="1" applyAlignment="1" applyProtection="1">
      <alignment horizontal="center" vertical="center" wrapText="1"/>
      <protection locked="0"/>
    </xf>
    <xf numFmtId="175" fontId="11" fillId="7" borderId="40" xfId="2"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vertical="center" wrapText="1"/>
      <protection locked="0"/>
    </xf>
    <xf numFmtId="175" fontId="11" fillId="26" borderId="40" xfId="26" applyNumberFormat="1" applyFont="1" applyFill="1" applyBorder="1" applyAlignment="1" applyProtection="1">
      <alignment horizontal="center" vertical="center" wrapText="1"/>
      <protection locked="0"/>
    </xf>
    <xf numFmtId="9" fontId="42" fillId="7" borderId="40" xfId="0" applyNumberFormat="1" applyFont="1" applyFill="1" applyBorder="1" applyAlignment="1" applyProtection="1">
      <alignment horizontal="center" vertical="top"/>
      <protection locked="0"/>
    </xf>
    <xf numFmtId="0" fontId="52" fillId="7" borderId="0" xfId="0" applyFont="1" applyFill="1" applyAlignment="1" applyProtection="1">
      <alignment vertical="center"/>
      <protection locked="0"/>
    </xf>
    <xf numFmtId="0" fontId="43" fillId="16" borderId="40" xfId="0" applyFont="1" applyFill="1" applyBorder="1" applyAlignment="1" applyProtection="1">
      <alignment vertical="center" wrapText="1"/>
      <protection locked="0"/>
    </xf>
    <xf numFmtId="9" fontId="13" fillId="28" borderId="40" xfId="0" applyNumberFormat="1" applyFont="1" applyFill="1" applyBorder="1" applyAlignment="1" applyProtection="1">
      <alignment horizontal="center" vertical="center" wrapText="1"/>
      <protection locked="0"/>
    </xf>
    <xf numFmtId="0" fontId="11" fillId="16" borderId="40" xfId="26" applyNumberFormat="1" applyFont="1" applyFill="1" applyBorder="1" applyAlignment="1" applyProtection="1">
      <alignment horizontal="center" vertical="center" wrapText="1"/>
      <protection locked="0"/>
    </xf>
    <xf numFmtId="0" fontId="11" fillId="32" borderId="40" xfId="0" applyFont="1" applyFill="1" applyBorder="1" applyAlignment="1" applyProtection="1">
      <alignment horizontal="center" vertical="center" wrapText="1"/>
      <protection locked="0"/>
    </xf>
    <xf numFmtId="0" fontId="11" fillId="32" borderId="40" xfId="0" applyFont="1" applyFill="1" applyBorder="1" applyAlignment="1" applyProtection="1">
      <alignment vertical="center" wrapText="1"/>
      <protection locked="0"/>
    </xf>
    <xf numFmtId="0" fontId="18" fillId="32" borderId="40" xfId="0" applyFont="1" applyFill="1" applyBorder="1" applyAlignment="1" applyProtection="1">
      <alignment horizontal="center" vertical="center" wrapText="1"/>
      <protection locked="0"/>
    </xf>
    <xf numFmtId="9" fontId="18" fillId="32" borderId="40" xfId="26" applyFont="1" applyFill="1" applyBorder="1" applyAlignment="1" applyProtection="1">
      <alignment horizontal="center" vertical="center" wrapText="1"/>
      <protection locked="0"/>
    </xf>
    <xf numFmtId="175" fontId="11" fillId="0" borderId="40" xfId="26" applyNumberFormat="1" applyFont="1" applyFill="1" applyBorder="1" applyAlignment="1" applyProtection="1">
      <alignment horizontal="center" vertical="center" wrapText="1"/>
      <protection locked="0"/>
    </xf>
    <xf numFmtId="10" fontId="11" fillId="0" borderId="40" xfId="26" applyNumberFormat="1" applyFont="1" applyFill="1" applyBorder="1" applyAlignment="1" applyProtection="1">
      <alignment horizontal="center" vertical="center" wrapText="1"/>
      <protection locked="0"/>
    </xf>
    <xf numFmtId="9" fontId="42" fillId="26" borderId="40" xfId="0" applyNumberFormat="1" applyFont="1" applyFill="1" applyBorder="1" applyAlignment="1" applyProtection="1">
      <alignment horizontal="center" vertical="top"/>
      <protection locked="0"/>
    </xf>
    <xf numFmtId="0" fontId="18" fillId="33" borderId="40" xfId="0" applyFont="1" applyFill="1" applyBorder="1" applyAlignment="1" applyProtection="1">
      <alignment horizontal="justify" vertical="center" wrapText="1"/>
      <protection locked="0"/>
    </xf>
    <xf numFmtId="9" fontId="13" fillId="33" borderId="40" xfId="0" applyNumberFormat="1" applyFont="1" applyFill="1" applyBorder="1" applyAlignment="1" applyProtection="1">
      <alignment horizontal="center" vertical="center" wrapText="1"/>
      <protection locked="0"/>
    </xf>
    <xf numFmtId="175" fontId="11" fillId="5" borderId="40" xfId="26" applyNumberFormat="1" applyFont="1" applyFill="1" applyBorder="1" applyAlignment="1" applyProtection="1">
      <alignment horizontal="center" vertical="center" wrapText="1"/>
      <protection locked="0"/>
    </xf>
    <xf numFmtId="10" fontId="11" fillId="5" borderId="40" xfId="26" applyNumberFormat="1" applyFont="1" applyFill="1" applyBorder="1" applyAlignment="1" applyProtection="1">
      <alignment horizontal="center" vertical="center" wrapText="1"/>
      <protection locked="0"/>
    </xf>
    <xf numFmtId="0" fontId="11" fillId="34" borderId="40" xfId="0" applyFont="1" applyFill="1" applyBorder="1" applyAlignment="1" applyProtection="1">
      <alignment horizontal="center" vertical="center" wrapText="1"/>
      <protection locked="0"/>
    </xf>
    <xf numFmtId="0" fontId="11" fillId="34" borderId="40" xfId="0" applyFont="1" applyFill="1" applyBorder="1" applyAlignment="1" applyProtection="1">
      <alignment horizontal="justify" vertical="center" wrapText="1"/>
      <protection locked="0"/>
    </xf>
    <xf numFmtId="0" fontId="11" fillId="34" borderId="40" xfId="0" applyFont="1" applyFill="1" applyBorder="1" applyAlignment="1" applyProtection="1">
      <alignment vertical="center" wrapText="1"/>
      <protection locked="0"/>
    </xf>
    <xf numFmtId="0" fontId="18" fillId="34" borderId="40" xfId="0" applyFont="1" applyFill="1" applyBorder="1" applyAlignment="1" applyProtection="1">
      <alignment horizontal="center" vertical="center" wrapText="1"/>
      <protection locked="0"/>
    </xf>
    <xf numFmtId="10" fontId="18" fillId="34" borderId="40" xfId="0" applyNumberFormat="1" applyFont="1" applyFill="1" applyBorder="1" applyAlignment="1" applyProtection="1">
      <alignment horizontal="center" vertical="center" wrapText="1"/>
      <protection locked="0"/>
    </xf>
    <xf numFmtId="0" fontId="18" fillId="35" borderId="40" xfId="0" applyFont="1" applyFill="1" applyBorder="1" applyAlignment="1" applyProtection="1">
      <alignment horizontal="center" vertical="center" wrapText="1"/>
      <protection locked="0"/>
    </xf>
    <xf numFmtId="0" fontId="18" fillId="34" borderId="40" xfId="0" applyFont="1" applyFill="1" applyBorder="1" applyAlignment="1" applyProtection="1">
      <alignment horizontal="justify" vertical="center" wrapText="1"/>
      <protection locked="0"/>
    </xf>
    <xf numFmtId="9" fontId="13" fillId="34" borderId="40" xfId="0" applyNumberFormat="1" applyFont="1" applyFill="1" applyBorder="1" applyAlignment="1" applyProtection="1">
      <alignment horizontal="center" vertical="center" wrapText="1"/>
      <protection locked="0"/>
    </xf>
    <xf numFmtId="175" fontId="42" fillId="0" borderId="40" xfId="0" applyNumberFormat="1" applyFont="1" applyBorder="1" applyAlignment="1" applyProtection="1">
      <alignment horizontal="center" vertical="center" wrapText="1"/>
      <protection locked="0"/>
    </xf>
    <xf numFmtId="0" fontId="42" fillId="34" borderId="40" xfId="0" applyFont="1" applyFill="1" applyBorder="1" applyAlignment="1" applyProtection="1">
      <alignment vertical="center" wrapText="1"/>
      <protection locked="0"/>
    </xf>
    <xf numFmtId="0" fontId="42" fillId="34" borderId="40" xfId="0" applyFont="1" applyFill="1" applyBorder="1" applyAlignment="1" applyProtection="1">
      <alignment horizontal="center" vertical="center" wrapText="1"/>
      <protection locked="0"/>
    </xf>
    <xf numFmtId="175" fontId="42" fillId="26" borderId="40" xfId="0" applyNumberFormat="1" applyFont="1" applyFill="1" applyBorder="1" applyAlignment="1" applyProtection="1">
      <alignment horizontal="center" vertical="center" wrapText="1"/>
      <protection locked="0"/>
    </xf>
    <xf numFmtId="10" fontId="11" fillId="7" borderId="41" xfId="26" applyNumberFormat="1" applyFont="1" applyFill="1" applyBorder="1" applyAlignment="1" applyProtection="1">
      <alignment vertical="center" wrapText="1"/>
      <protection locked="0"/>
    </xf>
    <xf numFmtId="9" fontId="11" fillId="0" borderId="0" xfId="0" applyNumberFormat="1" applyFont="1" applyAlignment="1" applyProtection="1">
      <alignment vertical="center"/>
      <protection locked="0"/>
    </xf>
    <xf numFmtId="9" fontId="11" fillId="0" borderId="0" xfId="0" applyNumberFormat="1" applyFont="1" applyAlignment="1" applyProtection="1">
      <alignment horizontal="center" vertical="center"/>
      <protection locked="0"/>
    </xf>
    <xf numFmtId="173" fontId="11" fillId="0" borderId="0" xfId="0" applyNumberFormat="1" applyFont="1" applyAlignment="1" applyProtection="1">
      <alignment vertical="center"/>
      <protection locked="0"/>
    </xf>
    <xf numFmtId="10" fontId="11" fillId="0" borderId="0" xfId="0" applyNumberFormat="1" applyFont="1" applyAlignment="1" applyProtection="1">
      <alignment vertical="center"/>
      <protection locked="0"/>
    </xf>
    <xf numFmtId="10" fontId="18" fillId="0" borderId="0" xfId="0" applyNumberFormat="1" applyFont="1" applyAlignment="1" applyProtection="1">
      <alignment vertical="center"/>
      <protection locked="0"/>
    </xf>
    <xf numFmtId="10" fontId="54" fillId="0" borderId="16" xfId="0" applyNumberFormat="1" applyFont="1" applyBorder="1" applyAlignment="1">
      <alignment horizontal="justify" vertical="top" wrapText="1"/>
    </xf>
    <xf numFmtId="10" fontId="55" fillId="0" borderId="16" xfId="0" applyNumberFormat="1" applyFont="1" applyBorder="1" applyAlignment="1">
      <alignment horizontal="justify" vertical="top" wrapText="1"/>
    </xf>
    <xf numFmtId="10" fontId="54" fillId="0" borderId="16" xfId="0" applyNumberFormat="1" applyFont="1" applyBorder="1" applyAlignment="1">
      <alignment horizontal="justify" vertical="center" wrapText="1"/>
    </xf>
    <xf numFmtId="10" fontId="55" fillId="0" borderId="16" xfId="0" applyNumberFormat="1" applyFont="1" applyBorder="1" applyAlignment="1">
      <alignment horizontal="justify" vertical="center" wrapText="1"/>
    </xf>
    <xf numFmtId="9" fontId="52" fillId="0" borderId="0" xfId="0" applyNumberFormat="1" applyFont="1" applyAlignment="1" applyProtection="1">
      <alignment vertical="center"/>
      <protection locked="0"/>
    </xf>
    <xf numFmtId="175" fontId="52" fillId="0" borderId="0" xfId="2" applyNumberFormat="1" applyFont="1" applyAlignment="1" applyProtection="1">
      <alignment vertical="center"/>
      <protection locked="0"/>
    </xf>
    <xf numFmtId="164" fontId="26" fillId="0" borderId="16" xfId="6" applyNumberFormat="1" applyFont="1" applyBorder="1" applyAlignment="1" applyProtection="1">
      <alignment vertical="center" wrapText="1"/>
      <protection hidden="1"/>
    </xf>
    <xf numFmtId="164" fontId="30" fillId="0" borderId="16" xfId="6" applyNumberFormat="1" applyFont="1" applyBorder="1" applyAlignment="1" applyProtection="1">
      <alignment vertical="center" wrapText="1"/>
      <protection hidden="1"/>
    </xf>
    <xf numFmtId="176" fontId="26" fillId="0" borderId="16" xfId="6" applyNumberFormat="1" applyFont="1" applyBorder="1" applyAlignment="1" applyProtection="1">
      <alignment vertical="center" wrapText="1"/>
      <protection hidden="1"/>
    </xf>
    <xf numFmtId="164" fontId="77" fillId="0" borderId="16" xfId="6" applyNumberFormat="1" applyFont="1" applyBorder="1" applyAlignment="1" applyProtection="1">
      <alignment vertical="center" wrapText="1"/>
      <protection hidden="1"/>
    </xf>
    <xf numFmtId="171" fontId="77" fillId="9" borderId="16" xfId="6" applyNumberFormat="1" applyFont="1" applyFill="1" applyBorder="1" applyAlignment="1" applyProtection="1">
      <alignment horizontal="center" vertical="center" wrapText="1"/>
      <protection hidden="1"/>
    </xf>
    <xf numFmtId="10" fontId="85" fillId="0" borderId="16" xfId="0" applyNumberFormat="1" applyFont="1" applyBorder="1" applyAlignment="1">
      <alignment horizontal="justify" vertical="center" wrapText="1"/>
    </xf>
    <xf numFmtId="10" fontId="82" fillId="0" borderId="16" xfId="0" applyNumberFormat="1" applyFont="1" applyBorder="1" applyAlignment="1">
      <alignment horizontal="justify" vertical="center" wrapText="1"/>
    </xf>
    <xf numFmtId="9" fontId="13" fillId="0" borderId="40" xfId="26" applyFont="1" applyFill="1" applyBorder="1" applyAlignment="1" applyProtection="1">
      <alignment horizontal="center" vertical="center" wrapText="1"/>
      <protection locked="0"/>
    </xf>
    <xf numFmtId="9" fontId="18" fillId="0" borderId="40" xfId="26" applyFont="1" applyFill="1" applyBorder="1" applyAlignment="1" applyProtection="1">
      <alignment horizontal="center" vertical="center" wrapText="1"/>
      <protection locked="0"/>
    </xf>
    <xf numFmtId="9" fontId="11" fillId="0" borderId="40" xfId="2" applyFont="1" applyFill="1" applyBorder="1" applyAlignment="1" applyProtection="1">
      <alignment horizontal="center" vertical="center" wrapText="1"/>
      <protection locked="0"/>
    </xf>
    <xf numFmtId="175" fontId="11" fillId="5" borderId="40" xfId="2" applyNumberFormat="1" applyFont="1" applyFill="1" applyBorder="1" applyAlignment="1" applyProtection="1">
      <alignment horizontal="center" vertical="center" wrapText="1"/>
      <protection locked="0"/>
    </xf>
    <xf numFmtId="0" fontId="18" fillId="30" borderId="40" xfId="0" applyFont="1" applyFill="1" applyBorder="1" applyAlignment="1" applyProtection="1">
      <alignment horizontal="center" vertical="center" wrapText="1"/>
      <protection locked="0"/>
    </xf>
    <xf numFmtId="0" fontId="18" fillId="36" borderId="40" xfId="0" applyFont="1" applyFill="1" applyBorder="1" applyAlignment="1" applyProtection="1">
      <alignment horizontal="justify" vertical="center" wrapText="1"/>
      <protection locked="0"/>
    </xf>
    <xf numFmtId="9" fontId="13" fillId="30" borderId="40" xfId="26" applyFont="1" applyFill="1" applyBorder="1" applyAlignment="1" applyProtection="1">
      <alignment horizontal="center" vertical="center" wrapText="1"/>
      <protection locked="0"/>
    </xf>
    <xf numFmtId="175" fontId="11" fillId="30" borderId="40" xfId="26"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horizontal="center" vertical="center" wrapText="1"/>
      <protection locked="0"/>
    </xf>
    <xf numFmtId="10" fontId="11" fillId="30" borderId="40" xfId="26" applyNumberFormat="1" applyFont="1" applyFill="1" applyBorder="1" applyAlignment="1" applyProtection="1">
      <alignment horizontal="center" vertical="center" wrapText="1"/>
      <protection locked="0"/>
    </xf>
    <xf numFmtId="0" fontId="11" fillId="37" borderId="40" xfId="0" applyFont="1" applyFill="1" applyBorder="1" applyAlignment="1" applyProtection="1">
      <alignment horizontal="justify" vertical="center"/>
      <protection locked="0"/>
    </xf>
    <xf numFmtId="9" fontId="13" fillId="37" borderId="40" xfId="26" applyFont="1" applyFill="1" applyBorder="1" applyAlignment="1" applyProtection="1">
      <alignment horizontal="center" vertical="center" wrapText="1"/>
      <protection locked="0"/>
    </xf>
    <xf numFmtId="175" fontId="11" fillId="37" borderId="40" xfId="26" applyNumberFormat="1" applyFont="1" applyFill="1" applyBorder="1" applyAlignment="1" applyProtection="1">
      <alignment horizontal="center" vertical="center" wrapText="1"/>
      <protection locked="0"/>
    </xf>
    <xf numFmtId="175" fontId="11" fillId="37" borderId="40" xfId="2" applyNumberFormat="1" applyFont="1" applyFill="1" applyBorder="1" applyAlignment="1" applyProtection="1">
      <alignment horizontal="center" vertical="center" wrapText="1"/>
      <protection locked="0"/>
    </xf>
    <xf numFmtId="0" fontId="10" fillId="38" borderId="40" xfId="0" applyFont="1" applyFill="1" applyBorder="1" applyAlignment="1" applyProtection="1">
      <alignment horizontal="justify" vertical="center" wrapText="1"/>
      <protection locked="0"/>
    </xf>
    <xf numFmtId="175" fontId="11" fillId="32" borderId="40" xfId="26" applyNumberFormat="1" applyFont="1" applyFill="1" applyBorder="1" applyAlignment="1" applyProtection="1">
      <alignment horizontal="center" vertical="center" wrapText="1"/>
      <protection locked="0"/>
    </xf>
    <xf numFmtId="175" fontId="11" fillId="32" borderId="40" xfId="2" applyNumberFormat="1" applyFont="1" applyFill="1" applyBorder="1" applyAlignment="1" applyProtection="1">
      <alignment horizontal="center" vertical="center" wrapText="1"/>
      <protection locked="0"/>
    </xf>
    <xf numFmtId="10" fontId="11" fillId="32" borderId="40" xfId="26" applyNumberFormat="1" applyFont="1" applyFill="1" applyBorder="1" applyAlignment="1" applyProtection="1">
      <alignment horizontal="center" vertical="center" wrapText="1"/>
      <protection locked="0"/>
    </xf>
    <xf numFmtId="0" fontId="36" fillId="32" borderId="40" xfId="0" applyFont="1" applyFill="1" applyBorder="1" applyAlignment="1" applyProtection="1">
      <alignment vertical="center" wrapText="1"/>
      <protection locked="0"/>
    </xf>
    <xf numFmtId="0" fontId="11" fillId="33" borderId="40" xfId="0" applyFont="1" applyFill="1" applyBorder="1" applyAlignment="1" applyProtection="1">
      <alignment horizontal="justify" vertical="center"/>
      <protection locked="0"/>
    </xf>
    <xf numFmtId="0" fontId="36" fillId="33" borderId="40" xfId="0" applyFont="1" applyFill="1" applyBorder="1" applyAlignment="1" applyProtection="1">
      <alignment vertical="center" wrapText="1"/>
      <protection locked="0"/>
    </xf>
    <xf numFmtId="9" fontId="11" fillId="32" borderId="40" xfId="0" applyNumberFormat="1" applyFont="1" applyFill="1" applyBorder="1" applyAlignment="1" applyProtection="1">
      <alignment horizontal="center" vertical="center" wrapText="1"/>
      <protection locked="0"/>
    </xf>
    <xf numFmtId="175" fontId="18" fillId="32" borderId="40" xfId="26" applyNumberFormat="1" applyFont="1" applyFill="1" applyBorder="1" applyAlignment="1" applyProtection="1">
      <alignment horizontal="center" vertical="center" wrapText="1"/>
      <protection locked="0"/>
    </xf>
    <xf numFmtId="175" fontId="11" fillId="35" borderId="40" xfId="26" applyNumberFormat="1" applyFont="1" applyFill="1" applyBorder="1" applyAlignment="1" applyProtection="1">
      <alignment horizontal="center" vertical="center" wrapText="1"/>
      <protection locked="0"/>
    </xf>
    <xf numFmtId="175" fontId="11" fillId="35" borderId="40" xfId="2" applyNumberFormat="1" applyFont="1" applyFill="1" applyBorder="1" applyAlignment="1" applyProtection="1">
      <alignment horizontal="center" vertical="center" wrapText="1"/>
      <protection locked="0"/>
    </xf>
    <xf numFmtId="10" fontId="11" fillId="35" borderId="40" xfId="26" applyNumberFormat="1" applyFont="1" applyFill="1" applyBorder="1" applyAlignment="1" applyProtection="1">
      <alignment horizontal="center" vertical="center" wrapText="1"/>
      <protection locked="0"/>
    </xf>
    <xf numFmtId="0" fontId="11" fillId="35" borderId="40" xfId="0" applyFont="1" applyFill="1" applyBorder="1" applyAlignment="1" applyProtection="1">
      <alignment horizontal="center" vertical="center" wrapText="1"/>
      <protection locked="0"/>
    </xf>
    <xf numFmtId="0" fontId="18" fillId="35" borderId="40" xfId="0" applyFont="1" applyFill="1" applyBorder="1" applyAlignment="1" applyProtection="1">
      <alignment horizontal="justify" vertical="center" wrapText="1"/>
      <protection locked="0"/>
    </xf>
    <xf numFmtId="0" fontId="11" fillId="35" borderId="40" xfId="0" applyFont="1" applyFill="1" applyBorder="1" applyAlignment="1" applyProtection="1">
      <alignment vertical="center" wrapText="1"/>
      <protection locked="0"/>
    </xf>
    <xf numFmtId="175" fontId="18" fillId="35" borderId="40" xfId="26" applyNumberFormat="1" applyFont="1" applyFill="1" applyBorder="1" applyAlignment="1" applyProtection="1">
      <alignment horizontal="center" vertical="center" wrapText="1"/>
      <protection locked="0"/>
    </xf>
    <xf numFmtId="9" fontId="13" fillId="35" borderId="40" xfId="0" applyNumberFormat="1" applyFont="1" applyFill="1" applyBorder="1" applyAlignment="1" applyProtection="1">
      <alignment horizontal="center" vertical="center" wrapText="1"/>
      <protection locked="0"/>
    </xf>
    <xf numFmtId="0" fontId="42" fillId="35" borderId="40" xfId="0" applyFont="1" applyFill="1" applyBorder="1" applyAlignment="1" applyProtection="1">
      <alignment vertical="center" wrapText="1"/>
      <protection locked="0"/>
    </xf>
    <xf numFmtId="0" fontId="42" fillId="35" borderId="40" xfId="0" applyFont="1" applyFill="1" applyBorder="1" applyAlignment="1" applyProtection="1">
      <alignment horizontal="center" vertical="center" wrapText="1"/>
      <protection locked="0"/>
    </xf>
    <xf numFmtId="175" fontId="11" fillId="35" borderId="1" xfId="2" applyNumberFormat="1" applyFont="1" applyFill="1" applyBorder="1" applyAlignment="1">
      <alignment horizontal="center" vertical="center" wrapText="1"/>
    </xf>
    <xf numFmtId="175" fontId="11" fillId="35" borderId="31" xfId="26" applyNumberFormat="1" applyFont="1" applyFill="1" applyBorder="1" applyAlignment="1">
      <alignment horizontal="center" vertical="center" wrapText="1"/>
    </xf>
    <xf numFmtId="175" fontId="42" fillId="35" borderId="40" xfId="0" applyNumberFormat="1" applyFont="1" applyFill="1" applyBorder="1" applyAlignment="1" applyProtection="1">
      <alignment horizontal="center" vertical="center" wrapText="1"/>
      <protection locked="0"/>
    </xf>
    <xf numFmtId="0" fontId="11" fillId="40" borderId="40" xfId="0" applyFont="1" applyFill="1" applyBorder="1" applyAlignment="1" applyProtection="1">
      <alignment vertical="center" wrapText="1"/>
      <protection locked="0"/>
    </xf>
    <xf numFmtId="0" fontId="11" fillId="40" borderId="40" xfId="0" applyFont="1" applyFill="1" applyBorder="1" applyAlignment="1" applyProtection="1">
      <alignment horizontal="center" vertical="center" wrapText="1"/>
      <protection locked="0"/>
    </xf>
    <xf numFmtId="0" fontId="18" fillId="40" borderId="40" xfId="0" applyFont="1" applyFill="1" applyBorder="1" applyAlignment="1" applyProtection="1">
      <alignment horizontal="justify" vertical="center" wrapText="1"/>
      <protection locked="0"/>
    </xf>
    <xf numFmtId="9" fontId="10" fillId="40" borderId="40" xfId="0" applyNumberFormat="1" applyFont="1" applyFill="1" applyBorder="1" applyAlignment="1" applyProtection="1">
      <alignment horizontal="center" vertical="center" wrapText="1"/>
      <protection locked="0"/>
    </xf>
    <xf numFmtId="175" fontId="11" fillId="39" borderId="40" xfId="26" applyNumberFormat="1" applyFont="1" applyFill="1" applyBorder="1" applyAlignment="1" applyProtection="1">
      <alignment horizontal="center" vertical="center" wrapText="1"/>
      <protection locked="0"/>
    </xf>
    <xf numFmtId="175" fontId="11" fillId="39" borderId="40" xfId="2" applyNumberFormat="1" applyFont="1" applyFill="1" applyBorder="1" applyAlignment="1" applyProtection="1">
      <alignment horizontal="center" vertical="center" wrapText="1"/>
      <protection locked="0"/>
    </xf>
    <xf numFmtId="0" fontId="11" fillId="39" borderId="40" xfId="2" applyNumberFormat="1" applyFont="1" applyFill="1" applyBorder="1" applyAlignment="1" applyProtection="1">
      <alignment horizontal="center" vertical="center" wrapText="1"/>
      <protection locked="0"/>
    </xf>
    <xf numFmtId="0" fontId="11" fillId="39" borderId="40" xfId="26" applyNumberFormat="1" applyFont="1" applyFill="1" applyBorder="1" applyAlignment="1" applyProtection="1">
      <alignment horizontal="center" vertical="center" wrapText="1"/>
      <protection locked="0"/>
    </xf>
    <xf numFmtId="0" fontId="11" fillId="41" borderId="40" xfId="0" applyFont="1" applyFill="1" applyBorder="1" applyAlignment="1" applyProtection="1">
      <alignment horizontal="center" vertical="center" wrapText="1"/>
      <protection locked="0"/>
    </xf>
    <xf numFmtId="0" fontId="11" fillId="41" borderId="40" xfId="0" applyFont="1" applyFill="1" applyBorder="1" applyAlignment="1" applyProtection="1">
      <alignment horizontal="justify" vertical="center" wrapText="1"/>
      <protection locked="0"/>
    </xf>
    <xf numFmtId="0" fontId="11" fillId="41" borderId="40" xfId="0" applyFont="1" applyFill="1" applyBorder="1" applyAlignment="1" applyProtection="1">
      <alignment vertical="center" wrapText="1"/>
      <protection locked="0"/>
    </xf>
    <xf numFmtId="0" fontId="18" fillId="20" borderId="40" xfId="0" applyFont="1" applyFill="1" applyBorder="1" applyAlignment="1" applyProtection="1">
      <alignment horizontal="center" vertical="center" wrapText="1"/>
      <protection locked="0"/>
    </xf>
    <xf numFmtId="9" fontId="18" fillId="20" borderId="40" xfId="26" applyFont="1" applyFill="1" applyBorder="1" applyAlignment="1" applyProtection="1">
      <alignment horizontal="center" vertical="center" wrapText="1"/>
      <protection locked="0"/>
    </xf>
    <xf numFmtId="175" fontId="18" fillId="20" borderId="40" xfId="26" applyNumberFormat="1" applyFont="1" applyFill="1" applyBorder="1" applyAlignment="1" applyProtection="1">
      <alignment horizontal="center" vertical="center" wrapText="1"/>
      <protection locked="0"/>
    </xf>
    <xf numFmtId="0" fontId="18" fillId="20" borderId="40" xfId="0" applyFont="1" applyFill="1" applyBorder="1" applyAlignment="1" applyProtection="1">
      <alignment horizontal="justify" vertical="center" wrapText="1"/>
      <protection locked="0"/>
    </xf>
    <xf numFmtId="9" fontId="13" fillId="20" borderId="40" xfId="26" applyFont="1" applyFill="1" applyBorder="1" applyAlignment="1" applyProtection="1">
      <alignment horizontal="center" vertical="center" wrapText="1"/>
      <protection locked="0"/>
    </xf>
    <xf numFmtId="175" fontId="11" fillId="20" borderId="40" xfId="26" applyNumberFormat="1" applyFont="1" applyFill="1" applyBorder="1" applyAlignment="1" applyProtection="1">
      <alignment horizontal="center" vertical="center" wrapText="1"/>
      <protection locked="0"/>
    </xf>
    <xf numFmtId="175" fontId="11" fillId="20" borderId="40" xfId="2" applyNumberFormat="1" applyFont="1" applyFill="1" applyBorder="1" applyAlignment="1" applyProtection="1">
      <alignment horizontal="center" vertical="center" wrapText="1"/>
      <protection locked="0"/>
    </xf>
    <xf numFmtId="10" fontId="11" fillId="20" borderId="40" xfId="26" applyNumberFormat="1" applyFont="1" applyFill="1" applyBorder="1" applyAlignment="1" applyProtection="1">
      <alignment horizontal="center" vertical="center" wrapText="1"/>
      <protection locked="0"/>
    </xf>
    <xf numFmtId="0" fontId="18" fillId="42" borderId="40" xfId="0" applyFont="1" applyFill="1" applyBorder="1" applyAlignment="1" applyProtection="1">
      <alignment horizontal="center" vertical="center" wrapText="1"/>
      <protection locked="0"/>
    </xf>
    <xf numFmtId="0" fontId="18" fillId="43" borderId="40" xfId="0" applyFont="1" applyFill="1" applyBorder="1" applyAlignment="1" applyProtection="1">
      <alignment horizontal="justify" vertical="center" wrapText="1"/>
      <protection locked="0"/>
    </xf>
    <xf numFmtId="9" fontId="13" fillId="42" borderId="40" xfId="26" applyFont="1" applyFill="1" applyBorder="1" applyAlignment="1" applyProtection="1">
      <alignment horizontal="center" vertical="center" wrapText="1"/>
      <protection locked="0"/>
    </xf>
    <xf numFmtId="175" fontId="11" fillId="42" borderId="40" xfId="26" applyNumberFormat="1" applyFont="1" applyFill="1" applyBorder="1" applyAlignment="1" applyProtection="1">
      <alignment horizontal="center" vertical="center" wrapText="1"/>
      <protection locked="0"/>
    </xf>
    <xf numFmtId="175" fontId="11" fillId="42" borderId="40" xfId="2" applyNumberFormat="1" applyFont="1" applyFill="1" applyBorder="1" applyAlignment="1" applyProtection="1">
      <alignment horizontal="center" vertical="center" wrapText="1"/>
      <protection locked="0"/>
    </xf>
    <xf numFmtId="10" fontId="11" fillId="42" borderId="40" xfId="26" applyNumberFormat="1" applyFont="1" applyFill="1" applyBorder="1" applyAlignment="1" applyProtection="1">
      <alignment horizontal="center" vertical="center" wrapText="1"/>
      <protection locked="0"/>
    </xf>
    <xf numFmtId="9" fontId="77" fillId="0" borderId="16" xfId="6" applyNumberFormat="1" applyFont="1" applyBorder="1" applyAlignment="1" applyProtection="1">
      <alignment vertical="center" wrapText="1"/>
      <protection hidden="1"/>
    </xf>
    <xf numFmtId="175" fontId="77" fillId="0" borderId="16" xfId="6" applyNumberFormat="1" applyFont="1" applyBorder="1" applyAlignment="1" applyProtection="1">
      <alignment vertical="center" wrapText="1"/>
      <protection hidden="1"/>
    </xf>
    <xf numFmtId="168" fontId="34" fillId="0" borderId="0" xfId="5" applyNumberFormat="1" applyFont="1" applyFill="1" applyBorder="1" applyAlignment="1" applyProtection="1">
      <alignment vertical="center"/>
      <protection hidden="1"/>
    </xf>
    <xf numFmtId="179" fontId="52" fillId="7" borderId="0" xfId="0" applyNumberFormat="1" applyFont="1" applyFill="1" applyAlignment="1" applyProtection="1">
      <alignment vertical="center"/>
      <protection locked="0"/>
    </xf>
    <xf numFmtId="9" fontId="84" fillId="2" borderId="16" xfId="3" applyNumberFormat="1" applyFont="1" applyFill="1" applyBorder="1" applyAlignment="1" applyProtection="1">
      <alignment horizontal="center" vertical="center"/>
      <protection hidden="1"/>
    </xf>
    <xf numFmtId="0" fontId="18" fillId="0" borderId="40" xfId="0" applyFont="1" applyBorder="1" applyAlignment="1" applyProtection="1">
      <alignment horizontal="justify" vertical="center" wrapText="1"/>
      <protection locked="0"/>
    </xf>
    <xf numFmtId="0" fontId="11" fillId="0" borderId="40" xfId="0" applyFont="1" applyBorder="1" applyAlignment="1" applyProtection="1">
      <alignment vertical="center" wrapText="1"/>
      <protection locked="0"/>
    </xf>
    <xf numFmtId="0" fontId="42" fillId="0" borderId="40" xfId="0" applyFont="1" applyBorder="1" applyAlignment="1" applyProtection="1">
      <alignment vertical="center" wrapText="1"/>
      <protection locked="0"/>
    </xf>
    <xf numFmtId="9" fontId="42" fillId="0" borderId="40" xfId="2" applyFont="1" applyFill="1" applyBorder="1" applyAlignment="1" applyProtection="1">
      <alignment horizontal="center" vertical="center" wrapText="1"/>
      <protection locked="0"/>
    </xf>
    <xf numFmtId="9" fontId="13" fillId="0" borderId="40" xfId="0" applyNumberFormat="1" applyFont="1" applyBorder="1" applyAlignment="1" applyProtection="1">
      <alignment horizontal="center" vertical="center" wrapText="1"/>
      <protection locked="0"/>
    </xf>
    <xf numFmtId="0" fontId="73" fillId="0" borderId="40" xfId="0" applyFont="1" applyBorder="1" applyAlignment="1" applyProtection="1">
      <alignment vertical="center"/>
      <protection locked="0"/>
    </xf>
    <xf numFmtId="0" fontId="42" fillId="0" borderId="40"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0" xfId="0" applyFont="1" applyBorder="1" applyAlignment="1" applyProtection="1">
      <alignment horizontal="justify" vertical="center" wrapText="1"/>
      <protection locked="0"/>
    </xf>
    <xf numFmtId="0" fontId="18" fillId="0" borderId="40" xfId="0" applyFont="1" applyBorder="1" applyAlignment="1" applyProtection="1">
      <alignment horizontal="center" vertical="center" wrapText="1"/>
      <protection locked="0"/>
    </xf>
    <xf numFmtId="0" fontId="11" fillId="0" borderId="40" xfId="2" applyNumberFormat="1" applyFont="1" applyFill="1" applyBorder="1" applyAlignment="1" applyProtection="1">
      <alignment horizontal="center" vertical="center" wrapText="1"/>
      <protection locked="0"/>
    </xf>
    <xf numFmtId="0" fontId="11" fillId="7" borderId="40" xfId="2" applyNumberFormat="1" applyFont="1" applyFill="1" applyBorder="1" applyAlignment="1" applyProtection="1">
      <alignment horizontal="center" vertical="center" wrapText="1"/>
      <protection locked="0"/>
    </xf>
    <xf numFmtId="175" fontId="11" fillId="4" borderId="40" xfId="26" applyNumberFormat="1" applyFont="1" applyFill="1" applyBorder="1" applyAlignment="1" applyProtection="1">
      <alignment horizontal="center" vertical="center" wrapText="1"/>
      <protection locked="0"/>
    </xf>
    <xf numFmtId="175" fontId="11" fillId="44" borderId="40" xfId="2" applyNumberFormat="1" applyFont="1" applyFill="1" applyBorder="1" applyAlignment="1" applyProtection="1">
      <alignment horizontal="center" vertical="center" wrapText="1"/>
      <protection locked="0"/>
    </xf>
    <xf numFmtId="175" fontId="11" fillId="44" borderId="40" xfId="26" applyNumberFormat="1" applyFont="1" applyFill="1" applyBorder="1" applyAlignment="1" applyProtection="1">
      <alignment horizontal="center" vertical="center" wrapText="1"/>
      <protection locked="0"/>
    </xf>
    <xf numFmtId="175" fontId="52" fillId="7" borderId="0" xfId="2" applyNumberFormat="1" applyFont="1" applyFill="1" applyAlignment="1" applyProtection="1">
      <alignment vertical="center"/>
      <protection locked="0"/>
    </xf>
    <xf numFmtId="10" fontId="52" fillId="7" borderId="0" xfId="2" applyNumberFormat="1" applyFont="1" applyFill="1" applyAlignment="1" applyProtection="1">
      <alignment vertical="center"/>
      <protection locked="0"/>
    </xf>
    <xf numFmtId="10" fontId="77" fillId="0" borderId="16" xfId="6" applyNumberFormat="1" applyFont="1" applyBorder="1" applyAlignment="1" applyProtection="1">
      <alignment vertical="center" wrapText="1"/>
      <protection hidden="1"/>
    </xf>
    <xf numFmtId="10" fontId="52" fillId="0" borderId="0" xfId="2" applyNumberFormat="1" applyFont="1" applyAlignment="1" applyProtection="1">
      <alignment vertical="center"/>
      <protection locked="0"/>
    </xf>
    <xf numFmtId="10" fontId="11" fillId="2" borderId="16" xfId="1" applyNumberFormat="1" applyFont="1" applyFill="1" applyBorder="1" applyAlignment="1" applyProtection="1">
      <alignment horizontal="center" vertical="center" wrapText="1"/>
      <protection hidden="1"/>
    </xf>
    <xf numFmtId="10" fontId="11" fillId="2" borderId="16" xfId="1" applyNumberFormat="1" applyFont="1" applyFill="1" applyBorder="1" applyAlignment="1" applyProtection="1">
      <alignment horizontal="center" vertical="center"/>
      <protection hidden="1"/>
    </xf>
    <xf numFmtId="10" fontId="84" fillId="2" borderId="16" xfId="3" applyNumberFormat="1" applyFont="1" applyFill="1" applyBorder="1" applyAlignment="1" applyProtection="1">
      <alignment horizontal="center" vertical="center"/>
      <protection hidden="1"/>
    </xf>
    <xf numFmtId="10" fontId="11" fillId="28" borderId="40" xfId="0" applyNumberFormat="1" applyFont="1" applyFill="1" applyBorder="1" applyAlignment="1">
      <alignment horizontal="center" vertical="center" wrapText="1"/>
    </xf>
    <xf numFmtId="10" fontId="11" fillId="45" borderId="40" xfId="0" applyNumberFormat="1" applyFont="1" applyFill="1" applyBorder="1" applyAlignment="1">
      <alignment horizontal="center" vertical="center" wrapText="1"/>
    </xf>
    <xf numFmtId="0" fontId="11" fillId="28" borderId="40" xfId="0" applyFont="1" applyFill="1" applyBorder="1" applyAlignment="1">
      <alignment horizontal="center" vertical="center" wrapText="1"/>
    </xf>
    <xf numFmtId="10" fontId="11" fillId="46" borderId="40" xfId="0" applyNumberFormat="1" applyFont="1" applyFill="1" applyBorder="1" applyAlignment="1">
      <alignment horizontal="center" vertical="center" wrapText="1"/>
    </xf>
    <xf numFmtId="10" fontId="55" fillId="0" borderId="16" xfId="0" applyNumberFormat="1" applyFont="1" applyBorder="1" applyAlignment="1">
      <alignment horizontal="center" vertical="center" wrapText="1"/>
    </xf>
    <xf numFmtId="0" fontId="19" fillId="6" borderId="0" xfId="0" applyFont="1" applyFill="1" applyAlignment="1">
      <alignment horizontal="left" vertical="center" wrapText="1"/>
    </xf>
    <xf numFmtId="0" fontId="70" fillId="5" borderId="0" xfId="0" applyFont="1" applyFill="1" applyAlignment="1">
      <alignment horizontal="center" vertical="center" wrapText="1"/>
    </xf>
    <xf numFmtId="0" fontId="15" fillId="6" borderId="0" xfId="0" applyFont="1" applyFill="1" applyAlignment="1">
      <alignment horizontal="center" vertical="center" wrapText="1"/>
    </xf>
    <xf numFmtId="0" fontId="38"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27" fillId="2" borderId="1"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0" xfId="0" applyFont="1" applyFill="1" applyBorder="1" applyAlignment="1">
      <alignment horizontal="center" vertical="center"/>
    </xf>
    <xf numFmtId="9" fontId="79" fillId="0" borderId="24" xfId="6" applyNumberFormat="1" applyFont="1" applyBorder="1" applyAlignment="1" applyProtection="1">
      <alignment vertical="center" wrapText="1"/>
      <protection hidden="1"/>
    </xf>
    <xf numFmtId="9" fontId="79" fillId="0" borderId="25" xfId="6" applyNumberFormat="1" applyFont="1" applyBorder="1" applyAlignment="1" applyProtection="1">
      <alignment vertical="center" wrapText="1"/>
      <protection hidden="1"/>
    </xf>
    <xf numFmtId="172" fontId="34" fillId="0" borderId="16" xfId="5" applyNumberFormat="1" applyFont="1" applyFill="1" applyBorder="1" applyAlignment="1" applyProtection="1">
      <alignment horizontal="center" vertical="center" wrapText="1"/>
      <protection hidden="1"/>
    </xf>
    <xf numFmtId="168" fontId="25" fillId="0" borderId="24" xfId="6" applyNumberFormat="1" applyFont="1" applyBorder="1" applyAlignment="1" applyProtection="1">
      <alignment horizontal="center" vertical="center" wrapText="1"/>
      <protection hidden="1"/>
    </xf>
    <xf numFmtId="168" fontId="25" fillId="0" borderId="25" xfId="6" applyNumberFormat="1" applyFont="1" applyBorder="1" applyAlignment="1" applyProtection="1">
      <alignment horizontal="center" vertical="center" wrapText="1"/>
      <protection hidden="1"/>
    </xf>
    <xf numFmtId="0" fontId="33" fillId="0" borderId="16" xfId="0" applyFont="1" applyBorder="1" applyAlignment="1" applyProtection="1">
      <alignment horizontal="justify" vertical="center" wrapText="1"/>
      <protection hidden="1"/>
    </xf>
    <xf numFmtId="0" fontId="33" fillId="0" borderId="16" xfId="0" applyFont="1" applyBorder="1" applyAlignment="1" applyProtection="1">
      <alignment horizontal="center" vertical="center"/>
      <protection hidden="1"/>
    </xf>
    <xf numFmtId="0" fontId="26" fillId="0" borderId="16" xfId="6" applyFont="1" applyBorder="1" applyAlignment="1" applyProtection="1">
      <alignment horizontal="justify" vertical="center" wrapText="1"/>
      <protection hidden="1"/>
    </xf>
    <xf numFmtId="0" fontId="26" fillId="0" borderId="16" xfId="6" applyFont="1" applyBorder="1" applyAlignment="1" applyProtection="1">
      <alignment horizontal="center" vertical="center" wrapText="1"/>
      <protection hidden="1"/>
    </xf>
    <xf numFmtId="9" fontId="25" fillId="0" borderId="24" xfId="2" applyFont="1" applyBorder="1" applyAlignment="1" applyProtection="1">
      <alignment vertical="center" wrapText="1"/>
      <protection hidden="1"/>
    </xf>
    <xf numFmtId="9" fontId="25" fillId="0" borderId="25" xfId="2" applyFont="1" applyBorder="1" applyAlignment="1" applyProtection="1">
      <alignment vertical="center" wrapText="1"/>
      <protection hidden="1"/>
    </xf>
    <xf numFmtId="0" fontId="78" fillId="0" borderId="24" xfId="0" applyFont="1" applyBorder="1" applyAlignment="1">
      <alignment horizontal="center" vertic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7" fillId="2" borderId="1" xfId="0" applyFont="1" applyFill="1" applyBorder="1" applyAlignment="1">
      <alignment horizontal="center" vertical="center"/>
    </xf>
    <xf numFmtId="175" fontId="79" fillId="0" borderId="24" xfId="6" applyNumberFormat="1" applyFont="1" applyBorder="1" applyAlignment="1" applyProtection="1">
      <alignment vertical="center" wrapText="1"/>
      <protection hidden="1"/>
    </xf>
    <xf numFmtId="175" fontId="79" fillId="0" borderId="25" xfId="6" applyNumberFormat="1" applyFont="1" applyBorder="1" applyAlignment="1" applyProtection="1">
      <alignment vertical="center" wrapText="1"/>
      <protection hidden="1"/>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3" fillId="0" borderId="16" xfId="0" applyFont="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3" fillId="0" borderId="18" xfId="0" applyFont="1" applyBorder="1" applyAlignment="1">
      <alignment horizontal="left" vertical="center" wrapText="1"/>
    </xf>
    <xf numFmtId="0" fontId="64" fillId="30" borderId="16" xfId="0" applyFont="1" applyFill="1" applyBorder="1" applyAlignment="1" applyProtection="1">
      <alignment horizontal="center" vertical="center"/>
      <protection hidden="1"/>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172" fontId="34" fillId="0" borderId="24" xfId="5" applyNumberFormat="1" applyFont="1" applyFill="1" applyBorder="1" applyAlignment="1" applyProtection="1">
      <alignment horizontal="center" vertical="center" wrapText="1"/>
      <protection hidden="1"/>
    </xf>
    <xf numFmtId="172" fontId="34" fillId="0" borderId="25" xfId="5" applyNumberFormat="1" applyFont="1" applyFill="1" applyBorder="1" applyAlignment="1" applyProtection="1">
      <alignment horizontal="center" vertical="center" wrapText="1"/>
      <protection hidden="1"/>
    </xf>
    <xf numFmtId="0" fontId="9" fillId="2" borderId="17" xfId="0" applyFont="1" applyFill="1" applyBorder="1" applyAlignment="1" applyProtection="1">
      <alignment horizontal="left" vertical="center" wrapText="1"/>
      <protection hidden="1"/>
    </xf>
    <xf numFmtId="0" fontId="9" fillId="2" borderId="23" xfId="0" applyFont="1" applyFill="1" applyBorder="1" applyAlignment="1" applyProtection="1">
      <alignment horizontal="left" vertical="center" wrapText="1"/>
      <protection hidden="1"/>
    </xf>
    <xf numFmtId="0" fontId="9" fillId="2" borderId="18" xfId="0" applyFont="1" applyFill="1" applyBorder="1" applyAlignment="1" applyProtection="1">
      <alignment horizontal="left" vertical="center" wrapText="1"/>
      <protection hidden="1"/>
    </xf>
    <xf numFmtId="2" fontId="25" fillId="0" borderId="24" xfId="2" applyNumberFormat="1" applyFont="1" applyBorder="1" applyAlignment="1" applyProtection="1">
      <alignment vertical="center" wrapText="1"/>
      <protection hidden="1"/>
    </xf>
    <xf numFmtId="2" fontId="25" fillId="0" borderId="25" xfId="2" applyNumberFormat="1" applyFont="1" applyBorder="1" applyAlignment="1" applyProtection="1">
      <alignment vertical="center" wrapText="1"/>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33" fillId="2" borderId="38" xfId="0" applyFont="1" applyFill="1" applyBorder="1" applyAlignment="1" applyProtection="1">
      <alignment horizontal="center" vertical="center"/>
      <protection hidden="1"/>
    </xf>
    <xf numFmtId="0" fontId="7" fillId="12" borderId="17" xfId="0" applyFont="1" applyFill="1" applyBorder="1" applyAlignment="1" applyProtection="1">
      <alignment horizontal="center" vertical="center"/>
      <protection hidden="1"/>
    </xf>
    <xf numFmtId="0" fontId="7" fillId="12" borderId="23" xfId="0" applyFont="1" applyFill="1" applyBorder="1" applyAlignment="1" applyProtection="1">
      <alignment horizontal="center" vertical="center"/>
      <protection hidden="1"/>
    </xf>
    <xf numFmtId="0" fontId="7" fillId="12" borderId="18" xfId="0" applyFont="1" applyFill="1" applyBorder="1" applyAlignment="1" applyProtection="1">
      <alignment horizontal="center" vertical="center"/>
      <protection hidden="1"/>
    </xf>
    <xf numFmtId="0" fontId="56" fillId="0" borderId="16" xfId="0" applyFont="1" applyBorder="1" applyAlignment="1" applyProtection="1">
      <alignment horizontal="center" vertical="center"/>
      <protection hidden="1"/>
    </xf>
    <xf numFmtId="0" fontId="81" fillId="0" borderId="18" xfId="0" applyFont="1" applyBorder="1" applyAlignment="1" applyProtection="1">
      <alignment horizontal="center" vertical="center"/>
      <protection hidden="1"/>
    </xf>
    <xf numFmtId="0" fontId="47" fillId="14" borderId="23" xfId="0" applyFont="1" applyFill="1" applyBorder="1" applyAlignment="1" applyProtection="1">
      <alignment horizontal="center" vertical="center"/>
      <protection hidden="1"/>
    </xf>
    <xf numFmtId="0" fontId="47" fillId="14" borderId="18" xfId="0" applyFont="1" applyFill="1" applyBorder="1" applyAlignment="1" applyProtection="1">
      <alignment horizontal="center" vertical="center"/>
      <protection hidden="1"/>
    </xf>
    <xf numFmtId="0" fontId="24" fillId="11" borderId="16" xfId="0" applyFont="1" applyFill="1" applyBorder="1" applyAlignment="1">
      <alignment horizontal="center" vertical="center" wrapText="1"/>
    </xf>
    <xf numFmtId="0" fontId="24" fillId="13" borderId="30"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18" xfId="0" applyFont="1" applyFill="1" applyBorder="1" applyAlignment="1">
      <alignment horizontal="center" vertical="center" wrapText="1"/>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4" fillId="19" borderId="1" xfId="0" applyFont="1" applyFill="1" applyBorder="1" applyAlignment="1" applyProtection="1">
      <alignment horizontal="center" vertical="center" wrapText="1"/>
      <protection locked="0"/>
    </xf>
    <xf numFmtId="0" fontId="51" fillId="7" borderId="4" xfId="0" applyFont="1" applyFill="1" applyBorder="1" applyAlignment="1" applyProtection="1">
      <alignment horizontal="center" vertical="center" wrapText="1"/>
      <protection locked="0"/>
    </xf>
    <xf numFmtId="0" fontId="51" fillId="7" borderId="10" xfId="0" applyFont="1" applyFill="1" applyBorder="1" applyAlignment="1" applyProtection="1">
      <alignment horizontal="center" vertical="center" wrapText="1"/>
      <protection locked="0"/>
    </xf>
    <xf numFmtId="0" fontId="51" fillId="7" borderId="5" xfId="0" applyFont="1" applyFill="1" applyBorder="1" applyAlignment="1" applyProtection="1">
      <alignment horizontal="center" vertical="center" wrapText="1"/>
      <protection locked="0"/>
    </xf>
    <xf numFmtId="165" fontId="25" fillId="16" borderId="1" xfId="1" applyFont="1" applyFill="1" applyBorder="1" applyAlignment="1" applyProtection="1">
      <alignment horizontal="center" vertical="center" wrapText="1"/>
      <protection locked="0"/>
    </xf>
    <xf numFmtId="0" fontId="25" fillId="7" borderId="4" xfId="0" applyFont="1" applyFill="1" applyBorder="1" applyAlignment="1" applyProtection="1">
      <alignment horizontal="center" vertical="center" wrapText="1"/>
      <protection locked="0"/>
    </xf>
    <xf numFmtId="0" fontId="25" fillId="7" borderId="5" xfId="0" applyFont="1" applyFill="1" applyBorder="1" applyAlignment="1" applyProtection="1">
      <alignment horizontal="center" vertical="center" wrapText="1"/>
      <protection locked="0"/>
    </xf>
    <xf numFmtId="167" fontId="26" fillId="0" borderId="4" xfId="1" applyNumberFormat="1" applyFont="1" applyBorder="1" applyAlignment="1" applyProtection="1">
      <alignment horizontal="center" vertical="center" wrapText="1"/>
    </xf>
    <xf numFmtId="167" fontId="26" fillId="0" borderId="5" xfId="1" applyNumberFormat="1" applyFont="1" applyBorder="1" applyAlignment="1" applyProtection="1">
      <alignment horizontal="center" vertical="center" wrapText="1"/>
    </xf>
    <xf numFmtId="0" fontId="25" fillId="8" borderId="1" xfId="0" applyFont="1" applyFill="1" applyBorder="1" applyAlignment="1" applyProtection="1">
      <alignment horizontal="center" vertical="center" wrapText="1"/>
      <protection locked="0"/>
    </xf>
    <xf numFmtId="0" fontId="26" fillId="8" borderId="4" xfId="2" applyNumberFormat="1" applyFont="1" applyFill="1" applyBorder="1" applyAlignment="1" applyProtection="1">
      <alignment horizontal="center" vertical="center" wrapText="1"/>
      <protection locked="0"/>
    </xf>
    <xf numFmtId="10" fontId="26" fillId="8" borderId="5" xfId="2" applyNumberFormat="1" applyFont="1" applyFill="1" applyBorder="1" applyAlignment="1" applyProtection="1">
      <alignment horizontal="center" vertical="center" wrapText="1"/>
      <protection locked="0"/>
    </xf>
    <xf numFmtId="0" fontId="25" fillId="7" borderId="10" xfId="0" applyFont="1" applyFill="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62" fillId="0" borderId="10" xfId="0" applyFont="1" applyBorder="1" applyAlignment="1" applyProtection="1">
      <alignment horizontal="center" vertical="center" wrapText="1"/>
      <protection locked="0"/>
    </xf>
    <xf numFmtId="0" fontId="62" fillId="0" borderId="5"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64" fillId="2" borderId="17" xfId="0" applyFont="1" applyFill="1" applyBorder="1" applyAlignment="1" applyProtection="1">
      <alignment horizontal="center" vertical="center"/>
      <protection locked="0"/>
    </xf>
    <xf numFmtId="0" fontId="64" fillId="2" borderId="18"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64" fillId="2" borderId="24" xfId="0" applyFont="1" applyFill="1" applyBorder="1" applyAlignment="1" applyProtection="1">
      <alignment horizontal="center" vertical="center"/>
      <protection locked="0"/>
    </xf>
    <xf numFmtId="0" fontId="64" fillId="2" borderId="26" xfId="0" applyFont="1" applyFill="1" applyBorder="1" applyAlignment="1" applyProtection="1">
      <alignment horizontal="center" vertical="center"/>
      <protection locked="0"/>
    </xf>
    <xf numFmtId="0" fontId="77" fillId="0" borderId="4" xfId="0" applyFont="1" applyBorder="1" applyAlignment="1" applyProtection="1">
      <alignment horizontal="center" vertical="center"/>
      <protection locked="0"/>
    </xf>
    <xf numFmtId="0" fontId="77" fillId="0" borderId="10" xfId="0" applyFont="1" applyBorder="1" applyAlignment="1" applyProtection="1">
      <alignment horizontal="center" vertical="center"/>
      <protection locked="0"/>
    </xf>
    <xf numFmtId="0" fontId="77" fillId="0" borderId="5" xfId="0" applyFont="1" applyBorder="1" applyAlignment="1" applyProtection="1">
      <alignment horizontal="center" vertical="center"/>
      <protection locked="0"/>
    </xf>
    <xf numFmtId="0" fontId="26" fillId="8" borderId="4" xfId="0" applyFont="1" applyFill="1" applyBorder="1" applyAlignment="1" applyProtection="1">
      <alignment horizontal="center" vertical="center"/>
      <protection locked="0"/>
    </xf>
    <xf numFmtId="0" fontId="26" fillId="8" borderId="10" xfId="0" applyFont="1" applyFill="1" applyBorder="1" applyAlignment="1" applyProtection="1">
      <alignment horizontal="center" vertical="center"/>
      <protection locked="0"/>
    </xf>
    <xf numFmtId="0" fontId="26" fillId="8" borderId="5" xfId="0" applyFont="1" applyFill="1" applyBorder="1" applyAlignment="1" applyProtection="1">
      <alignment horizontal="center" vertical="center"/>
      <protection locked="0"/>
    </xf>
    <xf numFmtId="43" fontId="25" fillId="7" borderId="4" xfId="3" applyFont="1" applyFill="1" applyBorder="1" applyAlignment="1" applyProtection="1">
      <alignment horizontal="center" vertical="center" wrapText="1"/>
      <protection locked="0"/>
    </xf>
    <xf numFmtId="43" fontId="25" fillId="7" borderId="10" xfId="3" applyFont="1" applyFill="1" applyBorder="1" applyAlignment="1" applyProtection="1">
      <alignment horizontal="center" vertical="center" wrapText="1"/>
      <protection locked="0"/>
    </xf>
    <xf numFmtId="43" fontId="25" fillId="7" borderId="5" xfId="3" applyFont="1" applyFill="1" applyBorder="1" applyAlignment="1" applyProtection="1">
      <alignment horizontal="center" vertical="center" wrapText="1"/>
      <protection locked="0"/>
    </xf>
    <xf numFmtId="0" fontId="26" fillId="0" borderId="4"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4"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177" fontId="62" fillId="0" borderId="4" xfId="0" applyNumberFormat="1" applyFont="1" applyBorder="1" applyAlignment="1" applyProtection="1">
      <alignment vertical="center"/>
      <protection locked="0"/>
    </xf>
    <xf numFmtId="177" fontId="62" fillId="0" borderId="10" xfId="0" applyNumberFormat="1" applyFont="1" applyBorder="1" applyAlignment="1" applyProtection="1">
      <alignment vertical="center"/>
      <protection locked="0"/>
    </xf>
    <xf numFmtId="177" fontId="62" fillId="0" borderId="5" xfId="0" applyNumberFormat="1" applyFont="1" applyBorder="1" applyAlignment="1" applyProtection="1">
      <alignment vertical="center"/>
      <protection locked="0"/>
    </xf>
    <xf numFmtId="0" fontId="25" fillId="0" borderId="1" xfId="0" applyFont="1" applyBorder="1" applyAlignment="1" applyProtection="1">
      <alignment horizontal="center" vertical="center"/>
      <protection locked="0"/>
    </xf>
    <xf numFmtId="177" fontId="62" fillId="0" borderId="4" xfId="0" applyNumberFormat="1" applyFont="1" applyBorder="1" applyAlignment="1" applyProtection="1">
      <alignment vertical="center" wrapText="1"/>
      <protection locked="0"/>
    </xf>
    <xf numFmtId="0" fontId="11" fillId="2" borderId="6"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64" fillId="2" borderId="19" xfId="0" applyFont="1" applyFill="1" applyBorder="1" applyAlignment="1" applyProtection="1">
      <alignment horizontal="center" vertical="center"/>
      <protection locked="0" hidden="1"/>
    </xf>
    <xf numFmtId="0" fontId="64" fillId="2" borderId="27" xfId="0" applyFont="1" applyFill="1" applyBorder="1" applyAlignment="1" applyProtection="1">
      <alignment horizontal="center" vertical="center"/>
      <protection locked="0" hidden="1"/>
    </xf>
    <xf numFmtId="0" fontId="64" fillId="2" borderId="20" xfId="0" applyFont="1" applyFill="1" applyBorder="1" applyAlignment="1" applyProtection="1">
      <alignment horizontal="center" vertical="center"/>
      <protection locked="0" hidden="1"/>
    </xf>
    <xf numFmtId="0" fontId="64" fillId="0" borderId="19" xfId="0" applyFont="1" applyBorder="1" applyAlignment="1" applyProtection="1">
      <alignment horizontal="center" vertical="center"/>
      <protection locked="0" hidden="1"/>
    </xf>
    <xf numFmtId="0" fontId="64" fillId="0" borderId="20" xfId="0" applyFont="1" applyBorder="1" applyAlignment="1" applyProtection="1">
      <alignment horizontal="center" vertical="center"/>
      <protection locked="0" hidden="1"/>
    </xf>
    <xf numFmtId="0" fontId="64" fillId="0" borderId="21" xfId="0" applyFont="1" applyBorder="1" applyAlignment="1" applyProtection="1">
      <alignment horizontal="center" vertical="center"/>
      <protection locked="0" hidden="1"/>
    </xf>
    <xf numFmtId="0" fontId="64" fillId="0" borderId="22" xfId="0" applyFont="1" applyBorder="1" applyAlignment="1" applyProtection="1">
      <alignment horizontal="center" vertical="center"/>
      <protection locked="0" hidden="1"/>
    </xf>
    <xf numFmtId="0" fontId="64" fillId="2" borderId="34" xfId="0" applyFont="1" applyFill="1" applyBorder="1" applyAlignment="1" applyProtection="1">
      <alignment horizontal="center" vertical="center"/>
      <protection locked="0" hidden="1"/>
    </xf>
    <xf numFmtId="0" fontId="64" fillId="2" borderId="35" xfId="0" applyFont="1" applyFill="1" applyBorder="1" applyAlignment="1" applyProtection="1">
      <alignment horizontal="center" vertical="center"/>
      <protection locked="0" hidden="1"/>
    </xf>
    <xf numFmtId="0" fontId="64" fillId="2" borderId="36" xfId="0" applyFont="1" applyFill="1" applyBorder="1" applyAlignment="1" applyProtection="1">
      <alignment horizontal="center" vertical="center"/>
      <protection locked="0" hidden="1"/>
    </xf>
    <xf numFmtId="0" fontId="45" fillId="17" borderId="40" xfId="0"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wrapText="1"/>
      <protection locked="0"/>
    </xf>
    <xf numFmtId="0" fontId="41" fillId="0" borderId="40" xfId="0" applyFont="1" applyBorder="1" applyAlignment="1" applyProtection="1">
      <alignment horizontal="center" vertical="center" wrapText="1"/>
      <protection locked="0"/>
    </xf>
    <xf numFmtId="0" fontId="43" fillId="2" borderId="40" xfId="0" applyFont="1" applyFill="1" applyBorder="1" applyAlignment="1" applyProtection="1">
      <alignment horizontal="center" vertical="center" wrapText="1"/>
      <protection locked="0"/>
    </xf>
    <xf numFmtId="0" fontId="43" fillId="2" borderId="40" xfId="0" applyFont="1" applyFill="1" applyBorder="1" applyAlignment="1" applyProtection="1">
      <alignment horizontal="center" vertical="center"/>
      <protection locked="0"/>
    </xf>
    <xf numFmtId="10" fontId="45" fillId="16" borderId="40" xfId="0" applyNumberFormat="1" applyFont="1" applyFill="1" applyBorder="1" applyAlignment="1" applyProtection="1">
      <alignment horizontal="center" vertical="center" wrapText="1"/>
      <protection locked="0"/>
    </xf>
    <xf numFmtId="0" fontId="45" fillId="16" borderId="40" xfId="0" applyFont="1" applyFill="1" applyBorder="1" applyAlignment="1" applyProtection="1">
      <alignment horizontal="center" vertical="center" wrapText="1"/>
      <protection locked="0"/>
    </xf>
    <xf numFmtId="0" fontId="45" fillId="22" borderId="40" xfId="0" applyFont="1" applyFill="1" applyBorder="1" applyAlignment="1" applyProtection="1">
      <alignment horizontal="center" vertical="center" wrapText="1"/>
      <protection locked="0"/>
    </xf>
    <xf numFmtId="0" fontId="45" fillId="3" borderId="40"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protection locked="0"/>
    </xf>
    <xf numFmtId="0" fontId="41" fillId="0" borderId="40" xfId="0" applyFont="1" applyBorder="1" applyAlignment="1" applyProtection="1">
      <alignment horizontal="center" vertical="center"/>
      <protection locked="0"/>
    </xf>
    <xf numFmtId="0" fontId="13" fillId="7" borderId="40" xfId="0" applyFont="1" applyFill="1" applyBorder="1" applyAlignment="1" applyProtection="1">
      <alignment horizontal="center" vertical="center" wrapText="1"/>
      <protection locked="0"/>
    </xf>
    <xf numFmtId="1" fontId="13" fillId="7" borderId="40" xfId="0" applyNumberFormat="1" applyFont="1" applyFill="1" applyBorder="1" applyAlignment="1" applyProtection="1">
      <alignment horizontal="center" vertical="center" wrapText="1"/>
      <protection locked="0"/>
    </xf>
    <xf numFmtId="2" fontId="11" fillId="7" borderId="40" xfId="2" applyNumberFormat="1" applyFont="1" applyFill="1" applyBorder="1" applyAlignment="1" applyProtection="1">
      <alignment horizontal="center" vertical="center" wrapText="1"/>
      <protection locked="0"/>
    </xf>
    <xf numFmtId="9" fontId="43" fillId="2" borderId="40" xfId="0" applyNumberFormat="1" applyFont="1" applyFill="1" applyBorder="1" applyAlignment="1" applyProtection="1">
      <alignment horizontal="center" vertical="center" wrapText="1"/>
      <protection locked="0"/>
    </xf>
    <xf numFmtId="175" fontId="11" fillId="7" borderId="40" xfId="26" applyNumberFormat="1" applyFont="1" applyFill="1" applyBorder="1" applyAlignment="1" applyProtection="1">
      <alignment horizontal="center" vertical="center" wrapText="1"/>
      <protection locked="0"/>
    </xf>
    <xf numFmtId="175" fontId="11" fillId="7" borderId="40" xfId="2" applyNumberFormat="1" applyFont="1" applyFill="1" applyBorder="1" applyAlignment="1" applyProtection="1">
      <alignment horizontal="center" vertical="center" wrapText="1"/>
      <protection locked="0"/>
    </xf>
    <xf numFmtId="9" fontId="11" fillId="7" borderId="40" xfId="2" applyFont="1" applyFill="1" applyBorder="1" applyAlignment="1" applyProtection="1">
      <alignment horizontal="center" vertical="center" wrapText="1"/>
      <protection locked="0"/>
    </xf>
    <xf numFmtId="175" fontId="11" fillId="27" borderId="40" xfId="2" applyNumberFormat="1" applyFont="1" applyFill="1" applyBorder="1" applyAlignment="1" applyProtection="1">
      <alignment horizontal="center" vertical="center" wrapText="1"/>
      <protection locked="0"/>
    </xf>
    <xf numFmtId="0" fontId="11" fillId="7" borderId="40" xfId="0" applyFont="1" applyFill="1" applyBorder="1" applyAlignment="1" applyProtection="1">
      <alignment horizontal="center" vertical="center" wrapText="1"/>
      <protection locked="0"/>
    </xf>
    <xf numFmtId="0" fontId="11" fillId="28" borderId="40" xfId="0" applyFont="1" applyFill="1" applyBorder="1" applyAlignment="1" applyProtection="1">
      <alignment horizontal="justify" vertical="center" wrapText="1"/>
      <protection locked="0"/>
    </xf>
    <xf numFmtId="0" fontId="11" fillId="7" borderId="40" xfId="0" applyFont="1" applyFill="1" applyBorder="1" applyAlignment="1" applyProtection="1">
      <alignment vertical="center" wrapText="1"/>
      <protection locked="0"/>
    </xf>
    <xf numFmtId="9" fontId="11" fillId="7" borderId="40" xfId="0" applyNumberFormat="1" applyFont="1" applyFill="1" applyBorder="1" applyAlignment="1" applyProtection="1">
      <alignment horizontal="center" vertical="center" wrapText="1"/>
      <protection locked="0"/>
    </xf>
    <xf numFmtId="0" fontId="18" fillId="7" borderId="40" xfId="0" applyFont="1" applyFill="1" applyBorder="1" applyAlignment="1" applyProtection="1">
      <alignment horizontal="center" vertical="center" wrapText="1"/>
      <protection locked="0"/>
    </xf>
    <xf numFmtId="9" fontId="18" fillId="7" borderId="40" xfId="26" applyFont="1" applyFill="1" applyBorder="1" applyAlignment="1" applyProtection="1">
      <alignment horizontal="center" vertical="center" wrapText="1"/>
      <protection locked="0"/>
    </xf>
    <xf numFmtId="175" fontId="18" fillId="0" borderId="40" xfId="26" applyNumberFormat="1" applyFont="1" applyFill="1" applyBorder="1" applyAlignment="1" applyProtection="1">
      <alignment horizontal="center" vertical="center" wrapText="1"/>
      <protection locked="0"/>
    </xf>
    <xf numFmtId="175" fontId="11" fillId="26" borderId="40" xfId="2" applyNumberFormat="1" applyFont="1" applyFill="1" applyBorder="1" applyAlignment="1" applyProtection="1">
      <alignment horizontal="center" vertical="center" wrapText="1"/>
      <protection locked="0"/>
    </xf>
    <xf numFmtId="0" fontId="43" fillId="16" borderId="40" xfId="0" applyFont="1" applyFill="1" applyBorder="1" applyAlignment="1" applyProtection="1">
      <alignment horizontal="center" vertical="center" wrapText="1"/>
      <protection locked="0"/>
    </xf>
    <xf numFmtId="175" fontId="11" fillId="26" borderId="40" xfId="26" applyNumberFormat="1" applyFont="1" applyFill="1" applyBorder="1" applyAlignment="1" applyProtection="1">
      <alignment horizontal="center" vertical="center" wrapText="1"/>
      <protection locked="0"/>
    </xf>
    <xf numFmtId="10" fontId="11" fillId="7" borderId="40" xfId="2" applyNumberFormat="1" applyFont="1" applyFill="1" applyBorder="1" applyAlignment="1" applyProtection="1">
      <alignment horizontal="center" vertical="center" wrapText="1"/>
      <protection locked="0"/>
    </xf>
    <xf numFmtId="0" fontId="11" fillId="16" borderId="40" xfId="26" applyNumberFormat="1" applyFont="1" applyFill="1" applyBorder="1" applyAlignment="1" applyProtection="1">
      <alignment horizontal="center" vertical="center" wrapText="1"/>
      <protection locked="0"/>
    </xf>
    <xf numFmtId="10" fontId="11" fillId="28" borderId="41" xfId="0" applyNumberFormat="1" applyFont="1" applyFill="1" applyBorder="1" applyAlignment="1">
      <alignment horizontal="center" vertical="center" wrapText="1"/>
    </xf>
    <xf numFmtId="10" fontId="11" fillId="28" borderId="43" xfId="0" applyNumberFormat="1" applyFont="1" applyFill="1" applyBorder="1" applyAlignment="1">
      <alignment horizontal="center" vertical="center" wrapText="1"/>
    </xf>
    <xf numFmtId="10" fontId="11" fillId="28" borderId="42" xfId="0" applyNumberFormat="1" applyFont="1" applyFill="1" applyBorder="1" applyAlignment="1">
      <alignment horizontal="center" vertical="center" wrapText="1"/>
    </xf>
    <xf numFmtId="0" fontId="18" fillId="0" borderId="40" xfId="0" applyFont="1" applyBorder="1" applyAlignment="1" applyProtection="1">
      <alignment horizontal="center" vertical="center" wrapText="1"/>
      <protection locked="0"/>
    </xf>
    <xf numFmtId="9" fontId="18" fillId="0" borderId="40" xfId="26" applyFont="1" applyFill="1" applyBorder="1" applyAlignment="1" applyProtection="1">
      <alignment horizontal="center" vertical="center" wrapText="1"/>
      <protection locked="0"/>
    </xf>
    <xf numFmtId="175" fontId="11" fillId="0" borderId="40" xfId="26" applyNumberFormat="1" applyFont="1" applyFill="1" applyBorder="1" applyAlignment="1" applyProtection="1">
      <alignment horizontal="center" vertical="center" wrapText="1"/>
      <protection locked="0"/>
    </xf>
    <xf numFmtId="175" fontId="11" fillId="0" borderId="40" xfId="2" applyNumberFormat="1" applyFont="1" applyFill="1" applyBorder="1" applyAlignment="1" applyProtection="1">
      <alignment horizontal="center" vertical="center" wrapText="1"/>
      <protection locked="0"/>
    </xf>
    <xf numFmtId="9" fontId="11" fillId="0" borderId="40" xfId="2" applyFont="1" applyFill="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0" xfId="0" applyFont="1" applyBorder="1" applyAlignment="1" applyProtection="1">
      <alignment horizontal="justify" vertical="center" wrapText="1"/>
      <protection locked="0"/>
    </xf>
    <xf numFmtId="0" fontId="11" fillId="0" borderId="40" xfId="0" applyFont="1" applyBorder="1" applyAlignment="1" applyProtection="1">
      <alignment vertical="center" wrapText="1"/>
      <protection locked="0"/>
    </xf>
    <xf numFmtId="0" fontId="11" fillId="0" borderId="40" xfId="2" applyNumberFormat="1" applyFont="1" applyFill="1" applyBorder="1" applyAlignment="1" applyProtection="1">
      <alignment horizontal="center" vertical="center" wrapText="1"/>
      <protection locked="0"/>
    </xf>
    <xf numFmtId="0" fontId="13" fillId="0" borderId="40" xfId="0" applyFont="1" applyBorder="1" applyAlignment="1" applyProtection="1">
      <alignment horizontal="center" vertical="center" wrapText="1"/>
      <protection locked="0"/>
    </xf>
    <xf numFmtId="2" fontId="11" fillId="0" borderId="40" xfId="2" applyNumberFormat="1" applyFont="1" applyFill="1" applyBorder="1" applyAlignment="1" applyProtection="1">
      <alignment horizontal="center" vertical="center" wrapText="1"/>
      <protection locked="0"/>
    </xf>
    <xf numFmtId="175" fontId="11" fillId="0" borderId="41" xfId="26" applyNumberFormat="1" applyFont="1" applyFill="1" applyBorder="1" applyAlignment="1" applyProtection="1">
      <alignment horizontal="center" vertical="center" wrapText="1"/>
      <protection locked="0"/>
    </xf>
    <xf numFmtId="175" fontId="11" fillId="0" borderId="43" xfId="26" applyNumberFormat="1" applyFont="1" applyFill="1" applyBorder="1" applyAlignment="1" applyProtection="1">
      <alignment horizontal="center" vertical="center" wrapText="1"/>
      <protection locked="0"/>
    </xf>
    <xf numFmtId="175" fontId="11" fillId="16" borderId="40" xfId="26"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42" fillId="16" borderId="40" xfId="0" applyFont="1" applyFill="1" applyBorder="1" applyAlignment="1" applyProtection="1">
      <alignment horizontal="center" vertical="center" wrapText="1"/>
      <protection locked="0"/>
    </xf>
    <xf numFmtId="0" fontId="42" fillId="0" borderId="40" xfId="0" applyFont="1" applyBorder="1" applyAlignment="1" applyProtection="1">
      <alignment vertical="center" wrapText="1"/>
      <protection locked="0"/>
    </xf>
    <xf numFmtId="9" fontId="42" fillId="0" borderId="40" xfId="2" applyFont="1" applyFill="1" applyBorder="1" applyAlignment="1" applyProtection="1">
      <alignment horizontal="center" vertical="center" wrapText="1"/>
      <protection locked="0"/>
    </xf>
    <xf numFmtId="0" fontId="11" fillId="30" borderId="40" xfId="0" applyFont="1" applyFill="1" applyBorder="1" applyAlignment="1" applyProtection="1">
      <alignment horizontal="justify" vertical="center" wrapText="1"/>
      <protection locked="0"/>
    </xf>
    <xf numFmtId="0" fontId="0" fillId="30" borderId="40" xfId="0" applyFill="1" applyBorder="1" applyAlignment="1" applyProtection="1">
      <alignment horizontal="justify" vertical="center" wrapText="1"/>
      <protection locked="0"/>
    </xf>
    <xf numFmtId="0" fontId="11" fillId="36" borderId="40" xfId="0" applyFont="1" applyFill="1" applyBorder="1" applyAlignment="1" applyProtection="1">
      <alignment vertical="center" wrapText="1"/>
      <protection locked="0"/>
    </xf>
    <xf numFmtId="0" fontId="11" fillId="30" borderId="40" xfId="0" applyFont="1" applyFill="1" applyBorder="1" applyAlignment="1" applyProtection="1">
      <alignment vertical="center" wrapText="1"/>
      <protection locked="0"/>
    </xf>
    <xf numFmtId="0" fontId="0" fillId="30" borderId="40" xfId="0" applyFill="1" applyBorder="1" applyAlignment="1" applyProtection="1">
      <alignment vertical="center" wrapText="1"/>
      <protection locked="0"/>
    </xf>
    <xf numFmtId="0" fontId="11" fillId="30" borderId="40" xfId="0" applyFont="1" applyFill="1" applyBorder="1" applyAlignment="1" applyProtection="1">
      <alignment horizontal="center" vertical="center" wrapText="1"/>
      <protection locked="0"/>
    </xf>
    <xf numFmtId="0" fontId="0" fillId="30" borderId="40" xfId="0" applyFill="1" applyBorder="1" applyAlignment="1" applyProtection="1">
      <alignment horizontal="center" vertical="center" wrapText="1"/>
      <protection locked="0"/>
    </xf>
    <xf numFmtId="0" fontId="18" fillId="30" borderId="40" xfId="0" applyFont="1" applyFill="1" applyBorder="1" applyAlignment="1" applyProtection="1">
      <alignment horizontal="center" vertical="center" wrapText="1"/>
      <protection locked="0"/>
    </xf>
    <xf numFmtId="9" fontId="18" fillId="30" borderId="40" xfId="26" applyFont="1" applyFill="1" applyBorder="1" applyAlignment="1" applyProtection="1">
      <alignment horizontal="center" vertical="center" wrapText="1"/>
      <protection locked="0"/>
    </xf>
    <xf numFmtId="0" fontId="13" fillId="30" borderId="40" xfId="0" applyFont="1" applyFill="1" applyBorder="1" applyAlignment="1" applyProtection="1">
      <alignment horizontal="center" vertical="center" wrapText="1"/>
      <protection locked="0"/>
    </xf>
    <xf numFmtId="9" fontId="11" fillId="30" borderId="40" xfId="2" applyFont="1" applyFill="1" applyBorder="1" applyAlignment="1" applyProtection="1">
      <alignment horizontal="center" vertical="center" wrapText="1"/>
      <protection locked="0"/>
    </xf>
    <xf numFmtId="0" fontId="42" fillId="26" borderId="40" xfId="0" applyFont="1" applyFill="1" applyBorder="1" applyAlignment="1" applyProtection="1">
      <alignment horizontal="center" vertical="center" wrapText="1"/>
      <protection locked="0"/>
    </xf>
    <xf numFmtId="175" fontId="11" fillId="30" borderId="40" xfId="26"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horizontal="center" vertical="center" wrapText="1"/>
      <protection locked="0"/>
    </xf>
    <xf numFmtId="175" fontId="18" fillId="30" borderId="40" xfId="26" applyNumberFormat="1" applyFont="1" applyFill="1" applyBorder="1" applyAlignment="1" applyProtection="1">
      <alignment horizontal="center" vertical="center" wrapText="1"/>
      <protection locked="0"/>
    </xf>
    <xf numFmtId="175" fontId="0" fillId="30" borderId="40" xfId="0" applyNumberFormat="1" applyFill="1" applyBorder="1" applyAlignment="1" applyProtection="1">
      <alignment horizontal="center" vertical="center" wrapText="1"/>
      <protection locked="0"/>
    </xf>
    <xf numFmtId="175" fontId="11" fillId="30" borderId="41" xfId="2" applyNumberFormat="1" applyFont="1" applyFill="1" applyBorder="1" applyAlignment="1" applyProtection="1">
      <alignment horizontal="center" vertical="center" wrapText="1"/>
      <protection locked="0"/>
    </xf>
    <xf numFmtId="175" fontId="11" fillId="30" borderId="42" xfId="2" applyNumberFormat="1" applyFont="1" applyFill="1" applyBorder="1" applyAlignment="1" applyProtection="1">
      <alignment horizontal="center" vertical="center" wrapText="1"/>
      <protection locked="0"/>
    </xf>
    <xf numFmtId="175" fontId="11" fillId="30" borderId="43" xfId="2" applyNumberFormat="1" applyFont="1" applyFill="1" applyBorder="1" applyAlignment="1" applyProtection="1">
      <alignment horizontal="center" vertical="center" wrapText="1"/>
      <protection locked="0"/>
    </xf>
    <xf numFmtId="175" fontId="11" fillId="30" borderId="41" xfId="26" applyNumberFormat="1" applyFont="1" applyFill="1" applyBorder="1" applyAlignment="1" applyProtection="1">
      <alignment horizontal="center" vertical="center" wrapText="1"/>
      <protection locked="0"/>
    </xf>
    <xf numFmtId="175" fontId="11" fillId="30" borderId="42" xfId="26" applyNumberFormat="1" applyFont="1" applyFill="1" applyBorder="1" applyAlignment="1" applyProtection="1">
      <alignment horizontal="center" vertical="center" wrapText="1"/>
      <protection locked="0"/>
    </xf>
    <xf numFmtId="175" fontId="11" fillId="30" borderId="43" xfId="26" applyNumberFormat="1" applyFont="1" applyFill="1" applyBorder="1" applyAlignment="1" applyProtection="1">
      <alignment horizontal="center" vertical="center" wrapText="1"/>
      <protection locked="0"/>
    </xf>
    <xf numFmtId="0" fontId="42" fillId="30" borderId="40" xfId="0" applyFont="1" applyFill="1" applyBorder="1" applyAlignment="1" applyProtection="1">
      <alignment vertical="center" wrapText="1"/>
      <protection locked="0"/>
    </xf>
    <xf numFmtId="0" fontId="42" fillId="30" borderId="40" xfId="0" applyFont="1" applyFill="1" applyBorder="1" applyAlignment="1" applyProtection="1">
      <alignment horizontal="center" vertical="center" wrapText="1"/>
      <protection locked="0"/>
    </xf>
    <xf numFmtId="0" fontId="11" fillId="37" borderId="40" xfId="0" applyFont="1" applyFill="1" applyBorder="1" applyAlignment="1" applyProtection="1">
      <alignment horizontal="center" vertical="center" wrapText="1"/>
      <protection locked="0"/>
    </xf>
    <xf numFmtId="9" fontId="11" fillId="37" borderId="40" xfId="0" applyNumberFormat="1" applyFont="1" applyFill="1" applyBorder="1" applyAlignment="1" applyProtection="1">
      <alignment horizontal="center" vertical="center" wrapText="1"/>
      <protection locked="0"/>
    </xf>
    <xf numFmtId="0" fontId="11" fillId="37" borderId="40" xfId="0" applyFont="1" applyFill="1" applyBorder="1" applyAlignment="1" applyProtection="1">
      <alignment horizontal="justify" vertical="center" wrapText="1"/>
      <protection locked="0"/>
    </xf>
    <xf numFmtId="0" fontId="11" fillId="37" borderId="40" xfId="0" applyFont="1" applyFill="1" applyBorder="1" applyAlignment="1" applyProtection="1">
      <alignment vertical="center"/>
      <protection locked="0"/>
    </xf>
    <xf numFmtId="0" fontId="11" fillId="37" borderId="40" xfId="0" applyFont="1" applyFill="1" applyBorder="1" applyAlignment="1" applyProtection="1">
      <alignment vertical="center" wrapText="1"/>
      <protection locked="0"/>
    </xf>
    <xf numFmtId="0" fontId="13" fillId="37" borderId="40" xfId="0" applyFont="1" applyFill="1" applyBorder="1" applyAlignment="1" applyProtection="1">
      <alignment horizontal="center" vertical="center" wrapText="1"/>
      <protection locked="0"/>
    </xf>
    <xf numFmtId="175" fontId="11" fillId="37" borderId="40" xfId="2" applyNumberFormat="1" applyFont="1" applyFill="1" applyBorder="1" applyAlignment="1" applyProtection="1">
      <alignment horizontal="center" vertical="center" wrapText="1"/>
      <protection locked="0"/>
    </xf>
    <xf numFmtId="0" fontId="18" fillId="37" borderId="40" xfId="0" applyFont="1" applyFill="1" applyBorder="1" applyAlignment="1" applyProtection="1">
      <alignment horizontal="center" vertical="center" wrapText="1"/>
      <protection locked="0"/>
    </xf>
    <xf numFmtId="10" fontId="18" fillId="37" borderId="40" xfId="0" applyNumberFormat="1" applyFont="1" applyFill="1" applyBorder="1" applyAlignment="1" applyProtection="1">
      <alignment horizontal="center" vertical="center" wrapText="1"/>
      <protection locked="0"/>
    </xf>
    <xf numFmtId="10" fontId="11" fillId="37" borderId="40" xfId="0" applyNumberFormat="1" applyFont="1" applyFill="1" applyBorder="1" applyAlignment="1" applyProtection="1">
      <alignment horizontal="center" vertical="center" wrapText="1"/>
      <protection locked="0"/>
    </xf>
    <xf numFmtId="175" fontId="11" fillId="37" borderId="41" xfId="2" applyNumberFormat="1" applyFont="1" applyFill="1" applyBorder="1" applyAlignment="1" applyProtection="1">
      <alignment horizontal="center" vertical="center" wrapText="1"/>
      <protection locked="0"/>
    </xf>
    <xf numFmtId="175" fontId="11" fillId="37" borderId="43" xfId="2" applyNumberFormat="1" applyFont="1" applyFill="1" applyBorder="1" applyAlignment="1" applyProtection="1">
      <alignment horizontal="center" vertical="center" wrapText="1"/>
      <protection locked="0"/>
    </xf>
    <xf numFmtId="0" fontId="11" fillId="33" borderId="40" xfId="0" applyFont="1" applyFill="1" applyBorder="1" applyAlignment="1" applyProtection="1">
      <alignment horizontal="justify" vertical="center"/>
      <protection locked="0"/>
    </xf>
    <xf numFmtId="0" fontId="36" fillId="33" borderId="40" xfId="0" applyFont="1" applyFill="1" applyBorder="1" applyAlignment="1" applyProtection="1">
      <alignment vertical="center" wrapText="1"/>
      <protection locked="0"/>
    </xf>
    <xf numFmtId="0" fontId="11" fillId="32" borderId="40" xfId="0" applyFont="1" applyFill="1" applyBorder="1" applyAlignment="1" applyProtection="1">
      <alignment vertical="center" wrapText="1"/>
      <protection locked="0"/>
    </xf>
    <xf numFmtId="0" fontId="42" fillId="32" borderId="40" xfId="0" applyFont="1" applyFill="1" applyBorder="1" applyAlignment="1" applyProtection="1">
      <alignment vertical="center" wrapText="1"/>
      <protection locked="0"/>
    </xf>
    <xf numFmtId="0" fontId="11" fillId="32" borderId="40" xfId="0" applyFont="1" applyFill="1" applyBorder="1" applyAlignment="1" applyProtection="1">
      <alignment horizontal="center" vertical="center" wrapText="1"/>
      <protection locked="0"/>
    </xf>
    <xf numFmtId="0" fontId="42" fillId="32" borderId="40" xfId="0" applyFont="1" applyFill="1" applyBorder="1" applyAlignment="1" applyProtection="1">
      <alignment horizontal="center" vertical="center" wrapText="1"/>
      <protection locked="0"/>
    </xf>
    <xf numFmtId="0" fontId="18" fillId="32" borderId="40" xfId="0" applyFont="1" applyFill="1" applyBorder="1" applyAlignment="1" applyProtection="1">
      <alignment horizontal="center" vertical="center" wrapText="1"/>
      <protection locked="0"/>
    </xf>
    <xf numFmtId="9" fontId="18" fillId="32" borderId="40" xfId="26" applyFont="1" applyFill="1" applyBorder="1" applyAlignment="1" applyProtection="1">
      <alignment horizontal="center" vertical="center" wrapText="1"/>
      <protection locked="0"/>
    </xf>
    <xf numFmtId="0" fontId="13" fillId="32" borderId="40" xfId="0" applyFont="1" applyFill="1" applyBorder="1" applyAlignment="1" applyProtection="1">
      <alignment horizontal="center" vertical="center" wrapText="1"/>
      <protection locked="0"/>
    </xf>
    <xf numFmtId="2" fontId="11" fillId="32" borderId="40" xfId="2" applyNumberFormat="1" applyFont="1" applyFill="1" applyBorder="1" applyAlignment="1" applyProtection="1">
      <alignment horizontal="center" vertical="center" wrapText="1"/>
      <protection locked="0"/>
    </xf>
    <xf numFmtId="9" fontId="11" fillId="32" borderId="40" xfId="2" applyFont="1" applyFill="1" applyBorder="1" applyAlignment="1" applyProtection="1">
      <alignment horizontal="center" vertical="center" wrapText="1"/>
      <protection locked="0"/>
    </xf>
    <xf numFmtId="0" fontId="11" fillId="27" borderId="40" xfId="2" applyNumberFormat="1" applyFont="1" applyFill="1" applyBorder="1" applyAlignment="1" applyProtection="1">
      <alignment horizontal="center" vertical="center" wrapText="1"/>
      <protection locked="0"/>
    </xf>
    <xf numFmtId="175" fontId="11" fillId="32" borderId="40" xfId="26" applyNumberFormat="1" applyFont="1" applyFill="1" applyBorder="1" applyAlignment="1" applyProtection="1">
      <alignment horizontal="center" vertical="center" wrapText="1"/>
      <protection locked="0"/>
    </xf>
    <xf numFmtId="175" fontId="11" fillId="32" borderId="40" xfId="2" applyNumberFormat="1" applyFont="1" applyFill="1" applyBorder="1" applyAlignment="1" applyProtection="1">
      <alignment horizontal="center" vertical="center" wrapText="1"/>
      <protection locked="0"/>
    </xf>
    <xf numFmtId="175" fontId="18" fillId="32" borderId="40" xfId="26" applyNumberFormat="1" applyFont="1" applyFill="1" applyBorder="1" applyAlignment="1" applyProtection="1">
      <alignment horizontal="center" vertical="center" wrapText="1"/>
      <protection locked="0"/>
    </xf>
    <xf numFmtId="0" fontId="18" fillId="33" borderId="40" xfId="0" applyFont="1" applyFill="1" applyBorder="1" applyAlignment="1" applyProtection="1">
      <alignment horizontal="justify" vertical="center" wrapText="1"/>
      <protection locked="0"/>
    </xf>
    <xf numFmtId="9" fontId="13" fillId="33" borderId="40" xfId="0" applyNumberFormat="1" applyFont="1" applyFill="1" applyBorder="1" applyAlignment="1" applyProtection="1">
      <alignment horizontal="center" vertical="center" wrapText="1"/>
      <protection locked="0"/>
    </xf>
    <xf numFmtId="10" fontId="11" fillId="32" borderId="40" xfId="2" applyNumberFormat="1" applyFont="1" applyFill="1" applyBorder="1" applyAlignment="1" applyProtection="1">
      <alignment horizontal="center" vertical="center" wrapText="1"/>
      <protection locked="0"/>
    </xf>
    <xf numFmtId="10" fontId="11" fillId="32" borderId="40" xfId="26" applyNumberFormat="1" applyFont="1" applyFill="1" applyBorder="1" applyAlignment="1" applyProtection="1">
      <alignment horizontal="center" vertical="center" wrapText="1"/>
      <protection locked="0"/>
    </xf>
    <xf numFmtId="175" fontId="11" fillId="32" borderId="41" xfId="2" applyNumberFormat="1" applyFont="1" applyFill="1" applyBorder="1" applyAlignment="1" applyProtection="1">
      <alignment horizontal="center" vertical="center" wrapText="1"/>
      <protection locked="0"/>
    </xf>
    <xf numFmtId="175" fontId="11" fillId="32" borderId="42" xfId="2" applyNumberFormat="1" applyFont="1" applyFill="1" applyBorder="1" applyAlignment="1" applyProtection="1">
      <alignment horizontal="center" vertical="center" wrapText="1"/>
      <protection locked="0"/>
    </xf>
    <xf numFmtId="175" fontId="11" fillId="32" borderId="43" xfId="2" applyNumberFormat="1" applyFont="1" applyFill="1" applyBorder="1" applyAlignment="1" applyProtection="1">
      <alignment horizontal="center" vertical="center" wrapText="1"/>
      <protection locked="0"/>
    </xf>
    <xf numFmtId="175" fontId="11" fillId="32" borderId="41" xfId="26" applyNumberFormat="1" applyFont="1" applyFill="1" applyBorder="1" applyAlignment="1" applyProtection="1">
      <alignment horizontal="center" vertical="center" wrapText="1"/>
      <protection locked="0"/>
    </xf>
    <xf numFmtId="175" fontId="11" fillId="32" borderId="42" xfId="26" applyNumberFormat="1" applyFont="1" applyFill="1" applyBorder="1" applyAlignment="1" applyProtection="1">
      <alignment horizontal="center" vertical="center" wrapText="1"/>
      <protection locked="0"/>
    </xf>
    <xf numFmtId="175" fontId="11" fillId="32" borderId="43" xfId="26" applyNumberFormat="1" applyFont="1" applyFill="1" applyBorder="1" applyAlignment="1" applyProtection="1">
      <alignment horizontal="center" vertical="center" wrapText="1"/>
      <protection locked="0"/>
    </xf>
    <xf numFmtId="175" fontId="11" fillId="5" borderId="40" xfId="26" applyNumberFormat="1" applyFont="1" applyFill="1" applyBorder="1" applyAlignment="1" applyProtection="1">
      <alignment horizontal="center" vertical="center" wrapText="1"/>
      <protection locked="0"/>
    </xf>
    <xf numFmtId="0" fontId="36" fillId="32" borderId="40" xfId="0" applyFont="1" applyFill="1" applyBorder="1" applyAlignment="1" applyProtection="1">
      <alignment vertical="center"/>
      <protection locked="0"/>
    </xf>
    <xf numFmtId="10" fontId="11" fillId="7" borderId="40" xfId="26" applyNumberFormat="1" applyFont="1" applyFill="1" applyBorder="1" applyAlignment="1" applyProtection="1">
      <alignment horizontal="center" vertical="center" wrapText="1"/>
      <protection locked="0"/>
    </xf>
    <xf numFmtId="0" fontId="11" fillId="32" borderId="40" xfId="0" applyFont="1" applyFill="1" applyBorder="1" applyAlignment="1" applyProtection="1">
      <alignment horizontal="justify" vertical="center"/>
      <protection locked="0"/>
    </xf>
    <xf numFmtId="0" fontId="0" fillId="32" borderId="40" xfId="0" applyFill="1" applyBorder="1" applyAlignment="1" applyProtection="1">
      <alignment vertical="center" wrapText="1"/>
      <protection locked="0"/>
    </xf>
    <xf numFmtId="0" fontId="11" fillId="32" borderId="40" xfId="2" applyNumberFormat="1" applyFont="1" applyFill="1" applyBorder="1" applyAlignment="1" applyProtection="1">
      <alignment horizontal="center" vertical="center" wrapText="1"/>
      <protection locked="0"/>
    </xf>
    <xf numFmtId="0" fontId="0" fillId="32" borderId="40" xfId="0" applyFill="1" applyBorder="1" applyAlignment="1" applyProtection="1">
      <alignment horizontal="center" vertical="center" wrapText="1"/>
      <protection locked="0"/>
    </xf>
    <xf numFmtId="0" fontId="13" fillId="35" borderId="40" xfId="0" applyFont="1" applyFill="1" applyBorder="1" applyAlignment="1" applyProtection="1">
      <alignment horizontal="center" vertical="center" wrapText="1"/>
      <protection locked="0"/>
    </xf>
    <xf numFmtId="10" fontId="11" fillId="5" borderId="40" xfId="26" applyNumberFormat="1" applyFont="1" applyFill="1" applyBorder="1" applyAlignment="1" applyProtection="1">
      <alignment horizontal="center" vertical="center" wrapText="1"/>
      <protection locked="0"/>
    </xf>
    <xf numFmtId="0" fontId="11" fillId="34" borderId="40" xfId="0" applyFont="1" applyFill="1" applyBorder="1" applyAlignment="1" applyProtection="1">
      <alignment horizontal="center" vertical="center" wrapText="1"/>
      <protection locked="0"/>
    </xf>
    <xf numFmtId="0" fontId="18" fillId="34" borderId="40" xfId="0" applyFont="1" applyFill="1" applyBorder="1" applyAlignment="1" applyProtection="1">
      <alignment horizontal="center" vertical="center" wrapText="1"/>
      <protection locked="0"/>
    </xf>
    <xf numFmtId="10" fontId="18" fillId="34" borderId="40" xfId="0" applyNumberFormat="1" applyFont="1" applyFill="1" applyBorder="1" applyAlignment="1" applyProtection="1">
      <alignment horizontal="center" vertical="center" wrapText="1"/>
      <protection locked="0"/>
    </xf>
    <xf numFmtId="175" fontId="18" fillId="35" borderId="40" xfId="26" applyNumberFormat="1" applyFont="1" applyFill="1" applyBorder="1" applyAlignment="1" applyProtection="1">
      <alignment horizontal="center" vertical="center" wrapText="1"/>
      <protection locked="0"/>
    </xf>
    <xf numFmtId="0" fontId="18" fillId="35" borderId="40" xfId="0" applyFont="1" applyFill="1" applyBorder="1" applyAlignment="1" applyProtection="1">
      <alignment horizontal="center" vertical="center" wrapText="1"/>
      <protection locked="0"/>
    </xf>
    <xf numFmtId="175" fontId="11" fillId="35" borderId="40" xfId="26" applyNumberFormat="1" applyFont="1" applyFill="1" applyBorder="1" applyAlignment="1" applyProtection="1">
      <alignment horizontal="center" vertical="center" wrapText="1"/>
      <protection locked="0"/>
    </xf>
    <xf numFmtId="0" fontId="42" fillId="35" borderId="40" xfId="0" applyFont="1" applyFill="1" applyBorder="1" applyAlignment="1" applyProtection="1">
      <alignment horizontal="center" vertical="center" wrapText="1"/>
      <protection locked="0"/>
    </xf>
    <xf numFmtId="2" fontId="11" fillId="35" borderId="40" xfId="2" applyNumberFormat="1" applyFont="1" applyFill="1" applyBorder="1" applyAlignment="1" applyProtection="1">
      <alignment horizontal="center" vertical="center" wrapText="1"/>
      <protection locked="0"/>
    </xf>
    <xf numFmtId="9" fontId="11" fillId="35" borderId="40" xfId="2" applyFont="1" applyFill="1" applyBorder="1" applyAlignment="1" applyProtection="1">
      <alignment horizontal="center" vertical="center" wrapText="1"/>
      <protection locked="0"/>
    </xf>
    <xf numFmtId="0" fontId="11" fillId="34" borderId="40" xfId="0" applyFont="1" applyFill="1" applyBorder="1" applyAlignment="1" applyProtection="1">
      <alignment horizontal="justify" vertical="center" wrapText="1"/>
      <protection locked="0"/>
    </xf>
    <xf numFmtId="0" fontId="11" fillId="34" borderId="40" xfId="0" applyFont="1" applyFill="1" applyBorder="1" applyAlignment="1" applyProtection="1">
      <alignment vertical="center" wrapText="1"/>
      <protection locked="0"/>
    </xf>
    <xf numFmtId="0" fontId="42" fillId="34" borderId="40" xfId="0" applyFont="1" applyFill="1" applyBorder="1" applyAlignment="1" applyProtection="1">
      <alignment vertical="center" wrapText="1"/>
      <protection locked="0"/>
    </xf>
    <xf numFmtId="0" fontId="42" fillId="34" borderId="40" xfId="0" applyFont="1" applyFill="1" applyBorder="1" applyAlignment="1" applyProtection="1">
      <alignment horizontal="center" vertical="center" wrapText="1"/>
      <protection locked="0"/>
    </xf>
    <xf numFmtId="175" fontId="42" fillId="35" borderId="40" xfId="0" applyNumberFormat="1" applyFont="1" applyFill="1" applyBorder="1" applyAlignment="1" applyProtection="1">
      <alignment horizontal="center" vertical="center" wrapText="1"/>
      <protection locked="0"/>
    </xf>
    <xf numFmtId="175" fontId="11" fillId="35" borderId="40" xfId="2" applyNumberFormat="1" applyFont="1" applyFill="1" applyBorder="1" applyAlignment="1" applyProtection="1">
      <alignment horizontal="center" vertical="center" wrapText="1"/>
      <protection locked="0"/>
    </xf>
    <xf numFmtId="175" fontId="42" fillId="0" borderId="40" xfId="0" applyNumberFormat="1" applyFont="1" applyBorder="1" applyAlignment="1" applyProtection="1">
      <alignment horizontal="center" vertical="center" wrapText="1"/>
      <protection locked="0"/>
    </xf>
    <xf numFmtId="0" fontId="42" fillId="0" borderId="40" xfId="0" applyFont="1" applyBorder="1" applyAlignment="1" applyProtection="1">
      <alignment horizontal="center" vertical="center" wrapText="1"/>
      <protection locked="0"/>
    </xf>
    <xf numFmtId="10" fontId="18" fillId="35" borderId="40" xfId="0" applyNumberFormat="1" applyFont="1" applyFill="1" applyBorder="1" applyAlignment="1" applyProtection="1">
      <alignment horizontal="center" vertical="center" wrapText="1"/>
      <protection locked="0"/>
    </xf>
    <xf numFmtId="0" fontId="74" fillId="34" borderId="40" xfId="0" applyFont="1" applyFill="1" applyBorder="1" applyAlignment="1" applyProtection="1">
      <alignment horizontal="center" vertical="center" wrapText="1"/>
      <protection locked="0"/>
    </xf>
    <xf numFmtId="175" fontId="42" fillId="26" borderId="40" xfId="0" applyNumberFormat="1" applyFont="1" applyFill="1" applyBorder="1" applyAlignment="1" applyProtection="1">
      <alignment horizontal="center" vertical="center" wrapText="1"/>
      <protection locked="0"/>
    </xf>
    <xf numFmtId="175" fontId="11" fillId="35" borderId="41" xfId="2" applyNumberFormat="1" applyFont="1" applyFill="1" applyBorder="1" applyAlignment="1" applyProtection="1">
      <alignment horizontal="center" vertical="center" wrapText="1"/>
      <protection locked="0"/>
    </xf>
    <xf numFmtId="175" fontId="11" fillId="35" borderId="42" xfId="2" applyNumberFormat="1" applyFont="1" applyFill="1" applyBorder="1" applyAlignment="1" applyProtection="1">
      <alignment horizontal="center" vertical="center" wrapText="1"/>
      <protection locked="0"/>
    </xf>
    <xf numFmtId="175" fontId="11" fillId="35" borderId="43" xfId="2" applyNumberFormat="1" applyFont="1" applyFill="1" applyBorder="1" applyAlignment="1" applyProtection="1">
      <alignment horizontal="center" vertical="center" wrapText="1"/>
      <protection locked="0"/>
    </xf>
    <xf numFmtId="175" fontId="11" fillId="35" borderId="41" xfId="26" applyNumberFormat="1" applyFont="1" applyFill="1" applyBorder="1" applyAlignment="1" applyProtection="1">
      <alignment horizontal="center" vertical="center" wrapText="1"/>
      <protection locked="0"/>
    </xf>
    <xf numFmtId="175" fontId="11" fillId="35" borderId="42" xfId="26" applyNumberFormat="1" applyFont="1" applyFill="1" applyBorder="1" applyAlignment="1" applyProtection="1">
      <alignment horizontal="center" vertical="center" wrapText="1"/>
      <protection locked="0"/>
    </xf>
    <xf numFmtId="175" fontId="11" fillId="35" borderId="43" xfId="26" applyNumberFormat="1" applyFont="1" applyFill="1" applyBorder="1" applyAlignment="1" applyProtection="1">
      <alignment horizontal="center" vertical="center" wrapText="1"/>
      <protection locked="0"/>
    </xf>
    <xf numFmtId="0" fontId="13" fillId="39" borderId="40" xfId="0" applyFont="1" applyFill="1" applyBorder="1" applyAlignment="1" applyProtection="1">
      <alignment horizontal="center" vertical="center" wrapText="1"/>
      <protection locked="0"/>
    </xf>
    <xf numFmtId="175" fontId="11" fillId="39" borderId="40" xfId="26" applyNumberFormat="1" applyFont="1" applyFill="1" applyBorder="1" applyAlignment="1" applyProtection="1">
      <alignment horizontal="center" vertical="center" wrapText="1"/>
      <protection locked="0"/>
    </xf>
    <xf numFmtId="0" fontId="42" fillId="39" borderId="40" xfId="0" applyFont="1" applyFill="1" applyBorder="1" applyAlignment="1" applyProtection="1">
      <alignment horizontal="center" vertical="center" wrapText="1"/>
      <protection locked="0"/>
    </xf>
    <xf numFmtId="175" fontId="11" fillId="39" borderId="40" xfId="2" applyNumberFormat="1" applyFont="1" applyFill="1" applyBorder="1" applyAlignment="1" applyProtection="1">
      <alignment horizontal="center" vertical="center" wrapText="1"/>
      <protection locked="0"/>
    </xf>
    <xf numFmtId="175" fontId="18" fillId="39" borderId="40" xfId="26" applyNumberFormat="1" applyFont="1" applyFill="1" applyBorder="1" applyAlignment="1" applyProtection="1">
      <alignment horizontal="center" vertical="center" wrapText="1"/>
      <protection locked="0"/>
    </xf>
    <xf numFmtId="0" fontId="18" fillId="39" borderId="40" xfId="0" applyFont="1" applyFill="1" applyBorder="1" applyAlignment="1" applyProtection="1">
      <alignment horizontal="center" vertical="center" wrapText="1"/>
      <protection locked="0"/>
    </xf>
    <xf numFmtId="2" fontId="11" fillId="39" borderId="40" xfId="2" applyNumberFormat="1" applyFont="1" applyFill="1" applyBorder="1" applyAlignment="1" applyProtection="1">
      <alignment horizontal="center" vertical="center" wrapText="1"/>
      <protection locked="0"/>
    </xf>
    <xf numFmtId="9" fontId="11" fillId="39" borderId="40" xfId="2" applyFont="1" applyFill="1" applyBorder="1" applyAlignment="1" applyProtection="1">
      <alignment horizontal="center" vertical="center" wrapText="1"/>
      <protection locked="0"/>
    </xf>
    <xf numFmtId="0" fontId="11" fillId="40" borderId="40" xfId="0" applyFont="1" applyFill="1" applyBorder="1" applyAlignment="1" applyProtection="1">
      <alignment horizontal="center" vertical="center" wrapText="1"/>
      <protection locked="0"/>
    </xf>
    <xf numFmtId="0" fontId="11" fillId="40" borderId="40" xfId="0" applyFont="1" applyFill="1" applyBorder="1" applyAlignment="1" applyProtection="1">
      <alignment horizontal="justify" vertical="center" wrapText="1"/>
      <protection locked="0"/>
    </xf>
    <xf numFmtId="9" fontId="18" fillId="39" borderId="40" xfId="26" applyFont="1" applyFill="1" applyBorder="1" applyAlignment="1" applyProtection="1">
      <alignment horizontal="center" vertical="center" wrapText="1"/>
      <protection locked="0"/>
    </xf>
    <xf numFmtId="0" fontId="42" fillId="7" borderId="40" xfId="0" applyFont="1" applyFill="1" applyBorder="1" applyAlignment="1" applyProtection="1">
      <alignment horizontal="center" vertical="center" wrapText="1"/>
      <protection locked="0"/>
    </xf>
    <xf numFmtId="0" fontId="13" fillId="20" borderId="40" xfId="0" applyFont="1" applyFill="1" applyBorder="1" applyAlignment="1" applyProtection="1">
      <alignment horizontal="center" vertical="center" wrapText="1"/>
      <protection locked="0"/>
    </xf>
    <xf numFmtId="2" fontId="11" fillId="20" borderId="40" xfId="2" applyNumberFormat="1" applyFont="1" applyFill="1" applyBorder="1" applyAlignment="1" applyProtection="1">
      <alignment horizontal="center" vertical="center" wrapText="1"/>
      <protection locked="0"/>
    </xf>
    <xf numFmtId="9" fontId="11" fillId="20" borderId="40" xfId="2" applyFont="1" applyFill="1" applyBorder="1" applyAlignment="1" applyProtection="1">
      <alignment horizontal="center" vertical="center" wrapText="1"/>
      <protection locked="0"/>
    </xf>
    <xf numFmtId="175" fontId="11" fillId="20" borderId="40" xfId="2" applyNumberFormat="1" applyFont="1" applyFill="1" applyBorder="1" applyAlignment="1" applyProtection="1">
      <alignment horizontal="center" vertical="center" wrapText="1"/>
      <protection locked="0"/>
    </xf>
    <xf numFmtId="2" fontId="11" fillId="42" borderId="40" xfId="2" applyNumberFormat="1" applyFont="1" applyFill="1" applyBorder="1" applyAlignment="1" applyProtection="1">
      <alignment horizontal="center" vertical="center" wrapText="1"/>
      <protection locked="0"/>
    </xf>
    <xf numFmtId="9" fontId="11" fillId="42" borderId="40" xfId="2" applyFont="1" applyFill="1" applyBorder="1" applyAlignment="1" applyProtection="1">
      <alignment horizontal="center" vertical="center" wrapText="1"/>
      <protection locked="0"/>
    </xf>
    <xf numFmtId="0" fontId="11" fillId="42" borderId="40" xfId="0" applyFont="1" applyFill="1" applyBorder="1" applyAlignment="1" applyProtection="1">
      <alignment horizontal="center" vertical="center" wrapText="1"/>
      <protection locked="0"/>
    </xf>
    <xf numFmtId="0" fontId="11" fillId="42" borderId="40" xfId="0" applyFont="1" applyFill="1" applyBorder="1" applyAlignment="1" applyProtection="1">
      <alignment horizontal="justify" vertical="center" wrapText="1"/>
      <protection locked="0"/>
    </xf>
    <xf numFmtId="0" fontId="11" fillId="42" borderId="40" xfId="0" applyFont="1" applyFill="1" applyBorder="1" applyAlignment="1" applyProtection="1">
      <alignment vertical="center" wrapText="1"/>
      <protection locked="0"/>
    </xf>
    <xf numFmtId="0" fontId="13" fillId="42" borderId="40" xfId="0" applyFont="1" applyFill="1" applyBorder="1" applyAlignment="1" applyProtection="1">
      <alignment horizontal="center" vertical="center" wrapText="1"/>
      <protection locked="0"/>
    </xf>
    <xf numFmtId="175" fontId="11" fillId="42" borderId="40" xfId="26" applyNumberFormat="1" applyFont="1" applyFill="1" applyBorder="1" applyAlignment="1" applyProtection="1">
      <alignment horizontal="center" vertical="center" wrapText="1"/>
      <protection locked="0"/>
    </xf>
    <xf numFmtId="0" fontId="42" fillId="42" borderId="40" xfId="0" applyFont="1" applyFill="1" applyBorder="1" applyAlignment="1" applyProtection="1">
      <alignment horizontal="center" vertical="center" wrapText="1"/>
      <protection locked="0"/>
    </xf>
    <xf numFmtId="175" fontId="11" fillId="42" borderId="40" xfId="2" applyNumberFormat="1" applyFont="1" applyFill="1" applyBorder="1" applyAlignment="1" applyProtection="1">
      <alignment horizontal="center" vertical="center" wrapText="1"/>
      <protection locked="0"/>
    </xf>
    <xf numFmtId="9" fontId="18" fillId="42" borderId="40" xfId="26" applyFont="1" applyFill="1" applyBorder="1" applyAlignment="1" applyProtection="1">
      <alignment horizontal="center" vertical="center" wrapText="1"/>
      <protection locked="0"/>
    </xf>
    <xf numFmtId="175" fontId="18" fillId="42" borderId="40" xfId="26" applyNumberFormat="1" applyFont="1" applyFill="1" applyBorder="1" applyAlignment="1" applyProtection="1">
      <alignment horizontal="center" vertical="center" wrapText="1"/>
      <protection locked="0"/>
    </xf>
    <xf numFmtId="175" fontId="11" fillId="42" borderId="41" xfId="2" applyNumberFormat="1" applyFont="1" applyFill="1" applyBorder="1" applyAlignment="1" applyProtection="1">
      <alignment horizontal="center" vertical="center" wrapText="1"/>
      <protection locked="0"/>
    </xf>
    <xf numFmtId="175" fontId="11" fillId="42" borderId="42" xfId="2" applyNumberFormat="1" applyFont="1" applyFill="1" applyBorder="1" applyAlignment="1" applyProtection="1">
      <alignment horizontal="center" vertical="center" wrapText="1"/>
      <protection locked="0"/>
    </xf>
    <xf numFmtId="175" fontId="11" fillId="42" borderId="43" xfId="2" applyNumberFormat="1" applyFont="1" applyFill="1" applyBorder="1" applyAlignment="1" applyProtection="1">
      <alignment horizontal="center" vertical="center" wrapText="1"/>
      <protection locked="0"/>
    </xf>
    <xf numFmtId="175" fontId="11" fillId="42" borderId="41" xfId="26" applyNumberFormat="1" applyFont="1" applyFill="1" applyBorder="1" applyAlignment="1" applyProtection="1">
      <alignment horizontal="center" vertical="center" wrapText="1"/>
      <protection locked="0"/>
    </xf>
    <xf numFmtId="175" fontId="11" fillId="42" borderId="42" xfId="26" applyNumberFormat="1" applyFont="1" applyFill="1" applyBorder="1" applyAlignment="1" applyProtection="1">
      <alignment horizontal="center" vertical="center" wrapText="1"/>
      <protection locked="0"/>
    </xf>
    <xf numFmtId="175" fontId="11" fillId="42" borderId="43" xfId="26" applyNumberFormat="1" applyFont="1" applyFill="1" applyBorder="1" applyAlignment="1" applyProtection="1">
      <alignment horizontal="center" vertical="center" wrapText="1"/>
      <protection locked="0"/>
    </xf>
    <xf numFmtId="0" fontId="42" fillId="42" borderId="40" xfId="0" applyFont="1" applyFill="1" applyBorder="1" applyAlignment="1" applyProtection="1">
      <alignment vertical="center" wrapText="1"/>
      <protection locked="0"/>
    </xf>
    <xf numFmtId="9" fontId="13" fillId="0" borderId="40" xfId="26" applyFont="1" applyFill="1" applyBorder="1" applyAlignment="1" applyProtection="1">
      <alignment horizontal="center" vertical="center" wrapText="1"/>
      <protection locked="0"/>
    </xf>
    <xf numFmtId="41" fontId="11" fillId="0" borderId="40" xfId="18" applyFont="1" applyBorder="1" applyAlignment="1" applyProtection="1">
      <alignment horizontal="left" vertical="center" wrapText="1" indent="6"/>
      <protection locked="0"/>
    </xf>
    <xf numFmtId="0" fontId="18" fillId="0" borderId="40" xfId="0" applyFont="1" applyBorder="1" applyAlignment="1" applyProtection="1">
      <alignment horizontal="justify" vertical="center" wrapText="1"/>
      <protection locked="0"/>
    </xf>
    <xf numFmtId="9" fontId="42" fillId="26" borderId="40" xfId="0" applyNumberFormat="1" applyFont="1" applyFill="1" applyBorder="1" applyAlignment="1" applyProtection="1">
      <alignment horizontal="center" vertical="top"/>
      <protection locked="0"/>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72" fillId="2" borderId="10" xfId="0" applyFont="1" applyFill="1" applyBorder="1" applyAlignment="1">
      <alignment horizontal="center" vertical="center" wrapText="1"/>
    </xf>
    <xf numFmtId="0" fontId="72" fillId="2" borderId="5" xfId="0" applyFont="1" applyFill="1" applyBorder="1" applyAlignment="1">
      <alignment horizontal="center" vertical="center" wrapText="1"/>
    </xf>
    <xf numFmtId="0" fontId="11" fillId="2" borderId="1" xfId="0" applyFont="1" applyFill="1" applyBorder="1" applyAlignment="1">
      <alignment horizontal="center" vertical="center"/>
    </xf>
    <xf numFmtId="0" fontId="72" fillId="2" borderId="1" xfId="0" applyFont="1" applyFill="1" applyBorder="1" applyAlignment="1">
      <alignment horizontal="center" vertical="center" wrapText="1"/>
    </xf>
    <xf numFmtId="0" fontId="72" fillId="2" borderId="1" xfId="0" applyFont="1" applyFill="1" applyBorder="1" applyAlignment="1">
      <alignment horizontal="center" vertical="center"/>
    </xf>
    <xf numFmtId="0" fontId="3" fillId="2" borderId="37"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64" fillId="2" borderId="24" xfId="0" applyFont="1" applyFill="1" applyBorder="1" applyAlignment="1" applyProtection="1">
      <alignment horizontal="center" vertical="center"/>
      <protection hidden="1"/>
    </xf>
    <xf numFmtId="0" fontId="64" fillId="2" borderId="26" xfId="0" applyFont="1" applyFill="1" applyBorder="1" applyAlignment="1" applyProtection="1">
      <alignment horizontal="center" vertical="center"/>
      <protection hidden="1"/>
    </xf>
    <xf numFmtId="0" fontId="20" fillId="15" borderId="1"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0" fillId="0" borderId="16" xfId="0" applyBorder="1" applyAlignment="1">
      <alignment horizontal="justify" vertical="center" wrapText="1"/>
    </xf>
    <xf numFmtId="0" fontId="0" fillId="0" borderId="16"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9" fontId="20" fillId="0" borderId="16" xfId="0" applyNumberFormat="1" applyFont="1" applyBorder="1" applyAlignment="1">
      <alignment horizontal="center" vertical="center" textRotation="90" wrapText="1"/>
    </xf>
    <xf numFmtId="0" fontId="20" fillId="0" borderId="16" xfId="0" applyFont="1" applyBorder="1" applyAlignment="1">
      <alignment horizontal="center" vertical="center" textRotation="90" wrapText="1"/>
    </xf>
    <xf numFmtId="9" fontId="0" fillId="0" borderId="16" xfId="0" applyNumberFormat="1" applyBorder="1" applyAlignment="1">
      <alignment horizontal="center" vertical="center" wrapText="1"/>
    </xf>
    <xf numFmtId="0" fontId="0" fillId="0" borderId="16" xfId="0" applyBorder="1" applyAlignment="1">
      <alignment horizontal="center" vertical="center" wrapText="1"/>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0" fillId="15" borderId="28" xfId="0" applyFont="1" applyFill="1" applyBorder="1" applyAlignment="1">
      <alignment horizontal="center" vertical="center" wrapText="1"/>
    </xf>
    <xf numFmtId="0" fontId="20" fillId="15" borderId="29"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10" fontId="14" fillId="0" borderId="16" xfId="0" applyNumberFormat="1" applyFont="1" applyBorder="1" applyAlignment="1">
      <alignment horizontal="center" vertical="center" wrapText="1"/>
    </xf>
  </cellXfs>
  <cellStyles count="51">
    <cellStyle name="Hipervínculo" xfId="4" builtinId="8"/>
    <cellStyle name="Millares" xfId="3" builtinId="3"/>
    <cellStyle name="Millares [0]" xfId="18" builtinId="6"/>
    <cellStyle name="Millares [0] 2" xfId="24" xr:uid="{00000000-0005-0000-0000-000003000000}"/>
    <cellStyle name="Millares [0] 2 2" xfId="48" xr:uid="{00000000-0005-0000-0000-000004000000}"/>
    <cellStyle name="Millares [0] 3" xfId="42" xr:uid="{00000000-0005-0000-0000-000005000000}"/>
    <cellStyle name="Millares 10" xfId="35" xr:uid="{00000000-0005-0000-0000-000006000000}"/>
    <cellStyle name="Millares 11" xfId="49" xr:uid="{00000000-0005-0000-0000-000007000000}"/>
    <cellStyle name="Millares 12" xfId="30" xr:uid="{00000000-0005-0000-0000-000008000000}"/>
    <cellStyle name="Millares 2" xfId="5" xr:uid="{00000000-0005-0000-0000-000009000000}"/>
    <cellStyle name="Millares 2 2" xfId="14" xr:uid="{00000000-0005-0000-0000-00000A000000}"/>
    <cellStyle name="Millares 2 2 2" xfId="22" xr:uid="{00000000-0005-0000-0000-00000B000000}"/>
    <cellStyle name="Millares 2 2 2 2" xfId="46" xr:uid="{00000000-0005-0000-0000-00000C000000}"/>
    <cellStyle name="Millares 2 2 3" xfId="39" xr:uid="{00000000-0005-0000-0000-00000D000000}"/>
    <cellStyle name="Millares 3" xfId="13" xr:uid="{00000000-0005-0000-0000-00000E000000}"/>
    <cellStyle name="Millares 3 2" xfId="21" xr:uid="{00000000-0005-0000-0000-00000F000000}"/>
    <cellStyle name="Millares 3 2 2" xfId="45" xr:uid="{00000000-0005-0000-0000-000010000000}"/>
    <cellStyle name="Millares 3 3" xfId="38" xr:uid="{00000000-0005-0000-0000-000011000000}"/>
    <cellStyle name="Millares 4" xfId="16" xr:uid="{00000000-0005-0000-0000-000012000000}"/>
    <cellStyle name="Millares 4 2" xfId="23" xr:uid="{00000000-0005-0000-0000-000013000000}"/>
    <cellStyle name="Millares 4 2 2" xfId="47" xr:uid="{00000000-0005-0000-0000-000014000000}"/>
    <cellStyle name="Millares 4 3" xfId="41" xr:uid="{00000000-0005-0000-0000-000015000000}"/>
    <cellStyle name="Millares 5" xfId="20" xr:uid="{00000000-0005-0000-0000-000016000000}"/>
    <cellStyle name="Millares 5 2" xfId="44" xr:uid="{00000000-0005-0000-0000-000017000000}"/>
    <cellStyle name="Millares 6" xfId="19" xr:uid="{00000000-0005-0000-0000-000018000000}"/>
    <cellStyle name="Millares 6 2" xfId="43" xr:uid="{00000000-0005-0000-0000-000019000000}"/>
    <cellStyle name="Millares 7" xfId="29" xr:uid="{00000000-0005-0000-0000-00001A000000}"/>
    <cellStyle name="Millares 8" xfId="33" xr:uid="{00000000-0005-0000-0000-00001B000000}"/>
    <cellStyle name="Millares 9" xfId="27" xr:uid="{00000000-0005-0000-0000-00001C000000}"/>
    <cellStyle name="Moneda" xfId="1" builtinId="4"/>
    <cellStyle name="Moneda [0] 2" xfId="25" xr:uid="{00000000-0005-0000-0000-00001E000000}"/>
    <cellStyle name="Moneda 10" xfId="50" xr:uid="{00000000-0005-0000-0000-00001F000000}"/>
    <cellStyle name="Moneda 2" xfId="9" xr:uid="{00000000-0005-0000-0000-000020000000}"/>
    <cellStyle name="Moneda 3" xfId="12" xr:uid="{00000000-0005-0000-0000-000021000000}"/>
    <cellStyle name="Moneda 3 2" xfId="37" xr:uid="{00000000-0005-0000-0000-000022000000}"/>
    <cellStyle name="Moneda 4" xfId="15" xr:uid="{00000000-0005-0000-0000-000023000000}"/>
    <cellStyle name="Moneda 4 2" xfId="40" xr:uid="{00000000-0005-0000-0000-000024000000}"/>
    <cellStyle name="Moneda 5" xfId="28" xr:uid="{00000000-0005-0000-0000-000025000000}"/>
    <cellStyle name="Moneda 6" xfId="32" xr:uid="{00000000-0005-0000-0000-000026000000}"/>
    <cellStyle name="Moneda 7" xfId="36" xr:uid="{00000000-0005-0000-0000-000027000000}"/>
    <cellStyle name="Moneda 8" xfId="31" xr:uid="{00000000-0005-0000-0000-000028000000}"/>
    <cellStyle name="Moneda 9" xfId="34" xr:uid="{00000000-0005-0000-0000-000029000000}"/>
    <cellStyle name="Normal" xfId="0" builtinId="0"/>
    <cellStyle name="Normal 2" xfId="11" xr:uid="{00000000-0005-0000-0000-00002B000000}"/>
    <cellStyle name="Normal 3" xfId="17" xr:uid="{00000000-0005-0000-0000-00002C000000}"/>
    <cellStyle name="Normal_504 Seguimiento Plan de Acción reprogramacion junio 2010" xfId="6" xr:uid="{00000000-0005-0000-0000-00002D000000}"/>
    <cellStyle name="Porcentaje" xfId="2" builtinId="5"/>
    <cellStyle name="Porcentaje 2" xfId="8" xr:uid="{00000000-0005-0000-0000-00002F000000}"/>
    <cellStyle name="Porcentaje 2 2" xfId="26" xr:uid="{00000000-0005-0000-0000-000030000000}"/>
    <cellStyle name="Porcentaje 4" xfId="7" xr:uid="{00000000-0005-0000-0000-000031000000}"/>
    <cellStyle name="Porcentual 4" xfId="10" xr:uid="{00000000-0005-0000-0000-000032000000}"/>
  </cellStyles>
  <dxfs count="0"/>
  <tableStyles count="0" defaultTableStyle="TableStyleMedium2" defaultPivotStyle="PivotStyleLight16"/>
  <colors>
    <mruColors>
      <color rgb="FFFFFF99"/>
      <color rgb="FF99CCFF"/>
      <color rgb="FF336600"/>
      <color rgb="FFD60093"/>
      <color rgb="FFFF3399"/>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7" name="Flecha izquierda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9999616" y="1429830"/>
          <a:ext cx="1619251" cy="47761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142875</xdr:colOff>
          <xdr:row>1</xdr:row>
          <xdr:rowOff>28575</xdr:rowOff>
        </xdr:from>
        <xdr:to>
          <xdr:col>7</xdr:col>
          <xdr:colOff>1400175</xdr:colOff>
          <xdr:row>1</xdr:row>
          <xdr:rowOff>409575</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0"/>
          <a:ext cx="809624"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400-000003000000}"/>
            </a:ext>
            <a:ext uri="{147F2762-F138-4A5C-976F-8EAC2B608ADB}">
              <a16:predDERef xmlns:a16="http://schemas.microsoft.com/office/drawing/2014/main" pred="{1FC26137-4FD0-4323-9132-CF2746A2BAD8}"/>
            </a:ext>
          </a:extLst>
        </xdr:cNvPr>
        <xdr:cNvSpPr/>
      </xdr:nvSpPr>
      <xdr:spPr>
        <a:xfrm>
          <a:off x="16216313" y="0"/>
          <a:ext cx="2521085"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5375" cy="876300"/>
    <xdr:pic>
      <xdr:nvPicPr>
        <xdr:cNvPr id="4" name="Imagen 3">
          <a:extLst>
            <a:ext uri="{FF2B5EF4-FFF2-40B4-BE49-F238E27FC236}">
              <a16:creationId xmlns:a16="http://schemas.microsoft.com/office/drawing/2014/main" id="{00000000-0008-0000-0400-000004000000}"/>
            </a:ext>
            <a:ext uri="{147F2762-F138-4A5C-976F-8EAC2B608ADB}">
              <a16:predDERef xmlns:a16="http://schemas.microsoft.com/office/drawing/2014/main" pred="{E449A91A-AD19-4AE7-BB15-620DEBCD35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396750" y="0"/>
          <a:ext cx="4905375" cy="876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400-000005000000}"/>
            </a:ext>
            <a:ext uri="{147F2762-F138-4A5C-976F-8EAC2B608ADB}">
              <a16:predDERef xmlns:a16="http://schemas.microsoft.com/office/drawing/2014/main" pred="{25070C0F-CB90-4659-928F-5DFEA566DB73}"/>
            </a:ext>
          </a:extLst>
        </xdr:cNvPr>
        <xdr:cNvSpPr/>
      </xdr:nvSpPr>
      <xdr:spPr bwMode="auto">
        <a:xfrm>
          <a:off x="3912870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6236950" y="1299522"/>
          <a:ext cx="3841349" cy="43690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560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16</xdr:row>
      <xdr:rowOff>114686</xdr:rowOff>
    </xdr:to>
    <xdr:pic>
      <xdr:nvPicPr>
        <xdr:cNvPr id="4" name="Imagen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165525" y="3352800"/>
          <a:ext cx="4904836" cy="1524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5" name="Imagen 4">
          <a:extLst>
            <a:ext uri="{FF2B5EF4-FFF2-40B4-BE49-F238E27FC236}">
              <a16:creationId xmlns:a16="http://schemas.microsoft.com/office/drawing/2014/main" id="{00000000-0008-0000-0500-000005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5944628" y="190500"/>
          <a:ext cx="2488565" cy="684439"/>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ludcapitalgovco-my.sharepoint.com/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dpyba.sharepoint.com/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Users/vviracacha/Desktop/SEGUIMIENTO%20A%20PROYECTOS%20SPI%20-%20OCT5%20DE%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sharepoint.com/Users/vviracacha/Downloads/SPI%20-%20Indicadores%20de%20gesti&#243;n%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vviracacha/Downloads/SPI%20-%20Indicadores%20de%20gesti&#243;n%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ogarzona/Documents/OSCAR%202017/INFORMES/1096%20Formato%20SPI%202017%20Def%20Marzo%202017%20OG.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saludcapitalgovco-my.sharepoint.com/personal/jetautiva_saludcapital_gov_co/Documents/Documentos/Instituto/Proyecto%20de%20inversion%207951/Seguimiento%20pai/7951%20PE01-PR06-F02_7951%20registrado%20segplan-%20JULIO%202024xlsx.xlsx?1AE484AC" TargetMode="External"/><Relationship Id="rId1" Type="http://schemas.openxmlformats.org/officeDocument/2006/relationships/externalLinkPath" Target="file:///\\1AE484AC\7951%20PE01-PR06-F02_7951%20registrado%20segplan-%20JULIO%202024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PROGRAMACION CUATRIENIO"/>
      <sheetName val="2. RESUMEN EJECUTIVO"/>
      <sheetName val="3. EJEC PRESUPUESTAL"/>
      <sheetName val="4. "/>
      <sheetName val="4. ACTIVIDADES Y TAREAS"/>
      <sheetName val="5. METAS PDD"/>
    </sheetNames>
    <sheetDataSet>
      <sheetData sheetId="0" refreshError="1"/>
      <sheetData sheetId="1" refreshError="1">
        <row r="20">
          <cell r="J20">
            <v>328148570</v>
          </cell>
        </row>
        <row r="24">
          <cell r="J24">
            <v>238501036</v>
          </cell>
        </row>
        <row r="28">
          <cell r="J28">
            <v>372468668</v>
          </cell>
        </row>
        <row r="32">
          <cell r="J32">
            <v>200000000</v>
          </cell>
        </row>
        <row r="36">
          <cell r="J36">
            <v>787642180</v>
          </cell>
        </row>
        <row r="40">
          <cell r="J40">
            <v>911527968</v>
          </cell>
        </row>
        <row r="44">
          <cell r="J44">
            <v>346680150</v>
          </cell>
        </row>
        <row r="48">
          <cell r="J48">
            <v>69271113</v>
          </cell>
        </row>
        <row r="52">
          <cell r="J52">
            <v>283008915</v>
          </cell>
        </row>
        <row r="56">
          <cell r="J56">
            <v>2046942800</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opLeftCell="A3" zoomScale="70" zoomScaleNormal="70" workbookViewId="0">
      <selection sqref="A1:C3"/>
    </sheetView>
  </sheetViews>
  <sheetFormatPr baseColWidth="10" defaultColWidth="11.42578125" defaultRowHeight="15" x14ac:dyDescent="0.25"/>
  <cols>
    <col min="1" max="1" width="7.42578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42578125" style="1" customWidth="1"/>
    <col min="21" max="21" width="16.7109375" style="1" customWidth="1"/>
    <col min="22" max="16384" width="11.42578125" style="1"/>
  </cols>
  <sheetData>
    <row r="1" spans="1:21" ht="35.25" customHeight="1" x14ac:dyDescent="0.25">
      <c r="A1" s="404"/>
      <c r="B1" s="404"/>
      <c r="C1" s="404"/>
      <c r="D1" s="411" t="s">
        <v>0</v>
      </c>
      <c r="E1" s="411"/>
      <c r="F1" s="411"/>
      <c r="G1" s="411"/>
      <c r="H1" s="411"/>
      <c r="I1" s="411"/>
      <c r="J1" s="411"/>
      <c r="K1" s="411"/>
      <c r="L1" s="411"/>
      <c r="M1" s="411"/>
      <c r="N1" s="411"/>
      <c r="O1" s="411"/>
      <c r="P1" s="411"/>
      <c r="Q1" s="411"/>
      <c r="R1" s="411"/>
      <c r="S1" s="411"/>
      <c r="T1" s="405"/>
      <c r="U1" s="406"/>
    </row>
    <row r="2" spans="1:21" ht="35.25" customHeight="1" x14ac:dyDescent="0.25">
      <c r="A2" s="404"/>
      <c r="B2" s="404"/>
      <c r="C2" s="404"/>
      <c r="D2" s="411" t="s">
        <v>1</v>
      </c>
      <c r="E2" s="411"/>
      <c r="F2" s="411"/>
      <c r="G2" s="411"/>
      <c r="H2" s="411"/>
      <c r="I2" s="411"/>
      <c r="J2" s="411"/>
      <c r="K2" s="411"/>
      <c r="L2" s="411"/>
      <c r="M2" s="411"/>
      <c r="N2" s="411"/>
      <c r="O2" s="411"/>
      <c r="P2" s="411"/>
      <c r="Q2" s="411"/>
      <c r="R2" s="411"/>
      <c r="S2" s="411"/>
      <c r="T2" s="407"/>
      <c r="U2" s="408"/>
    </row>
    <row r="3" spans="1:21" ht="35.25" customHeight="1" x14ac:dyDescent="0.25">
      <c r="A3" s="404"/>
      <c r="B3" s="404"/>
      <c r="C3" s="404"/>
      <c r="D3" s="412" t="s">
        <v>2</v>
      </c>
      <c r="E3" s="413"/>
      <c r="F3" s="413"/>
      <c r="G3" s="413"/>
      <c r="H3" s="413"/>
      <c r="I3" s="413"/>
      <c r="J3" s="413"/>
      <c r="K3" s="411" t="s">
        <v>3</v>
      </c>
      <c r="L3" s="411"/>
      <c r="M3" s="411"/>
      <c r="N3" s="411"/>
      <c r="O3" s="411"/>
      <c r="P3" s="411"/>
      <c r="Q3" s="411"/>
      <c r="R3" s="411"/>
      <c r="S3" s="411"/>
      <c r="T3" s="409"/>
      <c r="U3" s="410"/>
    </row>
    <row r="5" spans="1:21" x14ac:dyDescent="0.25">
      <c r="B5"/>
    </row>
    <row r="6" spans="1:21" ht="26.25" x14ac:dyDescent="0.4">
      <c r="I6" s="13" t="s">
        <v>4</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92"/>
      <c r="D9" s="401" t="s">
        <v>5</v>
      </c>
      <c r="E9" s="401"/>
      <c r="F9" s="401"/>
      <c r="G9" s="401"/>
      <c r="H9" s="401"/>
      <c r="I9" s="401"/>
      <c r="J9" s="92"/>
      <c r="K9" s="93"/>
      <c r="M9" s="402" t="s">
        <v>6</v>
      </c>
      <c r="N9" s="402"/>
      <c r="O9" s="402"/>
      <c r="P9" s="402"/>
      <c r="Q9" s="402"/>
      <c r="R9" s="402"/>
      <c r="S9" s="402"/>
      <c r="T9" s="402"/>
      <c r="U9" s="402"/>
    </row>
    <row r="10" spans="1:21" x14ac:dyDescent="0.25">
      <c r="B10" s="8"/>
      <c r="C10" s="92"/>
      <c r="D10" s="92"/>
      <c r="E10" s="92"/>
      <c r="F10" s="92"/>
      <c r="G10" s="92"/>
      <c r="H10" s="92"/>
      <c r="I10" s="92"/>
      <c r="J10" s="92"/>
      <c r="K10" s="92"/>
      <c r="M10" s="11"/>
      <c r="N10" s="11"/>
      <c r="O10" s="11"/>
      <c r="P10" s="11"/>
      <c r="Q10" s="11"/>
      <c r="R10" s="11"/>
      <c r="S10" s="11"/>
      <c r="T10" s="11"/>
      <c r="U10" s="11"/>
    </row>
    <row r="11" spans="1:21" s="7" customFormat="1" ht="18" x14ac:dyDescent="0.25">
      <c r="B11" s="9"/>
      <c r="C11" s="94"/>
      <c r="D11" s="94"/>
      <c r="E11" s="94"/>
      <c r="F11" s="94"/>
      <c r="G11" s="94"/>
      <c r="H11" s="94"/>
      <c r="I11" s="94"/>
      <c r="J11" s="94"/>
      <c r="K11" s="94"/>
      <c r="M11" s="12"/>
      <c r="N11" s="400" t="s">
        <v>7</v>
      </c>
      <c r="O11" s="400"/>
      <c r="P11" s="400"/>
      <c r="Q11" s="400"/>
      <c r="R11" s="400"/>
      <c r="S11" s="400"/>
      <c r="T11" s="400"/>
      <c r="U11" s="400"/>
    </row>
    <row r="12" spans="1:21" s="7" customFormat="1" ht="30" customHeight="1" x14ac:dyDescent="0.25">
      <c r="B12" s="9"/>
      <c r="C12" s="94"/>
      <c r="D12" s="94"/>
      <c r="E12" s="94"/>
      <c r="F12" s="94"/>
      <c r="G12" s="94"/>
      <c r="H12" s="94"/>
      <c r="I12" s="94"/>
      <c r="J12" s="94"/>
      <c r="K12" s="94"/>
      <c r="M12" s="12"/>
      <c r="N12" s="400"/>
      <c r="O12" s="400"/>
      <c r="P12" s="400"/>
      <c r="Q12" s="400"/>
      <c r="R12" s="400"/>
      <c r="S12" s="400"/>
      <c r="T12" s="400"/>
      <c r="U12" s="400"/>
    </row>
    <row r="13" spans="1:21" s="7" customFormat="1" ht="20.25" x14ac:dyDescent="0.3">
      <c r="B13" s="9"/>
      <c r="C13" s="94"/>
      <c r="D13" s="94"/>
      <c r="E13" s="94"/>
      <c r="F13" s="94"/>
      <c r="G13" s="94"/>
      <c r="H13" s="94"/>
      <c r="I13" s="94"/>
      <c r="J13" s="94"/>
      <c r="K13" s="94"/>
      <c r="M13" s="12"/>
      <c r="N13" s="32"/>
      <c r="O13" s="32"/>
      <c r="P13" s="32"/>
      <c r="Q13" s="32"/>
      <c r="R13" s="32"/>
      <c r="S13" s="32"/>
      <c r="T13" s="32"/>
      <c r="U13" s="32"/>
    </row>
    <row r="14" spans="1:21" s="7" customFormat="1" ht="20.25" x14ac:dyDescent="0.3">
      <c r="B14" s="9"/>
      <c r="C14" s="94"/>
      <c r="D14" s="94"/>
      <c r="E14" s="94"/>
      <c r="F14" s="94"/>
      <c r="G14" s="94"/>
      <c r="H14" s="94"/>
      <c r="I14" s="94"/>
      <c r="J14" s="94"/>
      <c r="K14" s="94"/>
      <c r="M14" s="12"/>
      <c r="N14" s="33" t="s">
        <v>8</v>
      </c>
      <c r="O14" s="32"/>
      <c r="P14" s="32"/>
      <c r="Q14" s="32"/>
      <c r="R14" s="32"/>
      <c r="S14" s="32"/>
      <c r="T14" s="32"/>
      <c r="U14" s="32"/>
    </row>
    <row r="15" spans="1:21" s="7" customFormat="1" ht="20.25" x14ac:dyDescent="0.3">
      <c r="B15" s="9"/>
      <c r="C15" s="94"/>
      <c r="D15" s="94"/>
      <c r="E15" s="94"/>
      <c r="F15" s="94"/>
      <c r="G15" s="94"/>
      <c r="H15" s="94"/>
      <c r="I15" s="94"/>
      <c r="J15" s="94"/>
      <c r="K15" s="94"/>
      <c r="M15" s="12"/>
      <c r="N15" s="33" t="s">
        <v>9</v>
      </c>
      <c r="O15" s="32"/>
      <c r="P15" s="32"/>
      <c r="Q15" s="32"/>
      <c r="R15" s="32"/>
      <c r="S15" s="32"/>
      <c r="T15" s="32"/>
      <c r="U15" s="32"/>
    </row>
    <row r="16" spans="1:21" s="7" customFormat="1" ht="20.25" x14ac:dyDescent="0.3">
      <c r="B16" s="9"/>
      <c r="C16" s="94"/>
      <c r="D16" s="94"/>
      <c r="E16" s="94"/>
      <c r="F16" s="94"/>
      <c r="G16" s="94"/>
      <c r="H16" s="94"/>
      <c r="I16" s="94"/>
      <c r="J16" s="94"/>
      <c r="K16" s="94"/>
      <c r="M16" s="12"/>
      <c r="N16" s="33" t="s">
        <v>10</v>
      </c>
      <c r="O16" s="32"/>
      <c r="P16" s="32"/>
      <c r="Q16" s="32"/>
      <c r="R16" s="32"/>
      <c r="S16" s="32"/>
      <c r="T16" s="32"/>
      <c r="U16" s="32"/>
    </row>
    <row r="17" spans="2:21" ht="21" x14ac:dyDescent="0.35">
      <c r="B17" s="8"/>
      <c r="C17" s="92"/>
      <c r="D17" s="92"/>
      <c r="E17" s="92"/>
      <c r="F17" s="92"/>
      <c r="G17" s="92"/>
      <c r="H17" s="92"/>
      <c r="I17" s="92"/>
      <c r="J17" s="92"/>
      <c r="K17" s="92"/>
      <c r="M17" s="11"/>
      <c r="N17" s="33" t="s">
        <v>11</v>
      </c>
      <c r="O17" s="32"/>
      <c r="P17" s="32"/>
      <c r="Q17" s="32"/>
      <c r="R17" s="32"/>
      <c r="S17" s="34"/>
      <c r="T17" s="34"/>
      <c r="U17" s="34"/>
    </row>
    <row r="18" spans="2:21" ht="21" x14ac:dyDescent="0.35">
      <c r="B18" s="8"/>
      <c r="C18" s="92"/>
      <c r="D18" s="92"/>
      <c r="E18" s="92"/>
      <c r="F18" s="92"/>
      <c r="G18" s="92"/>
      <c r="H18" s="92"/>
      <c r="I18" s="92"/>
      <c r="J18" s="92"/>
      <c r="K18" s="92"/>
      <c r="M18" s="11"/>
      <c r="N18" s="33"/>
      <c r="O18" s="34"/>
      <c r="P18" s="34"/>
      <c r="Q18" s="34"/>
      <c r="R18" s="34"/>
      <c r="S18" s="34"/>
      <c r="T18" s="34"/>
      <c r="U18" s="34"/>
    </row>
    <row r="19" spans="2:21" ht="26.25" customHeight="1" x14ac:dyDescent="0.4">
      <c r="B19" s="10"/>
      <c r="C19" s="92"/>
      <c r="D19" s="92"/>
      <c r="E19" s="92"/>
      <c r="F19" s="92"/>
      <c r="G19" s="92"/>
      <c r="H19" s="92"/>
      <c r="I19" s="92"/>
      <c r="J19" s="92"/>
      <c r="K19" s="92"/>
      <c r="M19" s="11"/>
      <c r="N19" s="11"/>
      <c r="O19" s="11"/>
      <c r="P19" s="11"/>
      <c r="Q19" s="11"/>
      <c r="R19" s="11"/>
      <c r="S19" s="11"/>
      <c r="T19" s="11"/>
      <c r="U19" s="11"/>
    </row>
    <row r="20" spans="2:21" ht="15" customHeight="1" x14ac:dyDescent="0.25">
      <c r="B20" s="8"/>
      <c r="C20" s="95"/>
      <c r="D20" s="95"/>
      <c r="E20" s="95"/>
      <c r="F20" s="95"/>
      <c r="G20" s="95"/>
      <c r="H20" s="92"/>
      <c r="I20" s="92"/>
      <c r="J20" s="92"/>
      <c r="K20" s="92"/>
      <c r="M20" s="11"/>
      <c r="N20" s="11"/>
      <c r="O20" s="11"/>
      <c r="P20" s="11"/>
      <c r="Q20" s="11"/>
      <c r="R20" s="11"/>
      <c r="S20" s="11"/>
      <c r="T20" s="11"/>
      <c r="U20" s="11"/>
    </row>
    <row r="21" spans="2:21" ht="15" customHeight="1" x14ac:dyDescent="0.25">
      <c r="B21" s="8"/>
      <c r="C21" s="95"/>
      <c r="D21" s="95"/>
      <c r="E21" s="95"/>
      <c r="F21" s="95"/>
      <c r="G21" s="95"/>
      <c r="H21" s="92"/>
      <c r="I21" s="92"/>
      <c r="J21" s="92"/>
      <c r="K21" s="92"/>
      <c r="M21" s="11"/>
      <c r="N21" s="11"/>
      <c r="O21" s="11"/>
      <c r="P21" s="11"/>
      <c r="Q21" s="11"/>
      <c r="R21" s="11"/>
      <c r="S21" s="11"/>
      <c r="T21" s="11"/>
      <c r="U21" s="11"/>
    </row>
    <row r="22" spans="2:21" ht="15" customHeight="1" x14ac:dyDescent="0.25">
      <c r="B22" s="8"/>
      <c r="C22" s="96"/>
      <c r="D22" s="92"/>
      <c r="E22" s="92"/>
      <c r="F22" s="92"/>
      <c r="G22" s="92"/>
      <c r="H22" s="92"/>
      <c r="I22" s="92"/>
      <c r="J22" s="92"/>
      <c r="K22" s="92"/>
      <c r="M22" s="11"/>
      <c r="N22" s="11"/>
      <c r="O22" s="11"/>
      <c r="P22" s="11"/>
      <c r="Q22" s="11"/>
      <c r="R22" s="11"/>
      <c r="S22" s="11"/>
      <c r="T22" s="11"/>
      <c r="U22" s="11"/>
    </row>
    <row r="23" spans="2:21" x14ac:dyDescent="0.25">
      <c r="B23" s="8"/>
      <c r="C23" s="92"/>
      <c r="D23" s="92"/>
      <c r="E23" s="92"/>
      <c r="F23" s="92"/>
      <c r="G23" s="92"/>
      <c r="H23" s="92"/>
      <c r="I23" s="92"/>
      <c r="J23" s="92"/>
      <c r="K23" s="92"/>
      <c r="M23" s="11"/>
      <c r="N23" s="403" t="s">
        <v>12</v>
      </c>
      <c r="O23" s="403"/>
      <c r="P23" s="403"/>
      <c r="Q23" s="403"/>
      <c r="R23" s="403"/>
      <c r="S23" s="403"/>
      <c r="T23" s="403"/>
      <c r="U23" s="11"/>
    </row>
    <row r="24" spans="2:21" x14ac:dyDescent="0.25">
      <c r="B24" s="8"/>
      <c r="C24" s="92"/>
      <c r="D24" s="92"/>
      <c r="E24" s="92"/>
      <c r="F24" s="92"/>
      <c r="G24" s="92"/>
      <c r="H24" s="92"/>
      <c r="I24" s="92"/>
      <c r="J24" s="92"/>
      <c r="K24" s="92"/>
      <c r="M24" s="11"/>
      <c r="N24" s="403"/>
      <c r="O24" s="403"/>
      <c r="P24" s="403"/>
      <c r="Q24" s="403"/>
      <c r="R24" s="403"/>
      <c r="S24" s="403"/>
      <c r="T24" s="403"/>
      <c r="U24" s="11"/>
    </row>
    <row r="25" spans="2:21" x14ac:dyDescent="0.25">
      <c r="B25" s="8"/>
      <c r="C25" s="92"/>
      <c r="D25" s="92"/>
      <c r="E25" s="92"/>
      <c r="F25" s="92"/>
      <c r="G25" s="92"/>
      <c r="H25" s="92"/>
      <c r="I25" s="92"/>
      <c r="J25" s="92"/>
      <c r="K25" s="92"/>
      <c r="M25" s="11"/>
      <c r="N25" s="403"/>
      <c r="O25" s="403"/>
      <c r="P25" s="403"/>
      <c r="Q25" s="403"/>
      <c r="R25" s="403"/>
      <c r="S25" s="403"/>
      <c r="T25" s="403"/>
      <c r="U25" s="11"/>
    </row>
    <row r="26" spans="2:21" x14ac:dyDescent="0.25">
      <c r="B26" s="8"/>
      <c r="C26" s="92"/>
      <c r="D26" s="92"/>
      <c r="E26" s="92"/>
      <c r="F26" s="92"/>
      <c r="G26" s="92"/>
      <c r="H26" s="92"/>
      <c r="I26" s="92"/>
      <c r="J26" s="92"/>
      <c r="K26" s="92"/>
      <c r="M26" s="11"/>
      <c r="N26" s="403"/>
      <c r="O26" s="403"/>
      <c r="P26" s="403"/>
      <c r="Q26" s="403"/>
      <c r="R26" s="403"/>
      <c r="S26" s="403"/>
      <c r="T26" s="403"/>
      <c r="U26" s="11"/>
    </row>
    <row r="27" spans="2:21" x14ac:dyDescent="0.25">
      <c r="B27" s="8"/>
      <c r="C27" s="92"/>
      <c r="D27" s="92"/>
      <c r="E27" s="92"/>
      <c r="F27" s="92"/>
      <c r="G27" s="92"/>
      <c r="H27" s="92"/>
      <c r="I27" s="92"/>
      <c r="J27" s="92"/>
      <c r="K27" s="92"/>
      <c r="M27" s="11"/>
      <c r="N27" s="11"/>
      <c r="O27" s="11"/>
      <c r="P27" s="11"/>
      <c r="Q27" s="11"/>
      <c r="R27" s="11"/>
      <c r="S27" s="11"/>
      <c r="T27" s="11"/>
      <c r="U27" s="11"/>
    </row>
    <row r="28" spans="2:21" x14ac:dyDescent="0.25">
      <c r="B28" s="8"/>
      <c r="C28" s="92"/>
      <c r="D28" s="92"/>
      <c r="E28" s="92"/>
      <c r="F28" s="92"/>
      <c r="G28" s="92"/>
      <c r="H28" s="92"/>
      <c r="I28" s="92"/>
      <c r="J28" s="92"/>
      <c r="K28" s="92"/>
    </row>
    <row r="29" spans="2:21" x14ac:dyDescent="0.25">
      <c r="B29" s="8"/>
      <c r="C29" s="92"/>
      <c r="D29" s="92"/>
      <c r="E29" s="92"/>
      <c r="F29" s="92"/>
      <c r="G29" s="92"/>
      <c r="H29" s="92"/>
      <c r="I29" s="92"/>
      <c r="J29" s="92"/>
      <c r="K29" s="92"/>
    </row>
    <row r="30" spans="2:21" x14ac:dyDescent="0.25">
      <c r="B30" s="8"/>
      <c r="C30" s="92"/>
      <c r="D30" s="92"/>
      <c r="E30" s="92"/>
      <c r="F30" s="92"/>
      <c r="G30" s="92"/>
      <c r="H30" s="92"/>
      <c r="I30" s="92"/>
      <c r="J30" s="92"/>
      <c r="K30" s="92"/>
    </row>
    <row r="31" spans="2:21" x14ac:dyDescent="0.25">
      <c r="B31" s="8"/>
      <c r="C31" s="92"/>
      <c r="D31" s="92"/>
      <c r="E31" s="92"/>
      <c r="F31" s="92"/>
      <c r="G31" s="92"/>
      <c r="H31" s="92"/>
      <c r="I31" s="92"/>
      <c r="J31" s="92"/>
      <c r="K31" s="92"/>
    </row>
    <row r="32" spans="2:21" x14ac:dyDescent="0.25">
      <c r="B32" s="8"/>
      <c r="C32" s="92"/>
      <c r="D32" s="92"/>
      <c r="E32" s="92"/>
      <c r="F32" s="92"/>
      <c r="G32" s="92"/>
      <c r="H32" s="92"/>
      <c r="I32" s="92"/>
      <c r="J32" s="92"/>
      <c r="K32" s="92"/>
    </row>
    <row r="33" spans="2:11" x14ac:dyDescent="0.25">
      <c r="B33" s="8"/>
      <c r="C33" s="92"/>
      <c r="D33" s="92"/>
      <c r="E33" s="92"/>
      <c r="F33" s="92"/>
      <c r="G33" s="92"/>
      <c r="H33" s="92"/>
      <c r="I33" s="92"/>
      <c r="J33" s="92"/>
      <c r="K33" s="92"/>
    </row>
    <row r="34" spans="2:11" x14ac:dyDescent="0.25">
      <c r="B34" s="8"/>
      <c r="C34" s="92"/>
      <c r="D34" s="92"/>
      <c r="E34" s="92"/>
      <c r="F34" s="92"/>
      <c r="G34" s="92"/>
      <c r="H34" s="92"/>
      <c r="I34" s="92"/>
      <c r="J34" s="92"/>
      <c r="K34" s="92"/>
    </row>
  </sheetData>
  <sheetProtection algorithmName="SHA-512" hashValue="hUGKqICw5V3lXmMH8+fDPMJ99yYKCm9W4Foh91AgFiLT7KVbywB/x5B4otxxYHpnuxVn9GhkID7oSiq6PYK2eA==" saltValue="txCwkE5+kIZJHbMoDskDeA==" spinCount="100000" sheet="1" objects="1" scenarios="1"/>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headerFooter>
    <oddHeader>&amp;L&amp;"Calibri"&amp;15&amp;K000000 Información Pública Clasificada&amp;1#_x000D_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7"/>
  <sheetViews>
    <sheetView topLeftCell="A19" zoomScale="55" zoomScaleNormal="55" workbookViewId="0">
      <selection activeCell="C32" sqref="C32:C35"/>
    </sheetView>
  </sheetViews>
  <sheetFormatPr baseColWidth="10" defaultColWidth="11.42578125" defaultRowHeight="14.25" x14ac:dyDescent="0.25"/>
  <cols>
    <col min="1" max="1" width="33.7109375" style="38" customWidth="1"/>
    <col min="2" max="2" width="16.28515625" style="38" customWidth="1"/>
    <col min="3" max="3" width="48.28515625" style="38" customWidth="1"/>
    <col min="4" max="4" width="24.28515625" style="38" customWidth="1"/>
    <col min="5" max="5" width="21.7109375" style="38" customWidth="1"/>
    <col min="6" max="6" width="26.42578125" style="38" customWidth="1"/>
    <col min="7" max="7" width="31.28515625" style="38" customWidth="1"/>
    <col min="8" max="8" width="23.42578125" style="38" customWidth="1"/>
    <col min="9" max="9" width="21.7109375" style="56" customWidth="1"/>
    <col min="10" max="10" width="28.28515625" style="38" customWidth="1"/>
    <col min="11" max="11" width="21.42578125" style="38" customWidth="1"/>
    <col min="12" max="12" width="26.28515625" style="38" customWidth="1"/>
    <col min="13" max="13" width="26.42578125" style="38" customWidth="1"/>
    <col min="14" max="258" width="11.42578125" style="38"/>
    <col min="259" max="259" width="6.42578125" style="38" customWidth="1"/>
    <col min="260" max="260" width="63.42578125" style="38" customWidth="1"/>
    <col min="261" max="261" width="32.7109375" style="38" customWidth="1"/>
    <col min="262" max="263" width="21.7109375" style="38" customWidth="1"/>
    <col min="264" max="264" width="22" style="38" customWidth="1"/>
    <col min="265" max="265" width="24.7109375" style="38" customWidth="1"/>
    <col min="266" max="266" width="18.7109375" style="38" customWidth="1"/>
    <col min="267" max="267" width="12.42578125" style="38" bestFit="1" customWidth="1"/>
    <col min="268" max="268" width="20" style="38" bestFit="1" customWidth="1"/>
    <col min="269" max="514" width="11.42578125" style="38"/>
    <col min="515" max="515" width="6.42578125" style="38" customWidth="1"/>
    <col min="516" max="516" width="63.42578125" style="38" customWidth="1"/>
    <col min="517" max="517" width="32.7109375" style="38" customWidth="1"/>
    <col min="518" max="519" width="21.7109375" style="38" customWidth="1"/>
    <col min="520" max="520" width="22" style="38" customWidth="1"/>
    <col min="521" max="521" width="24.7109375" style="38" customWidth="1"/>
    <col min="522" max="522" width="18.7109375" style="38" customWidth="1"/>
    <col min="523" max="523" width="12.42578125" style="38" bestFit="1" customWidth="1"/>
    <col min="524" max="524" width="20" style="38" bestFit="1" customWidth="1"/>
    <col min="525" max="770" width="11.42578125" style="38"/>
    <col min="771" max="771" width="6.42578125" style="38" customWidth="1"/>
    <col min="772" max="772" width="63.42578125" style="38" customWidth="1"/>
    <col min="773" max="773" width="32.7109375" style="38" customWidth="1"/>
    <col min="774" max="775" width="21.7109375" style="38" customWidth="1"/>
    <col min="776" max="776" width="22" style="38" customWidth="1"/>
    <col min="777" max="777" width="24.7109375" style="38" customWidth="1"/>
    <col min="778" max="778" width="18.7109375" style="38" customWidth="1"/>
    <col min="779" max="779" width="12.42578125" style="38" bestFit="1" customWidth="1"/>
    <col min="780" max="780" width="20" style="38" bestFit="1" customWidth="1"/>
    <col min="781" max="1026" width="11.42578125" style="38"/>
    <col min="1027" max="1027" width="6.42578125" style="38" customWidth="1"/>
    <col min="1028" max="1028" width="63.42578125" style="38" customWidth="1"/>
    <col min="1029" max="1029" width="32.7109375" style="38" customWidth="1"/>
    <col min="1030" max="1031" width="21.7109375" style="38" customWidth="1"/>
    <col min="1032" max="1032" width="22" style="38" customWidth="1"/>
    <col min="1033" max="1033" width="24.7109375" style="38" customWidth="1"/>
    <col min="1034" max="1034" width="18.7109375" style="38" customWidth="1"/>
    <col min="1035" max="1035" width="12.42578125" style="38" bestFit="1" customWidth="1"/>
    <col min="1036" max="1036" width="20" style="38" bestFit="1" customWidth="1"/>
    <col min="1037" max="1282" width="11.42578125" style="38"/>
    <col min="1283" max="1283" width="6.42578125" style="38" customWidth="1"/>
    <col min="1284" max="1284" width="63.42578125" style="38" customWidth="1"/>
    <col min="1285" max="1285" width="32.7109375" style="38" customWidth="1"/>
    <col min="1286" max="1287" width="21.7109375" style="38" customWidth="1"/>
    <col min="1288" max="1288" width="22" style="38" customWidth="1"/>
    <col min="1289" max="1289" width="24.7109375" style="38" customWidth="1"/>
    <col min="1290" max="1290" width="18.7109375" style="38" customWidth="1"/>
    <col min="1291" max="1291" width="12.42578125" style="38" bestFit="1" customWidth="1"/>
    <col min="1292" max="1292" width="20" style="38" bestFit="1" customWidth="1"/>
    <col min="1293" max="1538" width="11.42578125" style="38"/>
    <col min="1539" max="1539" width="6.42578125" style="38" customWidth="1"/>
    <col min="1540" max="1540" width="63.42578125" style="38" customWidth="1"/>
    <col min="1541" max="1541" width="32.7109375" style="38" customWidth="1"/>
    <col min="1542" max="1543" width="21.7109375" style="38" customWidth="1"/>
    <col min="1544" max="1544" width="22" style="38" customWidth="1"/>
    <col min="1545" max="1545" width="24.7109375" style="38" customWidth="1"/>
    <col min="1546" max="1546" width="18.7109375" style="38" customWidth="1"/>
    <col min="1547" max="1547" width="12.42578125" style="38" bestFit="1" customWidth="1"/>
    <col min="1548" max="1548" width="20" style="38" bestFit="1" customWidth="1"/>
    <col min="1549" max="1794" width="11.42578125" style="38"/>
    <col min="1795" max="1795" width="6.42578125" style="38" customWidth="1"/>
    <col min="1796" max="1796" width="63.42578125" style="38" customWidth="1"/>
    <col min="1797" max="1797" width="32.7109375" style="38" customWidth="1"/>
    <col min="1798" max="1799" width="21.7109375" style="38" customWidth="1"/>
    <col min="1800" max="1800" width="22" style="38" customWidth="1"/>
    <col min="1801" max="1801" width="24.7109375" style="38" customWidth="1"/>
    <col min="1802" max="1802" width="18.7109375" style="38" customWidth="1"/>
    <col min="1803" max="1803" width="12.42578125" style="38" bestFit="1" customWidth="1"/>
    <col min="1804" max="1804" width="20" style="38" bestFit="1" customWidth="1"/>
    <col min="1805" max="2050" width="11.42578125" style="38"/>
    <col min="2051" max="2051" width="6.42578125" style="38" customWidth="1"/>
    <col min="2052" max="2052" width="63.42578125" style="38" customWidth="1"/>
    <col min="2053" max="2053" width="32.7109375" style="38" customWidth="1"/>
    <col min="2054" max="2055" width="21.7109375" style="38" customWidth="1"/>
    <col min="2056" max="2056" width="22" style="38" customWidth="1"/>
    <col min="2057" max="2057" width="24.7109375" style="38" customWidth="1"/>
    <col min="2058" max="2058" width="18.7109375" style="38" customWidth="1"/>
    <col min="2059" max="2059" width="12.42578125" style="38" bestFit="1" customWidth="1"/>
    <col min="2060" max="2060" width="20" style="38" bestFit="1" customWidth="1"/>
    <col min="2061" max="2306" width="11.42578125" style="38"/>
    <col min="2307" max="2307" width="6.42578125" style="38" customWidth="1"/>
    <col min="2308" max="2308" width="63.42578125" style="38" customWidth="1"/>
    <col min="2309" max="2309" width="32.7109375" style="38" customWidth="1"/>
    <col min="2310" max="2311" width="21.7109375" style="38" customWidth="1"/>
    <col min="2312" max="2312" width="22" style="38" customWidth="1"/>
    <col min="2313" max="2313" width="24.7109375" style="38" customWidth="1"/>
    <col min="2314" max="2314" width="18.7109375" style="38" customWidth="1"/>
    <col min="2315" max="2315" width="12.42578125" style="38" bestFit="1" customWidth="1"/>
    <col min="2316" max="2316" width="20" style="38" bestFit="1" customWidth="1"/>
    <col min="2317" max="2562" width="11.42578125" style="38"/>
    <col min="2563" max="2563" width="6.42578125" style="38" customWidth="1"/>
    <col min="2564" max="2564" width="63.42578125" style="38" customWidth="1"/>
    <col min="2565" max="2565" width="32.7109375" style="38" customWidth="1"/>
    <col min="2566" max="2567" width="21.7109375" style="38" customWidth="1"/>
    <col min="2568" max="2568" width="22" style="38" customWidth="1"/>
    <col min="2569" max="2569" width="24.7109375" style="38" customWidth="1"/>
    <col min="2570" max="2570" width="18.7109375" style="38" customWidth="1"/>
    <col min="2571" max="2571" width="12.42578125" style="38" bestFit="1" customWidth="1"/>
    <col min="2572" max="2572" width="20" style="38" bestFit="1" customWidth="1"/>
    <col min="2573" max="2818" width="11.42578125" style="38"/>
    <col min="2819" max="2819" width="6.42578125" style="38" customWidth="1"/>
    <col min="2820" max="2820" width="63.42578125" style="38" customWidth="1"/>
    <col min="2821" max="2821" width="32.7109375" style="38" customWidth="1"/>
    <col min="2822" max="2823" width="21.7109375" style="38" customWidth="1"/>
    <col min="2824" max="2824" width="22" style="38" customWidth="1"/>
    <col min="2825" max="2825" width="24.7109375" style="38" customWidth="1"/>
    <col min="2826" max="2826" width="18.7109375" style="38" customWidth="1"/>
    <col min="2827" max="2827" width="12.42578125" style="38" bestFit="1" customWidth="1"/>
    <col min="2828" max="2828" width="20" style="38" bestFit="1" customWidth="1"/>
    <col min="2829" max="3074" width="11.42578125" style="38"/>
    <col min="3075" max="3075" width="6.42578125" style="38" customWidth="1"/>
    <col min="3076" max="3076" width="63.42578125" style="38" customWidth="1"/>
    <col min="3077" max="3077" width="32.7109375" style="38" customWidth="1"/>
    <col min="3078" max="3079" width="21.7109375" style="38" customWidth="1"/>
    <col min="3080" max="3080" width="22" style="38" customWidth="1"/>
    <col min="3081" max="3081" width="24.7109375" style="38" customWidth="1"/>
    <col min="3082" max="3082" width="18.7109375" style="38" customWidth="1"/>
    <col min="3083" max="3083" width="12.42578125" style="38" bestFit="1" customWidth="1"/>
    <col min="3084" max="3084" width="20" style="38" bestFit="1" customWidth="1"/>
    <col min="3085" max="3330" width="11.42578125" style="38"/>
    <col min="3331" max="3331" width="6.42578125" style="38" customWidth="1"/>
    <col min="3332" max="3332" width="63.42578125" style="38" customWidth="1"/>
    <col min="3333" max="3333" width="32.7109375" style="38" customWidth="1"/>
    <col min="3334" max="3335" width="21.7109375" style="38" customWidth="1"/>
    <col min="3336" max="3336" width="22" style="38" customWidth="1"/>
    <col min="3337" max="3337" width="24.7109375" style="38" customWidth="1"/>
    <col min="3338" max="3338" width="18.7109375" style="38" customWidth="1"/>
    <col min="3339" max="3339" width="12.42578125" style="38" bestFit="1" customWidth="1"/>
    <col min="3340" max="3340" width="20" style="38" bestFit="1" customWidth="1"/>
    <col min="3341" max="3586" width="11.42578125" style="38"/>
    <col min="3587" max="3587" width="6.42578125" style="38" customWidth="1"/>
    <col min="3588" max="3588" width="63.42578125" style="38" customWidth="1"/>
    <col min="3589" max="3589" width="32.7109375" style="38" customWidth="1"/>
    <col min="3590" max="3591" width="21.7109375" style="38" customWidth="1"/>
    <col min="3592" max="3592" width="22" style="38" customWidth="1"/>
    <col min="3593" max="3593" width="24.7109375" style="38" customWidth="1"/>
    <col min="3594" max="3594" width="18.7109375" style="38" customWidth="1"/>
    <col min="3595" max="3595" width="12.42578125" style="38" bestFit="1" customWidth="1"/>
    <col min="3596" max="3596" width="20" style="38" bestFit="1" customWidth="1"/>
    <col min="3597" max="3842" width="11.42578125" style="38"/>
    <col min="3843" max="3843" width="6.42578125" style="38" customWidth="1"/>
    <col min="3844" max="3844" width="63.42578125" style="38" customWidth="1"/>
    <col min="3845" max="3845" width="32.7109375" style="38" customWidth="1"/>
    <col min="3846" max="3847" width="21.7109375" style="38" customWidth="1"/>
    <col min="3848" max="3848" width="22" style="38" customWidth="1"/>
    <col min="3849" max="3849" width="24.7109375" style="38" customWidth="1"/>
    <col min="3850" max="3850" width="18.7109375" style="38" customWidth="1"/>
    <col min="3851" max="3851" width="12.42578125" style="38" bestFit="1" customWidth="1"/>
    <col min="3852" max="3852" width="20" style="38" bestFit="1" customWidth="1"/>
    <col min="3853" max="4098" width="11.42578125" style="38"/>
    <col min="4099" max="4099" width="6.42578125" style="38" customWidth="1"/>
    <col min="4100" max="4100" width="63.42578125" style="38" customWidth="1"/>
    <col min="4101" max="4101" width="32.7109375" style="38" customWidth="1"/>
    <col min="4102" max="4103" width="21.7109375" style="38" customWidth="1"/>
    <col min="4104" max="4104" width="22" style="38" customWidth="1"/>
    <col min="4105" max="4105" width="24.7109375" style="38" customWidth="1"/>
    <col min="4106" max="4106" width="18.7109375" style="38" customWidth="1"/>
    <col min="4107" max="4107" width="12.42578125" style="38" bestFit="1" customWidth="1"/>
    <col min="4108" max="4108" width="20" style="38" bestFit="1" customWidth="1"/>
    <col min="4109" max="4354" width="11.42578125" style="38"/>
    <col min="4355" max="4355" width="6.42578125" style="38" customWidth="1"/>
    <col min="4356" max="4356" width="63.42578125" style="38" customWidth="1"/>
    <col min="4357" max="4357" width="32.7109375" style="38" customWidth="1"/>
    <col min="4358" max="4359" width="21.7109375" style="38" customWidth="1"/>
    <col min="4360" max="4360" width="22" style="38" customWidth="1"/>
    <col min="4361" max="4361" width="24.7109375" style="38" customWidth="1"/>
    <col min="4362" max="4362" width="18.7109375" style="38" customWidth="1"/>
    <col min="4363" max="4363" width="12.42578125" style="38" bestFit="1" customWidth="1"/>
    <col min="4364" max="4364" width="20" style="38" bestFit="1" customWidth="1"/>
    <col min="4365" max="4610" width="11.42578125" style="38"/>
    <col min="4611" max="4611" width="6.42578125" style="38" customWidth="1"/>
    <col min="4612" max="4612" width="63.42578125" style="38" customWidth="1"/>
    <col min="4613" max="4613" width="32.7109375" style="38" customWidth="1"/>
    <col min="4614" max="4615" width="21.7109375" style="38" customWidth="1"/>
    <col min="4616" max="4616" width="22" style="38" customWidth="1"/>
    <col min="4617" max="4617" width="24.7109375" style="38" customWidth="1"/>
    <col min="4618" max="4618" width="18.7109375" style="38" customWidth="1"/>
    <col min="4619" max="4619" width="12.42578125" style="38" bestFit="1" customWidth="1"/>
    <col min="4620" max="4620" width="20" style="38" bestFit="1" customWidth="1"/>
    <col min="4621" max="4866" width="11.42578125" style="38"/>
    <col min="4867" max="4867" width="6.42578125" style="38" customWidth="1"/>
    <col min="4868" max="4868" width="63.42578125" style="38" customWidth="1"/>
    <col min="4869" max="4869" width="32.7109375" style="38" customWidth="1"/>
    <col min="4870" max="4871" width="21.7109375" style="38" customWidth="1"/>
    <col min="4872" max="4872" width="22" style="38" customWidth="1"/>
    <col min="4873" max="4873" width="24.7109375" style="38" customWidth="1"/>
    <col min="4874" max="4874" width="18.7109375" style="38" customWidth="1"/>
    <col min="4875" max="4875" width="12.42578125" style="38" bestFit="1" customWidth="1"/>
    <col min="4876" max="4876" width="20" style="38" bestFit="1" customWidth="1"/>
    <col min="4877" max="5122" width="11.42578125" style="38"/>
    <col min="5123" max="5123" width="6.42578125" style="38" customWidth="1"/>
    <col min="5124" max="5124" width="63.42578125" style="38" customWidth="1"/>
    <col min="5125" max="5125" width="32.7109375" style="38" customWidth="1"/>
    <col min="5126" max="5127" width="21.7109375" style="38" customWidth="1"/>
    <col min="5128" max="5128" width="22" style="38" customWidth="1"/>
    <col min="5129" max="5129" width="24.7109375" style="38" customWidth="1"/>
    <col min="5130" max="5130" width="18.7109375" style="38" customWidth="1"/>
    <col min="5131" max="5131" width="12.42578125" style="38" bestFit="1" customWidth="1"/>
    <col min="5132" max="5132" width="20" style="38" bestFit="1" customWidth="1"/>
    <col min="5133" max="5378" width="11.42578125" style="38"/>
    <col min="5379" max="5379" width="6.42578125" style="38" customWidth="1"/>
    <col min="5380" max="5380" width="63.42578125" style="38" customWidth="1"/>
    <col min="5381" max="5381" width="32.7109375" style="38" customWidth="1"/>
    <col min="5382" max="5383" width="21.7109375" style="38" customWidth="1"/>
    <col min="5384" max="5384" width="22" style="38" customWidth="1"/>
    <col min="5385" max="5385" width="24.7109375" style="38" customWidth="1"/>
    <col min="5386" max="5386" width="18.7109375" style="38" customWidth="1"/>
    <col min="5387" max="5387" width="12.42578125" style="38" bestFit="1" customWidth="1"/>
    <col min="5388" max="5388" width="20" style="38" bestFit="1" customWidth="1"/>
    <col min="5389" max="5634" width="11.42578125" style="38"/>
    <col min="5635" max="5635" width="6.42578125" style="38" customWidth="1"/>
    <col min="5636" max="5636" width="63.42578125" style="38" customWidth="1"/>
    <col min="5637" max="5637" width="32.7109375" style="38" customWidth="1"/>
    <col min="5638" max="5639" width="21.7109375" style="38" customWidth="1"/>
    <col min="5640" max="5640" width="22" style="38" customWidth="1"/>
    <col min="5641" max="5641" width="24.7109375" style="38" customWidth="1"/>
    <col min="5642" max="5642" width="18.7109375" style="38" customWidth="1"/>
    <col min="5643" max="5643" width="12.42578125" style="38" bestFit="1" customWidth="1"/>
    <col min="5644" max="5644" width="20" style="38" bestFit="1" customWidth="1"/>
    <col min="5645" max="5890" width="11.42578125" style="38"/>
    <col min="5891" max="5891" width="6.42578125" style="38" customWidth="1"/>
    <col min="5892" max="5892" width="63.42578125" style="38" customWidth="1"/>
    <col min="5893" max="5893" width="32.7109375" style="38" customWidth="1"/>
    <col min="5894" max="5895" width="21.7109375" style="38" customWidth="1"/>
    <col min="5896" max="5896" width="22" style="38" customWidth="1"/>
    <col min="5897" max="5897" width="24.7109375" style="38" customWidth="1"/>
    <col min="5898" max="5898" width="18.7109375" style="38" customWidth="1"/>
    <col min="5899" max="5899" width="12.42578125" style="38" bestFit="1" customWidth="1"/>
    <col min="5900" max="5900" width="20" style="38" bestFit="1" customWidth="1"/>
    <col min="5901" max="6146" width="11.42578125" style="38"/>
    <col min="6147" max="6147" width="6.42578125" style="38" customWidth="1"/>
    <col min="6148" max="6148" width="63.42578125" style="38" customWidth="1"/>
    <col min="6149" max="6149" width="32.7109375" style="38" customWidth="1"/>
    <col min="6150" max="6151" width="21.7109375" style="38" customWidth="1"/>
    <col min="6152" max="6152" width="22" style="38" customWidth="1"/>
    <col min="6153" max="6153" width="24.7109375" style="38" customWidth="1"/>
    <col min="6154" max="6154" width="18.7109375" style="38" customWidth="1"/>
    <col min="6155" max="6155" width="12.42578125" style="38" bestFit="1" customWidth="1"/>
    <col min="6156" max="6156" width="20" style="38" bestFit="1" customWidth="1"/>
    <col min="6157" max="6402" width="11.42578125" style="38"/>
    <col min="6403" max="6403" width="6.42578125" style="38" customWidth="1"/>
    <col min="6404" max="6404" width="63.42578125" style="38" customWidth="1"/>
    <col min="6405" max="6405" width="32.7109375" style="38" customWidth="1"/>
    <col min="6406" max="6407" width="21.7109375" style="38" customWidth="1"/>
    <col min="6408" max="6408" width="22" style="38" customWidth="1"/>
    <col min="6409" max="6409" width="24.7109375" style="38" customWidth="1"/>
    <col min="6410" max="6410" width="18.7109375" style="38" customWidth="1"/>
    <col min="6411" max="6411" width="12.42578125" style="38" bestFit="1" customWidth="1"/>
    <col min="6412" max="6412" width="20" style="38" bestFit="1" customWidth="1"/>
    <col min="6413" max="6658" width="11.42578125" style="38"/>
    <col min="6659" max="6659" width="6.42578125" style="38" customWidth="1"/>
    <col min="6660" max="6660" width="63.42578125" style="38" customWidth="1"/>
    <col min="6661" max="6661" width="32.7109375" style="38" customWidth="1"/>
    <col min="6662" max="6663" width="21.7109375" style="38" customWidth="1"/>
    <col min="6664" max="6664" width="22" style="38" customWidth="1"/>
    <col min="6665" max="6665" width="24.7109375" style="38" customWidth="1"/>
    <col min="6666" max="6666" width="18.7109375" style="38" customWidth="1"/>
    <col min="6667" max="6667" width="12.42578125" style="38" bestFit="1" customWidth="1"/>
    <col min="6668" max="6668" width="20" style="38" bestFit="1" customWidth="1"/>
    <col min="6669" max="6914" width="11.42578125" style="38"/>
    <col min="6915" max="6915" width="6.42578125" style="38" customWidth="1"/>
    <col min="6916" max="6916" width="63.42578125" style="38" customWidth="1"/>
    <col min="6917" max="6917" width="32.7109375" style="38" customWidth="1"/>
    <col min="6918" max="6919" width="21.7109375" style="38" customWidth="1"/>
    <col min="6920" max="6920" width="22" style="38" customWidth="1"/>
    <col min="6921" max="6921" width="24.7109375" style="38" customWidth="1"/>
    <col min="6922" max="6922" width="18.7109375" style="38" customWidth="1"/>
    <col min="6923" max="6923" width="12.42578125" style="38" bestFit="1" customWidth="1"/>
    <col min="6924" max="6924" width="20" style="38" bestFit="1" customWidth="1"/>
    <col min="6925" max="7170" width="11.42578125" style="38"/>
    <col min="7171" max="7171" width="6.42578125" style="38" customWidth="1"/>
    <col min="7172" max="7172" width="63.42578125" style="38" customWidth="1"/>
    <col min="7173" max="7173" width="32.7109375" style="38" customWidth="1"/>
    <col min="7174" max="7175" width="21.7109375" style="38" customWidth="1"/>
    <col min="7176" max="7176" width="22" style="38" customWidth="1"/>
    <col min="7177" max="7177" width="24.7109375" style="38" customWidth="1"/>
    <col min="7178" max="7178" width="18.7109375" style="38" customWidth="1"/>
    <col min="7179" max="7179" width="12.42578125" style="38" bestFit="1" customWidth="1"/>
    <col min="7180" max="7180" width="20" style="38" bestFit="1" customWidth="1"/>
    <col min="7181" max="7426" width="11.42578125" style="38"/>
    <col min="7427" max="7427" width="6.42578125" style="38" customWidth="1"/>
    <col min="7428" max="7428" width="63.42578125" style="38" customWidth="1"/>
    <col min="7429" max="7429" width="32.7109375" style="38" customWidth="1"/>
    <col min="7430" max="7431" width="21.7109375" style="38" customWidth="1"/>
    <col min="7432" max="7432" width="22" style="38" customWidth="1"/>
    <col min="7433" max="7433" width="24.7109375" style="38" customWidth="1"/>
    <col min="7434" max="7434" width="18.7109375" style="38" customWidth="1"/>
    <col min="7435" max="7435" width="12.42578125" style="38" bestFit="1" customWidth="1"/>
    <col min="7436" max="7436" width="20" style="38" bestFit="1" customWidth="1"/>
    <col min="7437" max="7682" width="11.42578125" style="38"/>
    <col min="7683" max="7683" width="6.42578125" style="38" customWidth="1"/>
    <col min="7684" max="7684" width="63.42578125" style="38" customWidth="1"/>
    <col min="7685" max="7685" width="32.7109375" style="38" customWidth="1"/>
    <col min="7686" max="7687" width="21.7109375" style="38" customWidth="1"/>
    <col min="7688" max="7688" width="22" style="38" customWidth="1"/>
    <col min="7689" max="7689" width="24.7109375" style="38" customWidth="1"/>
    <col min="7690" max="7690" width="18.7109375" style="38" customWidth="1"/>
    <col min="7691" max="7691" width="12.42578125" style="38" bestFit="1" customWidth="1"/>
    <col min="7692" max="7692" width="20" style="38" bestFit="1" customWidth="1"/>
    <col min="7693" max="7938" width="11.42578125" style="38"/>
    <col min="7939" max="7939" width="6.42578125" style="38" customWidth="1"/>
    <col min="7940" max="7940" width="63.42578125" style="38" customWidth="1"/>
    <col min="7941" max="7941" width="32.7109375" style="38" customWidth="1"/>
    <col min="7942" max="7943" width="21.7109375" style="38" customWidth="1"/>
    <col min="7944" max="7944" width="22" style="38" customWidth="1"/>
    <col min="7945" max="7945" width="24.7109375" style="38" customWidth="1"/>
    <col min="7946" max="7946" width="18.7109375" style="38" customWidth="1"/>
    <col min="7947" max="7947" width="12.42578125" style="38" bestFit="1" customWidth="1"/>
    <col min="7948" max="7948" width="20" style="38" bestFit="1" customWidth="1"/>
    <col min="7949" max="8194" width="11.42578125" style="38"/>
    <col min="8195" max="8195" width="6.42578125" style="38" customWidth="1"/>
    <col min="8196" max="8196" width="63.42578125" style="38" customWidth="1"/>
    <col min="8197" max="8197" width="32.7109375" style="38" customWidth="1"/>
    <col min="8198" max="8199" width="21.7109375" style="38" customWidth="1"/>
    <col min="8200" max="8200" width="22" style="38" customWidth="1"/>
    <col min="8201" max="8201" width="24.7109375" style="38" customWidth="1"/>
    <col min="8202" max="8202" width="18.7109375" style="38" customWidth="1"/>
    <col min="8203" max="8203" width="12.42578125" style="38" bestFit="1" customWidth="1"/>
    <col min="8204" max="8204" width="20" style="38" bestFit="1" customWidth="1"/>
    <col min="8205" max="8450" width="11.42578125" style="38"/>
    <col min="8451" max="8451" width="6.42578125" style="38" customWidth="1"/>
    <col min="8452" max="8452" width="63.42578125" style="38" customWidth="1"/>
    <col min="8453" max="8453" width="32.7109375" style="38" customWidth="1"/>
    <col min="8454" max="8455" width="21.7109375" style="38" customWidth="1"/>
    <col min="8456" max="8456" width="22" style="38" customWidth="1"/>
    <col min="8457" max="8457" width="24.7109375" style="38" customWidth="1"/>
    <col min="8458" max="8458" width="18.7109375" style="38" customWidth="1"/>
    <col min="8459" max="8459" width="12.42578125" style="38" bestFit="1" customWidth="1"/>
    <col min="8460" max="8460" width="20" style="38" bestFit="1" customWidth="1"/>
    <col min="8461" max="8706" width="11.42578125" style="38"/>
    <col min="8707" max="8707" width="6.42578125" style="38" customWidth="1"/>
    <col min="8708" max="8708" width="63.42578125" style="38" customWidth="1"/>
    <col min="8709" max="8709" width="32.7109375" style="38" customWidth="1"/>
    <col min="8710" max="8711" width="21.7109375" style="38" customWidth="1"/>
    <col min="8712" max="8712" width="22" style="38" customWidth="1"/>
    <col min="8713" max="8713" width="24.7109375" style="38" customWidth="1"/>
    <col min="8714" max="8714" width="18.7109375" style="38" customWidth="1"/>
    <col min="8715" max="8715" width="12.42578125" style="38" bestFit="1" customWidth="1"/>
    <col min="8716" max="8716" width="20" style="38" bestFit="1" customWidth="1"/>
    <col min="8717" max="8962" width="11.42578125" style="38"/>
    <col min="8963" max="8963" width="6.42578125" style="38" customWidth="1"/>
    <col min="8964" max="8964" width="63.42578125" style="38" customWidth="1"/>
    <col min="8965" max="8965" width="32.7109375" style="38" customWidth="1"/>
    <col min="8966" max="8967" width="21.7109375" style="38" customWidth="1"/>
    <col min="8968" max="8968" width="22" style="38" customWidth="1"/>
    <col min="8969" max="8969" width="24.7109375" style="38" customWidth="1"/>
    <col min="8970" max="8970" width="18.7109375" style="38" customWidth="1"/>
    <col min="8971" max="8971" width="12.42578125" style="38" bestFit="1" customWidth="1"/>
    <col min="8972" max="8972" width="20" style="38" bestFit="1" customWidth="1"/>
    <col min="8973" max="9218" width="11.42578125" style="38"/>
    <col min="9219" max="9219" width="6.42578125" style="38" customWidth="1"/>
    <col min="9220" max="9220" width="63.42578125" style="38" customWidth="1"/>
    <col min="9221" max="9221" width="32.7109375" style="38" customWidth="1"/>
    <col min="9222" max="9223" width="21.7109375" style="38" customWidth="1"/>
    <col min="9224" max="9224" width="22" style="38" customWidth="1"/>
    <col min="9225" max="9225" width="24.7109375" style="38" customWidth="1"/>
    <col min="9226" max="9226" width="18.7109375" style="38" customWidth="1"/>
    <col min="9227" max="9227" width="12.42578125" style="38" bestFit="1" customWidth="1"/>
    <col min="9228" max="9228" width="20" style="38" bestFit="1" customWidth="1"/>
    <col min="9229" max="9474" width="11.42578125" style="38"/>
    <col min="9475" max="9475" width="6.42578125" style="38" customWidth="1"/>
    <col min="9476" max="9476" width="63.42578125" style="38" customWidth="1"/>
    <col min="9477" max="9477" width="32.7109375" style="38" customWidth="1"/>
    <col min="9478" max="9479" width="21.7109375" style="38" customWidth="1"/>
    <col min="9480" max="9480" width="22" style="38" customWidth="1"/>
    <col min="9481" max="9481" width="24.7109375" style="38" customWidth="1"/>
    <col min="9482" max="9482" width="18.7109375" style="38" customWidth="1"/>
    <col min="9483" max="9483" width="12.42578125" style="38" bestFit="1" customWidth="1"/>
    <col min="9484" max="9484" width="20" style="38" bestFit="1" customWidth="1"/>
    <col min="9485" max="9730" width="11.42578125" style="38"/>
    <col min="9731" max="9731" width="6.42578125" style="38" customWidth="1"/>
    <col min="9732" max="9732" width="63.42578125" style="38" customWidth="1"/>
    <col min="9733" max="9733" width="32.7109375" style="38" customWidth="1"/>
    <col min="9734" max="9735" width="21.7109375" style="38" customWidth="1"/>
    <col min="9736" max="9736" width="22" style="38" customWidth="1"/>
    <col min="9737" max="9737" width="24.7109375" style="38" customWidth="1"/>
    <col min="9738" max="9738" width="18.7109375" style="38" customWidth="1"/>
    <col min="9739" max="9739" width="12.42578125" style="38" bestFit="1" customWidth="1"/>
    <col min="9740" max="9740" width="20" style="38" bestFit="1" customWidth="1"/>
    <col min="9741" max="9986" width="11.42578125" style="38"/>
    <col min="9987" max="9987" width="6.42578125" style="38" customWidth="1"/>
    <col min="9988" max="9988" width="63.42578125" style="38" customWidth="1"/>
    <col min="9989" max="9989" width="32.7109375" style="38" customWidth="1"/>
    <col min="9990" max="9991" width="21.7109375" style="38" customWidth="1"/>
    <col min="9992" max="9992" width="22" style="38" customWidth="1"/>
    <col min="9993" max="9993" width="24.7109375" style="38" customWidth="1"/>
    <col min="9994" max="9994" width="18.7109375" style="38" customWidth="1"/>
    <col min="9995" max="9995" width="12.42578125" style="38" bestFit="1" customWidth="1"/>
    <col min="9996" max="9996" width="20" style="38" bestFit="1" customWidth="1"/>
    <col min="9997" max="10242" width="11.42578125" style="38"/>
    <col min="10243" max="10243" width="6.42578125" style="38" customWidth="1"/>
    <col min="10244" max="10244" width="63.42578125" style="38" customWidth="1"/>
    <col min="10245" max="10245" width="32.7109375" style="38" customWidth="1"/>
    <col min="10246" max="10247" width="21.7109375" style="38" customWidth="1"/>
    <col min="10248" max="10248" width="22" style="38" customWidth="1"/>
    <col min="10249" max="10249" width="24.7109375" style="38" customWidth="1"/>
    <col min="10250" max="10250" width="18.7109375" style="38" customWidth="1"/>
    <col min="10251" max="10251" width="12.42578125" style="38" bestFit="1" customWidth="1"/>
    <col min="10252" max="10252" width="20" style="38" bestFit="1" customWidth="1"/>
    <col min="10253" max="10498" width="11.42578125" style="38"/>
    <col min="10499" max="10499" width="6.42578125" style="38" customWidth="1"/>
    <col min="10500" max="10500" width="63.42578125" style="38" customWidth="1"/>
    <col min="10501" max="10501" width="32.7109375" style="38" customWidth="1"/>
    <col min="10502" max="10503" width="21.7109375" style="38" customWidth="1"/>
    <col min="10504" max="10504" width="22" style="38" customWidth="1"/>
    <col min="10505" max="10505" width="24.7109375" style="38" customWidth="1"/>
    <col min="10506" max="10506" width="18.7109375" style="38" customWidth="1"/>
    <col min="10507" max="10507" width="12.42578125" style="38" bestFit="1" customWidth="1"/>
    <col min="10508" max="10508" width="20" style="38" bestFit="1" customWidth="1"/>
    <col min="10509" max="10754" width="11.42578125" style="38"/>
    <col min="10755" max="10755" width="6.42578125" style="38" customWidth="1"/>
    <col min="10756" max="10756" width="63.42578125" style="38" customWidth="1"/>
    <col min="10757" max="10757" width="32.7109375" style="38" customWidth="1"/>
    <col min="10758" max="10759" width="21.7109375" style="38" customWidth="1"/>
    <col min="10760" max="10760" width="22" style="38" customWidth="1"/>
    <col min="10761" max="10761" width="24.7109375" style="38" customWidth="1"/>
    <col min="10762" max="10762" width="18.7109375" style="38" customWidth="1"/>
    <col min="10763" max="10763" width="12.42578125" style="38" bestFit="1" customWidth="1"/>
    <col min="10764" max="10764" width="20" style="38" bestFit="1" customWidth="1"/>
    <col min="10765" max="11010" width="11.42578125" style="38"/>
    <col min="11011" max="11011" width="6.42578125" style="38" customWidth="1"/>
    <col min="11012" max="11012" width="63.42578125" style="38" customWidth="1"/>
    <col min="11013" max="11013" width="32.7109375" style="38" customWidth="1"/>
    <col min="11014" max="11015" width="21.7109375" style="38" customWidth="1"/>
    <col min="11016" max="11016" width="22" style="38" customWidth="1"/>
    <col min="11017" max="11017" width="24.7109375" style="38" customWidth="1"/>
    <col min="11018" max="11018" width="18.7109375" style="38" customWidth="1"/>
    <col min="11019" max="11019" width="12.42578125" style="38" bestFit="1" customWidth="1"/>
    <col min="11020" max="11020" width="20" style="38" bestFit="1" customWidth="1"/>
    <col min="11021" max="11266" width="11.42578125" style="38"/>
    <col min="11267" max="11267" width="6.42578125" style="38" customWidth="1"/>
    <col min="11268" max="11268" width="63.42578125" style="38" customWidth="1"/>
    <col min="11269" max="11269" width="32.7109375" style="38" customWidth="1"/>
    <col min="11270" max="11271" width="21.7109375" style="38" customWidth="1"/>
    <col min="11272" max="11272" width="22" style="38" customWidth="1"/>
    <col min="11273" max="11273" width="24.7109375" style="38" customWidth="1"/>
    <col min="11274" max="11274" width="18.7109375" style="38" customWidth="1"/>
    <col min="11275" max="11275" width="12.42578125" style="38" bestFit="1" customWidth="1"/>
    <col min="11276" max="11276" width="20" style="38" bestFit="1" customWidth="1"/>
    <col min="11277" max="11522" width="11.42578125" style="38"/>
    <col min="11523" max="11523" width="6.42578125" style="38" customWidth="1"/>
    <col min="11524" max="11524" width="63.42578125" style="38" customWidth="1"/>
    <col min="11525" max="11525" width="32.7109375" style="38" customWidth="1"/>
    <col min="11526" max="11527" width="21.7109375" style="38" customWidth="1"/>
    <col min="11528" max="11528" width="22" style="38" customWidth="1"/>
    <col min="11529" max="11529" width="24.7109375" style="38" customWidth="1"/>
    <col min="11530" max="11530" width="18.7109375" style="38" customWidth="1"/>
    <col min="11531" max="11531" width="12.42578125" style="38" bestFit="1" customWidth="1"/>
    <col min="11532" max="11532" width="20" style="38" bestFit="1" customWidth="1"/>
    <col min="11533" max="11778" width="11.42578125" style="38"/>
    <col min="11779" max="11779" width="6.42578125" style="38" customWidth="1"/>
    <col min="11780" max="11780" width="63.42578125" style="38" customWidth="1"/>
    <col min="11781" max="11781" width="32.7109375" style="38" customWidth="1"/>
    <col min="11782" max="11783" width="21.7109375" style="38" customWidth="1"/>
    <col min="11784" max="11784" width="22" style="38" customWidth="1"/>
    <col min="11785" max="11785" width="24.7109375" style="38" customWidth="1"/>
    <col min="11786" max="11786" width="18.7109375" style="38" customWidth="1"/>
    <col min="11787" max="11787" width="12.42578125" style="38" bestFit="1" customWidth="1"/>
    <col min="11788" max="11788" width="20" style="38" bestFit="1" customWidth="1"/>
    <col min="11789" max="12034" width="11.42578125" style="38"/>
    <col min="12035" max="12035" width="6.42578125" style="38" customWidth="1"/>
    <col min="12036" max="12036" width="63.42578125" style="38" customWidth="1"/>
    <col min="12037" max="12037" width="32.7109375" style="38" customWidth="1"/>
    <col min="12038" max="12039" width="21.7109375" style="38" customWidth="1"/>
    <col min="12040" max="12040" width="22" style="38" customWidth="1"/>
    <col min="12041" max="12041" width="24.7109375" style="38" customWidth="1"/>
    <col min="12042" max="12042" width="18.7109375" style="38" customWidth="1"/>
    <col min="12043" max="12043" width="12.42578125" style="38" bestFit="1" customWidth="1"/>
    <col min="12044" max="12044" width="20" style="38" bestFit="1" customWidth="1"/>
    <col min="12045" max="12290" width="11.42578125" style="38"/>
    <col min="12291" max="12291" width="6.42578125" style="38" customWidth="1"/>
    <col min="12292" max="12292" width="63.42578125" style="38" customWidth="1"/>
    <col min="12293" max="12293" width="32.7109375" style="38" customWidth="1"/>
    <col min="12294" max="12295" width="21.7109375" style="38" customWidth="1"/>
    <col min="12296" max="12296" width="22" style="38" customWidth="1"/>
    <col min="12297" max="12297" width="24.7109375" style="38" customWidth="1"/>
    <col min="12298" max="12298" width="18.7109375" style="38" customWidth="1"/>
    <col min="12299" max="12299" width="12.42578125" style="38" bestFit="1" customWidth="1"/>
    <col min="12300" max="12300" width="20" style="38" bestFit="1" customWidth="1"/>
    <col min="12301" max="12546" width="11.42578125" style="38"/>
    <col min="12547" max="12547" width="6.42578125" style="38" customWidth="1"/>
    <col min="12548" max="12548" width="63.42578125" style="38" customWidth="1"/>
    <col min="12549" max="12549" width="32.7109375" style="38" customWidth="1"/>
    <col min="12550" max="12551" width="21.7109375" style="38" customWidth="1"/>
    <col min="12552" max="12552" width="22" style="38" customWidth="1"/>
    <col min="12553" max="12553" width="24.7109375" style="38" customWidth="1"/>
    <col min="12554" max="12554" width="18.7109375" style="38" customWidth="1"/>
    <col min="12555" max="12555" width="12.42578125" style="38" bestFit="1" customWidth="1"/>
    <col min="12556" max="12556" width="20" style="38" bestFit="1" customWidth="1"/>
    <col min="12557" max="12802" width="11.42578125" style="38"/>
    <col min="12803" max="12803" width="6.42578125" style="38" customWidth="1"/>
    <col min="12804" max="12804" width="63.42578125" style="38" customWidth="1"/>
    <col min="12805" max="12805" width="32.7109375" style="38" customWidth="1"/>
    <col min="12806" max="12807" width="21.7109375" style="38" customWidth="1"/>
    <col min="12808" max="12808" width="22" style="38" customWidth="1"/>
    <col min="12809" max="12809" width="24.7109375" style="38" customWidth="1"/>
    <col min="12810" max="12810" width="18.7109375" style="38" customWidth="1"/>
    <col min="12811" max="12811" width="12.42578125" style="38" bestFit="1" customWidth="1"/>
    <col min="12812" max="12812" width="20" style="38" bestFit="1" customWidth="1"/>
    <col min="12813" max="13058" width="11.42578125" style="38"/>
    <col min="13059" max="13059" width="6.42578125" style="38" customWidth="1"/>
    <col min="13060" max="13060" width="63.42578125" style="38" customWidth="1"/>
    <col min="13061" max="13061" width="32.7109375" style="38" customWidth="1"/>
    <col min="13062" max="13063" width="21.7109375" style="38" customWidth="1"/>
    <col min="13064" max="13064" width="22" style="38" customWidth="1"/>
    <col min="13065" max="13065" width="24.7109375" style="38" customWidth="1"/>
    <col min="13066" max="13066" width="18.7109375" style="38" customWidth="1"/>
    <col min="13067" max="13067" width="12.42578125" style="38" bestFit="1" customWidth="1"/>
    <col min="13068" max="13068" width="20" style="38" bestFit="1" customWidth="1"/>
    <col min="13069" max="13314" width="11.42578125" style="38"/>
    <col min="13315" max="13315" width="6.42578125" style="38" customWidth="1"/>
    <col min="13316" max="13316" width="63.42578125" style="38" customWidth="1"/>
    <col min="13317" max="13317" width="32.7109375" style="38" customWidth="1"/>
    <col min="13318" max="13319" width="21.7109375" style="38" customWidth="1"/>
    <col min="13320" max="13320" width="22" style="38" customWidth="1"/>
    <col min="13321" max="13321" width="24.7109375" style="38" customWidth="1"/>
    <col min="13322" max="13322" width="18.7109375" style="38" customWidth="1"/>
    <col min="13323" max="13323" width="12.42578125" style="38" bestFit="1" customWidth="1"/>
    <col min="13324" max="13324" width="20" style="38" bestFit="1" customWidth="1"/>
    <col min="13325" max="13570" width="11.42578125" style="38"/>
    <col min="13571" max="13571" width="6.42578125" style="38" customWidth="1"/>
    <col min="13572" max="13572" width="63.42578125" style="38" customWidth="1"/>
    <col min="13573" max="13573" width="32.7109375" style="38" customWidth="1"/>
    <col min="13574" max="13575" width="21.7109375" style="38" customWidth="1"/>
    <col min="13576" max="13576" width="22" style="38" customWidth="1"/>
    <col min="13577" max="13577" width="24.7109375" style="38" customWidth="1"/>
    <col min="13578" max="13578" width="18.7109375" style="38" customWidth="1"/>
    <col min="13579" max="13579" width="12.42578125" style="38" bestFit="1" customWidth="1"/>
    <col min="13580" max="13580" width="20" style="38" bestFit="1" customWidth="1"/>
    <col min="13581" max="13826" width="11.42578125" style="38"/>
    <col min="13827" max="13827" width="6.42578125" style="38" customWidth="1"/>
    <col min="13828" max="13828" width="63.42578125" style="38" customWidth="1"/>
    <col min="13829" max="13829" width="32.7109375" style="38" customWidth="1"/>
    <col min="13830" max="13831" width="21.7109375" style="38" customWidth="1"/>
    <col min="13832" max="13832" width="22" style="38" customWidth="1"/>
    <col min="13833" max="13833" width="24.7109375" style="38" customWidth="1"/>
    <col min="13834" max="13834" width="18.7109375" style="38" customWidth="1"/>
    <col min="13835" max="13835" width="12.42578125" style="38" bestFit="1" customWidth="1"/>
    <col min="13836" max="13836" width="20" style="38" bestFit="1" customWidth="1"/>
    <col min="13837" max="14082" width="11.42578125" style="38"/>
    <col min="14083" max="14083" width="6.42578125" style="38" customWidth="1"/>
    <col min="14084" max="14084" width="63.42578125" style="38" customWidth="1"/>
    <col min="14085" max="14085" width="32.7109375" style="38" customWidth="1"/>
    <col min="14086" max="14087" width="21.7109375" style="38" customWidth="1"/>
    <col min="14088" max="14088" width="22" style="38" customWidth="1"/>
    <col min="14089" max="14089" width="24.7109375" style="38" customWidth="1"/>
    <col min="14090" max="14090" width="18.7109375" style="38" customWidth="1"/>
    <col min="14091" max="14091" width="12.42578125" style="38" bestFit="1" customWidth="1"/>
    <col min="14092" max="14092" width="20" style="38" bestFit="1" customWidth="1"/>
    <col min="14093" max="14338" width="11.42578125" style="38"/>
    <col min="14339" max="14339" width="6.42578125" style="38" customWidth="1"/>
    <col min="14340" max="14340" width="63.42578125" style="38" customWidth="1"/>
    <col min="14341" max="14341" width="32.7109375" style="38" customWidth="1"/>
    <col min="14342" max="14343" width="21.7109375" style="38" customWidth="1"/>
    <col min="14344" max="14344" width="22" style="38" customWidth="1"/>
    <col min="14345" max="14345" width="24.7109375" style="38" customWidth="1"/>
    <col min="14346" max="14346" width="18.7109375" style="38" customWidth="1"/>
    <col min="14347" max="14347" width="12.42578125" style="38" bestFit="1" customWidth="1"/>
    <col min="14348" max="14348" width="20" style="38" bestFit="1" customWidth="1"/>
    <col min="14349" max="14594" width="11.42578125" style="38"/>
    <col min="14595" max="14595" width="6.42578125" style="38" customWidth="1"/>
    <col min="14596" max="14596" width="63.42578125" style="38" customWidth="1"/>
    <col min="14597" max="14597" width="32.7109375" style="38" customWidth="1"/>
    <col min="14598" max="14599" width="21.7109375" style="38" customWidth="1"/>
    <col min="14600" max="14600" width="22" style="38" customWidth="1"/>
    <col min="14601" max="14601" width="24.7109375" style="38" customWidth="1"/>
    <col min="14602" max="14602" width="18.7109375" style="38" customWidth="1"/>
    <col min="14603" max="14603" width="12.42578125" style="38" bestFit="1" customWidth="1"/>
    <col min="14604" max="14604" width="20" style="38" bestFit="1" customWidth="1"/>
    <col min="14605" max="14850" width="11.42578125" style="38"/>
    <col min="14851" max="14851" width="6.42578125" style="38" customWidth="1"/>
    <col min="14852" max="14852" width="63.42578125" style="38" customWidth="1"/>
    <col min="14853" max="14853" width="32.7109375" style="38" customWidth="1"/>
    <col min="14854" max="14855" width="21.7109375" style="38" customWidth="1"/>
    <col min="14856" max="14856" width="22" style="38" customWidth="1"/>
    <col min="14857" max="14857" width="24.7109375" style="38" customWidth="1"/>
    <col min="14858" max="14858" width="18.7109375" style="38" customWidth="1"/>
    <col min="14859" max="14859" width="12.42578125" style="38" bestFit="1" customWidth="1"/>
    <col min="14860" max="14860" width="20" style="38" bestFit="1" customWidth="1"/>
    <col min="14861" max="15106" width="11.42578125" style="38"/>
    <col min="15107" max="15107" width="6.42578125" style="38" customWidth="1"/>
    <col min="15108" max="15108" width="63.42578125" style="38" customWidth="1"/>
    <col min="15109" max="15109" width="32.7109375" style="38" customWidth="1"/>
    <col min="15110" max="15111" width="21.7109375" style="38" customWidth="1"/>
    <col min="15112" max="15112" width="22" style="38" customWidth="1"/>
    <col min="15113" max="15113" width="24.7109375" style="38" customWidth="1"/>
    <col min="15114" max="15114" width="18.7109375" style="38" customWidth="1"/>
    <col min="15115" max="15115" width="12.42578125" style="38" bestFit="1" customWidth="1"/>
    <col min="15116" max="15116" width="20" style="38" bestFit="1" customWidth="1"/>
    <col min="15117" max="15362" width="11.42578125" style="38"/>
    <col min="15363" max="15363" width="6.42578125" style="38" customWidth="1"/>
    <col min="15364" max="15364" width="63.42578125" style="38" customWidth="1"/>
    <col min="15365" max="15365" width="32.7109375" style="38" customWidth="1"/>
    <col min="15366" max="15367" width="21.7109375" style="38" customWidth="1"/>
    <col min="15368" max="15368" width="22" style="38" customWidth="1"/>
    <col min="15369" max="15369" width="24.7109375" style="38" customWidth="1"/>
    <col min="15370" max="15370" width="18.7109375" style="38" customWidth="1"/>
    <col min="15371" max="15371" width="12.42578125" style="38" bestFit="1" customWidth="1"/>
    <col min="15372" max="15372" width="20" style="38" bestFit="1" customWidth="1"/>
    <col min="15373" max="15618" width="11.42578125" style="38"/>
    <col min="15619" max="15619" width="6.42578125" style="38" customWidth="1"/>
    <col min="15620" max="15620" width="63.42578125" style="38" customWidth="1"/>
    <col min="15621" max="15621" width="32.7109375" style="38" customWidth="1"/>
    <col min="15622" max="15623" width="21.7109375" style="38" customWidth="1"/>
    <col min="15624" max="15624" width="22" style="38" customWidth="1"/>
    <col min="15625" max="15625" width="24.7109375" style="38" customWidth="1"/>
    <col min="15626" max="15626" width="18.7109375" style="38" customWidth="1"/>
    <col min="15627" max="15627" width="12.42578125" style="38" bestFit="1" customWidth="1"/>
    <col min="15628" max="15628" width="20" style="38" bestFit="1" customWidth="1"/>
    <col min="15629" max="15874" width="11.42578125" style="38"/>
    <col min="15875" max="15875" width="6.42578125" style="38" customWidth="1"/>
    <col min="15876" max="15876" width="63.42578125" style="38" customWidth="1"/>
    <col min="15877" max="15877" width="32.7109375" style="38" customWidth="1"/>
    <col min="15878" max="15879" width="21.7109375" style="38" customWidth="1"/>
    <col min="15880" max="15880" width="22" style="38" customWidth="1"/>
    <col min="15881" max="15881" width="24.7109375" style="38" customWidth="1"/>
    <col min="15882" max="15882" width="18.7109375" style="38" customWidth="1"/>
    <col min="15883" max="15883" width="12.42578125" style="38" bestFit="1" customWidth="1"/>
    <col min="15884" max="15884" width="20" style="38" bestFit="1" customWidth="1"/>
    <col min="15885" max="16130" width="11.42578125" style="38"/>
    <col min="16131" max="16131" width="6.42578125" style="38" customWidth="1"/>
    <col min="16132" max="16132" width="63.42578125" style="38" customWidth="1"/>
    <col min="16133" max="16133" width="32.7109375" style="38" customWidth="1"/>
    <col min="16134" max="16135" width="21.7109375" style="38" customWidth="1"/>
    <col min="16136" max="16136" width="22" style="38" customWidth="1"/>
    <col min="16137" max="16137" width="24.7109375" style="38" customWidth="1"/>
    <col min="16138" max="16138" width="18.7109375" style="38" customWidth="1"/>
    <col min="16139" max="16139" width="12.42578125" style="38" bestFit="1" customWidth="1"/>
    <col min="16140" max="16140" width="20" style="38" bestFit="1" customWidth="1"/>
    <col min="16141" max="16384" width="11.42578125" style="38"/>
  </cols>
  <sheetData>
    <row r="1" spans="1:11" s="55" customFormat="1" ht="36" customHeight="1" x14ac:dyDescent="0.25">
      <c r="A1" s="446"/>
      <c r="B1" s="431" t="s">
        <v>13</v>
      </c>
      <c r="C1" s="431"/>
      <c r="D1" s="431"/>
      <c r="E1" s="431"/>
      <c r="F1" s="434"/>
      <c r="I1" s="54"/>
    </row>
    <row r="2" spans="1:11" s="55" customFormat="1" ht="36" customHeight="1" x14ac:dyDescent="0.25">
      <c r="A2" s="447"/>
      <c r="B2" s="431" t="s">
        <v>1</v>
      </c>
      <c r="C2" s="431"/>
      <c r="D2" s="431"/>
      <c r="E2" s="431"/>
      <c r="F2" s="435"/>
      <c r="I2" s="54"/>
    </row>
    <row r="3" spans="1:11" s="55" customFormat="1" ht="36" customHeight="1" x14ac:dyDescent="0.25">
      <c r="A3" s="448"/>
      <c r="B3" s="431" t="s">
        <v>2</v>
      </c>
      <c r="C3" s="431"/>
      <c r="D3" s="449" t="s">
        <v>3</v>
      </c>
      <c r="E3" s="450"/>
      <c r="F3" s="436"/>
      <c r="I3" s="54"/>
    </row>
    <row r="4" spans="1:11" s="55" customFormat="1" ht="41.25" customHeight="1" x14ac:dyDescent="0.25">
      <c r="I4" s="54"/>
    </row>
    <row r="5" spans="1:11" s="55" customFormat="1" ht="17.25" customHeight="1" x14ac:dyDescent="0.25">
      <c r="A5" s="440" t="s">
        <v>14</v>
      </c>
      <c r="B5" s="441"/>
      <c r="C5" s="453" t="s">
        <v>15</v>
      </c>
      <c r="D5" s="454"/>
      <c r="E5" s="454"/>
      <c r="F5" s="455"/>
      <c r="G5" s="38"/>
      <c r="H5" s="38"/>
      <c r="I5" s="56"/>
      <c r="J5" s="38"/>
      <c r="K5" s="38"/>
    </row>
    <row r="6" spans="1:11" s="55" customFormat="1" ht="21.6" customHeight="1" x14ac:dyDescent="0.25">
      <c r="A6" s="440" t="s">
        <v>16</v>
      </c>
      <c r="B6" s="441"/>
      <c r="C6" s="439" t="s">
        <v>17</v>
      </c>
      <c r="D6" s="439"/>
      <c r="E6" s="439"/>
      <c r="F6" s="439"/>
      <c r="G6" s="38"/>
      <c r="H6" s="38"/>
      <c r="I6" s="56"/>
      <c r="J6" s="38"/>
      <c r="K6" s="38"/>
    </row>
    <row r="7" spans="1:11" s="55" customFormat="1" ht="14.1" customHeight="1" x14ac:dyDescent="0.25">
      <c r="A7" s="437" t="s">
        <v>18</v>
      </c>
      <c r="B7" s="438"/>
      <c r="C7" s="442" t="s">
        <v>19</v>
      </c>
      <c r="D7" s="443"/>
      <c r="E7" s="443"/>
      <c r="F7" s="444"/>
      <c r="G7" s="38"/>
      <c r="H7" s="38"/>
      <c r="I7" s="56"/>
      <c r="J7" s="38"/>
      <c r="K7" s="38"/>
    </row>
    <row r="8" spans="1:11" s="55" customFormat="1" ht="65.45" customHeight="1" x14ac:dyDescent="0.25">
      <c r="A8" s="437" t="s">
        <v>20</v>
      </c>
      <c r="B8" s="438"/>
      <c r="C8" s="439" t="s">
        <v>21</v>
      </c>
      <c r="D8" s="439"/>
      <c r="E8" s="439"/>
      <c r="F8" s="439"/>
      <c r="G8" s="38"/>
      <c r="H8" s="38"/>
      <c r="I8" s="56"/>
      <c r="J8" s="38"/>
      <c r="K8" s="38"/>
    </row>
    <row r="9" spans="1:11" s="55" customFormat="1" ht="18" customHeight="1" x14ac:dyDescent="0.25">
      <c r="A9" s="440" t="s">
        <v>22</v>
      </c>
      <c r="B9" s="441"/>
      <c r="C9" s="439">
        <v>7951</v>
      </c>
      <c r="D9" s="439"/>
      <c r="E9" s="439"/>
      <c r="F9" s="439"/>
      <c r="G9" s="38"/>
      <c r="H9" s="38"/>
      <c r="I9" s="56"/>
      <c r="J9" s="38"/>
    </row>
    <row r="10" spans="1:11" s="55" customFormat="1" ht="55.35" customHeight="1" x14ac:dyDescent="0.25">
      <c r="A10" s="437" t="s">
        <v>23</v>
      </c>
      <c r="B10" s="438"/>
      <c r="C10" s="439" t="s">
        <v>24</v>
      </c>
      <c r="D10" s="439"/>
      <c r="E10" s="439"/>
      <c r="F10" s="439"/>
      <c r="G10" s="38"/>
      <c r="H10" s="38"/>
      <c r="I10" s="56"/>
      <c r="J10" s="38"/>
      <c r="K10" s="38"/>
    </row>
    <row r="11" spans="1:11" s="55" customFormat="1" ht="30.75" customHeight="1" x14ac:dyDescent="0.25">
      <c r="A11" s="437" t="s">
        <v>25</v>
      </c>
      <c r="B11" s="438"/>
      <c r="C11" s="439" t="s">
        <v>26</v>
      </c>
      <c r="D11" s="439"/>
      <c r="E11" s="439"/>
      <c r="F11" s="439"/>
      <c r="G11" s="38"/>
      <c r="H11" s="38"/>
      <c r="I11" s="56"/>
      <c r="J11" s="38"/>
      <c r="K11" s="38"/>
    </row>
    <row r="12" spans="1:11" s="55" customFormat="1" ht="20.25" customHeight="1" x14ac:dyDescent="0.25">
      <c r="A12" s="440" t="s">
        <v>27</v>
      </c>
      <c r="B12" s="441"/>
      <c r="C12" s="439" t="s">
        <v>28</v>
      </c>
      <c r="D12" s="439"/>
      <c r="E12" s="439"/>
      <c r="F12" s="439"/>
      <c r="G12" s="38"/>
      <c r="H12" s="38"/>
      <c r="I12" s="56"/>
      <c r="J12" s="38"/>
      <c r="K12" s="38"/>
    </row>
    <row r="13" spans="1:11" s="55" customFormat="1" ht="24.75" customHeight="1" x14ac:dyDescent="0.25">
      <c r="A13" s="458" t="s">
        <v>29</v>
      </c>
      <c r="B13" s="459"/>
      <c r="C13" s="91" t="s">
        <v>30</v>
      </c>
      <c r="D13" s="445" t="s">
        <v>31</v>
      </c>
      <c r="E13" s="445"/>
      <c r="F13" s="445">
        <v>2024</v>
      </c>
      <c r="G13" s="38"/>
      <c r="H13" s="38"/>
      <c r="I13" s="56"/>
      <c r="J13" s="38"/>
      <c r="K13" s="38"/>
    </row>
    <row r="14" spans="1:11" s="55" customFormat="1" ht="26.45" customHeight="1" x14ac:dyDescent="0.25">
      <c r="A14" s="460"/>
      <c r="B14" s="461"/>
      <c r="C14" s="91" t="s">
        <v>32</v>
      </c>
      <c r="D14" s="445" t="s">
        <v>33</v>
      </c>
      <c r="E14" s="445"/>
      <c r="F14" s="445"/>
      <c r="G14" s="38"/>
      <c r="H14" s="38"/>
      <c r="I14" s="56"/>
      <c r="J14" s="38"/>
      <c r="K14" s="38"/>
    </row>
    <row r="15" spans="1:11" ht="15" x14ac:dyDescent="0.25">
      <c r="B15" s="76"/>
    </row>
    <row r="16" spans="1:11" ht="15" x14ac:dyDescent="0.25">
      <c r="B16" s="3"/>
    </row>
    <row r="17" spans="1:15" ht="15" x14ac:dyDescent="0.25">
      <c r="B17" s="3"/>
    </row>
    <row r="18" spans="1:15" ht="15" customHeight="1" x14ac:dyDescent="0.25">
      <c r="A18" s="25" t="s">
        <v>34</v>
      </c>
      <c r="C18" s="31"/>
      <c r="D18" s="26"/>
      <c r="E18" s="31"/>
      <c r="F18" s="31"/>
      <c r="G18" s="31"/>
      <c r="H18" s="462" t="s">
        <v>35</v>
      </c>
      <c r="I18" s="462"/>
      <c r="J18" s="31"/>
      <c r="K18" s="77" t="s">
        <v>36</v>
      </c>
    </row>
    <row r="19" spans="1:15" s="49" customFormat="1" ht="48" customHeight="1" x14ac:dyDescent="0.25">
      <c r="A19" s="52" t="s">
        <v>37</v>
      </c>
      <c r="B19" s="52" t="s">
        <v>38</v>
      </c>
      <c r="C19" s="52" t="s">
        <v>39</v>
      </c>
      <c r="D19" s="52" t="s">
        <v>40</v>
      </c>
      <c r="E19" s="52" t="s">
        <v>41</v>
      </c>
      <c r="F19" s="52" t="s">
        <v>42</v>
      </c>
      <c r="G19" s="52" t="s">
        <v>43</v>
      </c>
      <c r="H19" s="48" t="s">
        <v>44</v>
      </c>
      <c r="I19" s="48" t="s">
        <v>45</v>
      </c>
      <c r="J19" s="52" t="s">
        <v>46</v>
      </c>
      <c r="K19" s="52" t="s">
        <v>47</v>
      </c>
      <c r="L19" s="48" t="s">
        <v>48</v>
      </c>
      <c r="M19" s="48" t="s">
        <v>49</v>
      </c>
    </row>
    <row r="20" spans="1:15" ht="20.45" customHeight="1" x14ac:dyDescent="0.25">
      <c r="A20" s="419" t="s">
        <v>50</v>
      </c>
      <c r="B20" s="425">
        <v>1</v>
      </c>
      <c r="C20" s="421" t="s">
        <v>51</v>
      </c>
      <c r="D20" s="428" t="s">
        <v>52</v>
      </c>
      <c r="E20" s="73">
        <v>2024</v>
      </c>
      <c r="F20" s="154">
        <v>0.12</v>
      </c>
      <c r="G20" s="423">
        <f>SUM(F20:F23)</f>
        <v>1</v>
      </c>
      <c r="H20" s="390">
        <f>+'4. ACTIVIDADES Y TAREAS'!EZ25</f>
        <v>2.5272000000000003E-2</v>
      </c>
      <c r="I20" s="414">
        <f>SUM(H20:H23)</f>
        <v>2.5272000000000003E-2</v>
      </c>
      <c r="J20" s="176">
        <v>328148570</v>
      </c>
      <c r="K20" s="416">
        <f>+J20+J21+J22+J23</f>
        <v>3133346577</v>
      </c>
      <c r="L20" s="303">
        <v>211634600</v>
      </c>
      <c r="M20" s="417">
        <f>+L20+L21+L22+L23</f>
        <v>211634600</v>
      </c>
      <c r="N20" s="79">
        <f>+H20/F20</f>
        <v>0.21060000000000004</v>
      </c>
      <c r="O20" s="174"/>
    </row>
    <row r="21" spans="1:15" ht="20.45" customHeight="1" x14ac:dyDescent="0.25">
      <c r="A21" s="419"/>
      <c r="B21" s="426"/>
      <c r="C21" s="421"/>
      <c r="D21" s="429"/>
      <c r="E21" s="73">
        <v>2025</v>
      </c>
      <c r="F21" s="155">
        <v>0.27</v>
      </c>
      <c r="G21" s="424"/>
      <c r="H21" s="300"/>
      <c r="I21" s="415"/>
      <c r="J21" s="30">
        <v>836228056</v>
      </c>
      <c r="K21" s="416"/>
      <c r="L21" s="30"/>
      <c r="M21" s="418"/>
      <c r="O21" s="175"/>
    </row>
    <row r="22" spans="1:15" ht="20.45" customHeight="1" x14ac:dyDescent="0.25">
      <c r="A22" s="419"/>
      <c r="B22" s="426"/>
      <c r="C22" s="421"/>
      <c r="D22" s="429"/>
      <c r="E22" s="73">
        <v>2026</v>
      </c>
      <c r="F22" s="155">
        <v>0.33</v>
      </c>
      <c r="G22" s="424"/>
      <c r="H22" s="301"/>
      <c r="I22" s="415"/>
      <c r="J22" s="30">
        <v>930659215</v>
      </c>
      <c r="K22" s="416"/>
      <c r="L22" s="30"/>
      <c r="M22" s="418"/>
      <c r="O22" s="174"/>
    </row>
    <row r="23" spans="1:15" ht="20.45" customHeight="1" x14ac:dyDescent="0.25">
      <c r="A23" s="419"/>
      <c r="B23" s="427"/>
      <c r="C23" s="421"/>
      <c r="D23" s="430"/>
      <c r="E23" s="73">
        <v>2027</v>
      </c>
      <c r="F23" s="155">
        <v>0.28000000000000003</v>
      </c>
      <c r="G23" s="424"/>
      <c r="H23" s="300"/>
      <c r="I23" s="415"/>
      <c r="J23" s="30">
        <v>1038310736</v>
      </c>
      <c r="K23" s="416"/>
      <c r="L23" s="30"/>
      <c r="M23" s="418"/>
      <c r="O23" s="174"/>
    </row>
    <row r="24" spans="1:15" ht="22.35" customHeight="1" x14ac:dyDescent="0.25">
      <c r="A24" s="419" t="s">
        <v>53</v>
      </c>
      <c r="B24" s="425">
        <v>2</v>
      </c>
      <c r="C24" s="421" t="s">
        <v>54</v>
      </c>
      <c r="D24" s="428" t="s">
        <v>52</v>
      </c>
      <c r="E24" s="73">
        <v>2024</v>
      </c>
      <c r="F24" s="154">
        <v>0.12</v>
      </c>
      <c r="G24" s="423">
        <f>SUM(F24:F27)</f>
        <v>1</v>
      </c>
      <c r="H24" s="390">
        <f>+'4. ACTIVIDADES Y TAREAS'!EZ39</f>
        <v>3.3724800000000006E-2</v>
      </c>
      <c r="I24" s="414">
        <f>SUM(H24:H27)</f>
        <v>3.3724800000000006E-2</v>
      </c>
      <c r="J24" s="176">
        <v>238501036</v>
      </c>
      <c r="K24" s="416">
        <f>+J24+J25+J26+J27</f>
        <v>2450040517</v>
      </c>
      <c r="L24" s="300">
        <v>95608671</v>
      </c>
      <c r="M24" s="417">
        <f>+L24+L25+L26+L27</f>
        <v>95608671</v>
      </c>
      <c r="O24" s="174"/>
    </row>
    <row r="25" spans="1:15" ht="24" customHeight="1" x14ac:dyDescent="0.25">
      <c r="A25" s="419"/>
      <c r="B25" s="426"/>
      <c r="C25" s="421"/>
      <c r="D25" s="429"/>
      <c r="E25" s="73">
        <v>2025</v>
      </c>
      <c r="F25" s="155">
        <v>0.27</v>
      </c>
      <c r="G25" s="424"/>
      <c r="H25" s="300"/>
      <c r="I25" s="415"/>
      <c r="J25" s="30">
        <v>663632834</v>
      </c>
      <c r="K25" s="416"/>
      <c r="L25" s="300"/>
      <c r="M25" s="418"/>
    </row>
    <row r="26" spans="1:15" ht="32.450000000000003" customHeight="1" x14ac:dyDescent="0.25">
      <c r="A26" s="419"/>
      <c r="B26" s="426"/>
      <c r="C26" s="421"/>
      <c r="D26" s="429"/>
      <c r="E26" s="73">
        <v>2026</v>
      </c>
      <c r="F26" s="155">
        <v>0.33</v>
      </c>
      <c r="G26" s="424"/>
      <c r="H26" s="301"/>
      <c r="I26" s="415"/>
      <c r="J26" s="30">
        <v>733900662</v>
      </c>
      <c r="K26" s="416"/>
      <c r="L26" s="301"/>
      <c r="M26" s="418"/>
    </row>
    <row r="27" spans="1:15" ht="21" customHeight="1" x14ac:dyDescent="0.25">
      <c r="A27" s="419"/>
      <c r="B27" s="427"/>
      <c r="C27" s="421"/>
      <c r="D27" s="430"/>
      <c r="E27" s="73">
        <v>2027</v>
      </c>
      <c r="F27" s="155">
        <v>0.28000000000000003</v>
      </c>
      <c r="G27" s="424"/>
      <c r="H27" s="300"/>
      <c r="I27" s="415"/>
      <c r="J27" s="30">
        <v>814005985</v>
      </c>
      <c r="K27" s="416"/>
      <c r="L27" s="300"/>
      <c r="M27" s="418"/>
    </row>
    <row r="28" spans="1:15" ht="14.25" customHeight="1" x14ac:dyDescent="0.25">
      <c r="A28" s="419" t="s">
        <v>55</v>
      </c>
      <c r="B28" s="425">
        <v>3</v>
      </c>
      <c r="C28" s="421" t="s">
        <v>56</v>
      </c>
      <c r="D28" s="428" t="s">
        <v>52</v>
      </c>
      <c r="E28" s="73">
        <v>2024</v>
      </c>
      <c r="F28" s="154">
        <v>0.12</v>
      </c>
      <c r="G28" s="423">
        <f>SUM(F28:F31)</f>
        <v>1</v>
      </c>
      <c r="H28" s="368">
        <v>0</v>
      </c>
      <c r="I28" s="414">
        <f>SUM(H28:H31)</f>
        <v>0</v>
      </c>
      <c r="J28" s="176">
        <v>372468668</v>
      </c>
      <c r="K28" s="416">
        <f>+J28+J29+J30+J31</f>
        <v>7860241290</v>
      </c>
      <c r="L28" s="300">
        <v>204623544</v>
      </c>
      <c r="M28" s="417">
        <f>+L28+L29+L30+L31</f>
        <v>204623544</v>
      </c>
    </row>
    <row r="29" spans="1:15" ht="14.25" customHeight="1" x14ac:dyDescent="0.25">
      <c r="A29" s="419"/>
      <c r="B29" s="426"/>
      <c r="C29" s="421"/>
      <c r="D29" s="429"/>
      <c r="E29" s="73">
        <v>2025</v>
      </c>
      <c r="F29" s="155">
        <v>0.27</v>
      </c>
      <c r="G29" s="424"/>
      <c r="H29" s="300"/>
      <c r="I29" s="415"/>
      <c r="J29" s="30">
        <f>459846064+1643719780</f>
        <v>2103565844</v>
      </c>
      <c r="K29" s="416"/>
      <c r="L29" s="300"/>
      <c r="M29" s="418"/>
    </row>
    <row r="30" spans="1:15" ht="14.25" customHeight="1" x14ac:dyDescent="0.25">
      <c r="A30" s="419"/>
      <c r="B30" s="426"/>
      <c r="C30" s="421"/>
      <c r="D30" s="429"/>
      <c r="E30" s="73">
        <v>2026</v>
      </c>
      <c r="F30" s="155">
        <v>0.33</v>
      </c>
      <c r="G30" s="424"/>
      <c r="H30" s="301"/>
      <c r="I30" s="415"/>
      <c r="J30" s="30">
        <f>685944293+1851199780</f>
        <v>2537144073</v>
      </c>
      <c r="K30" s="416"/>
      <c r="L30" s="301"/>
      <c r="M30" s="418"/>
    </row>
    <row r="31" spans="1:15" ht="14.25" customHeight="1" x14ac:dyDescent="0.25">
      <c r="A31" s="419"/>
      <c r="B31" s="427"/>
      <c r="C31" s="421"/>
      <c r="D31" s="430"/>
      <c r="E31" s="73">
        <v>2027</v>
      </c>
      <c r="F31" s="155">
        <v>0.28000000000000003</v>
      </c>
      <c r="G31" s="424"/>
      <c r="H31" s="300"/>
      <c r="I31" s="415"/>
      <c r="J31" s="30">
        <f>759335725+2087726980</f>
        <v>2847062705</v>
      </c>
      <c r="K31" s="416"/>
      <c r="L31" s="300"/>
      <c r="M31" s="418"/>
    </row>
    <row r="32" spans="1:15" ht="15" customHeight="1" x14ac:dyDescent="0.25">
      <c r="A32" s="419" t="s">
        <v>57</v>
      </c>
      <c r="B32" s="425">
        <v>4</v>
      </c>
      <c r="C32" s="421" t="s">
        <v>58</v>
      </c>
      <c r="D32" s="428" t="s">
        <v>59</v>
      </c>
      <c r="E32" s="73">
        <v>2024</v>
      </c>
      <c r="F32" s="157">
        <v>0.12</v>
      </c>
      <c r="G32" s="456">
        <f>SUM(F32:F35)</f>
        <v>1</v>
      </c>
      <c r="H32" s="368">
        <v>0</v>
      </c>
      <c r="I32" s="414">
        <f>SUM(H32:H35)</f>
        <v>0</v>
      </c>
      <c r="J32" s="176">
        <v>200000000</v>
      </c>
      <c r="K32" s="416">
        <f>+J32+J33+J34+J35</f>
        <v>5727351957</v>
      </c>
      <c r="L32" s="300">
        <v>0</v>
      </c>
      <c r="M32" s="417">
        <f>+L32+L33+L34+L35</f>
        <v>0</v>
      </c>
    </row>
    <row r="33" spans="1:13" ht="15.75" customHeight="1" x14ac:dyDescent="0.25">
      <c r="A33" s="419"/>
      <c r="B33" s="426"/>
      <c r="C33" s="421"/>
      <c r="D33" s="429"/>
      <c r="E33" s="73">
        <v>2025</v>
      </c>
      <c r="F33" s="158">
        <v>0.27</v>
      </c>
      <c r="G33" s="457"/>
      <c r="H33" s="300"/>
      <c r="I33" s="415"/>
      <c r="J33" s="30">
        <v>1379399922</v>
      </c>
      <c r="K33" s="416"/>
      <c r="L33" s="300"/>
      <c r="M33" s="418"/>
    </row>
    <row r="34" spans="1:13" ht="14.25" customHeight="1" x14ac:dyDescent="0.25">
      <c r="A34" s="419"/>
      <c r="B34" s="426"/>
      <c r="C34" s="421"/>
      <c r="D34" s="429"/>
      <c r="E34" s="73">
        <v>2026</v>
      </c>
      <c r="F34" s="158">
        <v>0.33</v>
      </c>
      <c r="G34" s="457"/>
      <c r="H34" s="300"/>
      <c r="I34" s="415"/>
      <c r="J34" s="30">
        <v>1489875142</v>
      </c>
      <c r="K34" s="416"/>
      <c r="L34" s="300"/>
      <c r="M34" s="418"/>
    </row>
    <row r="35" spans="1:13" ht="14.25" customHeight="1" x14ac:dyDescent="0.25">
      <c r="A35" s="419"/>
      <c r="B35" s="427"/>
      <c r="C35" s="421"/>
      <c r="D35" s="430"/>
      <c r="E35" s="73">
        <v>2027</v>
      </c>
      <c r="F35" s="158">
        <v>0.28000000000000003</v>
      </c>
      <c r="G35" s="457"/>
      <c r="H35" s="300"/>
      <c r="I35" s="415"/>
      <c r="J35" s="30">
        <v>2658076893</v>
      </c>
      <c r="K35" s="416"/>
      <c r="L35" s="300"/>
      <c r="M35" s="418"/>
    </row>
    <row r="36" spans="1:13" ht="14.25" customHeight="1" x14ac:dyDescent="0.25">
      <c r="A36" s="419" t="s">
        <v>60</v>
      </c>
      <c r="B36" s="425">
        <v>5</v>
      </c>
      <c r="C36" s="421" t="s">
        <v>61</v>
      </c>
      <c r="D36" s="428" t="s">
        <v>52</v>
      </c>
      <c r="E36" s="73">
        <v>2024</v>
      </c>
      <c r="F36" s="154">
        <v>0.12</v>
      </c>
      <c r="G36" s="423">
        <f>SUM(F36:F39)</f>
        <v>1</v>
      </c>
      <c r="H36" s="369">
        <f>+'4. ACTIVIDADES Y TAREAS'!EZ60</f>
        <v>3.9348000000000001E-2</v>
      </c>
      <c r="I36" s="414">
        <f>SUM(H36:H39)</f>
        <v>3.9348000000000001E-2</v>
      </c>
      <c r="J36" s="176">
        <v>787642180</v>
      </c>
      <c r="K36" s="451">
        <f>+J36+J37+J38+J39</f>
        <v>6537067322</v>
      </c>
      <c r="L36" s="300">
        <v>585515860</v>
      </c>
      <c r="M36" s="417">
        <f>+L36+L37+L38+L39</f>
        <v>585515860</v>
      </c>
    </row>
    <row r="37" spans="1:13" ht="14.25" customHeight="1" x14ac:dyDescent="0.25">
      <c r="A37" s="419"/>
      <c r="B37" s="426"/>
      <c r="C37" s="421"/>
      <c r="D37" s="429"/>
      <c r="E37" s="73">
        <v>2025</v>
      </c>
      <c r="F37" s="155">
        <v>0.27</v>
      </c>
      <c r="G37" s="424"/>
      <c r="H37" s="300"/>
      <c r="I37" s="415"/>
      <c r="J37" s="30">
        <v>1692207570</v>
      </c>
      <c r="K37" s="452"/>
      <c r="L37" s="300"/>
      <c r="M37" s="418"/>
    </row>
    <row r="38" spans="1:13" ht="14.25" customHeight="1" x14ac:dyDescent="0.25">
      <c r="A38" s="419"/>
      <c r="B38" s="426"/>
      <c r="C38" s="421"/>
      <c r="D38" s="429"/>
      <c r="E38" s="73">
        <v>2026</v>
      </c>
      <c r="F38" s="155">
        <v>0.33</v>
      </c>
      <c r="G38" s="424"/>
      <c r="H38" s="302"/>
      <c r="I38" s="415"/>
      <c r="J38" s="30">
        <v>1906475860</v>
      </c>
      <c r="K38" s="452"/>
      <c r="L38" s="302"/>
      <c r="M38" s="418"/>
    </row>
    <row r="39" spans="1:13" ht="14.25" customHeight="1" x14ac:dyDescent="0.25">
      <c r="A39" s="419"/>
      <c r="B39" s="427"/>
      <c r="C39" s="421"/>
      <c r="D39" s="430"/>
      <c r="E39" s="73">
        <v>2027</v>
      </c>
      <c r="F39" s="155">
        <v>0.28000000000000003</v>
      </c>
      <c r="G39" s="424"/>
      <c r="H39" s="300"/>
      <c r="I39" s="415"/>
      <c r="J39" s="30">
        <v>2150741712</v>
      </c>
      <c r="K39" s="452"/>
      <c r="L39" s="300"/>
      <c r="M39" s="418"/>
    </row>
    <row r="40" spans="1:13" ht="14.25" customHeight="1" x14ac:dyDescent="0.25">
      <c r="A40" s="419" t="s">
        <v>62</v>
      </c>
      <c r="B40" s="425">
        <v>6</v>
      </c>
      <c r="C40" s="421" t="s">
        <v>63</v>
      </c>
      <c r="D40" s="428" t="s">
        <v>52</v>
      </c>
      <c r="E40" s="73">
        <v>2024</v>
      </c>
      <c r="F40" s="154">
        <v>0.12</v>
      </c>
      <c r="G40" s="423">
        <f>SUM(F40:F43)</f>
        <v>1</v>
      </c>
      <c r="H40" s="369">
        <f>+'4. ACTIVIDADES Y TAREAS'!EZ75</f>
        <v>1.7193600000000003E-2</v>
      </c>
      <c r="I40" s="414">
        <f>SUM(H40:H43)</f>
        <v>1.7193600000000003E-2</v>
      </c>
      <c r="J40" s="176">
        <v>911527968</v>
      </c>
      <c r="K40" s="416">
        <f>+J40+J41+J42+J43</f>
        <v>12389653354</v>
      </c>
      <c r="L40" s="300">
        <v>657680662</v>
      </c>
      <c r="M40" s="417">
        <f>+L40+L41+L42+L43</f>
        <v>657680662</v>
      </c>
    </row>
    <row r="41" spans="1:13" ht="14.25" customHeight="1" x14ac:dyDescent="0.25">
      <c r="A41" s="419"/>
      <c r="B41" s="426"/>
      <c r="C41" s="421"/>
      <c r="D41" s="429"/>
      <c r="E41" s="73">
        <v>2025</v>
      </c>
      <c r="F41" s="155">
        <v>0.27</v>
      </c>
      <c r="G41" s="424"/>
      <c r="H41" s="300"/>
      <c r="I41" s="415"/>
      <c r="J41" s="30">
        <v>2372620928</v>
      </c>
      <c r="K41" s="416"/>
      <c r="L41" s="300"/>
      <c r="M41" s="418"/>
    </row>
    <row r="42" spans="1:13" ht="14.25" customHeight="1" x14ac:dyDescent="0.25">
      <c r="A42" s="419"/>
      <c r="B42" s="426"/>
      <c r="C42" s="421"/>
      <c r="D42" s="429"/>
      <c r="E42" s="73">
        <v>2026</v>
      </c>
      <c r="F42" s="155">
        <v>0.33</v>
      </c>
      <c r="G42" s="424"/>
      <c r="H42" s="300"/>
      <c r="I42" s="415"/>
      <c r="J42" s="30">
        <v>4265488424</v>
      </c>
      <c r="K42" s="416"/>
      <c r="L42" s="300"/>
      <c r="M42" s="418"/>
    </row>
    <row r="43" spans="1:13" ht="14.25" customHeight="1" x14ac:dyDescent="0.25">
      <c r="A43" s="419"/>
      <c r="B43" s="427"/>
      <c r="C43" s="421"/>
      <c r="D43" s="430"/>
      <c r="E43" s="73">
        <v>2027</v>
      </c>
      <c r="F43" s="155">
        <v>0.28000000000000003</v>
      </c>
      <c r="G43" s="424"/>
      <c r="H43" s="300"/>
      <c r="I43" s="415"/>
      <c r="J43" s="30">
        <v>4840016034</v>
      </c>
      <c r="K43" s="416"/>
      <c r="L43" s="300"/>
      <c r="M43" s="418"/>
    </row>
    <row r="44" spans="1:13" ht="14.25" customHeight="1" x14ac:dyDescent="0.25">
      <c r="A44" s="419" t="s">
        <v>64</v>
      </c>
      <c r="B44" s="425">
        <v>7</v>
      </c>
      <c r="C44" s="421" t="s">
        <v>65</v>
      </c>
      <c r="D44" s="428" t="s">
        <v>52</v>
      </c>
      <c r="E44" s="73">
        <v>2024</v>
      </c>
      <c r="F44" s="154">
        <v>0.12</v>
      </c>
      <c r="G44" s="423">
        <f>SUM(F44:F47)</f>
        <v>1</v>
      </c>
      <c r="H44" s="390">
        <f>+'4. ACTIVIDADES Y TAREAS'!EZ86</f>
        <v>4.0800000000000003E-2</v>
      </c>
      <c r="I44" s="414">
        <f>SUM(H44:H47)</f>
        <v>4.0800000000000003E-2</v>
      </c>
      <c r="J44" s="176">
        <v>346680150</v>
      </c>
      <c r="K44" s="416">
        <f>+J44+J45+J46+J47</f>
        <v>3334031133</v>
      </c>
      <c r="L44" s="300">
        <v>289657560</v>
      </c>
      <c r="M44" s="417">
        <f>+L44+L45+L46+L47</f>
        <v>289657560</v>
      </c>
    </row>
    <row r="45" spans="1:13" ht="14.25" customHeight="1" x14ac:dyDescent="0.25">
      <c r="A45" s="419"/>
      <c r="B45" s="426"/>
      <c r="C45" s="421"/>
      <c r="D45" s="429"/>
      <c r="E45" s="73">
        <v>2025</v>
      </c>
      <c r="F45" s="155">
        <v>0.27</v>
      </c>
      <c r="G45" s="424"/>
      <c r="H45" s="300"/>
      <c r="I45" s="415"/>
      <c r="J45" s="30">
        <v>803643520</v>
      </c>
      <c r="K45" s="416"/>
      <c r="L45" s="300"/>
      <c r="M45" s="418"/>
    </row>
    <row r="46" spans="1:13" ht="14.25" customHeight="1" x14ac:dyDescent="0.25">
      <c r="A46" s="419"/>
      <c r="B46" s="426"/>
      <c r="C46" s="421"/>
      <c r="D46" s="429"/>
      <c r="E46" s="73">
        <v>2026</v>
      </c>
      <c r="F46" s="155">
        <v>0.33</v>
      </c>
      <c r="G46" s="424"/>
      <c r="H46" s="300"/>
      <c r="I46" s="415"/>
      <c r="J46" s="30">
        <v>1031003847</v>
      </c>
      <c r="K46" s="416"/>
      <c r="L46" s="300"/>
      <c r="M46" s="418"/>
    </row>
    <row r="47" spans="1:13" ht="14.25" customHeight="1" x14ac:dyDescent="0.25">
      <c r="A47" s="419"/>
      <c r="B47" s="427"/>
      <c r="C47" s="421"/>
      <c r="D47" s="430"/>
      <c r="E47" s="73">
        <v>2027</v>
      </c>
      <c r="F47" s="155">
        <v>0.28000000000000003</v>
      </c>
      <c r="G47" s="424"/>
      <c r="H47" s="300"/>
      <c r="I47" s="415"/>
      <c r="J47" s="30">
        <v>1152703616</v>
      </c>
      <c r="K47" s="416"/>
      <c r="L47" s="300"/>
      <c r="M47" s="418"/>
    </row>
    <row r="48" spans="1:13" ht="14.25" customHeight="1" x14ac:dyDescent="0.25">
      <c r="A48" s="419" t="s">
        <v>66</v>
      </c>
      <c r="B48" s="425">
        <v>8</v>
      </c>
      <c r="C48" s="421" t="s">
        <v>67</v>
      </c>
      <c r="D48" s="428" t="s">
        <v>52</v>
      </c>
      <c r="E48" s="73">
        <v>2024</v>
      </c>
      <c r="F48" s="154">
        <v>0.12</v>
      </c>
      <c r="G48" s="423">
        <f>SUM(F48:F51)</f>
        <v>1</v>
      </c>
      <c r="H48" s="390">
        <f>+'4. ACTIVIDADES Y TAREAS'!EZ89</f>
        <v>3.9599999999999996E-2</v>
      </c>
      <c r="I48" s="432">
        <f>SUM(H48:H51)</f>
        <v>3.9599999999999996E-2</v>
      </c>
      <c r="J48" s="176">
        <v>69271113</v>
      </c>
      <c r="K48" s="416">
        <f>+J48+J49+J50+J51</f>
        <v>14219039251</v>
      </c>
      <c r="L48" s="300">
        <v>36400000</v>
      </c>
      <c r="M48" s="417">
        <f>+L48+L49+L50+L51</f>
        <v>36400000</v>
      </c>
    </row>
    <row r="49" spans="1:13" ht="14.25" customHeight="1" x14ac:dyDescent="0.25">
      <c r="A49" s="419"/>
      <c r="B49" s="426"/>
      <c r="C49" s="421"/>
      <c r="D49" s="429"/>
      <c r="E49" s="73">
        <v>2025</v>
      </c>
      <c r="F49" s="155">
        <v>0.27</v>
      </c>
      <c r="G49" s="424"/>
      <c r="H49" s="300"/>
      <c r="I49" s="433"/>
      <c r="J49" s="30">
        <v>4020848620</v>
      </c>
      <c r="K49" s="416"/>
      <c r="L49" s="300"/>
      <c r="M49" s="418"/>
    </row>
    <row r="50" spans="1:13" ht="14.25" customHeight="1" x14ac:dyDescent="0.25">
      <c r="A50" s="419"/>
      <c r="B50" s="426"/>
      <c r="C50" s="421"/>
      <c r="D50" s="429"/>
      <c r="E50" s="73">
        <v>2026</v>
      </c>
      <c r="F50" s="155">
        <v>0.33</v>
      </c>
      <c r="G50" s="424"/>
      <c r="H50" s="300"/>
      <c r="I50" s="433"/>
      <c r="J50" s="30">
        <v>4901373997</v>
      </c>
      <c r="K50" s="416"/>
      <c r="L50" s="300"/>
      <c r="M50" s="418"/>
    </row>
    <row r="51" spans="1:13" ht="14.25" customHeight="1" x14ac:dyDescent="0.25">
      <c r="A51" s="419"/>
      <c r="B51" s="427"/>
      <c r="C51" s="421"/>
      <c r="D51" s="430"/>
      <c r="E51" s="73">
        <v>2027</v>
      </c>
      <c r="F51" s="155">
        <v>0.28000000000000003</v>
      </c>
      <c r="G51" s="424"/>
      <c r="H51" s="300"/>
      <c r="I51" s="433"/>
      <c r="J51" s="30">
        <v>5227545521</v>
      </c>
      <c r="K51" s="416"/>
      <c r="L51" s="300"/>
      <c r="M51" s="418"/>
    </row>
    <row r="52" spans="1:13" ht="14.25" customHeight="1" x14ac:dyDescent="0.25">
      <c r="A52" s="419" t="s">
        <v>68</v>
      </c>
      <c r="B52" s="425">
        <v>9</v>
      </c>
      <c r="C52" s="421" t="s">
        <v>69</v>
      </c>
      <c r="D52" s="428" t="s">
        <v>52</v>
      </c>
      <c r="E52" s="73">
        <v>2024</v>
      </c>
      <c r="F52" s="154">
        <v>0.12</v>
      </c>
      <c r="G52" s="423">
        <f>SUM(F52:F55)</f>
        <v>1</v>
      </c>
      <c r="H52" s="368">
        <v>0</v>
      </c>
      <c r="I52" s="414">
        <f>SUM(H52:H55)</f>
        <v>0</v>
      </c>
      <c r="J52" s="176">
        <v>283008915</v>
      </c>
      <c r="K52" s="416">
        <f>+J52+J53+J54+J55</f>
        <v>4265405138</v>
      </c>
      <c r="L52" s="300">
        <v>0</v>
      </c>
      <c r="M52" s="417">
        <f>+L52+L53+L54+L55</f>
        <v>0</v>
      </c>
    </row>
    <row r="53" spans="1:13" ht="14.25" customHeight="1" x14ac:dyDescent="0.25">
      <c r="A53" s="419"/>
      <c r="B53" s="426"/>
      <c r="C53" s="421"/>
      <c r="D53" s="429"/>
      <c r="E53" s="73">
        <v>2025</v>
      </c>
      <c r="F53" s="155">
        <v>0.27</v>
      </c>
      <c r="G53" s="424"/>
      <c r="H53" s="300"/>
      <c r="I53" s="415"/>
      <c r="J53" s="30">
        <v>1584685617</v>
      </c>
      <c r="K53" s="416"/>
      <c r="L53" s="300"/>
      <c r="M53" s="418"/>
    </row>
    <row r="54" spans="1:13" ht="14.25" customHeight="1" x14ac:dyDescent="0.25">
      <c r="A54" s="419"/>
      <c r="B54" s="426"/>
      <c r="C54" s="421"/>
      <c r="D54" s="429"/>
      <c r="E54" s="73">
        <v>2026</v>
      </c>
      <c r="F54" s="155">
        <v>0.33</v>
      </c>
      <c r="G54" s="424"/>
      <c r="H54" s="301"/>
      <c r="I54" s="415"/>
      <c r="J54" s="30">
        <v>1161012224</v>
      </c>
      <c r="K54" s="416"/>
      <c r="L54" s="301"/>
      <c r="M54" s="418"/>
    </row>
    <row r="55" spans="1:13" ht="14.25" customHeight="1" x14ac:dyDescent="0.25">
      <c r="A55" s="419"/>
      <c r="B55" s="427"/>
      <c r="C55" s="421"/>
      <c r="D55" s="430"/>
      <c r="E55" s="73">
        <v>2027</v>
      </c>
      <c r="F55" s="155">
        <v>0.28000000000000003</v>
      </c>
      <c r="G55" s="424"/>
      <c r="H55" s="300"/>
      <c r="I55" s="415"/>
      <c r="J55" s="30">
        <v>1236698382</v>
      </c>
      <c r="K55" s="416"/>
      <c r="L55" s="300"/>
      <c r="M55" s="418"/>
    </row>
    <row r="56" spans="1:13" ht="14.25" customHeight="1" x14ac:dyDescent="0.25">
      <c r="A56" s="419" t="s">
        <v>68</v>
      </c>
      <c r="B56" s="420">
        <v>11</v>
      </c>
      <c r="C56" s="421" t="s">
        <v>70</v>
      </c>
      <c r="D56" s="422" t="s">
        <v>59</v>
      </c>
      <c r="E56" s="73">
        <v>2024</v>
      </c>
      <c r="F56" s="157">
        <v>0.12</v>
      </c>
      <c r="G56" s="423">
        <f>SUM(F56:F59)</f>
        <v>1</v>
      </c>
      <c r="H56" s="368">
        <f>L56/K56</f>
        <v>2.9635042370669065E-3</v>
      </c>
      <c r="I56" s="414">
        <f>SUM(H56:H59)</f>
        <v>2.9635042370669065E-3</v>
      </c>
      <c r="J56" s="176">
        <v>2046942800</v>
      </c>
      <c r="K56" s="416">
        <f>+J56+J57+J58+J59</f>
        <v>13200251078</v>
      </c>
      <c r="L56" s="300">
        <v>39119000</v>
      </c>
      <c r="M56" s="417">
        <f>+L56+L57+L58+L59</f>
        <v>39119000</v>
      </c>
    </row>
    <row r="57" spans="1:13" ht="14.25" customHeight="1" x14ac:dyDescent="0.25">
      <c r="A57" s="419"/>
      <c r="B57" s="420"/>
      <c r="C57" s="421"/>
      <c r="D57" s="422"/>
      <c r="E57" s="73">
        <v>2025</v>
      </c>
      <c r="F57" s="158">
        <v>0.27</v>
      </c>
      <c r="G57" s="424"/>
      <c r="H57" s="300"/>
      <c r="I57" s="415"/>
      <c r="J57" s="30">
        <v>4891063537</v>
      </c>
      <c r="K57" s="416"/>
      <c r="L57" s="300"/>
      <c r="M57" s="418"/>
    </row>
    <row r="58" spans="1:13" ht="14.25" customHeight="1" x14ac:dyDescent="0.25">
      <c r="A58" s="419"/>
      <c r="B58" s="420"/>
      <c r="C58" s="421"/>
      <c r="D58" s="422"/>
      <c r="E58" s="73">
        <v>2026</v>
      </c>
      <c r="F58" s="158">
        <v>0.33</v>
      </c>
      <c r="G58" s="424"/>
      <c r="H58" s="301"/>
      <c r="I58" s="415"/>
      <c r="J58" s="30">
        <v>3138231471</v>
      </c>
      <c r="K58" s="416"/>
      <c r="L58" s="301"/>
      <c r="M58" s="418"/>
    </row>
    <row r="59" spans="1:13" ht="14.25" customHeight="1" x14ac:dyDescent="0.25">
      <c r="A59" s="419"/>
      <c r="B59" s="420"/>
      <c r="C59" s="421"/>
      <c r="D59" s="422"/>
      <c r="E59" s="73">
        <v>2027</v>
      </c>
      <c r="F59" s="158">
        <v>0.28000000000000003</v>
      </c>
      <c r="G59" s="424"/>
      <c r="H59" s="300"/>
      <c r="I59" s="415"/>
      <c r="J59" s="30">
        <v>3124013270</v>
      </c>
      <c r="K59" s="416"/>
      <c r="L59" s="300"/>
      <c r="M59" s="418"/>
    </row>
    <row r="60" spans="1:13" ht="51.75" customHeight="1" x14ac:dyDescent="0.25">
      <c r="A60" s="27" t="s">
        <v>71</v>
      </c>
      <c r="B60" s="27"/>
      <c r="D60" s="27"/>
      <c r="E60" s="28"/>
      <c r="F60" s="156"/>
      <c r="G60" s="156"/>
      <c r="H60" s="370"/>
      <c r="I60" s="57"/>
      <c r="J60" s="41" t="s">
        <v>72</v>
      </c>
      <c r="K60" s="29">
        <f>SUM(K20:K59)</f>
        <v>73116427617</v>
      </c>
      <c r="L60" s="41" t="s">
        <v>73</v>
      </c>
      <c r="M60" s="29">
        <f>SUM(M20:M59)</f>
        <v>2120239897</v>
      </c>
    </row>
    <row r="61" spans="1:13" s="74" customFormat="1" ht="27" customHeight="1" x14ac:dyDescent="0.25">
      <c r="I61" s="58"/>
    </row>
    <row r="62" spans="1:13" x14ac:dyDescent="0.25">
      <c r="E62" s="75"/>
      <c r="F62" s="75"/>
      <c r="J62" s="75"/>
    </row>
    <row r="63" spans="1:13" ht="31.5" x14ac:dyDescent="0.25">
      <c r="E63" s="75"/>
      <c r="F63" s="75"/>
      <c r="G63" s="75"/>
      <c r="H63" s="75"/>
      <c r="I63" s="59"/>
      <c r="J63" s="41" t="s">
        <v>74</v>
      </c>
      <c r="K63" s="41" t="s">
        <v>75</v>
      </c>
      <c r="L63" s="41" t="s">
        <v>76</v>
      </c>
    </row>
    <row r="64" spans="1:13" x14ac:dyDescent="0.25">
      <c r="E64" s="75"/>
      <c r="F64" s="75"/>
      <c r="J64" s="73">
        <v>2024</v>
      </c>
      <c r="K64" s="97">
        <f>+SUMIF($E$20:$E$59,J64,$J$20:$J$59)</f>
        <v>5584191400</v>
      </c>
      <c r="L64" s="97">
        <f>+SUMIF($E$20:$E$59,J64,$L$20:$L$59)</f>
        <v>2120239897</v>
      </c>
    </row>
    <row r="65" spans="6:13" x14ac:dyDescent="0.25">
      <c r="J65" s="73">
        <v>2025</v>
      </c>
      <c r="K65" s="97">
        <f>+SUMIF($E$20:$E$59,J65,$J$20:$J$59)</f>
        <v>20347896448</v>
      </c>
      <c r="L65" s="97">
        <f>+SUMIF($E$20:$E$59,J65,$L$20:$L$59)</f>
        <v>0</v>
      </c>
    </row>
    <row r="66" spans="6:13" x14ac:dyDescent="0.25">
      <c r="J66" s="73">
        <v>2026</v>
      </c>
      <c r="K66" s="97">
        <f>+SUMIF($E$20:$E$59,J66,$J$20:$J$59)</f>
        <v>22095164915</v>
      </c>
      <c r="L66" s="97">
        <f>+SUMIF($E$20:$E$59,J66,$L$20:$L$59)</f>
        <v>0</v>
      </c>
      <c r="M66" s="79"/>
    </row>
    <row r="67" spans="6:13" x14ac:dyDescent="0.25">
      <c r="J67" s="73">
        <v>2027</v>
      </c>
      <c r="K67" s="97">
        <f>+SUMIF($E$20:$E$59,J67,$J$20:$J$59)</f>
        <v>25089174854</v>
      </c>
      <c r="L67" s="97">
        <f>+SUMIF($E$20:$E$59,J67,$L$20:$L$59)</f>
        <v>0</v>
      </c>
      <c r="M67" s="79"/>
    </row>
    <row r="68" spans="6:13" hidden="1" x14ac:dyDescent="0.25">
      <c r="J68" s="73"/>
      <c r="K68" s="78">
        <f>+SUMIF($E$20:$E$43,J68,$J$20:$J$43)</f>
        <v>0</v>
      </c>
      <c r="L68" s="78">
        <f>+SUMIF($E$20:$E$43,J68,$L$20:$L$43)</f>
        <v>0</v>
      </c>
      <c r="M68" s="80"/>
    </row>
    <row r="69" spans="6:13" ht="31.5" x14ac:dyDescent="0.25">
      <c r="J69" s="41" t="s">
        <v>77</v>
      </c>
      <c r="K69" s="29">
        <f>SUM(K64:K68)</f>
        <v>73116427617</v>
      </c>
      <c r="L69" s="29">
        <f>SUM(L64:L68)</f>
        <v>2120239897</v>
      </c>
    </row>
    <row r="70" spans="6:13" x14ac:dyDescent="0.25">
      <c r="F70" s="81"/>
      <c r="K70" s="82"/>
      <c r="L70" s="82"/>
    </row>
    <row r="71" spans="6:13" x14ac:dyDescent="0.25">
      <c r="J71" s="83"/>
      <c r="K71" s="82"/>
      <c r="L71" s="82"/>
    </row>
    <row r="72" spans="6:13" x14ac:dyDescent="0.25">
      <c r="J72" s="83"/>
      <c r="K72" s="82"/>
      <c r="L72" s="82"/>
    </row>
    <row r="73" spans="6:13" x14ac:dyDescent="0.25">
      <c r="J73" s="83"/>
      <c r="K73" s="82"/>
      <c r="L73" s="82"/>
    </row>
    <row r="74" spans="6:13" x14ac:dyDescent="0.25">
      <c r="J74" s="83"/>
      <c r="K74" s="82"/>
      <c r="L74" s="82"/>
    </row>
    <row r="75" spans="6:13" x14ac:dyDescent="0.25">
      <c r="J75" s="83"/>
      <c r="K75" s="82"/>
      <c r="L75" s="82"/>
    </row>
    <row r="76" spans="6:13" x14ac:dyDescent="0.25">
      <c r="J76" s="83"/>
      <c r="K76" s="82"/>
      <c r="L76" s="82"/>
    </row>
    <row r="77" spans="6:13" x14ac:dyDescent="0.25">
      <c r="K77" s="82"/>
      <c r="L77" s="82"/>
    </row>
  </sheetData>
  <sheetProtection algorithmName="SHA-512" hashValue="GyiGuFdGm8tPYooeMId4Wcm2hJAZ1j4fUMrIWJA19JtmNhGIkEc4ghejeehCLQvzxfQdjDXEy6hbo9zqXN/OEg==" saltValue="EMgc3vttSonFzo5QQMkNpw==" spinCount="100000" sheet="1" objects="1" scenarios="1"/>
  <mergeCells count="107">
    <mergeCell ref="M28:M31"/>
    <mergeCell ref="A24:A27"/>
    <mergeCell ref="B24:B27"/>
    <mergeCell ref="D24:D27"/>
    <mergeCell ref="G24:G27"/>
    <mergeCell ref="A8:B8"/>
    <mergeCell ref="C8:F8"/>
    <mergeCell ref="A9:B9"/>
    <mergeCell ref="C9:F9"/>
    <mergeCell ref="K20:K23"/>
    <mergeCell ref="C28:C31"/>
    <mergeCell ref="C24:C27"/>
    <mergeCell ref="C20:C23"/>
    <mergeCell ref="D20:D23"/>
    <mergeCell ref="G20:G23"/>
    <mergeCell ref="I20:I23"/>
    <mergeCell ref="I24:I27"/>
    <mergeCell ref="A13:B14"/>
    <mergeCell ref="H18:I18"/>
    <mergeCell ref="M40:M43"/>
    <mergeCell ref="A40:A43"/>
    <mergeCell ref="B40:B43"/>
    <mergeCell ref="C40:C43"/>
    <mergeCell ref="D40:D43"/>
    <mergeCell ref="G40:G43"/>
    <mergeCell ref="I40:I43"/>
    <mergeCell ref="M20:M23"/>
    <mergeCell ref="A32:A35"/>
    <mergeCell ref="B32:B35"/>
    <mergeCell ref="C32:C35"/>
    <mergeCell ref="D32:D35"/>
    <mergeCell ref="G32:G35"/>
    <mergeCell ref="K32:K35"/>
    <mergeCell ref="M32:M35"/>
    <mergeCell ref="A20:A23"/>
    <mergeCell ref="B20:B23"/>
    <mergeCell ref="I36:I39"/>
    <mergeCell ref="K24:K27"/>
    <mergeCell ref="M24:M27"/>
    <mergeCell ref="A28:A31"/>
    <mergeCell ref="B28:B31"/>
    <mergeCell ref="D28:D31"/>
    <mergeCell ref="G28:G31"/>
    <mergeCell ref="B2:E2"/>
    <mergeCell ref="F1:F3"/>
    <mergeCell ref="A10:B10"/>
    <mergeCell ref="C10:F10"/>
    <mergeCell ref="A12:B12"/>
    <mergeCell ref="C12:F12"/>
    <mergeCell ref="A11:B11"/>
    <mergeCell ref="C11:F11"/>
    <mergeCell ref="K40:K43"/>
    <mergeCell ref="C7:F7"/>
    <mergeCell ref="C6:F6"/>
    <mergeCell ref="D13:E13"/>
    <mergeCell ref="D14:E14"/>
    <mergeCell ref="F13:F14"/>
    <mergeCell ref="A7:B7"/>
    <mergeCell ref="I28:I31"/>
    <mergeCell ref="K28:K31"/>
    <mergeCell ref="A1:A3"/>
    <mergeCell ref="B3:C3"/>
    <mergeCell ref="D3:E3"/>
    <mergeCell ref="K36:K39"/>
    <mergeCell ref="A5:B5"/>
    <mergeCell ref="C5:F5"/>
    <mergeCell ref="A6:B6"/>
    <mergeCell ref="I32:I35"/>
    <mergeCell ref="B1:E1"/>
    <mergeCell ref="I44:I47"/>
    <mergeCell ref="K44:K47"/>
    <mergeCell ref="M44:M47"/>
    <mergeCell ref="A48:A51"/>
    <mergeCell ref="B48:B51"/>
    <mergeCell ref="C48:C51"/>
    <mergeCell ref="D48:D51"/>
    <mergeCell ref="G48:G51"/>
    <mergeCell ref="I48:I51"/>
    <mergeCell ref="K48:K51"/>
    <mergeCell ref="M48:M51"/>
    <mergeCell ref="A44:A47"/>
    <mergeCell ref="B44:B47"/>
    <mergeCell ref="C44:C47"/>
    <mergeCell ref="D44:D47"/>
    <mergeCell ref="G44:G47"/>
    <mergeCell ref="M36:M39"/>
    <mergeCell ref="A36:A39"/>
    <mergeCell ref="B36:B39"/>
    <mergeCell ref="D36:D39"/>
    <mergeCell ref="G36:G39"/>
    <mergeCell ref="C36:C39"/>
    <mergeCell ref="I56:I59"/>
    <mergeCell ref="K56:K59"/>
    <mergeCell ref="M56:M59"/>
    <mergeCell ref="A56:A59"/>
    <mergeCell ref="B56:B59"/>
    <mergeCell ref="C56:C59"/>
    <mergeCell ref="D56:D59"/>
    <mergeCell ref="G56:G59"/>
    <mergeCell ref="I52:I55"/>
    <mergeCell ref="K52:K55"/>
    <mergeCell ref="M52:M55"/>
    <mergeCell ref="A52:A55"/>
    <mergeCell ref="B52:B55"/>
    <mergeCell ref="C52:C55"/>
    <mergeCell ref="D52:D55"/>
    <mergeCell ref="G52:G55"/>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100-000000000000}"/>
    <dataValidation allowBlank="1" showInputMessage="1" showErrorMessage="1" prompt="No.  META: Corresponde número de la meta establecida en la ficha EBI." sqref="B19" xr:uid="{00000000-0002-0000-0100-000001000000}"/>
    <dataValidation allowBlank="1" showInputMessage="1" showErrorMessage="1" prompt="DESCRIPCIÓN DE LA META: Transcriba, literalmente, la meta según como se encuentra en Ficha EBI. " sqref="C19" xr:uid="{00000000-0002-0000-0100-000002000000}"/>
    <dataValidation allowBlank="1" showInputMessage="1" showErrorMessage="1" prompt="TIPO DE META: Este debe corresponder a lo programado en el plan de acción de cuatrenio y de vigencia. " sqref="D19" xr:uid="{00000000-0002-0000-0100-000003000000}"/>
    <dataValidation allowBlank="1" showInputMessage="1" showErrorMessage="1" prompt="VIGENCIA: años que comprenden el plan de desarrollo actual. " sqref="E19" xr:uid="{00000000-0002-0000-01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100-000005000000}"/>
    <dataValidation allowBlank="1" showInputMessage="1" showErrorMessage="1" prompt="Sumatoria por meta de las magnitudes de las vigencias, debe coincidir con la meta establecida en ficha EBI." sqref="G19" xr:uid="{00000000-0002-0000-0100-000006000000}"/>
    <dataValidation allowBlank="1" showInputMessage="1" showErrorMessage="1" prompt="Es el ajustado según las modificaciones presupuestales que hayan tenido lugar durante el tiempo de reporte. Todo ajuste presupuestal debe estar avalado por la OAP. " sqref="J19" xr:uid="{00000000-0002-0000-0100-000007000000}"/>
    <dataValidation allowBlank="1" showInputMessage="1" showErrorMessage="1" prompt="Sumatoria por meta de los recursos de las vigencias, esta debe coincidir con la ficha EBI. " sqref="K19" xr:uid="{00000000-0002-0000-01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100-000009000000}"/>
    <dataValidation allowBlank="1" showInputMessage="1" showErrorMessage="1" prompt="MAGNITUD TOTAL EJECUTADA AL CORTE DEL INFORME: Sumatoria de las vigencias con las magnitudes ejecutadas al periodo del reporte." sqref="I19" xr:uid="{00000000-0002-0000-0100-00000A000000}"/>
    <dataValidation allowBlank="1" showInputMessage="1" showErrorMessage="1" prompt="PRESUPUESTO EJECUTADO AL CORTE DEL INFORME: Ingrese el presupuesto ejecutado al periodo del reporte. Debe coincidir con herramienta financiera." sqref="L19" xr:uid="{00000000-0002-0000-0100-00000B000000}"/>
    <dataValidation allowBlank="1" showInputMessage="1" showErrorMessage="1" prompt="PRESUPUESTO TOTAL EJECUTADO AL CORTE DEL INFORME: Sumatoria de las vigencias con los presupuestos ejecutados al periodo del reporte." sqref="M19" xr:uid="{00000000-0002-0000-0100-00000C000000}"/>
  </dataValidations>
  <pageMargins left="0.70866141732283472" right="0.70866141732283472" top="0.74803149606299213" bottom="0.74803149606299213" header="0.31496062992125984" footer="0.31496062992125984"/>
  <pageSetup orientation="landscape" r:id="rId1"/>
  <headerFooter>
    <oddHeader>&amp;L&amp;"Calibri"&amp;15&amp;K000000 Información Pública Clasificada&amp;1#_x000D_</oddHeader>
  </headerFooter>
  <ignoredErrors>
    <ignoredError sqref="G20" formulaRange="1"/>
  </ignoredErrors>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100-00000D000000}">
          <x14:formula1>
            <xm:f>'C://Users/ogarzona/Documents/OSCAR 2017/INFORMES/[1096 Formato SPI 2017 Def Marzo 2017 OG.xlsx]Listas desplegables'!#REF!</xm:f>
          </x14:formula1>
          <xm:sqref>J13 G6:K7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56"/>
  <sheetViews>
    <sheetView tabSelected="1" topLeftCell="A19" zoomScale="85" zoomScaleNormal="85" zoomScaleSheetLayoutView="85" workbookViewId="0">
      <selection activeCell="C22" sqref="C22"/>
    </sheetView>
  </sheetViews>
  <sheetFormatPr baseColWidth="10" defaultColWidth="11.42578125" defaultRowHeight="14.25" x14ac:dyDescent="0.2"/>
  <cols>
    <col min="1" max="1" width="15.28515625" style="18" customWidth="1"/>
    <col min="2" max="2" width="52.28515625" style="19" customWidth="1"/>
    <col min="3" max="3" width="26.7109375" style="19" customWidth="1"/>
    <col min="4" max="4" width="34.42578125" style="19" customWidth="1"/>
    <col min="5" max="5" width="19.7109375" style="19" customWidth="1"/>
    <col min="6" max="6" width="24.28515625" style="15" customWidth="1"/>
    <col min="7" max="7" width="12.42578125" style="15" bestFit="1" customWidth="1"/>
    <col min="8" max="8" width="15.71093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109.28515625" style="15" customWidth="1"/>
    <col min="15" max="15" width="50.7109375" style="15" customWidth="1"/>
    <col min="16" max="16" width="46" style="15" customWidth="1"/>
    <col min="17" max="17" width="103.2851562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5" customFormat="1" ht="36" customHeight="1" x14ac:dyDescent="0.25">
      <c r="A1" s="446"/>
      <c r="B1" s="431" t="s">
        <v>13</v>
      </c>
      <c r="C1" s="431"/>
      <c r="D1" s="431"/>
      <c r="E1" s="431"/>
      <c r="F1" s="434"/>
      <c r="I1" s="54"/>
      <c r="J1" s="54"/>
      <c r="K1" s="54"/>
    </row>
    <row r="2" spans="1:50" s="55" customFormat="1" ht="36" customHeight="1" x14ac:dyDescent="0.25">
      <c r="A2" s="447"/>
      <c r="B2" s="431" t="s">
        <v>1</v>
      </c>
      <c r="C2" s="431"/>
      <c r="D2" s="431"/>
      <c r="E2" s="431"/>
      <c r="F2" s="435"/>
      <c r="I2" s="54"/>
      <c r="J2" s="54"/>
      <c r="K2" s="54"/>
    </row>
    <row r="3" spans="1:50" s="55" customFormat="1" ht="36" customHeight="1" x14ac:dyDescent="0.25">
      <c r="A3" s="448"/>
      <c r="B3" s="431" t="s">
        <v>2</v>
      </c>
      <c r="C3" s="431"/>
      <c r="D3" s="449" t="s">
        <v>3</v>
      </c>
      <c r="E3" s="450"/>
      <c r="F3" s="436"/>
      <c r="I3" s="54"/>
      <c r="J3" s="54"/>
      <c r="K3" s="54"/>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5" customFormat="1" ht="17.25" customHeight="1" x14ac:dyDescent="0.25">
      <c r="A8" s="440" t="s">
        <v>14</v>
      </c>
      <c r="B8" s="441"/>
      <c r="C8" s="453" t="s">
        <v>15</v>
      </c>
      <c r="D8" s="454"/>
      <c r="E8" s="454"/>
      <c r="F8" s="455"/>
      <c r="G8" s="38"/>
      <c r="H8" s="38"/>
      <c r="I8" s="56"/>
      <c r="J8" s="56"/>
      <c r="K8" s="56"/>
      <c r="L8" s="38"/>
      <c r="M8" s="38"/>
    </row>
    <row r="9" spans="1:50" s="55" customFormat="1" ht="18" customHeight="1" x14ac:dyDescent="0.25">
      <c r="A9" s="440" t="s">
        <v>16</v>
      </c>
      <c r="B9" s="441"/>
      <c r="C9" s="439" t="s">
        <v>17</v>
      </c>
      <c r="D9" s="439"/>
      <c r="E9" s="439"/>
      <c r="F9" s="439"/>
      <c r="G9" s="38"/>
      <c r="H9" s="38"/>
      <c r="I9" s="56"/>
      <c r="J9" s="56"/>
      <c r="K9" s="56"/>
      <c r="L9" s="38"/>
      <c r="M9" s="38"/>
    </row>
    <row r="10" spans="1:50" s="55" customFormat="1" ht="30.6" customHeight="1" x14ac:dyDescent="0.25">
      <c r="A10" s="437" t="s">
        <v>18</v>
      </c>
      <c r="B10" s="438"/>
      <c r="C10" s="442" t="s">
        <v>19</v>
      </c>
      <c r="D10" s="443"/>
      <c r="E10" s="443"/>
      <c r="F10" s="444"/>
      <c r="G10" s="38"/>
      <c r="H10" s="38"/>
      <c r="I10" s="56"/>
      <c r="J10" s="56"/>
      <c r="K10" s="56"/>
      <c r="L10" s="38"/>
      <c r="M10" s="38"/>
    </row>
    <row r="11" spans="1:50" s="55" customFormat="1" ht="92.1" customHeight="1" x14ac:dyDescent="0.25">
      <c r="A11" s="437" t="s">
        <v>20</v>
      </c>
      <c r="B11" s="438"/>
      <c r="C11" s="439" t="s">
        <v>21</v>
      </c>
      <c r="D11" s="439"/>
      <c r="E11" s="439"/>
      <c r="F11" s="439"/>
      <c r="G11" s="38"/>
      <c r="H11" s="38"/>
      <c r="I11" s="56"/>
      <c r="J11" s="56"/>
      <c r="K11" s="56"/>
      <c r="L11" s="38"/>
      <c r="M11" s="38"/>
    </row>
    <row r="12" spans="1:50" s="55" customFormat="1" ht="18" customHeight="1" x14ac:dyDescent="0.25">
      <c r="A12" s="440" t="s">
        <v>22</v>
      </c>
      <c r="B12" s="441"/>
      <c r="C12" s="439">
        <v>7951</v>
      </c>
      <c r="D12" s="439"/>
      <c r="E12" s="439"/>
      <c r="F12" s="439"/>
      <c r="G12" s="38"/>
      <c r="H12" s="38"/>
      <c r="I12" s="56"/>
      <c r="J12" s="56"/>
      <c r="K12" s="56"/>
      <c r="L12" s="38"/>
    </row>
    <row r="13" spans="1:50" s="55" customFormat="1" ht="57" customHeight="1" x14ac:dyDescent="0.25">
      <c r="A13" s="437" t="s">
        <v>23</v>
      </c>
      <c r="B13" s="438"/>
      <c r="C13" s="439" t="s">
        <v>24</v>
      </c>
      <c r="D13" s="439"/>
      <c r="E13" s="439"/>
      <c r="F13" s="439"/>
      <c r="G13" s="38"/>
      <c r="H13" s="38"/>
      <c r="I13" s="56"/>
      <c r="J13" s="56"/>
      <c r="K13" s="56"/>
      <c r="L13" s="38"/>
      <c r="M13" s="38"/>
    </row>
    <row r="14" spans="1:50" s="55" customFormat="1" ht="20.25" customHeight="1" x14ac:dyDescent="0.25">
      <c r="A14" s="437" t="s">
        <v>25</v>
      </c>
      <c r="B14" s="438"/>
      <c r="C14" s="439" t="s">
        <v>26</v>
      </c>
      <c r="D14" s="439"/>
      <c r="E14" s="439"/>
      <c r="F14" s="439"/>
      <c r="G14" s="38"/>
      <c r="H14" s="38"/>
      <c r="I14" s="56"/>
      <c r="J14" s="56"/>
      <c r="K14" s="56"/>
      <c r="L14" s="38"/>
      <c r="M14" s="38"/>
    </row>
    <row r="15" spans="1:50" s="55" customFormat="1" ht="20.25" customHeight="1" x14ac:dyDescent="0.25">
      <c r="A15" s="440" t="s">
        <v>27</v>
      </c>
      <c r="B15" s="441"/>
      <c r="C15" s="439" t="s">
        <v>28</v>
      </c>
      <c r="D15" s="439"/>
      <c r="E15" s="439"/>
      <c r="F15" s="439"/>
      <c r="G15" s="38"/>
      <c r="H15" s="38"/>
      <c r="I15" s="56"/>
      <c r="J15" s="56"/>
      <c r="K15" s="56"/>
      <c r="L15" s="38"/>
      <c r="M15" s="38"/>
    </row>
    <row r="16" spans="1:50" s="55" customFormat="1" ht="24.75" customHeight="1" x14ac:dyDescent="0.25">
      <c r="A16" s="458" t="s">
        <v>29</v>
      </c>
      <c r="B16" s="459"/>
      <c r="C16" s="91" t="s">
        <v>30</v>
      </c>
      <c r="D16" s="445" t="s">
        <v>100</v>
      </c>
      <c r="E16" s="445"/>
      <c r="F16" s="445">
        <v>2024</v>
      </c>
      <c r="G16" s="38"/>
      <c r="H16" s="38"/>
      <c r="I16" s="56"/>
      <c r="J16" s="56"/>
      <c r="K16" s="56"/>
      <c r="L16" s="38"/>
      <c r="M16" s="38"/>
    </row>
    <row r="17" spans="1:17" s="55" customFormat="1" ht="14.25" customHeight="1" x14ac:dyDescent="0.25">
      <c r="A17" s="460"/>
      <c r="B17" s="461"/>
      <c r="C17" s="91" t="s">
        <v>32</v>
      </c>
      <c r="D17" s="445" t="s">
        <v>33</v>
      </c>
      <c r="E17" s="445"/>
      <c r="F17" s="445"/>
      <c r="G17" s="38"/>
      <c r="H17" s="38"/>
      <c r="I17" s="56"/>
      <c r="J17" s="56"/>
      <c r="K17" s="56"/>
      <c r="L17" s="38"/>
      <c r="M17" s="38"/>
    </row>
    <row r="18" spans="1:17" ht="15" x14ac:dyDescent="0.2">
      <c r="B18" s="3"/>
      <c r="C18" s="15"/>
      <c r="I18" s="15"/>
      <c r="J18" s="15"/>
      <c r="K18" s="15"/>
    </row>
    <row r="19" spans="1:17" ht="21" customHeight="1" x14ac:dyDescent="0.25">
      <c r="A19" s="458" t="s">
        <v>78</v>
      </c>
      <c r="B19" s="459"/>
      <c r="C19" s="20"/>
      <c r="D19" s="21"/>
      <c r="E19" s="21"/>
      <c r="F19" s="20"/>
      <c r="H19" s="22" t="s">
        <v>36</v>
      </c>
      <c r="I19" s="20"/>
      <c r="J19" s="20"/>
      <c r="K19" s="20"/>
      <c r="L19" s="21"/>
      <c r="M19" s="21"/>
    </row>
    <row r="20" spans="1:17" s="23" customFormat="1" ht="21" customHeight="1" x14ac:dyDescent="0.25">
      <c r="A20" s="60"/>
      <c r="B20" s="60"/>
      <c r="C20" s="471" t="s">
        <v>79</v>
      </c>
      <c r="D20" s="472"/>
      <c r="E20" s="473"/>
      <c r="F20" s="470" t="s">
        <v>80</v>
      </c>
      <c r="G20" s="470"/>
      <c r="H20" s="470"/>
      <c r="I20" s="471" t="s">
        <v>81</v>
      </c>
      <c r="J20" s="472"/>
      <c r="K20" s="472"/>
      <c r="L20" s="472"/>
      <c r="M20" s="473"/>
      <c r="N20" s="468"/>
      <c r="O20" s="468"/>
      <c r="P20" s="468"/>
      <c r="Q20" s="469"/>
    </row>
    <row r="21" spans="1:17" s="24" customFormat="1" ht="151.5" customHeight="1" x14ac:dyDescent="0.25">
      <c r="A21" s="60" t="s">
        <v>82</v>
      </c>
      <c r="B21" s="88" t="s">
        <v>39</v>
      </c>
      <c r="C21" s="46" t="s">
        <v>83</v>
      </c>
      <c r="D21" s="46" t="s">
        <v>84</v>
      </c>
      <c r="E21" s="46" t="s">
        <v>85</v>
      </c>
      <c r="F21" s="100" t="s">
        <v>86</v>
      </c>
      <c r="G21" s="100" t="s">
        <v>87</v>
      </c>
      <c r="H21" s="42" t="s">
        <v>85</v>
      </c>
      <c r="I21" s="46" t="s">
        <v>83</v>
      </c>
      <c r="J21" s="46" t="s">
        <v>88</v>
      </c>
      <c r="K21" s="46" t="s">
        <v>89</v>
      </c>
      <c r="L21" s="46" t="s">
        <v>84</v>
      </c>
      <c r="M21" s="46" t="s">
        <v>85</v>
      </c>
      <c r="N21" s="171" t="s">
        <v>90</v>
      </c>
      <c r="O21" s="171" t="s">
        <v>91</v>
      </c>
      <c r="P21" s="171" t="s">
        <v>92</v>
      </c>
      <c r="Q21" s="47" t="s">
        <v>93</v>
      </c>
    </row>
    <row r="22" spans="1:17" s="40" customFormat="1" ht="127.5" x14ac:dyDescent="0.25">
      <c r="A22" s="165">
        <v>1</v>
      </c>
      <c r="B22" s="166" t="s">
        <v>51</v>
      </c>
      <c r="C22" s="68">
        <f>'[7]1.PROGRAMACION CUATRIENIO'!J20</f>
        <v>328148570</v>
      </c>
      <c r="D22" s="87">
        <f>'1.PROGRAMACION CUATRIENIO'!L20</f>
        <v>211634600</v>
      </c>
      <c r="E22" s="37">
        <f>D22/C22</f>
        <v>0.64493531085629907</v>
      </c>
      <c r="F22" s="159">
        <f>+'1.PROGRAMACION CUATRIENIO'!F20</f>
        <v>0.12</v>
      </c>
      <c r="G22" s="392">
        <f>+'1.PROGRAMACION CUATRIENIO'!H20</f>
        <v>2.5272000000000003E-2</v>
      </c>
      <c r="H22" s="37">
        <f>G22/F22</f>
        <v>0.21060000000000004</v>
      </c>
      <c r="I22" s="69"/>
      <c r="J22" s="69"/>
      <c r="K22" s="69">
        <f>I22-J22</f>
        <v>0</v>
      </c>
      <c r="L22" s="69"/>
      <c r="M22" s="37" t="e">
        <f>L22/K22</f>
        <v>#DIV/0!</v>
      </c>
      <c r="N22" s="297" t="s">
        <v>736</v>
      </c>
      <c r="O22" s="399"/>
      <c r="P22" s="399" t="s">
        <v>735</v>
      </c>
      <c r="Q22" s="297" t="s">
        <v>737</v>
      </c>
    </row>
    <row r="23" spans="1:17" s="38" customFormat="1" ht="31.5" x14ac:dyDescent="0.25">
      <c r="A23" s="167">
        <v>2</v>
      </c>
      <c r="B23" s="168" t="s">
        <v>94</v>
      </c>
      <c r="C23" s="68">
        <f>'[7]1.PROGRAMACION CUATRIENIO'!J24</f>
        <v>238501036</v>
      </c>
      <c r="D23" s="87">
        <f>'1.PROGRAMACION CUATRIENIO'!L24</f>
        <v>95608671</v>
      </c>
      <c r="E23" s="37">
        <f t="shared" ref="E23:E27" si="0">D23/C23</f>
        <v>0.40087318949843054</v>
      </c>
      <c r="F23" s="159">
        <f>+'1.PROGRAMACION CUATRIENIO'!F24</f>
        <v>0.12</v>
      </c>
      <c r="G23" s="393">
        <f>'1.PROGRAMACION CUATRIENIO'!H24</f>
        <v>3.3724800000000006E-2</v>
      </c>
      <c r="H23" s="37">
        <f t="shared" ref="H23:H30" si="1">G23/F23</f>
        <v>0.28104000000000007</v>
      </c>
      <c r="I23" s="69"/>
      <c r="J23" s="69"/>
      <c r="K23" s="69">
        <f t="shared" ref="K23:K27" si="2">I23-J23</f>
        <v>0</v>
      </c>
      <c r="L23" s="69"/>
      <c r="M23" s="37" t="e">
        <f t="shared" ref="M23:M27" si="3">L23/K23</f>
        <v>#DIV/0!</v>
      </c>
      <c r="N23" s="294"/>
      <c r="O23" s="295"/>
      <c r="P23" s="295"/>
      <c r="Q23" s="295"/>
    </row>
    <row r="24" spans="1:17" s="38" customFormat="1" ht="50.25" customHeight="1" x14ac:dyDescent="0.25">
      <c r="A24" s="169">
        <v>3</v>
      </c>
      <c r="B24" s="168" t="s">
        <v>56</v>
      </c>
      <c r="C24" s="68">
        <f>'[7]1.PROGRAMACION CUATRIENIO'!J28</f>
        <v>372468668</v>
      </c>
      <c r="D24" s="68">
        <f>'1.PROGRAMACION CUATRIENIO'!L28</f>
        <v>204623544</v>
      </c>
      <c r="E24" s="37">
        <f t="shared" si="0"/>
        <v>0.54937115945548476</v>
      </c>
      <c r="F24" s="159">
        <f>+'1.PROGRAMACION CUATRIENIO'!F28</f>
        <v>0.12</v>
      </c>
      <c r="G24" s="173">
        <f>+'1.PROGRAMACION CUATRIENIO'!H28</f>
        <v>0</v>
      </c>
      <c r="H24" s="37">
        <f t="shared" si="1"/>
        <v>0</v>
      </c>
      <c r="I24" s="69"/>
      <c r="J24" s="69"/>
      <c r="K24" s="69">
        <f t="shared" si="2"/>
        <v>0</v>
      </c>
      <c r="L24" s="69"/>
      <c r="M24" s="37" t="e">
        <f t="shared" si="3"/>
        <v>#DIV/0!</v>
      </c>
      <c r="N24" s="296" t="s">
        <v>95</v>
      </c>
      <c r="O24" s="296" t="s">
        <v>95</v>
      </c>
      <c r="P24" s="296" t="s">
        <v>96</v>
      </c>
      <c r="Q24" s="296" t="s">
        <v>95</v>
      </c>
    </row>
    <row r="25" spans="1:17" s="38" customFormat="1" ht="47.25" x14ac:dyDescent="0.25">
      <c r="A25" s="169">
        <v>4</v>
      </c>
      <c r="B25" s="168" t="s">
        <v>58</v>
      </c>
      <c r="C25" s="68">
        <f>'[7]1.PROGRAMACION CUATRIENIO'!J32</f>
        <v>200000000</v>
      </c>
      <c r="D25" s="68">
        <f>'1.PROGRAMACION CUATRIENIO'!L32</f>
        <v>0</v>
      </c>
      <c r="E25" s="37">
        <f t="shared" si="0"/>
        <v>0</v>
      </c>
      <c r="F25" s="173">
        <v>0</v>
      </c>
      <c r="G25" s="173">
        <f>'1.PROGRAMACION CUATRIENIO'!H32</f>
        <v>0</v>
      </c>
      <c r="H25" s="37" t="e">
        <f t="shared" si="1"/>
        <v>#DIV/0!</v>
      </c>
      <c r="I25" s="69"/>
      <c r="J25" s="69"/>
      <c r="K25" s="69">
        <f t="shared" si="2"/>
        <v>0</v>
      </c>
      <c r="L25" s="69"/>
      <c r="M25" s="37" t="e">
        <f t="shared" si="3"/>
        <v>#DIV/0!</v>
      </c>
      <c r="N25" s="296" t="s">
        <v>95</v>
      </c>
      <c r="O25" s="296" t="s">
        <v>95</v>
      </c>
      <c r="P25" s="296" t="s">
        <v>96</v>
      </c>
      <c r="Q25" s="296" t="s">
        <v>95</v>
      </c>
    </row>
    <row r="26" spans="1:17" s="38" customFormat="1" ht="344.25" x14ac:dyDescent="0.25">
      <c r="A26" s="167">
        <v>5</v>
      </c>
      <c r="B26" s="168" t="s">
        <v>61</v>
      </c>
      <c r="C26" s="68">
        <f>'[7]1.PROGRAMACION CUATRIENIO'!J36</f>
        <v>787642180</v>
      </c>
      <c r="D26" s="87">
        <f>'1.PROGRAMACION CUATRIENIO'!L36</f>
        <v>585515860</v>
      </c>
      <c r="E26" s="37">
        <f t="shared" si="0"/>
        <v>0.74337798922856058</v>
      </c>
      <c r="F26" s="159">
        <f>+'1.PROGRAMACION CUATRIENIO'!F36</f>
        <v>0.12</v>
      </c>
      <c r="G26" s="393">
        <f>+'1.PROGRAMACION CUATRIENIO'!H36</f>
        <v>3.9348000000000001E-2</v>
      </c>
      <c r="H26" s="37">
        <f t="shared" si="1"/>
        <v>0.32790000000000002</v>
      </c>
      <c r="I26" s="69"/>
      <c r="J26" s="69"/>
      <c r="K26" s="69">
        <f t="shared" si="2"/>
        <v>0</v>
      </c>
      <c r="L26" s="69"/>
      <c r="M26" s="37" t="e">
        <f>L26/K26</f>
        <v>#DIV/0!</v>
      </c>
      <c r="N26" s="306" t="s">
        <v>695</v>
      </c>
      <c r="O26" s="306" t="s">
        <v>97</v>
      </c>
      <c r="P26" s="297" t="s">
        <v>96</v>
      </c>
      <c r="Q26" s="305" t="s">
        <v>697</v>
      </c>
    </row>
    <row r="27" spans="1:17" s="38" customFormat="1" ht="155.25" customHeight="1" x14ac:dyDescent="0.25">
      <c r="A27" s="169">
        <v>6</v>
      </c>
      <c r="B27" s="168" t="s">
        <v>63</v>
      </c>
      <c r="C27" s="68">
        <f>'[7]1.PROGRAMACION CUATRIENIO'!J40</f>
        <v>911527968</v>
      </c>
      <c r="D27" s="68">
        <f>'1.PROGRAMACION CUATRIENIO'!L40</f>
        <v>657680662</v>
      </c>
      <c r="E27" s="37">
        <f t="shared" si="0"/>
        <v>0.72151451747885376</v>
      </c>
      <c r="F27" s="159">
        <f>+'1.PROGRAMACION CUATRIENIO'!F40</f>
        <v>0.12</v>
      </c>
      <c r="G27" s="177">
        <f>+'1.PROGRAMACION CUATRIENIO'!H40</f>
        <v>1.7193600000000003E-2</v>
      </c>
      <c r="H27" s="37">
        <f t="shared" si="1"/>
        <v>0.14328000000000005</v>
      </c>
      <c r="I27" s="69"/>
      <c r="J27" s="69"/>
      <c r="K27" s="69">
        <f t="shared" si="2"/>
        <v>0</v>
      </c>
      <c r="L27" s="69"/>
      <c r="M27" s="37" t="e">
        <f t="shared" si="3"/>
        <v>#DIV/0!</v>
      </c>
      <c r="N27" s="306" t="s">
        <v>706</v>
      </c>
      <c r="O27" s="306" t="s">
        <v>705</v>
      </c>
      <c r="P27" s="297" t="s">
        <v>96</v>
      </c>
      <c r="Q27" s="305" t="s">
        <v>696</v>
      </c>
    </row>
    <row r="28" spans="1:17" s="38" customFormat="1" ht="291" customHeight="1" x14ac:dyDescent="0.25">
      <c r="A28" s="169">
        <v>7</v>
      </c>
      <c r="B28" s="168" t="s">
        <v>65</v>
      </c>
      <c r="C28" s="68">
        <f>'[7]1.PROGRAMACION CUATRIENIO'!J44</f>
        <v>346680150</v>
      </c>
      <c r="D28" s="68">
        <f>'1.PROGRAMACION CUATRIENIO'!L44</f>
        <v>289657560</v>
      </c>
      <c r="E28" s="37">
        <f t="shared" ref="E28" si="4">D28/C28</f>
        <v>0.8355181570101432</v>
      </c>
      <c r="F28" s="159">
        <f>+'1.PROGRAMACION CUATRIENIO'!F44</f>
        <v>0.12</v>
      </c>
      <c r="G28" s="178">
        <f>+'1.PROGRAMACION CUATRIENIO'!H44</f>
        <v>4.0800000000000003E-2</v>
      </c>
      <c r="H28" s="37">
        <f t="shared" si="1"/>
        <v>0.34</v>
      </c>
      <c r="I28" s="69"/>
      <c r="J28" s="69"/>
      <c r="K28" s="69">
        <f t="shared" ref="K28" si="5">I28-J28</f>
        <v>0</v>
      </c>
      <c r="L28" s="69"/>
      <c r="M28" s="37" t="e">
        <f t="shared" ref="M28" si="6">L28/K28</f>
        <v>#DIV/0!</v>
      </c>
      <c r="N28" s="306" t="s">
        <v>701</v>
      </c>
      <c r="O28" s="306" t="s">
        <v>702</v>
      </c>
      <c r="P28" s="306" t="s">
        <v>703</v>
      </c>
      <c r="Q28" s="306" t="s">
        <v>704</v>
      </c>
    </row>
    <row r="29" spans="1:17" s="38" customFormat="1" ht="110.25" customHeight="1" x14ac:dyDescent="0.25">
      <c r="A29" s="169">
        <v>8</v>
      </c>
      <c r="B29" s="168" t="s">
        <v>98</v>
      </c>
      <c r="C29" s="68">
        <f>'[7]1.PROGRAMACION CUATRIENIO'!J48</f>
        <v>69271113</v>
      </c>
      <c r="D29" s="68">
        <f>'1.PROGRAMACION CUATRIENIO'!L48</f>
        <v>36400000</v>
      </c>
      <c r="E29" s="37">
        <f t="shared" ref="E29" si="7">D29/C29</f>
        <v>0.52547156272774198</v>
      </c>
      <c r="F29" s="159">
        <f>+'1.PROGRAMACION CUATRIENIO'!F48</f>
        <v>0.12</v>
      </c>
      <c r="G29" s="394">
        <f>+'1.PROGRAMACION CUATRIENIO'!H48</f>
        <v>3.9599999999999996E-2</v>
      </c>
      <c r="H29" s="37">
        <f t="shared" si="1"/>
        <v>0.32999999999999996</v>
      </c>
      <c r="I29" s="69"/>
      <c r="J29" s="69"/>
      <c r="K29" s="69">
        <f t="shared" ref="K29" si="8">I29-J29</f>
        <v>0</v>
      </c>
      <c r="L29" s="69"/>
      <c r="M29" s="37" t="e">
        <f t="shared" ref="M29" si="9">L29/K29</f>
        <v>#DIV/0!</v>
      </c>
      <c r="N29" s="296" t="s">
        <v>95</v>
      </c>
      <c r="O29" s="296" t="s">
        <v>95</v>
      </c>
      <c r="P29" s="297" t="s">
        <v>96</v>
      </c>
      <c r="Q29" s="296" t="s">
        <v>95</v>
      </c>
    </row>
    <row r="30" spans="1:17" s="38" customFormat="1" ht="90" customHeight="1" x14ac:dyDescent="0.25">
      <c r="A30" s="169">
        <v>9</v>
      </c>
      <c r="B30" s="168" t="s">
        <v>69</v>
      </c>
      <c r="C30" s="68">
        <f>'[7]1.PROGRAMACION CUATRIENIO'!J52</f>
        <v>283008915</v>
      </c>
      <c r="D30" s="68">
        <v>0</v>
      </c>
      <c r="E30" s="37">
        <f t="shared" ref="E30:E31" si="10">D30/C30</f>
        <v>0</v>
      </c>
      <c r="F30" s="159">
        <f>+'1.PROGRAMACION CUATRIENIO'!F52</f>
        <v>0.12</v>
      </c>
      <c r="G30" s="372">
        <f>'1.PROGRAMACION CUATRIENIO'!H52</f>
        <v>0</v>
      </c>
      <c r="H30" s="37">
        <f t="shared" si="1"/>
        <v>0</v>
      </c>
      <c r="I30" s="69"/>
      <c r="J30" s="69"/>
      <c r="K30" s="69"/>
      <c r="L30" s="69"/>
      <c r="M30" s="142"/>
      <c r="N30" s="296" t="s">
        <v>95</v>
      </c>
      <c r="O30" s="296" t="s">
        <v>95</v>
      </c>
      <c r="P30" s="297" t="s">
        <v>96</v>
      </c>
      <c r="Q30" s="296" t="s">
        <v>95</v>
      </c>
    </row>
    <row r="31" spans="1:17" s="38" customFormat="1" ht="77.25" customHeight="1" x14ac:dyDescent="0.25">
      <c r="A31" s="35">
        <v>11</v>
      </c>
      <c r="B31" s="304" t="s">
        <v>70</v>
      </c>
      <c r="C31" s="68">
        <f>'[7]1.PROGRAMACION CUATRIENIO'!J56</f>
        <v>2046942800</v>
      </c>
      <c r="D31" s="68">
        <f>'1.PROGRAMACION CUATRIENIO'!L56</f>
        <v>39119000</v>
      </c>
      <c r="E31" s="37">
        <f t="shared" si="10"/>
        <v>1.9110939494743087E-2</v>
      </c>
      <c r="F31" s="140">
        <v>0</v>
      </c>
      <c r="G31" s="181">
        <v>0</v>
      </c>
      <c r="H31" s="37" t="e">
        <f>G31/F31</f>
        <v>#DIV/0!</v>
      </c>
      <c r="I31" s="69"/>
      <c r="J31" s="69"/>
      <c r="K31" s="69"/>
      <c r="L31" s="69"/>
      <c r="M31" s="142"/>
      <c r="N31" s="296" t="s">
        <v>692</v>
      </c>
      <c r="O31" s="296" t="s">
        <v>692</v>
      </c>
      <c r="P31" s="296" t="s">
        <v>692</v>
      </c>
      <c r="Q31" s="296" t="s">
        <v>692</v>
      </c>
    </row>
    <row r="32" spans="1:17" ht="41.25" customHeight="1" x14ac:dyDescent="0.2">
      <c r="A32" s="466" t="s">
        <v>99</v>
      </c>
      <c r="B32" s="467"/>
      <c r="C32" s="67">
        <f>SUM(C22:C31)</f>
        <v>5584191400</v>
      </c>
      <c r="D32" s="67">
        <f>SUM(D22:D31)</f>
        <v>2120239897</v>
      </c>
      <c r="E32" s="98">
        <f>+D32/C32</f>
        <v>0.37968610764308686</v>
      </c>
      <c r="F32" s="463">
        <v>0</v>
      </c>
      <c r="G32" s="464"/>
      <c r="H32" s="465"/>
      <c r="I32" s="98" t="e">
        <f>+H32/G32</f>
        <v>#DIV/0!</v>
      </c>
      <c r="J32" s="67">
        <f>SUM(J22:J31)</f>
        <v>0</v>
      </c>
      <c r="K32" s="67">
        <f>SUM(K22:K31)</f>
        <v>0</v>
      </c>
      <c r="L32" s="67">
        <f>SUM(L22:L31)</f>
        <v>0</v>
      </c>
      <c r="M32" s="98" t="e">
        <f>+L32/K32</f>
        <v>#DIV/0!</v>
      </c>
      <c r="N32" s="44"/>
      <c r="O32" s="43"/>
      <c r="P32" s="43"/>
      <c r="Q32" s="45"/>
    </row>
    <row r="33" spans="2:13" ht="14.25" customHeight="1" x14ac:dyDescent="0.2">
      <c r="B33" s="170"/>
      <c r="C33" s="39" t="e">
        <f>SUM(#REF!)</f>
        <v>#REF!</v>
      </c>
      <c r="D33" s="39"/>
      <c r="I33" s="39" t="e">
        <f>SUM(#REF!)</f>
        <v>#REF!</v>
      </c>
      <c r="J33" s="39"/>
      <c r="K33" s="39"/>
      <c r="L33" s="39"/>
    </row>
    <row r="34" spans="2:13" ht="14.25" customHeight="1" x14ac:dyDescent="0.2">
      <c r="B34" s="170"/>
    </row>
    <row r="35" spans="2:13" x14ac:dyDescent="0.2">
      <c r="I35" s="63"/>
      <c r="J35" s="63"/>
      <c r="K35" s="63"/>
      <c r="L35" s="65"/>
    </row>
    <row r="36" spans="2:13" x14ac:dyDescent="0.2">
      <c r="C36" s="15"/>
      <c r="D36" s="15"/>
      <c r="E36" s="15"/>
      <c r="F36" s="19"/>
      <c r="G36" s="66"/>
      <c r="H36" s="19"/>
      <c r="I36" s="15"/>
      <c r="J36" s="15"/>
      <c r="K36" s="15"/>
      <c r="L36" s="15"/>
      <c r="M36" s="15"/>
    </row>
    <row r="37" spans="2:13" ht="15" x14ac:dyDescent="0.2">
      <c r="C37" s="15"/>
      <c r="D37" s="15"/>
      <c r="E37" s="15"/>
      <c r="F37" s="84"/>
      <c r="G37" s="85"/>
      <c r="H37" s="19"/>
      <c r="I37" s="15"/>
      <c r="J37" s="15"/>
      <c r="K37" s="15"/>
      <c r="L37" s="15"/>
      <c r="M37" s="15"/>
    </row>
    <row r="38" spans="2:13" ht="15" x14ac:dyDescent="0.2">
      <c r="C38" s="15"/>
      <c r="D38" s="15"/>
      <c r="E38" s="15"/>
      <c r="F38" s="84"/>
      <c r="G38" s="85"/>
      <c r="H38" s="19"/>
      <c r="I38" s="15"/>
      <c r="J38" s="15"/>
      <c r="K38" s="15"/>
      <c r="L38" s="15"/>
      <c r="M38" s="15"/>
    </row>
    <row r="39" spans="2:13" ht="15" x14ac:dyDescent="0.2">
      <c r="C39" s="15"/>
      <c r="D39" s="15"/>
      <c r="E39" s="15"/>
      <c r="F39" s="84"/>
      <c r="G39" s="85"/>
      <c r="H39" s="19"/>
      <c r="I39" s="15"/>
      <c r="J39" s="15"/>
      <c r="K39" s="15"/>
      <c r="L39" s="15"/>
      <c r="M39" s="15"/>
    </row>
    <row r="40" spans="2:13" ht="15" x14ac:dyDescent="0.2">
      <c r="C40" s="15"/>
      <c r="D40" s="15"/>
      <c r="E40" s="15"/>
      <c r="F40" s="84"/>
      <c r="G40" s="85"/>
      <c r="H40" s="19"/>
      <c r="I40" s="15"/>
      <c r="J40" s="15"/>
      <c r="K40" s="15"/>
      <c r="L40" s="15"/>
      <c r="M40" s="15"/>
    </row>
    <row r="41" spans="2:13" ht="15" x14ac:dyDescent="0.2">
      <c r="C41" s="15"/>
      <c r="D41" s="15"/>
      <c r="E41" s="15"/>
      <c r="F41" s="84"/>
      <c r="G41" s="85"/>
      <c r="H41" s="19"/>
      <c r="I41" s="15"/>
      <c r="J41" s="15"/>
      <c r="K41" s="15"/>
      <c r="L41" s="15"/>
      <c r="M41" s="15"/>
    </row>
    <row r="42" spans="2:13" ht="15" x14ac:dyDescent="0.2">
      <c r="C42" s="15"/>
      <c r="D42" s="15"/>
      <c r="E42" s="15"/>
      <c r="F42" s="84"/>
      <c r="G42" s="85"/>
      <c r="H42" s="19"/>
      <c r="I42" s="15"/>
      <c r="J42" s="15"/>
      <c r="K42" s="15"/>
      <c r="L42" s="15"/>
      <c r="M42" s="15"/>
    </row>
    <row r="43" spans="2:13" ht="15" x14ac:dyDescent="0.2">
      <c r="C43" s="15"/>
      <c r="D43" s="15"/>
      <c r="E43" s="15"/>
      <c r="F43" s="84"/>
      <c r="G43" s="85"/>
      <c r="H43" s="19"/>
      <c r="I43" s="15"/>
      <c r="J43" s="15"/>
      <c r="K43" s="15"/>
      <c r="L43" s="15"/>
      <c r="M43" s="15"/>
    </row>
    <row r="45" spans="2:13" x14ac:dyDescent="0.2">
      <c r="I45" s="86"/>
      <c r="J45" s="86"/>
      <c r="K45" s="86"/>
      <c r="L45" s="86"/>
    </row>
    <row r="46" spans="2:13" x14ac:dyDescent="0.2">
      <c r="I46" s="86"/>
      <c r="J46" s="86"/>
      <c r="K46" s="86"/>
      <c r="L46" s="86"/>
    </row>
    <row r="47" spans="2:13" x14ac:dyDescent="0.2">
      <c r="I47" s="86"/>
      <c r="J47" s="86"/>
      <c r="K47" s="86"/>
      <c r="L47" s="86"/>
    </row>
    <row r="48" spans="2:13" x14ac:dyDescent="0.2">
      <c r="I48" s="86"/>
      <c r="J48" s="86"/>
      <c r="K48" s="86"/>
      <c r="L48" s="86"/>
    </row>
    <row r="49" spans="9:12" x14ac:dyDescent="0.2">
      <c r="I49" s="86"/>
      <c r="J49" s="86"/>
      <c r="K49" s="86"/>
      <c r="L49" s="86"/>
    </row>
    <row r="50" spans="9:12" x14ac:dyDescent="0.2">
      <c r="I50" s="86"/>
      <c r="J50" s="86"/>
      <c r="K50" s="86"/>
      <c r="L50" s="86"/>
    </row>
    <row r="51" spans="9:12" x14ac:dyDescent="0.2">
      <c r="I51" s="86"/>
      <c r="J51" s="86"/>
      <c r="K51" s="86"/>
      <c r="L51" s="86"/>
    </row>
    <row r="52" spans="9:12" x14ac:dyDescent="0.2">
      <c r="I52" s="86"/>
      <c r="J52" s="86"/>
      <c r="K52" s="86"/>
    </row>
    <row r="53" spans="9:12" x14ac:dyDescent="0.2">
      <c r="I53" s="86"/>
      <c r="J53" s="86"/>
      <c r="K53" s="86"/>
    </row>
    <row r="54" spans="9:12" x14ac:dyDescent="0.2">
      <c r="I54" s="86"/>
      <c r="J54" s="86"/>
      <c r="K54" s="86"/>
    </row>
    <row r="55" spans="9:12" x14ac:dyDescent="0.2">
      <c r="I55" s="86"/>
      <c r="J55" s="86"/>
      <c r="K55" s="86"/>
    </row>
    <row r="56" spans="9:12" x14ac:dyDescent="0.2">
      <c r="I56" s="86"/>
      <c r="J56" s="86"/>
      <c r="K56" s="86"/>
    </row>
  </sheetData>
  <sheetProtection algorithmName="SHA-512" hashValue="tiok2YjuRgEbWh3o0F3LzyfsRT4WKVKUEWuHGPbogRhgU6yvmfmN6cSZR0w3kT1j9cKo60N3LLK+yJiNNAGXww==" saltValue="pxpl8kuPWIMIa5bWCqYpTQ==" spinCount="100000" sheet="1" objects="1" scenarios="1"/>
  <protectedRanges>
    <protectedRange sqref="N22:Q22" name="Rango1"/>
  </protectedRanges>
  <mergeCells count="33">
    <mergeCell ref="F32:H32"/>
    <mergeCell ref="A32:B32"/>
    <mergeCell ref="N20:Q20"/>
    <mergeCell ref="F20:H20"/>
    <mergeCell ref="A19:B19"/>
    <mergeCell ref="C20:E20"/>
    <mergeCell ref="I20:M20"/>
    <mergeCell ref="C14:F14"/>
    <mergeCell ref="D16:E16"/>
    <mergeCell ref="A15:B15"/>
    <mergeCell ref="A16:B17"/>
    <mergeCell ref="C15:F15"/>
    <mergeCell ref="F16:F17"/>
    <mergeCell ref="D17:E17"/>
    <mergeCell ref="A14:B14"/>
    <mergeCell ref="A8:B8"/>
    <mergeCell ref="C8:F8"/>
    <mergeCell ref="A9:B9"/>
    <mergeCell ref="C9:F9"/>
    <mergeCell ref="A10:B10"/>
    <mergeCell ref="C10:F10"/>
    <mergeCell ref="A11:B11"/>
    <mergeCell ref="C11:F11"/>
    <mergeCell ref="A12:B12"/>
    <mergeCell ref="C12:F12"/>
    <mergeCell ref="A13:B13"/>
    <mergeCell ref="C13:F13"/>
    <mergeCell ref="A1:A3"/>
    <mergeCell ref="B1:E1"/>
    <mergeCell ref="F1:F3"/>
    <mergeCell ref="B2:E2"/>
    <mergeCell ref="B3:C3"/>
    <mergeCell ref="D3:E3"/>
  </mergeCells>
  <dataValidations xWindow="57" yWindow="631" count="12">
    <dataValidation allowBlank="1" showInputMessage="1" showErrorMessage="1" prompt="No.  META: Corresponde número de la meta establecida en la ficha EBI." sqref="A20:A21" xr:uid="{00000000-0002-0000-0200-000000000000}"/>
    <dataValidation allowBlank="1" showInputMessage="1" showErrorMessage="1" prompt="DESCRIPCIÓN DE LA META: Transcriba, literalmente, la meta según como se encuentra en Ficha EBI. " sqref="B20:B21" xr:uid="{00000000-0002-0000-02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200-000002000000}"/>
    <dataValidation allowBlank="1" showInputMessage="1" showErrorMessage="1" prompt="Son los recursos ejecutados o que cuentan con Registro  Presupuestal. Debe coincidir con las Herramientas Financieras y BOGDATA." sqref="L21 D21" xr:uid="{00000000-0002-0000-0200-000003000000}"/>
    <dataValidation allowBlank="1" showInputMessage="1" showErrorMessage="1" prompt="Las celdas de los porcentajes se encuentran formuladas automáticamente, su formula es: (Ejecutado/Programado)*100" sqref="E21 H21 M21" xr:uid="{00000000-0002-0000-0200-000004000000}"/>
    <dataValidation allowBlank="1" showInputMessage="1" showErrorMessage="1" prompt="EJECUTADO: Ingrese el avance de la magnitud al corte de la presentación del reporte._x000a_" sqref="G21" xr:uid="{00000000-0002-0000-02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200-000006000000}"/>
    <dataValidation allowBlank="1" showInputMessage="1" showErrorMessage="1" prompt="RETRASOS PARA CUMPLIMIENTO META: Mencionar aspectos de la gestión o de la implementación que hayan retrasado el cumplimiento de la meta. " sqref="O21" xr:uid="{00000000-0002-0000-0200-000007000000}"/>
    <dataValidation allowBlank="1" showInputMessage="1" showErrorMessage="1" prompt="SOLUCIONES A LOS RETRASOS: Mencionar las acciones adelantadas para atenuar el impacto del retraso." sqref="P21" xr:uid="{00000000-0002-0000-02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200-000009000000}"/>
    <dataValidation allowBlank="1" showInputMessage="1" showErrorMessage="1" prompt="Ingrese numéricamente la programación a la fecha de reporte. Si se requiere ajuste de la meta se debe solicitar el aval a la OAP de manera oficial." sqref="F21" xr:uid="{00000000-0002-0000-0200-00000A000000}"/>
    <dataValidation allowBlank="1" showInputMessage="1" showErrorMessage="1" prompt="REPORTE CUALITATIVO: de forma sintética se debe colocar la información de avance cualitativo de las diferentes metas." sqref="N20:Q20" xr:uid="{00000000-0002-0000-0200-00000B000000}"/>
  </dataValidations>
  <pageMargins left="0.70866141732283472" right="0.70866141732283472" top="0.74803149606299213" bottom="0.74803149606299213" header="0.31496062992125984" footer="0.31496062992125984"/>
  <pageSetup scale="91" orientation="landscape" r:id="rId1"/>
  <headerFooter scaleWithDoc="0" alignWithMargins="0">
    <oddHeader>&amp;L&amp;"Calibri"&amp;15&amp;K000000 Información Pública Clasificada&amp;1#_x000D_</oddHeader>
  </headerFooter>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200-00000C000000}">
          <x14:formula1>
            <xm:f>'C://Users/ogarzona/Documents/OSCAR 2017/INFORMES/[1096 Formato SPI 2017 Def Marzo 2017 OG.xlsx]Listas desplegables'!#REF!</xm:f>
          </x14:formula1>
          <xm:sqref>G6:H6 L16 G9:M9 N6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1"/>
  <sheetViews>
    <sheetView zoomScale="50" zoomScaleNormal="50" workbookViewId="0">
      <selection sqref="A1:A3"/>
    </sheetView>
  </sheetViews>
  <sheetFormatPr baseColWidth="10" defaultColWidth="11.42578125" defaultRowHeight="14.25" x14ac:dyDescent="0.25"/>
  <cols>
    <col min="1" max="1" width="84" style="104" customWidth="1"/>
    <col min="2" max="2" width="40.140625" style="104" customWidth="1"/>
    <col min="3" max="3" width="24.85546875" style="104" customWidth="1"/>
    <col min="4" max="4" width="31.42578125" style="104" customWidth="1"/>
    <col min="5" max="5" width="28" style="104" customWidth="1"/>
    <col min="6" max="6" width="29.42578125" style="104" bestFit="1" customWidth="1"/>
    <col min="7" max="7" width="19.28515625" style="104" customWidth="1"/>
    <col min="8" max="8" width="24.42578125" style="104" customWidth="1"/>
    <col min="9" max="9" width="24" style="104" customWidth="1"/>
    <col min="10" max="10" width="20.42578125" style="104" customWidth="1"/>
    <col min="11" max="11" width="28.28515625" style="104" customWidth="1"/>
    <col min="12" max="12" width="25.7109375" style="104" customWidth="1"/>
    <col min="13" max="13" width="30.28515625" style="104" customWidth="1"/>
    <col min="14" max="15" width="20.28515625" style="104" customWidth="1"/>
    <col min="16" max="16" width="20.42578125" style="104" bestFit="1" customWidth="1"/>
    <col min="17" max="17" width="20" style="104" customWidth="1"/>
    <col min="18" max="18" width="22.42578125" style="104" customWidth="1"/>
    <col min="19" max="19" width="24.42578125" style="104" customWidth="1"/>
    <col min="20" max="16384" width="11.42578125" style="104"/>
  </cols>
  <sheetData>
    <row r="1" spans="1:22" ht="41.25" customHeight="1" x14ac:dyDescent="0.25">
      <c r="A1" s="474"/>
      <c r="B1" s="477" t="s">
        <v>13</v>
      </c>
      <c r="C1" s="478"/>
      <c r="D1" s="478"/>
      <c r="E1" s="478"/>
      <c r="F1" s="478"/>
      <c r="G1" s="479"/>
      <c r="H1" s="474"/>
    </row>
    <row r="2" spans="1:22" ht="41.25" customHeight="1" x14ac:dyDescent="0.25">
      <c r="A2" s="475"/>
      <c r="B2" s="477" t="s">
        <v>1</v>
      </c>
      <c r="C2" s="478"/>
      <c r="D2" s="478"/>
      <c r="E2" s="478"/>
      <c r="F2" s="478"/>
      <c r="G2" s="479"/>
      <c r="H2" s="475"/>
    </row>
    <row r="3" spans="1:22" ht="41.25" customHeight="1" x14ac:dyDescent="0.25">
      <c r="A3" s="476"/>
      <c r="B3" s="477" t="s">
        <v>2</v>
      </c>
      <c r="C3" s="478"/>
      <c r="D3" s="479"/>
      <c r="E3" s="477" t="s">
        <v>3</v>
      </c>
      <c r="F3" s="478"/>
      <c r="G3" s="479"/>
      <c r="H3" s="476"/>
    </row>
    <row r="4" spans="1:22" ht="15" x14ac:dyDescent="0.25">
      <c r="A4" s="105"/>
      <c r="B4" s="105"/>
    </row>
    <row r="5" spans="1:22" ht="15" x14ac:dyDescent="0.25">
      <c r="A5" s="105"/>
      <c r="B5" s="105"/>
    </row>
    <row r="7" spans="1:22" ht="24" customHeight="1" x14ac:dyDescent="0.25"/>
    <row r="8" spans="1:22" ht="17.25" customHeight="1" x14ac:dyDescent="0.25">
      <c r="A8" s="503" t="s">
        <v>14</v>
      </c>
      <c r="B8" s="504"/>
      <c r="C8" s="453" t="s">
        <v>15</v>
      </c>
      <c r="D8" s="454"/>
      <c r="E8" s="454"/>
      <c r="F8" s="455"/>
      <c r="G8" s="106"/>
      <c r="H8" s="106"/>
      <c r="I8" s="106"/>
      <c r="J8" s="106"/>
      <c r="K8" s="106"/>
      <c r="L8" s="106"/>
      <c r="M8" s="106"/>
      <c r="N8" s="106"/>
      <c r="O8" s="106"/>
      <c r="P8" s="106"/>
      <c r="Q8" s="106"/>
      <c r="R8" s="107"/>
      <c r="S8" s="107"/>
      <c r="T8" s="107"/>
      <c r="U8" s="106"/>
      <c r="V8" s="106"/>
    </row>
    <row r="9" spans="1:22" ht="18" customHeight="1" x14ac:dyDescent="0.25">
      <c r="A9" s="503" t="s">
        <v>16</v>
      </c>
      <c r="B9" s="504"/>
      <c r="C9" s="439" t="s">
        <v>17</v>
      </c>
      <c r="D9" s="439"/>
      <c r="E9" s="439"/>
      <c r="F9" s="439"/>
      <c r="G9" s="106"/>
      <c r="H9" s="106"/>
      <c r="I9" s="106"/>
      <c r="J9" s="106"/>
      <c r="K9" s="106"/>
      <c r="L9" s="106"/>
      <c r="M9" s="106"/>
      <c r="N9" s="106"/>
      <c r="O9" s="106"/>
      <c r="P9" s="106"/>
      <c r="Q9" s="106"/>
      <c r="R9" s="107"/>
      <c r="S9" s="107"/>
      <c r="T9" s="107"/>
      <c r="U9" s="106"/>
      <c r="V9" s="106"/>
    </row>
    <row r="10" spans="1:22" ht="14.1" customHeight="1" x14ac:dyDescent="0.25">
      <c r="A10" s="499" t="s">
        <v>18</v>
      </c>
      <c r="B10" s="500"/>
      <c r="C10" s="442" t="s">
        <v>19</v>
      </c>
      <c r="D10" s="443"/>
      <c r="E10" s="443"/>
      <c r="F10" s="444"/>
      <c r="G10" s="106"/>
      <c r="H10" s="106"/>
      <c r="I10" s="106"/>
      <c r="J10" s="106"/>
      <c r="K10" s="106"/>
      <c r="L10" s="106"/>
      <c r="M10" s="106"/>
      <c r="N10" s="106"/>
      <c r="O10" s="106"/>
      <c r="P10" s="106"/>
      <c r="Q10" s="106"/>
      <c r="R10" s="107"/>
      <c r="S10" s="107"/>
      <c r="T10" s="107"/>
      <c r="U10" s="106"/>
      <c r="V10" s="106"/>
    </row>
    <row r="11" spans="1:22" ht="56.25" customHeight="1" x14ac:dyDescent="0.25">
      <c r="A11" s="499" t="s">
        <v>20</v>
      </c>
      <c r="B11" s="500"/>
      <c r="C11" s="439" t="s">
        <v>21</v>
      </c>
      <c r="D11" s="439"/>
      <c r="E11" s="439"/>
      <c r="F11" s="439"/>
      <c r="G11" s="106"/>
      <c r="H11" s="106"/>
      <c r="I11" s="106"/>
      <c r="J11" s="106"/>
      <c r="K11" s="106"/>
      <c r="L11" s="106"/>
      <c r="M11" s="106"/>
      <c r="N11" s="106"/>
      <c r="O11" s="106"/>
      <c r="P11" s="106"/>
      <c r="Q11" s="106"/>
      <c r="R11" s="107"/>
      <c r="S11" s="107"/>
      <c r="T11" s="107"/>
      <c r="U11" s="106"/>
      <c r="V11" s="106"/>
    </row>
    <row r="12" spans="1:22" ht="30" customHeight="1" x14ac:dyDescent="0.25">
      <c r="A12" s="503" t="s">
        <v>22</v>
      </c>
      <c r="B12" s="504"/>
      <c r="C12" s="439">
        <v>7951</v>
      </c>
      <c r="D12" s="439"/>
      <c r="E12" s="439"/>
      <c r="F12" s="439"/>
      <c r="G12" s="106"/>
      <c r="H12" s="150"/>
      <c r="I12" s="150"/>
      <c r="J12" s="150"/>
      <c r="K12" s="150"/>
      <c r="L12" s="150"/>
      <c r="M12" s="106"/>
      <c r="N12" s="106"/>
      <c r="O12" s="106"/>
      <c r="P12" s="106"/>
      <c r="Q12" s="106"/>
      <c r="R12" s="107"/>
      <c r="S12" s="107"/>
      <c r="T12" s="107"/>
      <c r="U12" s="106"/>
    </row>
    <row r="13" spans="1:22" ht="53.1" customHeight="1" x14ac:dyDescent="0.25">
      <c r="A13" s="499" t="s">
        <v>23</v>
      </c>
      <c r="B13" s="500"/>
      <c r="C13" s="439" t="s">
        <v>24</v>
      </c>
      <c r="D13" s="439"/>
      <c r="E13" s="439"/>
      <c r="F13" s="439"/>
      <c r="G13" s="106"/>
      <c r="H13" s="150"/>
      <c r="I13" s="151"/>
      <c r="J13" s="150"/>
      <c r="K13" s="150"/>
      <c r="L13" s="150"/>
      <c r="M13" s="106"/>
      <c r="N13" s="106"/>
      <c r="O13" s="106"/>
      <c r="P13" s="106"/>
      <c r="Q13" s="106"/>
      <c r="R13" s="107"/>
      <c r="S13" s="107"/>
      <c r="T13" s="107"/>
      <c r="U13" s="106"/>
      <c r="V13" s="106"/>
    </row>
    <row r="14" spans="1:22" ht="44.25" customHeight="1" x14ac:dyDescent="0.25">
      <c r="A14" s="499" t="s">
        <v>25</v>
      </c>
      <c r="B14" s="500"/>
      <c r="C14" s="439" t="s">
        <v>26</v>
      </c>
      <c r="D14" s="439"/>
      <c r="E14" s="439"/>
      <c r="F14" s="439"/>
      <c r="G14" s="106"/>
      <c r="H14" s="150"/>
      <c r="I14" s="151"/>
      <c r="J14" s="150"/>
      <c r="K14" s="150"/>
      <c r="L14" s="150"/>
      <c r="M14" s="106"/>
      <c r="N14" s="106"/>
      <c r="O14" s="106"/>
      <c r="P14" s="106"/>
      <c r="Q14" s="106"/>
      <c r="R14" s="107"/>
      <c r="S14" s="107"/>
      <c r="T14" s="107"/>
      <c r="U14" s="106"/>
      <c r="V14" s="106"/>
    </row>
    <row r="15" spans="1:22" ht="33" customHeight="1" x14ac:dyDescent="0.25">
      <c r="A15" s="503" t="s">
        <v>27</v>
      </c>
      <c r="B15" s="504"/>
      <c r="C15" s="439" t="s">
        <v>28</v>
      </c>
      <c r="D15" s="439"/>
      <c r="E15" s="439"/>
      <c r="F15" s="439"/>
      <c r="G15" s="106"/>
      <c r="H15" s="150"/>
      <c r="I15" s="152"/>
      <c r="J15" s="150"/>
      <c r="K15" s="150"/>
      <c r="L15" s="150"/>
      <c r="M15" s="106"/>
      <c r="N15" s="106"/>
      <c r="O15" s="106"/>
      <c r="P15" s="106"/>
      <c r="Q15" s="106"/>
      <c r="R15" s="107"/>
      <c r="S15" s="107"/>
      <c r="T15" s="107"/>
      <c r="U15" s="106"/>
      <c r="V15" s="106"/>
    </row>
    <row r="16" spans="1:22" ht="24.75" customHeight="1" x14ac:dyDescent="0.25">
      <c r="A16" s="505" t="s">
        <v>29</v>
      </c>
      <c r="B16" s="506"/>
      <c r="C16" s="108" t="s">
        <v>30</v>
      </c>
      <c r="D16" s="501" t="s">
        <v>382</v>
      </c>
      <c r="E16" s="502"/>
      <c r="F16" s="509" t="s">
        <v>383</v>
      </c>
      <c r="G16" s="106"/>
      <c r="H16" s="151"/>
      <c r="I16" s="151"/>
      <c r="J16" s="152"/>
      <c r="K16" s="151">
        <f>I16-J16</f>
        <v>0</v>
      </c>
      <c r="L16" s="150"/>
      <c r="M16" s="106"/>
      <c r="N16" s="106"/>
      <c r="O16" s="106"/>
      <c r="P16" s="106"/>
      <c r="Q16" s="106"/>
      <c r="R16" s="107"/>
      <c r="S16" s="107"/>
      <c r="T16" s="107"/>
      <c r="U16" s="106"/>
      <c r="V16" s="106"/>
    </row>
    <row r="17" spans="1:22" x14ac:dyDescent="0.25">
      <c r="A17" s="507"/>
      <c r="B17" s="508"/>
      <c r="C17" s="108" t="s">
        <v>32</v>
      </c>
      <c r="D17" s="501" t="s">
        <v>382</v>
      </c>
      <c r="E17" s="502"/>
      <c r="F17" s="510"/>
      <c r="G17" s="106"/>
      <c r="H17" s="150"/>
      <c r="I17" s="150"/>
      <c r="J17" s="150"/>
      <c r="K17" s="150"/>
      <c r="L17" s="150"/>
      <c r="M17" s="106"/>
      <c r="N17" s="106"/>
      <c r="O17" s="106"/>
      <c r="P17" s="106"/>
      <c r="Q17" s="106"/>
      <c r="R17" s="107"/>
      <c r="S17" s="107"/>
      <c r="T17" s="107"/>
      <c r="U17" s="106"/>
      <c r="V17" s="106"/>
    </row>
    <row r="18" spans="1:22" ht="15.75" x14ac:dyDescent="0.25">
      <c r="A18" s="109"/>
      <c r="B18" s="109"/>
      <c r="C18" s="110"/>
      <c r="E18" s="111"/>
      <c r="H18" s="150"/>
      <c r="I18" s="150"/>
      <c r="J18" s="150"/>
      <c r="K18" s="150"/>
      <c r="L18" s="150"/>
    </row>
    <row r="19" spans="1:22" ht="15.75" x14ac:dyDescent="0.25">
      <c r="A19" s="109"/>
      <c r="B19" s="109"/>
      <c r="C19" s="112" t="e">
        <f>+C23-D23-E23-#REF!-F23</f>
        <v>#REF!</v>
      </c>
      <c r="E19" s="113"/>
      <c r="H19" s="150"/>
      <c r="I19" s="150"/>
      <c r="J19" s="150"/>
      <c r="K19" s="150"/>
      <c r="L19" s="150"/>
    </row>
    <row r="20" spans="1:22" s="116" customFormat="1" ht="15.75" x14ac:dyDescent="0.25">
      <c r="A20" s="114" t="s">
        <v>384</v>
      </c>
      <c r="B20" s="114"/>
      <c r="C20" s="114"/>
      <c r="D20" s="104"/>
      <c r="E20" s="114"/>
      <c r="F20" s="114"/>
      <c r="G20" s="115"/>
      <c r="H20" s="114"/>
    </row>
    <row r="21" spans="1:22" s="116" customFormat="1" ht="35.25" customHeight="1" x14ac:dyDescent="0.25">
      <c r="A21" s="480" t="s">
        <v>385</v>
      </c>
      <c r="B21" s="480"/>
      <c r="C21" s="480"/>
      <c r="D21" s="480"/>
      <c r="E21" s="480"/>
      <c r="F21" s="480"/>
      <c r="G21" s="480"/>
      <c r="H21" s="480"/>
    </row>
    <row r="22" spans="1:22" s="116" customFormat="1" ht="43.5" customHeight="1" x14ac:dyDescent="0.25">
      <c r="A22" s="117" t="s">
        <v>386</v>
      </c>
      <c r="B22" s="117" t="s">
        <v>387</v>
      </c>
      <c r="C22" s="117" t="s">
        <v>388</v>
      </c>
      <c r="D22" s="117" t="s">
        <v>389</v>
      </c>
      <c r="E22" s="117" t="s">
        <v>390</v>
      </c>
      <c r="F22" s="117" t="s">
        <v>391</v>
      </c>
      <c r="G22" s="485" t="s">
        <v>392</v>
      </c>
      <c r="H22" s="486"/>
    </row>
    <row r="23" spans="1:22" s="116" customFormat="1" ht="29.25" customHeight="1" x14ac:dyDescent="0.25">
      <c r="A23" s="160" t="s">
        <v>393</v>
      </c>
      <c r="B23" s="70">
        <v>446119486</v>
      </c>
      <c r="C23" s="70">
        <f>'2. RESUMEN EJECUTIVO'!C32</f>
        <v>5584191400</v>
      </c>
      <c r="D23" s="70">
        <f>'2. RESUMEN EJECUTIVO'!D32</f>
        <v>2120239897</v>
      </c>
      <c r="E23" s="102">
        <f>+C48</f>
        <v>242385158</v>
      </c>
      <c r="F23" s="103">
        <f>+D164</f>
        <v>3221566345</v>
      </c>
      <c r="G23" s="487">
        <f>+C178</f>
        <v>341384233</v>
      </c>
      <c r="H23" s="488"/>
      <c r="I23" s="118">
        <f>+D23-G23</f>
        <v>1778855664</v>
      </c>
    </row>
    <row r="24" spans="1:22" s="116" customFormat="1" ht="21.75" customHeight="1" x14ac:dyDescent="0.25">
      <c r="A24" s="489" t="s">
        <v>394</v>
      </c>
      <c r="B24" s="489"/>
      <c r="C24" s="119"/>
      <c r="D24" s="119">
        <f>+D23/C23</f>
        <v>0.37968610764308686</v>
      </c>
      <c r="E24" s="119">
        <f>E23/C23</f>
        <v>4.3405596376943668E-2</v>
      </c>
      <c r="F24" s="119">
        <f>+F23/C23</f>
        <v>0.57690829597996951</v>
      </c>
      <c r="G24" s="490">
        <f>+G23/C23</f>
        <v>6.1134049416715908E-2</v>
      </c>
      <c r="H24" s="491"/>
      <c r="I24" s="120"/>
    </row>
    <row r="25" spans="1:22" s="116" customFormat="1" ht="34.5" customHeight="1" x14ac:dyDescent="0.25">
      <c r="A25" s="480" t="s">
        <v>395</v>
      </c>
      <c r="B25" s="480"/>
      <c r="C25" s="480"/>
      <c r="D25" s="480"/>
      <c r="E25" s="480"/>
      <c r="F25" s="480"/>
      <c r="G25" s="480"/>
      <c r="H25" s="480"/>
      <c r="I25" s="121"/>
    </row>
    <row r="26" spans="1:22" s="116" customFormat="1" ht="49.5" customHeight="1" x14ac:dyDescent="0.25">
      <c r="A26" s="117" t="s">
        <v>396</v>
      </c>
      <c r="B26" s="117" t="s">
        <v>397</v>
      </c>
      <c r="C26" s="117" t="s">
        <v>398</v>
      </c>
      <c r="D26" s="117" t="s">
        <v>399</v>
      </c>
      <c r="E26" s="485" t="s">
        <v>400</v>
      </c>
      <c r="F26" s="492"/>
      <c r="G26" s="492"/>
      <c r="H26" s="486"/>
    </row>
    <row r="27" spans="1:22" ht="78.75" x14ac:dyDescent="0.25">
      <c r="A27" s="163" t="s">
        <v>401</v>
      </c>
      <c r="B27" s="161">
        <v>1380</v>
      </c>
      <c r="C27" s="143">
        <v>277980</v>
      </c>
      <c r="D27" s="164" t="s">
        <v>402</v>
      </c>
      <c r="E27" s="493" t="s">
        <v>403</v>
      </c>
      <c r="F27" s="494"/>
      <c r="G27" s="494"/>
      <c r="H27" s="495"/>
    </row>
    <row r="28" spans="1:22" ht="63" x14ac:dyDescent="0.25">
      <c r="A28" s="163" t="s">
        <v>404</v>
      </c>
      <c r="B28" s="162">
        <v>1381</v>
      </c>
      <c r="C28" s="143">
        <v>9000000</v>
      </c>
      <c r="D28" s="164" t="s">
        <v>402</v>
      </c>
      <c r="E28" s="493" t="s">
        <v>405</v>
      </c>
      <c r="F28" s="494"/>
      <c r="G28" s="494"/>
      <c r="H28" s="495"/>
    </row>
    <row r="29" spans="1:22" ht="63" x14ac:dyDescent="0.25">
      <c r="A29" s="163" t="s">
        <v>406</v>
      </c>
      <c r="B29" s="162">
        <v>1420</v>
      </c>
      <c r="C29" s="143">
        <v>21000000</v>
      </c>
      <c r="D29" s="164" t="s">
        <v>407</v>
      </c>
      <c r="E29" s="496" t="s">
        <v>408</v>
      </c>
      <c r="F29" s="497"/>
      <c r="G29" s="497"/>
      <c r="H29" s="498"/>
    </row>
    <row r="30" spans="1:22" ht="138.75" customHeight="1" x14ac:dyDescent="0.25">
      <c r="A30" s="163" t="s">
        <v>409</v>
      </c>
      <c r="B30" s="162">
        <v>1421</v>
      </c>
      <c r="C30" s="143">
        <v>24000000</v>
      </c>
      <c r="D30" s="164" t="s">
        <v>407</v>
      </c>
      <c r="E30" s="496" t="s">
        <v>408</v>
      </c>
      <c r="F30" s="497"/>
      <c r="G30" s="497"/>
      <c r="H30" s="498"/>
    </row>
    <row r="31" spans="1:22" ht="47.25" x14ac:dyDescent="0.25">
      <c r="A31" s="163" t="s">
        <v>410</v>
      </c>
      <c r="B31" s="161">
        <v>1419</v>
      </c>
      <c r="C31" s="143">
        <v>7262057</v>
      </c>
      <c r="D31" s="164" t="s">
        <v>407</v>
      </c>
      <c r="E31" s="496" t="s">
        <v>408</v>
      </c>
      <c r="F31" s="497"/>
      <c r="G31" s="497"/>
      <c r="H31" s="498"/>
    </row>
    <row r="32" spans="1:22" ht="78.75" x14ac:dyDescent="0.25">
      <c r="A32" s="163" t="s">
        <v>411</v>
      </c>
      <c r="B32" s="161">
        <v>1369</v>
      </c>
      <c r="C32" s="143">
        <v>5382610</v>
      </c>
      <c r="D32" s="164" t="s">
        <v>402</v>
      </c>
      <c r="E32" s="493" t="s">
        <v>412</v>
      </c>
      <c r="F32" s="494"/>
      <c r="G32" s="494"/>
      <c r="H32" s="495"/>
    </row>
    <row r="33" spans="1:9" ht="179.25" customHeight="1" x14ac:dyDescent="0.25">
      <c r="A33" s="163" t="s">
        <v>413</v>
      </c>
      <c r="B33" s="161">
        <v>1366</v>
      </c>
      <c r="C33" s="143">
        <v>3866667</v>
      </c>
      <c r="D33" s="164" t="s">
        <v>402</v>
      </c>
      <c r="E33" s="493" t="s">
        <v>414</v>
      </c>
      <c r="F33" s="494"/>
      <c r="G33" s="494"/>
      <c r="H33" s="495"/>
    </row>
    <row r="34" spans="1:9" ht="135" customHeight="1" x14ac:dyDescent="0.25">
      <c r="A34" s="163" t="s">
        <v>415</v>
      </c>
      <c r="B34" s="161">
        <v>984</v>
      </c>
      <c r="C34" s="143">
        <v>31602525</v>
      </c>
      <c r="D34" s="164" t="s">
        <v>416</v>
      </c>
      <c r="E34" s="496" t="s">
        <v>408</v>
      </c>
      <c r="F34" s="497"/>
      <c r="G34" s="497"/>
      <c r="H34" s="498"/>
    </row>
    <row r="35" spans="1:9" ht="164.25" customHeight="1" x14ac:dyDescent="0.25">
      <c r="A35" s="163" t="s">
        <v>417</v>
      </c>
      <c r="B35" s="162">
        <v>1271</v>
      </c>
      <c r="C35" s="143">
        <v>6633840</v>
      </c>
      <c r="D35" s="164" t="s">
        <v>416</v>
      </c>
      <c r="E35" s="493" t="s">
        <v>418</v>
      </c>
      <c r="F35" s="494"/>
      <c r="G35" s="494"/>
      <c r="H35" s="495"/>
    </row>
    <row r="36" spans="1:9" ht="63" x14ac:dyDescent="0.25">
      <c r="A36" s="163" t="s">
        <v>419</v>
      </c>
      <c r="B36" s="162">
        <v>1273</v>
      </c>
      <c r="C36" s="143">
        <v>9070235</v>
      </c>
      <c r="D36" s="164" t="s">
        <v>416</v>
      </c>
      <c r="E36" s="496" t="s">
        <v>408</v>
      </c>
      <c r="F36" s="497"/>
      <c r="G36" s="497"/>
      <c r="H36" s="498"/>
    </row>
    <row r="37" spans="1:9" ht="63" x14ac:dyDescent="0.25">
      <c r="A37" s="163" t="s">
        <v>420</v>
      </c>
      <c r="B37" s="162">
        <v>1422</v>
      </c>
      <c r="C37" s="143">
        <v>18300000</v>
      </c>
      <c r="D37" s="164" t="s">
        <v>407</v>
      </c>
      <c r="E37" s="496" t="s">
        <v>408</v>
      </c>
      <c r="F37" s="497"/>
      <c r="G37" s="497"/>
      <c r="H37" s="498"/>
    </row>
    <row r="38" spans="1:9" ht="63" x14ac:dyDescent="0.25">
      <c r="A38" s="163" t="s">
        <v>421</v>
      </c>
      <c r="B38" s="162">
        <v>1423</v>
      </c>
      <c r="C38" s="143">
        <v>18300000</v>
      </c>
      <c r="D38" s="164" t="s">
        <v>407</v>
      </c>
      <c r="E38" s="496" t="s">
        <v>408</v>
      </c>
      <c r="F38" s="497"/>
      <c r="G38" s="497"/>
      <c r="H38" s="498"/>
    </row>
    <row r="39" spans="1:9" ht="138" customHeight="1" x14ac:dyDescent="0.25">
      <c r="A39" s="163" t="s">
        <v>422</v>
      </c>
      <c r="B39" s="161">
        <v>992</v>
      </c>
      <c r="C39" s="143">
        <v>2066218</v>
      </c>
      <c r="D39" s="164" t="s">
        <v>416</v>
      </c>
      <c r="E39" s="493" t="s">
        <v>423</v>
      </c>
      <c r="F39" s="494"/>
      <c r="G39" s="494"/>
      <c r="H39" s="495"/>
    </row>
    <row r="40" spans="1:9" ht="129" customHeight="1" x14ac:dyDescent="0.25">
      <c r="A40" s="163" t="s">
        <v>424</v>
      </c>
      <c r="B40" s="162">
        <v>994</v>
      </c>
      <c r="C40" s="143">
        <v>3014135</v>
      </c>
      <c r="D40" s="164" t="s">
        <v>416</v>
      </c>
      <c r="E40" s="493" t="s">
        <v>425</v>
      </c>
      <c r="F40" s="494"/>
      <c r="G40" s="494"/>
      <c r="H40" s="495"/>
    </row>
    <row r="41" spans="1:9" ht="122.25" customHeight="1" x14ac:dyDescent="0.25">
      <c r="A41" s="163" t="s">
        <v>426</v>
      </c>
      <c r="B41" s="162">
        <v>1002</v>
      </c>
      <c r="C41" s="143">
        <v>2492016</v>
      </c>
      <c r="D41" s="164" t="s">
        <v>416</v>
      </c>
      <c r="E41" s="493" t="s">
        <v>427</v>
      </c>
      <c r="F41" s="494"/>
      <c r="G41" s="494"/>
      <c r="H41" s="495"/>
    </row>
    <row r="42" spans="1:9" ht="47.25" x14ac:dyDescent="0.25">
      <c r="A42" s="163" t="s">
        <v>428</v>
      </c>
      <c r="B42" s="162">
        <v>1252</v>
      </c>
      <c r="C42" s="143">
        <v>3500000</v>
      </c>
      <c r="D42" s="164" t="s">
        <v>416</v>
      </c>
      <c r="E42" s="493" t="s">
        <v>429</v>
      </c>
      <c r="F42" s="494"/>
      <c r="G42" s="494"/>
      <c r="H42" s="495"/>
    </row>
    <row r="43" spans="1:9" ht="78.75" x14ac:dyDescent="0.25">
      <c r="A43" s="163" t="s">
        <v>430</v>
      </c>
      <c r="B43" s="162">
        <v>1347</v>
      </c>
      <c r="C43" s="143">
        <v>9584675</v>
      </c>
      <c r="D43" s="164" t="s">
        <v>416</v>
      </c>
      <c r="E43" s="496" t="s">
        <v>408</v>
      </c>
      <c r="F43" s="497"/>
      <c r="G43" s="497"/>
      <c r="H43" s="498"/>
      <c r="I43" s="126"/>
    </row>
    <row r="44" spans="1:9" ht="94.5" x14ac:dyDescent="0.25">
      <c r="A44" s="163" t="s">
        <v>431</v>
      </c>
      <c r="B44" s="162">
        <v>1383</v>
      </c>
      <c r="C44" s="143">
        <v>19032200</v>
      </c>
      <c r="D44" s="164" t="s">
        <v>402</v>
      </c>
      <c r="E44" s="496" t="s">
        <v>408</v>
      </c>
      <c r="F44" s="497"/>
      <c r="G44" s="497"/>
      <c r="H44" s="498"/>
    </row>
    <row r="45" spans="1:9" ht="91.5" customHeight="1" x14ac:dyDescent="0.25">
      <c r="A45" s="163" t="s">
        <v>432</v>
      </c>
      <c r="B45" s="162">
        <v>1410</v>
      </c>
      <c r="C45" s="143">
        <v>30000000</v>
      </c>
      <c r="D45" s="164" t="s">
        <v>407</v>
      </c>
      <c r="E45" s="496" t="s">
        <v>408</v>
      </c>
      <c r="F45" s="497"/>
      <c r="G45" s="497"/>
      <c r="H45" s="498"/>
    </row>
    <row r="46" spans="1:9" ht="127.5" customHeight="1" x14ac:dyDescent="0.25">
      <c r="A46" s="163" t="s">
        <v>433</v>
      </c>
      <c r="B46" s="161">
        <v>1236</v>
      </c>
      <c r="C46" s="143">
        <v>18000000</v>
      </c>
      <c r="D46" s="164" t="s">
        <v>416</v>
      </c>
      <c r="E46" s="496" t="s">
        <v>434</v>
      </c>
      <c r="F46" s="497"/>
      <c r="G46" s="497"/>
      <c r="H46" s="498"/>
    </row>
    <row r="47" spans="1:9" ht="15.75" x14ac:dyDescent="0.25">
      <c r="A47" s="122"/>
      <c r="B47" s="123"/>
      <c r="C47" s="124"/>
      <c r="D47" s="125"/>
      <c r="E47" s="496"/>
      <c r="F47" s="497"/>
      <c r="G47" s="497"/>
      <c r="H47" s="498"/>
    </row>
    <row r="48" spans="1:9" ht="15.75" x14ac:dyDescent="0.25">
      <c r="A48" s="127" t="s">
        <v>435</v>
      </c>
      <c r="B48" s="128"/>
      <c r="C48" s="128">
        <f>SUM(C27:C47)</f>
        <v>242385158</v>
      </c>
      <c r="D48" s="101"/>
      <c r="E48" s="496"/>
      <c r="F48" s="497"/>
      <c r="G48" s="497"/>
      <c r="H48" s="498"/>
    </row>
    <row r="49" spans="1:8" ht="15.75" x14ac:dyDescent="0.25">
      <c r="A49" s="480" t="s">
        <v>436</v>
      </c>
      <c r="B49" s="480"/>
      <c r="C49" s="480"/>
      <c r="D49" s="480"/>
      <c r="E49" s="480"/>
      <c r="F49" s="480"/>
      <c r="G49" s="480"/>
      <c r="H49" s="480"/>
    </row>
    <row r="50" spans="1:8" ht="71.25" customHeight="1" x14ac:dyDescent="0.25">
      <c r="A50" s="129" t="s">
        <v>437</v>
      </c>
      <c r="B50" s="129" t="s">
        <v>438</v>
      </c>
      <c r="C50" s="129" t="s">
        <v>439</v>
      </c>
      <c r="D50" s="129" t="s">
        <v>440</v>
      </c>
      <c r="E50" s="529" t="s">
        <v>441</v>
      </c>
      <c r="F50" s="529"/>
      <c r="G50" s="529"/>
      <c r="H50" s="529"/>
    </row>
    <row r="51" spans="1:8" ht="47.25" x14ac:dyDescent="0.25">
      <c r="A51" s="129" t="s">
        <v>442</v>
      </c>
      <c r="B51" s="129" t="s">
        <v>443</v>
      </c>
      <c r="C51" s="129" t="s">
        <v>444</v>
      </c>
      <c r="D51" s="144">
        <v>19901520</v>
      </c>
      <c r="E51" s="526" t="s">
        <v>445</v>
      </c>
      <c r="F51" s="527"/>
      <c r="G51" s="527"/>
      <c r="H51" s="528"/>
    </row>
    <row r="52" spans="1:8" ht="47.25" x14ac:dyDescent="0.25">
      <c r="A52" s="129" t="s">
        <v>442</v>
      </c>
      <c r="B52" s="129" t="s">
        <v>446</v>
      </c>
      <c r="C52" s="129" t="s">
        <v>444</v>
      </c>
      <c r="D52" s="144">
        <v>19901520</v>
      </c>
      <c r="E52" s="526" t="s">
        <v>447</v>
      </c>
      <c r="F52" s="527"/>
      <c r="G52" s="527"/>
      <c r="H52" s="528"/>
    </row>
    <row r="53" spans="1:8" ht="47.25" x14ac:dyDescent="0.25">
      <c r="A53" s="129" t="s">
        <v>442</v>
      </c>
      <c r="B53" s="129" t="s">
        <v>448</v>
      </c>
      <c r="C53" s="129" t="s">
        <v>444</v>
      </c>
      <c r="D53" s="144">
        <v>3842190</v>
      </c>
      <c r="E53" s="526" t="s">
        <v>449</v>
      </c>
      <c r="F53" s="527"/>
      <c r="G53" s="527"/>
      <c r="H53" s="528"/>
    </row>
    <row r="54" spans="1:8" ht="47.25" x14ac:dyDescent="0.25">
      <c r="A54" s="129" t="s">
        <v>442</v>
      </c>
      <c r="B54" s="129" t="s">
        <v>450</v>
      </c>
      <c r="C54" s="129" t="s">
        <v>444</v>
      </c>
      <c r="D54" s="144">
        <v>18590760</v>
      </c>
      <c r="E54" s="526" t="s">
        <v>451</v>
      </c>
      <c r="F54" s="527"/>
      <c r="G54" s="527"/>
      <c r="H54" s="528"/>
    </row>
    <row r="55" spans="1:8" ht="31.5" x14ac:dyDescent="0.25">
      <c r="A55" s="129" t="s">
        <v>452</v>
      </c>
      <c r="B55" s="129" t="s">
        <v>453</v>
      </c>
      <c r="C55" s="129" t="s">
        <v>101</v>
      </c>
      <c r="D55" s="144">
        <v>4758050</v>
      </c>
      <c r="E55" s="526" t="s">
        <v>454</v>
      </c>
      <c r="F55" s="527"/>
      <c r="G55" s="527"/>
      <c r="H55" s="528"/>
    </row>
    <row r="56" spans="1:8" ht="31.5" x14ac:dyDescent="0.25">
      <c r="A56" s="129" t="s">
        <v>452</v>
      </c>
      <c r="B56" s="129" t="s">
        <v>455</v>
      </c>
      <c r="C56" s="129" t="s">
        <v>101</v>
      </c>
      <c r="D56" s="144">
        <v>3739483</v>
      </c>
      <c r="E56" s="526" t="s">
        <v>456</v>
      </c>
      <c r="F56" s="527"/>
      <c r="G56" s="527"/>
      <c r="H56" s="528"/>
    </row>
    <row r="57" spans="1:8" ht="31.5" x14ac:dyDescent="0.25">
      <c r="A57" s="129" t="s">
        <v>452</v>
      </c>
      <c r="B57" s="129" t="s">
        <v>457</v>
      </c>
      <c r="C57" s="129" t="s">
        <v>101</v>
      </c>
      <c r="D57" s="144">
        <v>4758050</v>
      </c>
      <c r="E57" s="526" t="s">
        <v>458</v>
      </c>
      <c r="F57" s="527"/>
      <c r="G57" s="527"/>
      <c r="H57" s="528"/>
    </row>
    <row r="58" spans="1:8" ht="31.5" x14ac:dyDescent="0.25">
      <c r="A58" s="129" t="s">
        <v>452</v>
      </c>
      <c r="B58" s="129" t="s">
        <v>459</v>
      </c>
      <c r="C58" s="129" t="s">
        <v>101</v>
      </c>
      <c r="D58" s="144">
        <v>6320505</v>
      </c>
      <c r="E58" s="526" t="s">
        <v>460</v>
      </c>
      <c r="F58" s="527"/>
      <c r="G58" s="527"/>
      <c r="H58" s="528"/>
    </row>
    <row r="59" spans="1:8" ht="31.5" x14ac:dyDescent="0.25">
      <c r="A59" s="129" t="s">
        <v>452</v>
      </c>
      <c r="B59" s="129" t="s">
        <v>461</v>
      </c>
      <c r="C59" s="129" t="s">
        <v>101</v>
      </c>
      <c r="D59" s="144">
        <v>3667180</v>
      </c>
      <c r="E59" s="526" t="s">
        <v>462</v>
      </c>
      <c r="F59" s="527"/>
      <c r="G59" s="527"/>
      <c r="H59" s="528"/>
    </row>
    <row r="60" spans="1:8" ht="31.5" x14ac:dyDescent="0.25">
      <c r="A60" s="129" t="s">
        <v>452</v>
      </c>
      <c r="B60" s="129" t="s">
        <v>463</v>
      </c>
      <c r="C60" s="129" t="s">
        <v>101</v>
      </c>
      <c r="D60" s="144">
        <v>9173225</v>
      </c>
      <c r="E60" s="526" t="s">
        <v>464</v>
      </c>
      <c r="F60" s="527"/>
      <c r="G60" s="527"/>
      <c r="H60" s="528"/>
    </row>
    <row r="61" spans="1:8" ht="31.5" x14ac:dyDescent="0.25">
      <c r="A61" s="129" t="s">
        <v>452</v>
      </c>
      <c r="B61" s="129" t="s">
        <v>465</v>
      </c>
      <c r="C61" s="129" t="s">
        <v>444</v>
      </c>
      <c r="D61" s="144">
        <v>11001540</v>
      </c>
      <c r="E61" s="526" t="s">
        <v>466</v>
      </c>
      <c r="F61" s="527"/>
      <c r="G61" s="527"/>
      <c r="H61" s="528"/>
    </row>
    <row r="62" spans="1:8" ht="31.5" x14ac:dyDescent="0.25">
      <c r="A62" s="129" t="s">
        <v>452</v>
      </c>
      <c r="B62" s="129" t="s">
        <v>467</v>
      </c>
      <c r="C62" s="129" t="s">
        <v>444</v>
      </c>
      <c r="D62" s="144">
        <v>14274150</v>
      </c>
      <c r="E62" s="526" t="s">
        <v>468</v>
      </c>
      <c r="F62" s="527"/>
      <c r="G62" s="527"/>
      <c r="H62" s="528"/>
    </row>
    <row r="63" spans="1:8" ht="31.5" x14ac:dyDescent="0.25">
      <c r="A63" s="129" t="s">
        <v>452</v>
      </c>
      <c r="B63" s="129" t="s">
        <v>469</v>
      </c>
      <c r="C63" s="129" t="s">
        <v>444</v>
      </c>
      <c r="D63" s="144">
        <v>18961515</v>
      </c>
      <c r="E63" s="526" t="s">
        <v>470</v>
      </c>
      <c r="F63" s="527"/>
      <c r="G63" s="527"/>
      <c r="H63" s="528"/>
    </row>
    <row r="64" spans="1:8" ht="31.5" x14ac:dyDescent="0.25">
      <c r="A64" s="129" t="s">
        <v>452</v>
      </c>
      <c r="B64" s="129" t="s">
        <v>471</v>
      </c>
      <c r="C64" s="129" t="s">
        <v>444</v>
      </c>
      <c r="D64" s="144">
        <v>11001540</v>
      </c>
      <c r="E64" s="526" t="s">
        <v>462</v>
      </c>
      <c r="F64" s="527"/>
      <c r="G64" s="527"/>
      <c r="H64" s="528"/>
    </row>
    <row r="65" spans="1:8" ht="31.5" x14ac:dyDescent="0.25">
      <c r="A65" s="129" t="s">
        <v>452</v>
      </c>
      <c r="B65" s="129" t="s">
        <v>472</v>
      </c>
      <c r="C65" s="129" t="s">
        <v>444</v>
      </c>
      <c r="D65" s="144">
        <v>14274150</v>
      </c>
      <c r="E65" s="526" t="s">
        <v>473</v>
      </c>
      <c r="F65" s="527"/>
      <c r="G65" s="527"/>
      <c r="H65" s="528"/>
    </row>
    <row r="66" spans="1:8" ht="31.5" x14ac:dyDescent="0.25">
      <c r="A66" s="129" t="s">
        <v>452</v>
      </c>
      <c r="B66" s="129" t="s">
        <v>474</v>
      </c>
      <c r="C66" s="129" t="s">
        <v>101</v>
      </c>
      <c r="D66" s="144">
        <v>4758050</v>
      </c>
      <c r="E66" s="526" t="s">
        <v>475</v>
      </c>
      <c r="F66" s="527"/>
      <c r="G66" s="527"/>
      <c r="H66" s="528"/>
    </row>
    <row r="67" spans="1:8" ht="31.5" x14ac:dyDescent="0.25">
      <c r="A67" s="129" t="s">
        <v>452</v>
      </c>
      <c r="B67" s="129" t="s">
        <v>476</v>
      </c>
      <c r="C67" s="129" t="s">
        <v>444</v>
      </c>
      <c r="D67" s="144">
        <v>11001540</v>
      </c>
      <c r="E67" s="526" t="s">
        <v>477</v>
      </c>
      <c r="F67" s="527"/>
      <c r="G67" s="527"/>
      <c r="H67" s="528"/>
    </row>
    <row r="68" spans="1:8" ht="31.5" x14ac:dyDescent="0.25">
      <c r="A68" s="129" t="s">
        <v>452</v>
      </c>
      <c r="B68" s="129" t="s">
        <v>478</v>
      </c>
      <c r="C68" s="129" t="s">
        <v>101</v>
      </c>
      <c r="D68" s="144">
        <v>3667180</v>
      </c>
      <c r="E68" s="526" t="s">
        <v>479</v>
      </c>
      <c r="F68" s="527"/>
      <c r="G68" s="527"/>
      <c r="H68" s="528"/>
    </row>
    <row r="69" spans="1:8" ht="31.5" x14ac:dyDescent="0.25">
      <c r="A69" s="129" t="s">
        <v>452</v>
      </c>
      <c r="B69" s="129" t="s">
        <v>480</v>
      </c>
      <c r="C69" s="129" t="s">
        <v>444</v>
      </c>
      <c r="D69" s="144">
        <v>14274150</v>
      </c>
      <c r="E69" s="526" t="s">
        <v>481</v>
      </c>
      <c r="F69" s="527"/>
      <c r="G69" s="527"/>
      <c r="H69" s="528"/>
    </row>
    <row r="70" spans="1:8" ht="31.5" x14ac:dyDescent="0.25">
      <c r="A70" s="129" t="s">
        <v>482</v>
      </c>
      <c r="B70" s="129" t="s">
        <v>483</v>
      </c>
      <c r="C70" s="129" t="s">
        <v>101</v>
      </c>
      <c r="D70" s="144">
        <v>9000000</v>
      </c>
      <c r="E70" s="526" t="s">
        <v>484</v>
      </c>
      <c r="F70" s="527"/>
      <c r="G70" s="527"/>
      <c r="H70" s="528"/>
    </row>
    <row r="71" spans="1:8" ht="31.5" x14ac:dyDescent="0.25">
      <c r="A71" s="129" t="s">
        <v>482</v>
      </c>
      <c r="B71" s="129" t="s">
        <v>485</v>
      </c>
      <c r="C71" s="129" t="s">
        <v>101</v>
      </c>
      <c r="D71" s="144">
        <v>5800000</v>
      </c>
      <c r="E71" s="526" t="s">
        <v>486</v>
      </c>
      <c r="F71" s="527"/>
      <c r="G71" s="527"/>
      <c r="H71" s="528"/>
    </row>
    <row r="72" spans="1:8" ht="31.5" x14ac:dyDescent="0.25">
      <c r="A72" s="129" t="s">
        <v>482</v>
      </c>
      <c r="B72" s="129" t="s">
        <v>487</v>
      </c>
      <c r="C72" s="129" t="s">
        <v>101</v>
      </c>
      <c r="D72" s="144">
        <v>3667180</v>
      </c>
      <c r="E72" s="526" t="s">
        <v>488</v>
      </c>
      <c r="F72" s="527"/>
      <c r="G72" s="527"/>
      <c r="H72" s="528"/>
    </row>
    <row r="73" spans="1:8" ht="31.5" x14ac:dyDescent="0.25">
      <c r="A73" s="129" t="s">
        <v>482</v>
      </c>
      <c r="B73" s="129" t="s">
        <v>489</v>
      </c>
      <c r="C73" s="129" t="s">
        <v>101</v>
      </c>
      <c r="D73" s="144">
        <v>2841020</v>
      </c>
      <c r="E73" s="526" t="s">
        <v>490</v>
      </c>
      <c r="F73" s="527"/>
      <c r="G73" s="527"/>
      <c r="H73" s="528"/>
    </row>
    <row r="74" spans="1:8" ht="31.5" x14ac:dyDescent="0.25">
      <c r="A74" s="129" t="s">
        <v>482</v>
      </c>
      <c r="B74" s="129" t="s">
        <v>491</v>
      </c>
      <c r="C74" s="129" t="s">
        <v>101</v>
      </c>
      <c r="D74" s="144">
        <v>3667180</v>
      </c>
      <c r="E74" s="526" t="s">
        <v>492</v>
      </c>
      <c r="F74" s="527"/>
      <c r="G74" s="527"/>
      <c r="H74" s="528"/>
    </row>
    <row r="75" spans="1:8" ht="31.5" x14ac:dyDescent="0.25">
      <c r="A75" s="129" t="s">
        <v>482</v>
      </c>
      <c r="B75" s="129" t="s">
        <v>493</v>
      </c>
      <c r="C75" s="129" t="s">
        <v>101</v>
      </c>
      <c r="D75" s="144">
        <v>4132435</v>
      </c>
      <c r="E75" s="526" t="s">
        <v>494</v>
      </c>
      <c r="F75" s="527"/>
      <c r="G75" s="527"/>
      <c r="H75" s="528"/>
    </row>
    <row r="76" spans="1:8" ht="31.5" x14ac:dyDescent="0.25">
      <c r="A76" s="129" t="s">
        <v>482</v>
      </c>
      <c r="B76" s="129" t="s">
        <v>495</v>
      </c>
      <c r="C76" s="129" t="s">
        <v>101</v>
      </c>
      <c r="D76" s="144">
        <v>5382610</v>
      </c>
      <c r="E76" s="526" t="s">
        <v>496</v>
      </c>
      <c r="F76" s="527"/>
      <c r="G76" s="527"/>
      <c r="H76" s="528"/>
    </row>
    <row r="77" spans="1:8" ht="31.5" x14ac:dyDescent="0.25">
      <c r="A77" s="129" t="s">
        <v>482</v>
      </c>
      <c r="B77" s="129" t="s">
        <v>497</v>
      </c>
      <c r="C77" s="129" t="s">
        <v>101</v>
      </c>
      <c r="D77" s="144">
        <v>100000000</v>
      </c>
      <c r="E77" s="526" t="s">
        <v>498</v>
      </c>
      <c r="F77" s="527"/>
      <c r="G77" s="527"/>
      <c r="H77" s="528"/>
    </row>
    <row r="78" spans="1:8" ht="31.5" x14ac:dyDescent="0.25">
      <c r="A78" s="129" t="s">
        <v>482</v>
      </c>
      <c r="B78" s="129" t="s">
        <v>499</v>
      </c>
      <c r="C78" s="129" t="s">
        <v>499</v>
      </c>
      <c r="D78" s="144">
        <v>24105422</v>
      </c>
      <c r="E78" s="526" t="s">
        <v>500</v>
      </c>
      <c r="F78" s="527"/>
      <c r="G78" s="527"/>
      <c r="H78" s="528"/>
    </row>
    <row r="79" spans="1:8" ht="102.75" customHeight="1" x14ac:dyDescent="0.25">
      <c r="A79" s="172" t="s">
        <v>501</v>
      </c>
      <c r="B79" s="129" t="s">
        <v>502</v>
      </c>
      <c r="C79" s="129" t="s">
        <v>100</v>
      </c>
      <c r="D79" s="144">
        <v>200000000</v>
      </c>
      <c r="E79" s="530" t="s">
        <v>503</v>
      </c>
      <c r="F79" s="527"/>
      <c r="G79" s="527"/>
      <c r="H79" s="528"/>
    </row>
    <row r="80" spans="1:8" ht="31.5" x14ac:dyDescent="0.25">
      <c r="A80" s="129" t="s">
        <v>504</v>
      </c>
      <c r="B80" s="129" t="s">
        <v>505</v>
      </c>
      <c r="C80" s="129" t="s">
        <v>101</v>
      </c>
      <c r="D80" s="144">
        <v>6633840</v>
      </c>
      <c r="E80" s="526" t="s">
        <v>506</v>
      </c>
      <c r="F80" s="527"/>
      <c r="G80" s="527"/>
      <c r="H80" s="528"/>
    </row>
    <row r="81" spans="1:8" ht="31.5" x14ac:dyDescent="0.25">
      <c r="A81" s="129" t="s">
        <v>504</v>
      </c>
      <c r="B81" s="129" t="s">
        <v>507</v>
      </c>
      <c r="C81" s="129" t="s">
        <v>101</v>
      </c>
      <c r="D81" s="144">
        <v>4132435</v>
      </c>
      <c r="E81" s="526" t="s">
        <v>508</v>
      </c>
      <c r="F81" s="527"/>
      <c r="G81" s="527"/>
      <c r="H81" s="528"/>
    </row>
    <row r="82" spans="1:8" ht="31.5" x14ac:dyDescent="0.25">
      <c r="A82" s="129" t="s">
        <v>504</v>
      </c>
      <c r="B82" s="129" t="s">
        <v>509</v>
      </c>
      <c r="C82" s="129" t="s">
        <v>101</v>
      </c>
      <c r="D82" s="144">
        <v>3286325</v>
      </c>
      <c r="E82" s="526" t="s">
        <v>510</v>
      </c>
      <c r="F82" s="527"/>
      <c r="G82" s="527"/>
      <c r="H82" s="528"/>
    </row>
    <row r="83" spans="1:8" ht="31.5" x14ac:dyDescent="0.25">
      <c r="A83" s="129" t="s">
        <v>504</v>
      </c>
      <c r="B83" s="129" t="s">
        <v>511</v>
      </c>
      <c r="C83" s="129" t="s">
        <v>101</v>
      </c>
      <c r="D83" s="144">
        <v>7823880</v>
      </c>
      <c r="E83" s="526" t="s">
        <v>512</v>
      </c>
      <c r="F83" s="527"/>
      <c r="G83" s="527"/>
      <c r="H83" s="528"/>
    </row>
    <row r="84" spans="1:8" ht="31.5" x14ac:dyDescent="0.25">
      <c r="A84" s="129" t="s">
        <v>504</v>
      </c>
      <c r="B84" s="129" t="s">
        <v>513</v>
      </c>
      <c r="C84" s="129" t="s">
        <v>101</v>
      </c>
      <c r="D84" s="144">
        <v>7823880</v>
      </c>
      <c r="E84" s="526" t="s">
        <v>514</v>
      </c>
      <c r="F84" s="527"/>
      <c r="G84" s="527"/>
      <c r="H84" s="528"/>
    </row>
    <row r="85" spans="1:8" ht="31.5" x14ac:dyDescent="0.25">
      <c r="A85" s="129" t="s">
        <v>504</v>
      </c>
      <c r="B85" s="129" t="s">
        <v>515</v>
      </c>
      <c r="C85" s="129" t="s">
        <v>101</v>
      </c>
      <c r="D85" s="144">
        <v>1916935</v>
      </c>
      <c r="E85" s="526" t="s">
        <v>516</v>
      </c>
      <c r="F85" s="527"/>
      <c r="G85" s="527"/>
      <c r="H85" s="528"/>
    </row>
    <row r="86" spans="1:8" ht="31.5" x14ac:dyDescent="0.25">
      <c r="A86" s="129" t="s">
        <v>504</v>
      </c>
      <c r="B86" s="129" t="s">
        <v>517</v>
      </c>
      <c r="C86" s="129" t="s">
        <v>101</v>
      </c>
      <c r="D86" s="144">
        <v>6633840</v>
      </c>
      <c r="E86" s="526" t="s">
        <v>518</v>
      </c>
      <c r="F86" s="527"/>
      <c r="G86" s="527"/>
      <c r="H86" s="528"/>
    </row>
    <row r="87" spans="1:8" ht="31.5" x14ac:dyDescent="0.25">
      <c r="A87" s="129" t="s">
        <v>504</v>
      </c>
      <c r="B87" s="129" t="s">
        <v>519</v>
      </c>
      <c r="C87" s="129" t="s">
        <v>101</v>
      </c>
      <c r="D87" s="144">
        <v>5382610</v>
      </c>
      <c r="E87" s="526" t="s">
        <v>520</v>
      </c>
      <c r="F87" s="527"/>
      <c r="G87" s="527"/>
      <c r="H87" s="528"/>
    </row>
    <row r="88" spans="1:8" ht="31.5" x14ac:dyDescent="0.25">
      <c r="A88" s="129" t="s">
        <v>504</v>
      </c>
      <c r="B88" s="129" t="s">
        <v>521</v>
      </c>
      <c r="C88" s="129" t="s">
        <v>101</v>
      </c>
      <c r="D88" s="144">
        <v>2438105</v>
      </c>
      <c r="E88" s="526" t="s">
        <v>522</v>
      </c>
      <c r="F88" s="527"/>
      <c r="G88" s="527"/>
      <c r="H88" s="528"/>
    </row>
    <row r="89" spans="1:8" ht="31.5" x14ac:dyDescent="0.25">
      <c r="A89" s="129" t="s">
        <v>504</v>
      </c>
      <c r="B89" s="129" t="s">
        <v>523</v>
      </c>
      <c r="C89" s="129" t="s">
        <v>101</v>
      </c>
      <c r="D89" s="144">
        <v>2438105</v>
      </c>
      <c r="E89" s="526" t="s">
        <v>522</v>
      </c>
      <c r="F89" s="527"/>
      <c r="G89" s="527"/>
      <c r="H89" s="528"/>
    </row>
    <row r="90" spans="1:8" ht="31.5" x14ac:dyDescent="0.25">
      <c r="A90" s="129" t="s">
        <v>504</v>
      </c>
      <c r="B90" s="129" t="s">
        <v>524</v>
      </c>
      <c r="C90" s="129" t="s">
        <v>101</v>
      </c>
      <c r="D90" s="144">
        <v>2624840</v>
      </c>
      <c r="E90" s="526" t="s">
        <v>525</v>
      </c>
      <c r="F90" s="527"/>
      <c r="G90" s="527"/>
      <c r="H90" s="528"/>
    </row>
    <row r="91" spans="1:8" ht="31.5" x14ac:dyDescent="0.25">
      <c r="A91" s="129" t="s">
        <v>504</v>
      </c>
      <c r="B91" s="129" t="s">
        <v>526</v>
      </c>
      <c r="C91" s="129" t="s">
        <v>101</v>
      </c>
      <c r="D91" s="144">
        <v>2624840</v>
      </c>
      <c r="E91" s="526" t="s">
        <v>527</v>
      </c>
      <c r="F91" s="527"/>
      <c r="G91" s="527"/>
      <c r="H91" s="528"/>
    </row>
    <row r="92" spans="1:8" ht="31.5" x14ac:dyDescent="0.25">
      <c r="A92" s="129" t="s">
        <v>504</v>
      </c>
      <c r="B92" s="129" t="s">
        <v>528</v>
      </c>
      <c r="C92" s="129" t="s">
        <v>101</v>
      </c>
      <c r="D92" s="144">
        <v>5382610</v>
      </c>
      <c r="E92" s="526" t="s">
        <v>529</v>
      </c>
      <c r="F92" s="527"/>
      <c r="G92" s="527"/>
      <c r="H92" s="528"/>
    </row>
    <row r="93" spans="1:8" ht="31.5" x14ac:dyDescent="0.25">
      <c r="A93" s="129" t="s">
        <v>504</v>
      </c>
      <c r="B93" s="129" t="s">
        <v>530</v>
      </c>
      <c r="C93" s="129" t="s">
        <v>101</v>
      </c>
      <c r="D93" s="144">
        <v>5382610</v>
      </c>
      <c r="E93" s="526" t="s">
        <v>531</v>
      </c>
      <c r="F93" s="527"/>
      <c r="G93" s="527"/>
      <c r="H93" s="528"/>
    </row>
    <row r="94" spans="1:8" ht="31.5" x14ac:dyDescent="0.25">
      <c r="A94" s="129" t="s">
        <v>504</v>
      </c>
      <c r="B94" s="129" t="s">
        <v>532</v>
      </c>
      <c r="C94" s="129" t="s">
        <v>101</v>
      </c>
      <c r="D94" s="144">
        <v>2438105</v>
      </c>
      <c r="E94" s="526" t="s">
        <v>522</v>
      </c>
      <c r="F94" s="527"/>
      <c r="G94" s="527"/>
      <c r="H94" s="528"/>
    </row>
    <row r="95" spans="1:8" ht="31.5" x14ac:dyDescent="0.25">
      <c r="A95" s="129" t="s">
        <v>504</v>
      </c>
      <c r="B95" s="129" t="s">
        <v>533</v>
      </c>
      <c r="C95" s="129" t="s">
        <v>101</v>
      </c>
      <c r="D95" s="144">
        <v>6320505</v>
      </c>
      <c r="E95" s="526" t="s">
        <v>534</v>
      </c>
      <c r="F95" s="527"/>
      <c r="G95" s="527"/>
      <c r="H95" s="528"/>
    </row>
    <row r="96" spans="1:8" ht="31.5" x14ac:dyDescent="0.25">
      <c r="A96" s="129" t="s">
        <v>504</v>
      </c>
      <c r="B96" s="129" t="s">
        <v>535</v>
      </c>
      <c r="C96" s="129" t="s">
        <v>101</v>
      </c>
      <c r="D96" s="144">
        <v>5382610</v>
      </c>
      <c r="E96" s="526" t="s">
        <v>536</v>
      </c>
      <c r="F96" s="527"/>
      <c r="G96" s="527"/>
      <c r="H96" s="528"/>
    </row>
    <row r="97" spans="1:8" ht="58.5" customHeight="1" x14ac:dyDescent="0.25">
      <c r="A97" s="129" t="s">
        <v>504</v>
      </c>
      <c r="B97" s="129" t="s">
        <v>537</v>
      </c>
      <c r="C97" s="129" t="s">
        <v>101</v>
      </c>
      <c r="D97" s="144">
        <v>3667180</v>
      </c>
      <c r="E97" s="526" t="s">
        <v>538</v>
      </c>
      <c r="F97" s="527"/>
      <c r="G97" s="527"/>
      <c r="H97" s="528"/>
    </row>
    <row r="98" spans="1:8" ht="86.25" customHeight="1" x14ac:dyDescent="0.25">
      <c r="A98" s="129" t="s">
        <v>504</v>
      </c>
      <c r="B98" s="129" t="s">
        <v>539</v>
      </c>
      <c r="C98" s="129" t="s">
        <v>101</v>
      </c>
      <c r="D98" s="144">
        <v>3667180</v>
      </c>
      <c r="E98" s="526" t="s">
        <v>540</v>
      </c>
      <c r="F98" s="527"/>
      <c r="G98" s="527"/>
      <c r="H98" s="528"/>
    </row>
    <row r="99" spans="1:8" ht="71.25" customHeight="1" x14ac:dyDescent="0.25">
      <c r="A99" s="129" t="s">
        <v>504</v>
      </c>
      <c r="B99" s="129" t="s">
        <v>541</v>
      </c>
      <c r="C99" s="129" t="s">
        <v>101</v>
      </c>
      <c r="D99" s="144">
        <v>8496970</v>
      </c>
      <c r="E99" s="526" t="s">
        <v>542</v>
      </c>
      <c r="F99" s="527"/>
      <c r="G99" s="527"/>
      <c r="H99" s="528"/>
    </row>
    <row r="100" spans="1:8" ht="71.25" customHeight="1" x14ac:dyDescent="0.25">
      <c r="A100" s="129" t="s">
        <v>504</v>
      </c>
      <c r="B100" s="129" t="s">
        <v>543</v>
      </c>
      <c r="C100" s="129" t="s">
        <v>101</v>
      </c>
      <c r="D100" s="144">
        <v>5000000</v>
      </c>
      <c r="E100" s="526" t="s">
        <v>544</v>
      </c>
      <c r="F100" s="527"/>
      <c r="G100" s="527"/>
      <c r="H100" s="528"/>
    </row>
    <row r="101" spans="1:8" ht="71.25" customHeight="1" x14ac:dyDescent="0.25">
      <c r="A101" s="129" t="s">
        <v>504</v>
      </c>
      <c r="B101" s="129" t="s">
        <v>545</v>
      </c>
      <c r="C101" s="129" t="s">
        <v>101</v>
      </c>
      <c r="D101" s="144">
        <v>5500000</v>
      </c>
      <c r="E101" s="526" t="s">
        <v>544</v>
      </c>
      <c r="F101" s="527"/>
      <c r="G101" s="527"/>
      <c r="H101" s="528"/>
    </row>
    <row r="102" spans="1:8" ht="71.25" customHeight="1" x14ac:dyDescent="0.25">
      <c r="A102" s="129" t="s">
        <v>504</v>
      </c>
      <c r="B102" s="129" t="s">
        <v>546</v>
      </c>
      <c r="C102" s="129" t="s">
        <v>101</v>
      </c>
      <c r="D102" s="144">
        <v>5500000</v>
      </c>
      <c r="E102" s="526" t="s">
        <v>544</v>
      </c>
      <c r="F102" s="527"/>
      <c r="G102" s="527"/>
      <c r="H102" s="528"/>
    </row>
    <row r="103" spans="1:8" ht="71.25" customHeight="1" x14ac:dyDescent="0.25">
      <c r="A103" s="129" t="s">
        <v>504</v>
      </c>
      <c r="B103" s="129" t="s">
        <v>547</v>
      </c>
      <c r="C103" s="129" t="s">
        <v>101</v>
      </c>
      <c r="D103" s="144">
        <v>6100000</v>
      </c>
      <c r="E103" s="526" t="s">
        <v>544</v>
      </c>
      <c r="F103" s="527"/>
      <c r="G103" s="527"/>
      <c r="H103" s="528"/>
    </row>
    <row r="104" spans="1:8" ht="31.5" x14ac:dyDescent="0.25">
      <c r="A104" s="129" t="s">
        <v>504</v>
      </c>
      <c r="B104" s="129" t="s">
        <v>548</v>
      </c>
      <c r="C104" s="129" t="s">
        <v>101</v>
      </c>
      <c r="D104" s="144">
        <v>1622315</v>
      </c>
      <c r="E104" s="526" t="s">
        <v>549</v>
      </c>
      <c r="F104" s="527"/>
      <c r="G104" s="527"/>
      <c r="H104" s="528"/>
    </row>
    <row r="105" spans="1:8" ht="43.5" customHeight="1" x14ac:dyDescent="0.25">
      <c r="A105" s="129" t="s">
        <v>550</v>
      </c>
      <c r="B105" s="129" t="s">
        <v>551</v>
      </c>
      <c r="C105" s="129" t="s">
        <v>101</v>
      </c>
      <c r="D105" s="144">
        <v>2300000</v>
      </c>
      <c r="E105" s="526" t="s">
        <v>552</v>
      </c>
      <c r="F105" s="527"/>
      <c r="G105" s="527"/>
      <c r="H105" s="528"/>
    </row>
    <row r="106" spans="1:8" ht="31.5" x14ac:dyDescent="0.25">
      <c r="A106" s="129" t="s">
        <v>550</v>
      </c>
      <c r="B106" s="129" t="s">
        <v>553</v>
      </c>
      <c r="C106" s="129" t="s">
        <v>101</v>
      </c>
      <c r="D106" s="144">
        <v>3800000</v>
      </c>
      <c r="E106" s="526" t="s">
        <v>554</v>
      </c>
      <c r="F106" s="527"/>
      <c r="G106" s="527"/>
      <c r="H106" s="528"/>
    </row>
    <row r="107" spans="1:8" ht="31.5" x14ac:dyDescent="0.25">
      <c r="A107" s="129" t="s">
        <v>550</v>
      </c>
      <c r="B107" s="129" t="s">
        <v>555</v>
      </c>
      <c r="C107" s="129" t="s">
        <v>101</v>
      </c>
      <c r="D107" s="144">
        <v>1916935</v>
      </c>
      <c r="E107" s="526" t="s">
        <v>556</v>
      </c>
      <c r="F107" s="527"/>
      <c r="G107" s="527"/>
      <c r="H107" s="528"/>
    </row>
    <row r="108" spans="1:8" ht="31.5" x14ac:dyDescent="0.25">
      <c r="A108" s="129" t="s">
        <v>550</v>
      </c>
      <c r="B108" s="129" t="s">
        <v>557</v>
      </c>
      <c r="C108" s="129" t="s">
        <v>101</v>
      </c>
      <c r="D108" s="144">
        <v>1916935</v>
      </c>
      <c r="E108" s="526" t="s">
        <v>558</v>
      </c>
      <c r="F108" s="527"/>
      <c r="G108" s="527"/>
      <c r="H108" s="528"/>
    </row>
    <row r="109" spans="1:8" ht="31.5" x14ac:dyDescent="0.25">
      <c r="A109" s="129" t="s">
        <v>550</v>
      </c>
      <c r="B109" s="129" t="s">
        <v>559</v>
      </c>
      <c r="C109" s="129" t="s">
        <v>101</v>
      </c>
      <c r="D109" s="144">
        <v>1916935</v>
      </c>
      <c r="E109" s="526" t="s">
        <v>560</v>
      </c>
      <c r="F109" s="527"/>
      <c r="G109" s="527"/>
      <c r="H109" s="528"/>
    </row>
    <row r="110" spans="1:8" ht="31.5" x14ac:dyDescent="0.25">
      <c r="A110" s="129" t="s">
        <v>550</v>
      </c>
      <c r="B110" s="129" t="s">
        <v>561</v>
      </c>
      <c r="C110" s="129" t="s">
        <v>101</v>
      </c>
      <c r="D110" s="144">
        <v>1916935</v>
      </c>
      <c r="E110" s="526" t="s">
        <v>562</v>
      </c>
      <c r="F110" s="527"/>
      <c r="G110" s="527"/>
      <c r="H110" s="528"/>
    </row>
    <row r="111" spans="1:8" ht="31.5" x14ac:dyDescent="0.25">
      <c r="A111" s="129" t="s">
        <v>550</v>
      </c>
      <c r="B111" s="129" t="s">
        <v>563</v>
      </c>
      <c r="C111" s="129" t="s">
        <v>101</v>
      </c>
      <c r="D111" s="144">
        <v>7000000</v>
      </c>
      <c r="E111" s="526" t="s">
        <v>564</v>
      </c>
      <c r="F111" s="527"/>
      <c r="G111" s="527"/>
      <c r="H111" s="528"/>
    </row>
    <row r="112" spans="1:8" ht="31.5" x14ac:dyDescent="0.25">
      <c r="A112" s="129" t="s">
        <v>550</v>
      </c>
      <c r="B112" s="129" t="s">
        <v>565</v>
      </c>
      <c r="C112" s="129" t="s">
        <v>101</v>
      </c>
      <c r="D112" s="144">
        <v>4758050</v>
      </c>
      <c r="E112" s="526" t="s">
        <v>566</v>
      </c>
      <c r="F112" s="527"/>
      <c r="G112" s="527"/>
      <c r="H112" s="528"/>
    </row>
    <row r="113" spans="1:8" ht="31.5" x14ac:dyDescent="0.25">
      <c r="A113" s="129" t="s">
        <v>550</v>
      </c>
      <c r="B113" s="129" t="s">
        <v>567</v>
      </c>
      <c r="C113" s="129" t="s">
        <v>101</v>
      </c>
      <c r="D113" s="144">
        <v>3286325</v>
      </c>
      <c r="E113" s="526" t="s">
        <v>568</v>
      </c>
      <c r="F113" s="527"/>
      <c r="G113" s="527"/>
      <c r="H113" s="528"/>
    </row>
    <row r="114" spans="1:8" ht="31.5" x14ac:dyDescent="0.25">
      <c r="A114" s="129" t="s">
        <v>550</v>
      </c>
      <c r="B114" s="129" t="s">
        <v>569</v>
      </c>
      <c r="C114" s="129" t="s">
        <v>101</v>
      </c>
      <c r="D114" s="144">
        <v>1916935</v>
      </c>
      <c r="E114" s="526" t="s">
        <v>570</v>
      </c>
      <c r="F114" s="527"/>
      <c r="G114" s="527"/>
      <c r="H114" s="528"/>
    </row>
    <row r="115" spans="1:8" ht="31.5" x14ac:dyDescent="0.25">
      <c r="A115" s="129" t="s">
        <v>550</v>
      </c>
      <c r="B115" s="129" t="s">
        <v>571</v>
      </c>
      <c r="C115" s="129" t="s">
        <v>101</v>
      </c>
      <c r="D115" s="144">
        <v>1916935</v>
      </c>
      <c r="E115" s="526" t="s">
        <v>572</v>
      </c>
      <c r="F115" s="527"/>
      <c r="G115" s="527"/>
      <c r="H115" s="528"/>
    </row>
    <row r="116" spans="1:8" ht="31.5" x14ac:dyDescent="0.25">
      <c r="A116" s="129" t="s">
        <v>550</v>
      </c>
      <c r="B116" s="129" t="s">
        <v>573</v>
      </c>
      <c r="C116" s="129" t="s">
        <v>101</v>
      </c>
      <c r="D116" s="144">
        <v>5382610</v>
      </c>
      <c r="E116" s="526" t="s">
        <v>574</v>
      </c>
      <c r="F116" s="527"/>
      <c r="G116" s="527"/>
      <c r="H116" s="528"/>
    </row>
    <row r="117" spans="1:8" ht="31.5" x14ac:dyDescent="0.25">
      <c r="A117" s="129" t="s">
        <v>550</v>
      </c>
      <c r="B117" s="129" t="s">
        <v>575</v>
      </c>
      <c r="C117" s="129" t="s">
        <v>101</v>
      </c>
      <c r="D117" s="144">
        <v>3667180</v>
      </c>
      <c r="E117" s="526" t="s">
        <v>576</v>
      </c>
      <c r="F117" s="527"/>
      <c r="G117" s="527"/>
      <c r="H117" s="528"/>
    </row>
    <row r="118" spans="1:8" ht="31.5" x14ac:dyDescent="0.25">
      <c r="A118" s="129" t="s">
        <v>550</v>
      </c>
      <c r="B118" s="129" t="s">
        <v>577</v>
      </c>
      <c r="C118" s="129" t="s">
        <v>101</v>
      </c>
      <c r="D118" s="144">
        <v>3667180</v>
      </c>
      <c r="E118" s="526" t="s">
        <v>578</v>
      </c>
      <c r="F118" s="527"/>
      <c r="G118" s="527"/>
      <c r="H118" s="528"/>
    </row>
    <row r="119" spans="1:8" ht="31.5" x14ac:dyDescent="0.25">
      <c r="A119" s="129" t="s">
        <v>550</v>
      </c>
      <c r="B119" s="129" t="s">
        <v>579</v>
      </c>
      <c r="C119" s="129" t="s">
        <v>101</v>
      </c>
      <c r="D119" s="144">
        <v>3667180</v>
      </c>
      <c r="E119" s="526" t="s">
        <v>580</v>
      </c>
      <c r="F119" s="527"/>
      <c r="G119" s="527"/>
      <c r="H119" s="528"/>
    </row>
    <row r="120" spans="1:8" ht="31.5" x14ac:dyDescent="0.25">
      <c r="A120" s="129" t="s">
        <v>550</v>
      </c>
      <c r="B120" s="129" t="s">
        <v>581</v>
      </c>
      <c r="C120" s="129" t="s">
        <v>101</v>
      </c>
      <c r="D120" s="144">
        <v>2065690</v>
      </c>
      <c r="E120" s="526" t="s">
        <v>582</v>
      </c>
      <c r="F120" s="527"/>
      <c r="G120" s="527"/>
      <c r="H120" s="528"/>
    </row>
    <row r="121" spans="1:8" ht="31.5" x14ac:dyDescent="0.25">
      <c r="A121" s="129" t="s">
        <v>550</v>
      </c>
      <c r="B121" s="129" t="s">
        <v>583</v>
      </c>
      <c r="C121" s="129" t="s">
        <v>444</v>
      </c>
      <c r="D121" s="144">
        <v>19032200</v>
      </c>
      <c r="E121" s="526" t="s">
        <v>584</v>
      </c>
      <c r="F121" s="527"/>
      <c r="G121" s="527"/>
      <c r="H121" s="528"/>
    </row>
    <row r="122" spans="1:8" ht="31.5" x14ac:dyDescent="0.25">
      <c r="A122" s="129" t="s">
        <v>550</v>
      </c>
      <c r="B122" s="129" t="s">
        <v>585</v>
      </c>
      <c r="C122" s="129" t="s">
        <v>444</v>
      </c>
      <c r="D122" s="144">
        <v>30000000</v>
      </c>
      <c r="E122" s="526" t="s">
        <v>586</v>
      </c>
      <c r="F122" s="527"/>
      <c r="G122" s="527"/>
      <c r="H122" s="528"/>
    </row>
    <row r="123" spans="1:8" ht="31.5" x14ac:dyDescent="0.25">
      <c r="A123" s="129" t="s">
        <v>550</v>
      </c>
      <c r="B123" s="129" t="s">
        <v>587</v>
      </c>
      <c r="C123" s="129" t="s">
        <v>101</v>
      </c>
      <c r="D123" s="144">
        <v>2624840</v>
      </c>
      <c r="E123" s="526" t="s">
        <v>588</v>
      </c>
      <c r="F123" s="527"/>
      <c r="G123" s="527"/>
      <c r="H123" s="528"/>
    </row>
    <row r="124" spans="1:8" ht="31.5" x14ac:dyDescent="0.25">
      <c r="A124" s="129" t="s">
        <v>550</v>
      </c>
      <c r="B124" s="129" t="s">
        <v>589</v>
      </c>
      <c r="C124" s="129" t="s">
        <v>101</v>
      </c>
      <c r="D124" s="144">
        <v>1916935</v>
      </c>
      <c r="E124" s="526" t="s">
        <v>590</v>
      </c>
      <c r="F124" s="527"/>
      <c r="G124" s="527"/>
      <c r="H124" s="528"/>
    </row>
    <row r="125" spans="1:8" ht="31.5" x14ac:dyDescent="0.25">
      <c r="A125" s="129" t="s">
        <v>550</v>
      </c>
      <c r="B125" s="129" t="s">
        <v>591</v>
      </c>
      <c r="C125" s="129" t="s">
        <v>101</v>
      </c>
      <c r="D125" s="144">
        <v>1916935</v>
      </c>
      <c r="E125" s="526" t="s">
        <v>590</v>
      </c>
      <c r="F125" s="527"/>
      <c r="G125" s="527"/>
      <c r="H125" s="528"/>
    </row>
    <row r="126" spans="1:8" ht="31.5" x14ac:dyDescent="0.25">
      <c r="A126" s="129" t="s">
        <v>550</v>
      </c>
      <c r="B126" s="129" t="s">
        <v>592</v>
      </c>
      <c r="C126" s="129" t="s">
        <v>101</v>
      </c>
      <c r="D126" s="144">
        <v>6633840</v>
      </c>
      <c r="E126" s="526" t="s">
        <v>593</v>
      </c>
      <c r="F126" s="527"/>
      <c r="G126" s="527"/>
      <c r="H126" s="528"/>
    </row>
    <row r="127" spans="1:8" ht="31.5" x14ac:dyDescent="0.25">
      <c r="A127" s="129" t="s">
        <v>550</v>
      </c>
      <c r="B127" s="129" t="s">
        <v>594</v>
      </c>
      <c r="C127" s="129" t="s">
        <v>101</v>
      </c>
      <c r="D127" s="144">
        <v>4000000</v>
      </c>
      <c r="E127" s="526" t="s">
        <v>595</v>
      </c>
      <c r="F127" s="527"/>
      <c r="G127" s="527"/>
      <c r="H127" s="528"/>
    </row>
    <row r="128" spans="1:8" ht="31.5" x14ac:dyDescent="0.25">
      <c r="A128" s="129" t="s">
        <v>550</v>
      </c>
      <c r="B128" s="129" t="s">
        <v>596</v>
      </c>
      <c r="C128" s="129" t="s">
        <v>101</v>
      </c>
      <c r="D128" s="144">
        <v>2624840</v>
      </c>
      <c r="E128" s="526" t="s">
        <v>597</v>
      </c>
      <c r="F128" s="527"/>
      <c r="G128" s="527"/>
      <c r="H128" s="528"/>
    </row>
    <row r="129" spans="1:8" ht="31.5" x14ac:dyDescent="0.25">
      <c r="A129" s="129" t="s">
        <v>550</v>
      </c>
      <c r="B129" s="129" t="s">
        <v>598</v>
      </c>
      <c r="C129" s="129" t="s">
        <v>101</v>
      </c>
      <c r="D129" s="144">
        <v>2624840</v>
      </c>
      <c r="E129" s="526" t="s">
        <v>597</v>
      </c>
      <c r="F129" s="527"/>
      <c r="G129" s="527"/>
      <c r="H129" s="528"/>
    </row>
    <row r="130" spans="1:8" ht="31.5" x14ac:dyDescent="0.25">
      <c r="A130" s="129" t="s">
        <v>550</v>
      </c>
      <c r="B130" s="129" t="s">
        <v>599</v>
      </c>
      <c r="C130" s="129" t="s">
        <v>101</v>
      </c>
      <c r="D130" s="144">
        <v>1916935</v>
      </c>
      <c r="E130" s="526" t="s">
        <v>600</v>
      </c>
      <c r="F130" s="527"/>
      <c r="G130" s="527"/>
      <c r="H130" s="528"/>
    </row>
    <row r="131" spans="1:8" ht="31.5" x14ac:dyDescent="0.25">
      <c r="A131" s="129" t="s">
        <v>550</v>
      </c>
      <c r="B131" s="129" t="s">
        <v>601</v>
      </c>
      <c r="C131" s="129" t="s">
        <v>101</v>
      </c>
      <c r="D131" s="144">
        <v>1916935</v>
      </c>
      <c r="E131" s="526" t="s">
        <v>590</v>
      </c>
      <c r="F131" s="527"/>
      <c r="G131" s="527"/>
      <c r="H131" s="528"/>
    </row>
    <row r="132" spans="1:8" ht="31.5" x14ac:dyDescent="0.25">
      <c r="A132" s="129" t="s">
        <v>550</v>
      </c>
      <c r="B132" s="129" t="s">
        <v>602</v>
      </c>
      <c r="C132" s="129" t="s">
        <v>101</v>
      </c>
      <c r="D132" s="144">
        <v>1916935</v>
      </c>
      <c r="E132" s="526" t="s">
        <v>590</v>
      </c>
      <c r="F132" s="527"/>
      <c r="G132" s="527"/>
      <c r="H132" s="528"/>
    </row>
    <row r="133" spans="1:8" ht="31.5" x14ac:dyDescent="0.25">
      <c r="A133" s="129" t="s">
        <v>550</v>
      </c>
      <c r="B133" s="129" t="s">
        <v>603</v>
      </c>
      <c r="C133" s="129" t="s">
        <v>101</v>
      </c>
      <c r="D133" s="144">
        <v>1916935</v>
      </c>
      <c r="E133" s="526" t="s">
        <v>590</v>
      </c>
      <c r="F133" s="527"/>
      <c r="G133" s="527"/>
      <c r="H133" s="528"/>
    </row>
    <row r="134" spans="1:8" ht="31.5" x14ac:dyDescent="0.25">
      <c r="A134" s="129" t="s">
        <v>550</v>
      </c>
      <c r="B134" s="129" t="s">
        <v>604</v>
      </c>
      <c r="C134" s="129" t="s">
        <v>101</v>
      </c>
      <c r="D134" s="144">
        <v>6353487</v>
      </c>
      <c r="E134" s="526" t="s">
        <v>590</v>
      </c>
      <c r="F134" s="527"/>
      <c r="G134" s="527"/>
      <c r="H134" s="528"/>
    </row>
    <row r="135" spans="1:8" ht="31.5" x14ac:dyDescent="0.25">
      <c r="A135" s="129" t="s">
        <v>550</v>
      </c>
      <c r="B135" s="129" t="s">
        <v>605</v>
      </c>
      <c r="C135" s="129" t="s">
        <v>101</v>
      </c>
      <c r="D135" s="144">
        <v>1916935</v>
      </c>
      <c r="E135" s="526" t="s">
        <v>590</v>
      </c>
      <c r="F135" s="527"/>
      <c r="G135" s="527"/>
      <c r="H135" s="528"/>
    </row>
    <row r="136" spans="1:8" ht="31.5" x14ac:dyDescent="0.25">
      <c r="A136" s="129" t="s">
        <v>550</v>
      </c>
      <c r="B136" s="129" t="s">
        <v>606</v>
      </c>
      <c r="C136" s="129" t="s">
        <v>101</v>
      </c>
      <c r="D136" s="144">
        <v>9000000</v>
      </c>
      <c r="E136" s="526" t="s">
        <v>607</v>
      </c>
      <c r="F136" s="527"/>
      <c r="G136" s="527"/>
      <c r="H136" s="528"/>
    </row>
    <row r="137" spans="1:8" ht="31.5" x14ac:dyDescent="0.25">
      <c r="A137" s="129" t="s">
        <v>550</v>
      </c>
      <c r="B137" s="129" t="s">
        <v>608</v>
      </c>
      <c r="C137" s="129" t="s">
        <v>101</v>
      </c>
      <c r="D137" s="144">
        <v>10791595</v>
      </c>
      <c r="E137" s="526" t="s">
        <v>609</v>
      </c>
      <c r="F137" s="527"/>
      <c r="G137" s="527"/>
      <c r="H137" s="528"/>
    </row>
    <row r="138" spans="1:8" ht="31.5" x14ac:dyDescent="0.25">
      <c r="A138" s="129" t="s">
        <v>550</v>
      </c>
      <c r="B138" s="129" t="s">
        <v>610</v>
      </c>
      <c r="C138" s="129" t="s">
        <v>101</v>
      </c>
      <c r="D138" s="144">
        <v>6000000</v>
      </c>
      <c r="E138" s="526" t="s">
        <v>611</v>
      </c>
      <c r="F138" s="527"/>
      <c r="G138" s="527"/>
      <c r="H138" s="528"/>
    </row>
    <row r="139" spans="1:8" ht="31.5" x14ac:dyDescent="0.25">
      <c r="A139" s="129" t="s">
        <v>550</v>
      </c>
      <c r="B139" s="129" t="s">
        <v>612</v>
      </c>
      <c r="C139" s="129" t="s">
        <v>101</v>
      </c>
      <c r="D139" s="144">
        <v>7600000</v>
      </c>
      <c r="E139" s="526" t="s">
        <v>613</v>
      </c>
      <c r="F139" s="527"/>
      <c r="G139" s="527"/>
      <c r="H139" s="528"/>
    </row>
    <row r="140" spans="1:8" ht="31.5" x14ac:dyDescent="0.25">
      <c r="A140" s="129" t="s">
        <v>550</v>
      </c>
      <c r="B140" s="129" t="s">
        <v>614</v>
      </c>
      <c r="C140" s="129" t="s">
        <v>101</v>
      </c>
      <c r="D140" s="144">
        <v>4758050</v>
      </c>
      <c r="E140" s="526" t="s">
        <v>615</v>
      </c>
      <c r="F140" s="527"/>
      <c r="G140" s="527"/>
      <c r="H140" s="528"/>
    </row>
    <row r="141" spans="1:8" ht="31.5" x14ac:dyDescent="0.25">
      <c r="A141" s="129" t="s">
        <v>550</v>
      </c>
      <c r="B141" s="129" t="s">
        <v>616</v>
      </c>
      <c r="C141" s="129" t="s">
        <v>101</v>
      </c>
      <c r="D141" s="144">
        <v>7600000</v>
      </c>
      <c r="E141" s="526" t="s">
        <v>617</v>
      </c>
      <c r="F141" s="527"/>
      <c r="G141" s="527"/>
      <c r="H141" s="528"/>
    </row>
    <row r="142" spans="1:8" ht="47.25" x14ac:dyDescent="0.25">
      <c r="A142" s="129" t="s">
        <v>618</v>
      </c>
      <c r="B142" s="129" t="s">
        <v>619</v>
      </c>
      <c r="C142" s="129" t="s">
        <v>101</v>
      </c>
      <c r="D142" s="144">
        <v>7823880</v>
      </c>
      <c r="E142" s="526" t="s">
        <v>620</v>
      </c>
      <c r="F142" s="527"/>
      <c r="G142" s="527"/>
      <c r="H142" s="528"/>
    </row>
    <row r="143" spans="1:8" ht="47.25" x14ac:dyDescent="0.25">
      <c r="A143" s="129" t="s">
        <v>618</v>
      </c>
      <c r="B143" s="129" t="s">
        <v>621</v>
      </c>
      <c r="C143" s="129" t="s">
        <v>101</v>
      </c>
      <c r="D143" s="144">
        <v>4000000</v>
      </c>
      <c r="E143" s="526" t="s">
        <v>622</v>
      </c>
      <c r="F143" s="527"/>
      <c r="G143" s="527"/>
      <c r="H143" s="528"/>
    </row>
    <row r="144" spans="1:8" ht="47.25" x14ac:dyDescent="0.25">
      <c r="A144" s="129" t="s">
        <v>618</v>
      </c>
      <c r="B144" s="129" t="s">
        <v>623</v>
      </c>
      <c r="C144" s="129" t="s">
        <v>101</v>
      </c>
      <c r="D144" s="144">
        <v>4758050</v>
      </c>
      <c r="E144" s="526" t="s">
        <v>624</v>
      </c>
      <c r="F144" s="527"/>
      <c r="G144" s="527"/>
      <c r="H144" s="528"/>
    </row>
    <row r="145" spans="1:8" ht="47.25" x14ac:dyDescent="0.25">
      <c r="A145" s="129" t="s">
        <v>618</v>
      </c>
      <c r="B145" s="129" t="s">
        <v>625</v>
      </c>
      <c r="C145" s="129" t="s">
        <v>101</v>
      </c>
      <c r="D145" s="144">
        <v>9000000</v>
      </c>
      <c r="E145" s="526" t="s">
        <v>626</v>
      </c>
      <c r="F145" s="527"/>
      <c r="G145" s="527"/>
      <c r="H145" s="528"/>
    </row>
    <row r="146" spans="1:8" ht="47.25" x14ac:dyDescent="0.25">
      <c r="A146" s="129" t="s">
        <v>618</v>
      </c>
      <c r="B146" s="129" t="s">
        <v>627</v>
      </c>
      <c r="C146" s="129" t="s">
        <v>101</v>
      </c>
      <c r="D146" s="144">
        <v>5382610</v>
      </c>
      <c r="E146" s="526" t="s">
        <v>628</v>
      </c>
      <c r="F146" s="527"/>
      <c r="G146" s="527"/>
      <c r="H146" s="528"/>
    </row>
    <row r="147" spans="1:8" ht="47.25" x14ac:dyDescent="0.25">
      <c r="A147" s="129" t="s">
        <v>618</v>
      </c>
      <c r="B147" s="129" t="s">
        <v>629</v>
      </c>
      <c r="C147" s="129" t="s">
        <v>101</v>
      </c>
      <c r="D147" s="144">
        <v>3800000</v>
      </c>
      <c r="E147" s="526" t="s">
        <v>630</v>
      </c>
      <c r="F147" s="527"/>
      <c r="G147" s="527"/>
      <c r="H147" s="528"/>
    </row>
    <row r="148" spans="1:8" ht="47.25" x14ac:dyDescent="0.25">
      <c r="A148" s="129" t="s">
        <v>618</v>
      </c>
      <c r="B148" s="129" t="s">
        <v>631</v>
      </c>
      <c r="C148" s="129" t="s">
        <v>101</v>
      </c>
      <c r="D148" s="144">
        <v>4758050</v>
      </c>
      <c r="E148" s="526" t="s">
        <v>632</v>
      </c>
      <c r="F148" s="527"/>
      <c r="G148" s="527"/>
      <c r="H148" s="528"/>
    </row>
    <row r="149" spans="1:8" ht="47.25" x14ac:dyDescent="0.25">
      <c r="A149" s="129" t="s">
        <v>618</v>
      </c>
      <c r="B149" s="129" t="s">
        <v>633</v>
      </c>
      <c r="C149" s="129" t="s">
        <v>101</v>
      </c>
      <c r="D149" s="144">
        <v>8000000</v>
      </c>
      <c r="E149" s="526" t="s">
        <v>634</v>
      </c>
      <c r="F149" s="527"/>
      <c r="G149" s="527"/>
      <c r="H149" s="528"/>
    </row>
    <row r="150" spans="1:8" ht="47.25" x14ac:dyDescent="0.25">
      <c r="A150" s="129" t="s">
        <v>618</v>
      </c>
      <c r="B150" s="129" t="s">
        <v>635</v>
      </c>
      <c r="C150" s="129" t="s">
        <v>101</v>
      </c>
      <c r="D150" s="144">
        <v>7000000</v>
      </c>
      <c r="E150" s="526" t="s">
        <v>636</v>
      </c>
      <c r="F150" s="527"/>
      <c r="G150" s="527"/>
      <c r="H150" s="528"/>
    </row>
    <row r="151" spans="1:8" ht="47.25" x14ac:dyDescent="0.25">
      <c r="A151" s="129" t="s">
        <v>618</v>
      </c>
      <c r="B151" s="129" t="s">
        <v>499</v>
      </c>
      <c r="C151" s="129" t="s">
        <v>499</v>
      </c>
      <c r="D151" s="144">
        <v>2500000</v>
      </c>
      <c r="E151" s="526" t="s">
        <v>500</v>
      </c>
      <c r="F151" s="527"/>
      <c r="G151" s="527"/>
      <c r="H151" s="528"/>
    </row>
    <row r="152" spans="1:8" ht="47.25" x14ac:dyDescent="0.25">
      <c r="A152" s="129" t="s">
        <v>637</v>
      </c>
      <c r="B152" s="129" t="s">
        <v>638</v>
      </c>
      <c r="C152" s="129" t="s">
        <v>444</v>
      </c>
      <c r="D152" s="144">
        <v>14871113</v>
      </c>
      <c r="E152" s="526" t="s">
        <v>639</v>
      </c>
      <c r="F152" s="527"/>
      <c r="G152" s="527"/>
      <c r="H152" s="528"/>
    </row>
    <row r="153" spans="1:8" ht="63" x14ac:dyDescent="0.25">
      <c r="A153" s="129" t="s">
        <v>640</v>
      </c>
      <c r="B153" s="129" t="s">
        <v>641</v>
      </c>
      <c r="C153" s="129" t="s">
        <v>100</v>
      </c>
      <c r="D153" s="144">
        <v>283008915</v>
      </c>
      <c r="E153" s="526" t="s">
        <v>642</v>
      </c>
      <c r="F153" s="527"/>
      <c r="G153" s="527"/>
      <c r="H153" s="528"/>
    </row>
    <row r="154" spans="1:8" ht="47.25" x14ac:dyDescent="0.25">
      <c r="A154" s="129" t="s">
        <v>643</v>
      </c>
      <c r="B154" s="129" t="s">
        <v>644</v>
      </c>
      <c r="C154" s="129" t="s">
        <v>101</v>
      </c>
      <c r="D154" s="144">
        <v>7823800</v>
      </c>
      <c r="E154" s="526" t="s">
        <v>645</v>
      </c>
      <c r="F154" s="527"/>
      <c r="G154" s="527"/>
      <c r="H154" s="528"/>
    </row>
    <row r="155" spans="1:8" ht="47.25" x14ac:dyDescent="0.25">
      <c r="A155" s="129" t="s">
        <v>643</v>
      </c>
      <c r="B155" s="129" t="s">
        <v>646</v>
      </c>
      <c r="C155" s="129" t="s">
        <v>444</v>
      </c>
      <c r="D155" s="144">
        <v>2000000000</v>
      </c>
      <c r="E155" s="526" t="s">
        <v>647</v>
      </c>
      <c r="F155" s="527"/>
      <c r="G155" s="527"/>
      <c r="H155" s="528"/>
    </row>
    <row r="156" spans="1:8" ht="15.75" x14ac:dyDescent="0.25">
      <c r="A156" s="129"/>
      <c r="B156" s="129"/>
      <c r="C156" s="129"/>
      <c r="D156" s="144"/>
      <c r="E156" s="526"/>
      <c r="F156" s="527"/>
      <c r="G156" s="527"/>
      <c r="H156" s="528"/>
    </row>
    <row r="157" spans="1:8" ht="15.75" x14ac:dyDescent="0.25">
      <c r="A157" s="129"/>
      <c r="B157" s="129"/>
      <c r="C157" s="129"/>
      <c r="D157" s="144"/>
      <c r="E157" s="526"/>
      <c r="F157" s="527"/>
      <c r="G157" s="527"/>
      <c r="H157" s="528"/>
    </row>
    <row r="158" spans="1:8" ht="15.75" x14ac:dyDescent="0.25">
      <c r="A158" s="129"/>
      <c r="B158" s="129"/>
      <c r="C158" s="129"/>
      <c r="D158" s="144"/>
      <c r="E158" s="526"/>
      <c r="F158" s="527"/>
      <c r="G158" s="527"/>
      <c r="H158" s="528"/>
    </row>
    <row r="159" spans="1:8" ht="15.75" x14ac:dyDescent="0.25">
      <c r="A159" s="129"/>
      <c r="B159" s="129"/>
      <c r="C159" s="129"/>
      <c r="D159" s="144"/>
      <c r="E159" s="526"/>
      <c r="F159" s="527"/>
      <c r="G159" s="527"/>
      <c r="H159" s="528"/>
    </row>
    <row r="160" spans="1:8" ht="15.75" x14ac:dyDescent="0.25">
      <c r="A160" s="129"/>
      <c r="B160" s="129"/>
      <c r="C160" s="129"/>
      <c r="D160" s="144"/>
      <c r="E160" s="526"/>
      <c r="F160" s="527"/>
      <c r="G160" s="527"/>
      <c r="H160" s="528"/>
    </row>
    <row r="161" spans="1:8" ht="15.75" x14ac:dyDescent="0.25">
      <c r="A161" s="129"/>
      <c r="B161" s="129"/>
      <c r="C161" s="129"/>
      <c r="D161" s="144"/>
      <c r="E161" s="526"/>
      <c r="F161" s="527"/>
      <c r="G161" s="527"/>
      <c r="H161" s="528"/>
    </row>
    <row r="162" spans="1:8" ht="15.75" x14ac:dyDescent="0.25">
      <c r="A162" s="129"/>
      <c r="B162" s="129"/>
      <c r="C162" s="129"/>
      <c r="D162" s="144"/>
      <c r="E162" s="526"/>
      <c r="F162" s="527"/>
      <c r="G162" s="527"/>
      <c r="H162" s="528"/>
    </row>
    <row r="163" spans="1:8" ht="30.75" customHeight="1" x14ac:dyDescent="0.25">
      <c r="A163" s="129"/>
      <c r="B163" s="129"/>
      <c r="C163" s="129"/>
      <c r="D163" s="144"/>
      <c r="E163" s="526"/>
      <c r="F163" s="527"/>
      <c r="G163" s="527"/>
      <c r="H163" s="528"/>
    </row>
    <row r="164" spans="1:8" ht="15.75" x14ac:dyDescent="0.25">
      <c r="A164" s="117" t="s">
        <v>435</v>
      </c>
      <c r="B164" s="130"/>
      <c r="C164" s="130"/>
      <c r="D164" s="131">
        <f>SUM(D51:D163)</f>
        <v>3221566345</v>
      </c>
      <c r="E164" s="481"/>
      <c r="F164" s="482"/>
      <c r="G164" s="482"/>
      <c r="H164" s="483"/>
    </row>
    <row r="165" spans="1:8" ht="15.75" x14ac:dyDescent="0.25">
      <c r="A165" s="129" t="s">
        <v>648</v>
      </c>
      <c r="B165" s="484">
        <f>SUM(C48,D164)</f>
        <v>3463951503</v>
      </c>
      <c r="C165" s="484"/>
      <c r="D165" s="484"/>
      <c r="E165" s="484"/>
      <c r="F165" s="484"/>
      <c r="G165" s="484"/>
      <c r="H165" s="484"/>
    </row>
    <row r="166" spans="1:8" ht="15.75" x14ac:dyDescent="0.25">
      <c r="A166" s="480" t="s">
        <v>649</v>
      </c>
      <c r="B166" s="480"/>
      <c r="C166" s="480"/>
      <c r="D166" s="480"/>
      <c r="E166" s="480"/>
      <c r="F166" s="480"/>
      <c r="G166" s="480"/>
      <c r="H166" s="480"/>
    </row>
    <row r="167" spans="1:8" ht="69.75" customHeight="1" x14ac:dyDescent="0.25">
      <c r="A167" s="117" t="s">
        <v>437</v>
      </c>
      <c r="B167" s="117" t="s">
        <v>650</v>
      </c>
      <c r="C167" s="117" t="s">
        <v>651</v>
      </c>
      <c r="D167" s="117" t="s">
        <v>652</v>
      </c>
      <c r="E167" s="517" t="s">
        <v>653</v>
      </c>
      <c r="F167" s="518"/>
      <c r="G167" s="519"/>
      <c r="H167" s="132" t="s">
        <v>654</v>
      </c>
    </row>
    <row r="168" spans="1:8" ht="15.75" x14ac:dyDescent="0.25">
      <c r="A168" s="133">
        <v>1</v>
      </c>
      <c r="B168" s="71">
        <f>'2. RESUMEN EJECUTIVO'!D22</f>
        <v>211634600</v>
      </c>
      <c r="C168" s="71">
        <v>27306775</v>
      </c>
      <c r="D168" s="72">
        <f>C168/B168</f>
        <v>0.12902793305064483</v>
      </c>
      <c r="E168" s="520" t="s">
        <v>655</v>
      </c>
      <c r="F168" s="521"/>
      <c r="G168" s="522"/>
      <c r="H168" s="134">
        <f>B168-C168</f>
        <v>184327825</v>
      </c>
    </row>
    <row r="169" spans="1:8" ht="15.75" x14ac:dyDescent="0.25">
      <c r="A169" s="133">
        <v>2</v>
      </c>
      <c r="B169" s="71">
        <f>'2. RESUMEN EJECUTIVO'!D23</f>
        <v>95608671</v>
      </c>
      <c r="C169" s="71">
        <v>12527457</v>
      </c>
      <c r="D169" s="72">
        <f t="shared" ref="D169:D177" si="0">C169/B169</f>
        <v>0.13102846079724295</v>
      </c>
      <c r="E169" s="520" t="s">
        <v>655</v>
      </c>
      <c r="F169" s="521"/>
      <c r="G169" s="522"/>
      <c r="H169" s="134">
        <f t="shared" ref="H169:H177" si="1">B169-C169</f>
        <v>83081214</v>
      </c>
    </row>
    <row r="170" spans="1:8" ht="15.75" x14ac:dyDescent="0.25">
      <c r="A170" s="133">
        <v>3</v>
      </c>
      <c r="B170" s="71">
        <f>'2. RESUMEN EJECUTIVO'!D24</f>
        <v>204623544</v>
      </c>
      <c r="C170" s="71">
        <v>18783814</v>
      </c>
      <c r="D170" s="72">
        <f t="shared" si="0"/>
        <v>9.1796934178796155E-2</v>
      </c>
      <c r="E170" s="520" t="s">
        <v>656</v>
      </c>
      <c r="F170" s="521"/>
      <c r="G170" s="522"/>
      <c r="H170" s="134">
        <f t="shared" si="1"/>
        <v>185839730</v>
      </c>
    </row>
    <row r="171" spans="1:8" ht="15.75" x14ac:dyDescent="0.25">
      <c r="A171" s="133">
        <v>4</v>
      </c>
      <c r="B171" s="71">
        <f>'2. RESUMEN EJECUTIVO'!D25</f>
        <v>0</v>
      </c>
      <c r="C171" s="71">
        <v>0</v>
      </c>
      <c r="D171" s="72">
        <v>0</v>
      </c>
      <c r="E171" s="520"/>
      <c r="F171" s="521"/>
      <c r="G171" s="522"/>
      <c r="H171" s="134">
        <f t="shared" si="1"/>
        <v>0</v>
      </c>
    </row>
    <row r="172" spans="1:8" ht="15.75" x14ac:dyDescent="0.25">
      <c r="A172" s="133">
        <v>5</v>
      </c>
      <c r="B172" s="71">
        <f>'2. RESUMEN EJECUTIVO'!D26</f>
        <v>585515860</v>
      </c>
      <c r="C172" s="71">
        <v>96916518</v>
      </c>
      <c r="D172" s="72">
        <f t="shared" si="0"/>
        <v>0.16552330111092123</v>
      </c>
      <c r="E172" s="520" t="s">
        <v>655</v>
      </c>
      <c r="F172" s="521"/>
      <c r="G172" s="522"/>
      <c r="H172" s="134">
        <f t="shared" si="1"/>
        <v>488599342</v>
      </c>
    </row>
    <row r="173" spans="1:8" ht="15.75" x14ac:dyDescent="0.25">
      <c r="A173" s="133">
        <v>6</v>
      </c>
      <c r="B173" s="71">
        <f>'2. RESUMEN EJECUTIVO'!D27</f>
        <v>657680662</v>
      </c>
      <c r="C173" s="71">
        <v>121230975</v>
      </c>
      <c r="D173" s="72">
        <f t="shared" si="0"/>
        <v>0.18433106217740669</v>
      </c>
      <c r="E173" s="520" t="s">
        <v>655</v>
      </c>
      <c r="F173" s="521"/>
      <c r="G173" s="522"/>
      <c r="H173" s="134">
        <f t="shared" si="1"/>
        <v>536449687</v>
      </c>
    </row>
    <row r="174" spans="1:8" ht="15.75" x14ac:dyDescent="0.25">
      <c r="A174" s="133">
        <v>7</v>
      </c>
      <c r="B174" s="71">
        <f>'2. RESUMEN EJECUTIVO'!D28</f>
        <v>289657560</v>
      </c>
      <c r="C174" s="71">
        <v>57055687</v>
      </c>
      <c r="D174" s="72">
        <f t="shared" ref="D174" si="2">C174/B174</f>
        <v>0.19697634337595055</v>
      </c>
      <c r="E174" s="520" t="s">
        <v>655</v>
      </c>
      <c r="F174" s="521"/>
      <c r="G174" s="522"/>
      <c r="H174" s="134">
        <f t="shared" ref="H174" si="3">B174-C174</f>
        <v>232601873</v>
      </c>
    </row>
    <row r="175" spans="1:8" ht="15.75" x14ac:dyDescent="0.25">
      <c r="A175" s="133">
        <v>8</v>
      </c>
      <c r="B175" s="71">
        <f>'2. RESUMEN EJECUTIVO'!D29</f>
        <v>36400000</v>
      </c>
      <c r="C175" s="71">
        <v>0</v>
      </c>
      <c r="D175" s="72">
        <v>0</v>
      </c>
      <c r="E175" s="520" t="s">
        <v>657</v>
      </c>
      <c r="F175" s="521"/>
      <c r="G175" s="522"/>
      <c r="H175" s="134">
        <f t="shared" si="1"/>
        <v>36400000</v>
      </c>
    </row>
    <row r="176" spans="1:8" ht="15.75" x14ac:dyDescent="0.25">
      <c r="A176" s="133">
        <v>9</v>
      </c>
      <c r="B176" s="71">
        <f>'2. RESUMEN EJECUTIVO'!D30</f>
        <v>0</v>
      </c>
      <c r="C176" s="71">
        <v>0</v>
      </c>
      <c r="D176" s="72">
        <v>0</v>
      </c>
      <c r="E176" s="523"/>
      <c r="F176" s="524"/>
      <c r="G176" s="525"/>
      <c r="H176" s="134">
        <f t="shared" si="1"/>
        <v>0</v>
      </c>
    </row>
    <row r="177" spans="1:8" ht="15.75" x14ac:dyDescent="0.25">
      <c r="A177" s="133">
        <v>11</v>
      </c>
      <c r="B177" s="71">
        <f>'2. RESUMEN EJECUTIVO'!D31</f>
        <v>39119000</v>
      </c>
      <c r="C177" s="71">
        <v>7563007</v>
      </c>
      <c r="D177" s="72">
        <f t="shared" si="0"/>
        <v>0.19333334185434187</v>
      </c>
      <c r="E177" s="511" t="s">
        <v>655</v>
      </c>
      <c r="F177" s="512"/>
      <c r="G177" s="513"/>
      <c r="H177" s="134">
        <f t="shared" si="1"/>
        <v>31555993</v>
      </c>
    </row>
    <row r="178" spans="1:8" ht="15.75" x14ac:dyDescent="0.25">
      <c r="A178" s="127" t="s">
        <v>658</v>
      </c>
      <c r="B178" s="128">
        <f>SUM(B168:B177)</f>
        <v>2120239897</v>
      </c>
      <c r="C178" s="128">
        <f>SUM(C168:C177)</f>
        <v>341384233</v>
      </c>
      <c r="D178" s="135">
        <f>+C178/B178</f>
        <v>0.16101207862517644</v>
      </c>
      <c r="E178" s="514"/>
      <c r="F178" s="515"/>
      <c r="G178" s="516"/>
      <c r="H178" s="128">
        <f>SUM(H168:H177)</f>
        <v>1778855664</v>
      </c>
    </row>
    <row r="179" spans="1:8" ht="15.75" x14ac:dyDescent="0.25">
      <c r="A179" s="136" t="s">
        <v>659</v>
      </c>
      <c r="C179" s="126"/>
      <c r="G179" s="137"/>
    </row>
    <row r="180" spans="1:8" x14ac:dyDescent="0.25">
      <c r="D180" s="137"/>
    </row>
    <row r="181" spans="1:8" x14ac:dyDescent="0.25">
      <c r="C181" s="126"/>
      <c r="E181" s="126"/>
    </row>
  </sheetData>
  <sheetProtection algorithmName="SHA-512" hashValue="XZOqMxraxb3TvTuKlnpj36PR7AVLXzBFK8nPmZSQCijfrLOFJ0LuBVwYTSWsdmEAUHYldrdaWrYZceCTnzds+w==" saltValue="7cAQ1pnb9v63f6qwVxZ2iw==" spinCount="100000" sheet="1" objects="1" scenarios="1"/>
  <mergeCells count="185">
    <mergeCell ref="E144:H144"/>
    <mergeCell ref="E145:H145"/>
    <mergeCell ref="E146:H146"/>
    <mergeCell ref="E147:H147"/>
    <mergeCell ref="E148:H148"/>
    <mergeCell ref="E149:H149"/>
    <mergeCell ref="E150:H150"/>
    <mergeCell ref="E123:H123"/>
    <mergeCell ref="E124:H124"/>
    <mergeCell ref="E125:H125"/>
    <mergeCell ref="E136:H136"/>
    <mergeCell ref="E137:H137"/>
    <mergeCell ref="E138:H138"/>
    <mergeCell ref="E139:H139"/>
    <mergeCell ref="E140:H140"/>
    <mergeCell ref="E131:H131"/>
    <mergeCell ref="E132:H132"/>
    <mergeCell ref="E133:H133"/>
    <mergeCell ref="E134:H134"/>
    <mergeCell ref="E135:H135"/>
    <mergeCell ref="E117:H117"/>
    <mergeCell ref="E118:H118"/>
    <mergeCell ref="E119:H119"/>
    <mergeCell ref="E120:H120"/>
    <mergeCell ref="E160:H160"/>
    <mergeCell ref="E161:H161"/>
    <mergeCell ref="E162:H162"/>
    <mergeCell ref="E106:H106"/>
    <mergeCell ref="E107:H107"/>
    <mergeCell ref="E108:H108"/>
    <mergeCell ref="E109:H109"/>
    <mergeCell ref="E110:H110"/>
    <mergeCell ref="E111:H111"/>
    <mergeCell ref="E112:H112"/>
    <mergeCell ref="E113:H113"/>
    <mergeCell ref="E114:H114"/>
    <mergeCell ref="E126:H126"/>
    <mergeCell ref="E127:H127"/>
    <mergeCell ref="E128:H128"/>
    <mergeCell ref="E129:H129"/>
    <mergeCell ref="E130:H130"/>
    <mergeCell ref="E121:H121"/>
    <mergeCell ref="E122:H122"/>
    <mergeCell ref="E143:H143"/>
    <mergeCell ref="E163:H163"/>
    <mergeCell ref="E90:H90"/>
    <mergeCell ref="E91:H91"/>
    <mergeCell ref="E92:H92"/>
    <mergeCell ref="E93:H93"/>
    <mergeCell ref="E141:H141"/>
    <mergeCell ref="E142:H142"/>
    <mergeCell ref="E151:H151"/>
    <mergeCell ref="E152:H152"/>
    <mergeCell ref="E153:H153"/>
    <mergeCell ref="E154:H154"/>
    <mergeCell ref="E155:H155"/>
    <mergeCell ref="E156:H156"/>
    <mergeCell ref="E157:H157"/>
    <mergeCell ref="E158:H158"/>
    <mergeCell ref="E159:H159"/>
    <mergeCell ref="E101:H101"/>
    <mergeCell ref="E102:H102"/>
    <mergeCell ref="E103:H103"/>
    <mergeCell ref="E96:H96"/>
    <mergeCell ref="E104:H104"/>
    <mergeCell ref="E105:H105"/>
    <mergeCell ref="E115:H115"/>
    <mergeCell ref="E116:H116"/>
    <mergeCell ref="E63:H63"/>
    <mergeCell ref="E64:H64"/>
    <mergeCell ref="E65:H65"/>
    <mergeCell ref="E84:H84"/>
    <mergeCell ref="E77:H77"/>
    <mergeCell ref="E78:H78"/>
    <mergeCell ref="E79:H79"/>
    <mergeCell ref="E80:H80"/>
    <mergeCell ref="E81:H81"/>
    <mergeCell ref="E60:H60"/>
    <mergeCell ref="E97:H97"/>
    <mergeCell ref="E98:H98"/>
    <mergeCell ref="E99:H99"/>
    <mergeCell ref="E39:H39"/>
    <mergeCell ref="E40:H40"/>
    <mergeCell ref="E41:H41"/>
    <mergeCell ref="E42:H42"/>
    <mergeCell ref="E43:H43"/>
    <mergeCell ref="E44:H44"/>
    <mergeCell ref="E45:H45"/>
    <mergeCell ref="E46:H46"/>
    <mergeCell ref="E53:H53"/>
    <mergeCell ref="E54:H54"/>
    <mergeCell ref="E55:H55"/>
    <mergeCell ref="E85:H85"/>
    <mergeCell ref="E86:H86"/>
    <mergeCell ref="E56:H56"/>
    <mergeCell ref="E57:H57"/>
    <mergeCell ref="E87:H87"/>
    <mergeCell ref="E88:H88"/>
    <mergeCell ref="E89:H89"/>
    <mergeCell ref="E61:H61"/>
    <mergeCell ref="E62:H62"/>
    <mergeCell ref="E37:H37"/>
    <mergeCell ref="E38:H38"/>
    <mergeCell ref="A49:H49"/>
    <mergeCell ref="E50:H50"/>
    <mergeCell ref="E48:H48"/>
    <mergeCell ref="E51:H51"/>
    <mergeCell ref="E52:H52"/>
    <mergeCell ref="E58:H58"/>
    <mergeCell ref="E59:H59"/>
    <mergeCell ref="E30:H30"/>
    <mergeCell ref="E31:H31"/>
    <mergeCell ref="E32:H32"/>
    <mergeCell ref="E33:H33"/>
    <mergeCell ref="E34:H34"/>
    <mergeCell ref="E47:H47"/>
    <mergeCell ref="E100:H100"/>
    <mergeCell ref="E66:H66"/>
    <mergeCell ref="E67:H67"/>
    <mergeCell ref="E68:H68"/>
    <mergeCell ref="E69:H69"/>
    <mergeCell ref="E95:H95"/>
    <mergeCell ref="E70:H70"/>
    <mergeCell ref="E71:H71"/>
    <mergeCell ref="E72:H72"/>
    <mergeCell ref="E73:H73"/>
    <mergeCell ref="E94:H94"/>
    <mergeCell ref="E74:H74"/>
    <mergeCell ref="E75:H75"/>
    <mergeCell ref="E76:H76"/>
    <mergeCell ref="E82:H82"/>
    <mergeCell ref="E83:H83"/>
    <mergeCell ref="E35:H35"/>
    <mergeCell ref="E36:H36"/>
    <mergeCell ref="C15:F15"/>
    <mergeCell ref="C14:F14"/>
    <mergeCell ref="A21:H21"/>
    <mergeCell ref="A8:B8"/>
    <mergeCell ref="A9:B9"/>
    <mergeCell ref="A10:B10"/>
    <mergeCell ref="C10:F10"/>
    <mergeCell ref="C9:F9"/>
    <mergeCell ref="C8:F8"/>
    <mergeCell ref="A11:B11"/>
    <mergeCell ref="A12:B12"/>
    <mergeCell ref="A13:B13"/>
    <mergeCell ref="C11:F11"/>
    <mergeCell ref="C12:F12"/>
    <mergeCell ref="C13:F13"/>
    <mergeCell ref="E177:G177"/>
    <mergeCell ref="E178:G178"/>
    <mergeCell ref="E167:G167"/>
    <mergeCell ref="E168:G168"/>
    <mergeCell ref="E169:G169"/>
    <mergeCell ref="E170:G170"/>
    <mergeCell ref="E171:G171"/>
    <mergeCell ref="E173:G173"/>
    <mergeCell ref="E172:G172"/>
    <mergeCell ref="E175:G175"/>
    <mergeCell ref="E174:G174"/>
    <mergeCell ref="E176:G176"/>
    <mergeCell ref="H1:H3"/>
    <mergeCell ref="A1:A3"/>
    <mergeCell ref="B1:G1"/>
    <mergeCell ref="B2:G2"/>
    <mergeCell ref="B3:D3"/>
    <mergeCell ref="E3:G3"/>
    <mergeCell ref="A166:H166"/>
    <mergeCell ref="E164:H164"/>
    <mergeCell ref="B165:H165"/>
    <mergeCell ref="G22:H22"/>
    <mergeCell ref="G23:H23"/>
    <mergeCell ref="A24:B24"/>
    <mergeCell ref="G24:H24"/>
    <mergeCell ref="A25:H25"/>
    <mergeCell ref="E26:H26"/>
    <mergeCell ref="E27:H27"/>
    <mergeCell ref="E28:H28"/>
    <mergeCell ref="E29:H29"/>
    <mergeCell ref="A14:B14"/>
    <mergeCell ref="D16:E16"/>
    <mergeCell ref="A15:B15"/>
    <mergeCell ref="A16:B17"/>
    <mergeCell ref="F16:F17"/>
    <mergeCell ref="D17:E17"/>
  </mergeCells>
  <dataValidations xWindow="149" yWindow="216" count="31">
    <dataValidation allowBlank="1" showInputMessage="1" showErrorMessage="1" prompt="OBSERVACIONES DEL SALDO POR GIRAR: Describa en qué contratos se encuentra el saldo por girar y la proyección del mismo, para el caso de recurso humano relacionar por meta total contratos y total valor." sqref="E167:G167" xr:uid="{00000000-0002-0000-0300-000000000000}"/>
    <dataValidation allowBlank="1" showInputMessage="1" showErrorMessage="1" prompt="PROYECCIÓN RESERVAS A CONSTITUIR: Relacione los recursos que serán constituido como reservas presupuestales." sqref="H167" xr:uid="{00000000-0002-0000-03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50:H50 E51:E164" xr:uid="{00000000-0002-0000-0300-000002000000}"/>
    <dataValidation allowBlank="1" showInputMessage="1" showErrorMessage="1" prompt="CONCEPTO DE GASTO: Relacione el concepto de gasto asociado a la meta. Debe coincidir con herramienta financiera." sqref="B65:B96 C78 B104:B163 C151" xr:uid="{00000000-0002-0000-0300-000004000000}"/>
    <dataValidation allowBlank="1" showInputMessage="1" showErrorMessage="1" prompt="VALOR: Relacione por fuente el recurso disponible o que no cuenta con CDP asociado. Debe coincidir con herramienta financiera." sqref="D156:D163" xr:uid="{00000000-0002-0000-0300-000005000000}"/>
    <dataValidation allowBlank="1" showInputMessage="1" showErrorMessage="1" prompt="Modificaciones: Relacione la modificacion realizada al presupuesto total al proyecto de inversión para la vigencia del reporte. Debe coincidir con BOGDATA. " sqref="B22" xr:uid="{00000000-0002-0000-0300-000006000000}"/>
    <dataValidation allowBlank="1" showInputMessage="1" showErrorMessage="1" prompt="Apropiación vigente: Relacione el total del presupuesto actual sumando las adiciones o restando las diminuciones. Debe coincidir con BOGDATA." sqref="C22" xr:uid="{00000000-0002-0000-0300-000007000000}"/>
    <dataValidation allowBlank="1" showInputMessage="1" showErrorMessage="1" prompt="Presupuesto comprometido: Relacione el total del presupuesto que cuenta con contrato firmado. Debe coincidir con PREDIS y herramienta financiera." sqref="C24" xr:uid="{00000000-0002-0000-0300-000008000000}"/>
    <dataValidation allowBlank="1" showInputMessage="1" showErrorMessage="1" prompt="CDPs sin CRP: Relacione el total del presupuesto que cuenta con CDP pero sin registro presupuestal (CRP). Debe coincidir con BOGDATA." sqref="E22" xr:uid="{00000000-0002-0000-0300-000009000000}"/>
    <dataValidation allowBlank="1" showInputMessage="1" showErrorMessage="1" prompt="Presupuesto Disponible : Relacione el total del presupuesto que no cuenta con expedición de disponibilidad presupuestal (CDP). Debe coincidir con BOGDATA " sqref="F22" xr:uid="{00000000-0002-0000-0300-00000A000000}"/>
    <dataValidation allowBlank="1" showInputMessage="1" showErrorMessage="1" prompt="Giros de vigencia: Relacione el total del presupuesto girado. Debe coincidir con BOGDATA " sqref="G22:H22" xr:uid="{00000000-0002-0000-0300-00000B000000}"/>
    <dataValidation allowBlank="1" showInputMessage="1" showErrorMessage="1" prompt="MES EXPEDICIÓN CDP: Relacione el mes de expedición del CDP por el Equipo Financiero." sqref="D26 C46:C47" xr:uid="{00000000-0002-0000-0300-00000C000000}"/>
    <dataValidation allowBlank="1" showInputMessage="1" showErrorMessage="1" prompt="VALOR COMPROMETIDO: Relacione por meta el presupuesto que cuenta con contrato firmado. Debe coincidir con herramienta financiera." sqref="B167" xr:uid="{00000000-0002-0000-0300-00000D000000}"/>
    <dataValidation allowBlank="1" showInputMessage="1" showErrorMessage="1" prompt="VALOR GIRADO: Relacione por meta los giros realizados en el periodo. Debe coincidir con herramienta financiera.  " sqref="C167" xr:uid="{00000000-0002-0000-0300-00000E000000}"/>
    <dataValidation allowBlank="1" showInputMessage="1" showErrorMessage="1" prompt="%DE GIROS: Ya se encuentra formulado, es la división entre “Valor girado” y “Valor comprometido”." sqref="D167" xr:uid="{00000000-0002-0000-0300-00000F000000}"/>
    <dataValidation allowBlank="1" showInputMessage="1" showErrorMessage="1" prompt="CDPs sin CRP: Relacione el total del presupuesto que cuenta con registro presupuestal (CRP). Debe coincidir con BOGDATA." sqref="D24" xr:uid="{00000000-0002-0000-0300-000010000000}"/>
    <dataValidation allowBlank="1" showInputMessage="1" showErrorMessage="1" prompt="Presupuesto Disponible : Relacione el total del presupuesto que no cuenta con expedición de disponibilidad presupuestal (CDP). Debe coincidir con BOGDATA. " sqref="E24:F24" xr:uid="{00000000-0002-0000-0300-000011000000}"/>
    <dataValidation allowBlank="1" showInputMessage="1" showErrorMessage="1" prompt="Giros de vigencia: Relacione el total del presupuesto girado. Debe coincidir con BOGDATA. " sqref="G24:H24" xr:uid="{00000000-0002-0000-0300-000012000000}"/>
    <dataValidation allowBlank="1" showInputMessage="1" showErrorMessage="1" prompt="CODIGO Y OBJETO A CONTRATAR: Colocar el codigo PAA y el OBJETO a contratar_x000a_" sqref="A26" xr:uid="{00000000-0002-0000-0300-000013000000}"/>
    <dataValidation allowBlank="1" showInputMessage="1" showErrorMessage="1" prompt="No CDP: Relacione el numero del CDP expedido por el equipo Financiero." sqref="B26" xr:uid="{00000000-0002-0000-0300-000014000000}"/>
    <dataValidation allowBlank="1" showInputMessage="1" showErrorMessage="1" prompt="TOTAL VALOR CDP: Relacione el valor total del CDP expedido por_x000a_el equipo Financiero." sqref="C26" xr:uid="{00000000-0002-0000-0300-000015000000}"/>
    <dataValidation allowBlank="1" showInputMessage="1" showErrorMessage="1" prompt="CODIGO: Relacione la linea PAA del proceso pendiente de CDP no relacionar la que se encuentra &quot;CON PROCESO&quot; ya que el valor debe coincidir con el presupuesto disponible." sqref="B50:B64 B97:B103" xr:uid="{00000000-0002-0000-0300-000016000000}"/>
    <dataValidation allowBlank="1" showInputMessage="1" showErrorMessage="1" prompt="FUENTE: Relacione la fuente de financiación asociada al concepto de gasto y meta. Debe coincidir con herramienta financiera. " sqref="C156:C163 B65 C121:C122 C153 C79" xr:uid="{00000000-0002-0000-0300-000017000000}"/>
    <dataValidation allowBlank="1" showInputMessage="1" showErrorMessage="1" prompt="Fecha estimada de inicio de proceso: Relacionar la fecha estimada de inicio del proceso de la linea PAA._x000a_" sqref="C50:C77 C80:C120 C123:C150 C152 C154:C155" xr:uid="{00000000-0002-0000-0300-000018000000}"/>
    <dataValidation allowBlank="1" showInputMessage="1" showErrorMessage="1" prompt="Apropiación inicial: Relacione el presupuesto asignado para la vigencia del reporte. Debe coincidir con BOGDATA." sqref="A22" xr:uid="{00000000-0002-0000-0300-00001A000000}"/>
    <dataValidation allowBlank="1" showInputMessage="1" showErrorMessage="1" prompt="Presupuesto comprometido: Relacione el total del presupuesto que cuenta con contrato firmado. Debe coincidir con BOGDATA." sqref="D22" xr:uid="{00000000-0002-0000-0300-00001B000000}"/>
    <dataValidation allowBlank="1" showInputMessage="1" showErrorMessage="1" prompt="TOTAL VALOR CDP: Relacione el valor total del CDP expedido por la el equipo Financiero." sqref="B47" xr:uid="{00000000-0002-0000-0300-00001C000000}"/>
    <dataValidation allowBlank="1" showInputMessage="1" showErrorMessage="1" prompt="QUÉ SE VA A CONTRATAR: Mencione qué elemento o servicio será contratado. " sqref="A47" xr:uid="{00000000-0002-0000-0300-00001D000000}"/>
    <dataValidation allowBlank="1" showInputMessage="1" showErrorMessage="1" prompt="ESTADO Y OBSERVACIONES: Relacione el estado actual del proceso, mencionar para cuándo se tiene proyectada su adjudicación." sqref="E26:E48 D27:D47" xr:uid="{00000000-0002-0000-0300-00001E000000}"/>
    <dataValidation allowBlank="1" showInputMessage="1" showErrorMessage="1" prompt="NÚMERO Y DESCRIPCIÓN DE LA META: Relacione el número y descripción de la meta relacionados con los recursos disponibles. Debe coincidir con herramienta financiera." sqref="A50:A163" xr:uid="{00000000-0002-0000-0300-000003000000}"/>
    <dataValidation allowBlank="1" showInputMessage="1" showErrorMessage="1" prompt="VALOR: Relacione por fuente el recurso disponible o que no cuenta con CDP asociado. Debe coincidir con el presupuesto disponible." sqref="D50:D155" xr:uid="{00000000-0002-0000-0300-000019000000}"/>
  </dataValidations>
  <pageMargins left="0.7" right="0.7" top="0.75" bottom="0.75" header="0.3" footer="0.3"/>
  <pageSetup paperSize="9" orientation="portrait" r:id="rId1"/>
  <headerFooter>
    <oddHeader>&amp;L&amp;"Calibri"&amp;15&amp;K000000 Información Pública Clasificada&amp;1#_x000D_</oddHeader>
  </headerFooter>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142875</xdr:colOff>
                <xdr:row>1</xdr:row>
                <xdr:rowOff>28575</xdr:rowOff>
              </from>
              <to>
                <xdr:col>7</xdr:col>
                <xdr:colOff>1400175</xdr:colOff>
                <xdr:row>1</xdr:row>
                <xdr:rowOff>409575</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300-00001F000000}">
          <x14:formula1>
            <xm:f>'C://Users/ogarzona/Documents/OSCAR 2017/INFORMES/[1096 Formato SPI 2017 Def Marzo 2017 OG.xlsx]Listas desplegables'!#REF!</xm:f>
          </x14:formula1>
          <xm:sqref>G6:K6 U16 G9:V9 D16 F16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5A179-EAFE-4877-A889-FF3D52BD7FAE}">
  <dimension ref="A1:HM99"/>
  <sheetViews>
    <sheetView topLeftCell="BX15" zoomScale="60" zoomScaleNormal="60" workbookViewId="0">
      <selection activeCell="EZ25" sqref="EZ25"/>
    </sheetView>
  </sheetViews>
  <sheetFormatPr baseColWidth="10" defaultColWidth="9.140625" defaultRowHeight="15" x14ac:dyDescent="0.25"/>
  <cols>
    <col min="1" max="1" width="18" customWidth="1"/>
    <col min="2" max="2" width="38" customWidth="1"/>
    <col min="3" max="3" width="34.42578125" customWidth="1"/>
    <col min="4" max="4" width="18" customWidth="1"/>
    <col min="5" max="5" width="61" customWidth="1"/>
    <col min="6" max="6" width="26" customWidth="1"/>
    <col min="7" max="10" width="18" customWidth="1"/>
    <col min="11" max="11" width="63.28515625" customWidth="1"/>
    <col min="12" max="12" width="65.42578125" customWidth="1"/>
    <col min="13" max="18" width="18" customWidth="1"/>
    <col min="19" max="19" width="72.7109375" customWidth="1"/>
    <col min="20" max="20" width="18" customWidth="1"/>
    <col min="21" max="68" width="18" hidden="1" customWidth="1"/>
    <col min="69" max="98" width="18" customWidth="1"/>
    <col min="99" max="99" width="20.7109375" customWidth="1"/>
    <col min="100" max="117" width="18" customWidth="1"/>
    <col min="118" max="120" width="9.140625" customWidth="1"/>
    <col min="121" max="121" width="13" customWidth="1"/>
    <col min="122" max="123" width="9.140625" customWidth="1"/>
    <col min="124" max="124" width="14.7109375" customWidth="1"/>
    <col min="125" max="129" width="9.140625" customWidth="1"/>
    <col min="130" max="130" width="12.85546875" customWidth="1"/>
    <col min="131" max="132" width="9.140625" customWidth="1"/>
    <col min="133" max="133" width="12.42578125" customWidth="1"/>
    <col min="134" max="136" width="9.140625" customWidth="1"/>
    <col min="137" max="138" width="9.28515625" bestFit="1" customWidth="1"/>
    <col min="139" max="139" width="12.42578125" customWidth="1"/>
    <col min="140" max="141" width="9.28515625" bestFit="1" customWidth="1"/>
    <col min="142" max="142" width="12.140625" bestFit="1" customWidth="1"/>
    <col min="143" max="145" width="9.28515625" bestFit="1" customWidth="1"/>
    <col min="146" max="154" width="9.140625" customWidth="1"/>
    <col min="155" max="155" width="14" customWidth="1"/>
    <col min="157" max="157" width="15.140625" bestFit="1" customWidth="1"/>
  </cols>
  <sheetData>
    <row r="1" spans="1:221" x14ac:dyDescent="0.25">
      <c r="A1" s="531"/>
      <c r="B1" s="534" t="s">
        <v>13</v>
      </c>
      <c r="C1" s="535"/>
      <c r="D1" s="535"/>
      <c r="E1" s="535"/>
      <c r="F1" s="535"/>
      <c r="G1" s="535"/>
      <c r="H1" s="535"/>
      <c r="I1" s="535"/>
      <c r="J1" s="535"/>
      <c r="K1" s="535"/>
      <c r="L1" s="535"/>
      <c r="M1" s="535"/>
      <c r="N1" s="535"/>
      <c r="O1" s="535"/>
      <c r="P1" s="535"/>
      <c r="Q1" s="535"/>
      <c r="R1" s="535"/>
      <c r="S1" s="535"/>
      <c r="T1" s="535"/>
      <c r="U1" s="535"/>
      <c r="V1" s="535"/>
      <c r="W1" s="535"/>
      <c r="X1" s="535"/>
      <c r="Y1" s="535"/>
      <c r="Z1" s="536"/>
      <c r="AA1" s="184"/>
      <c r="AB1" s="537"/>
      <c r="AC1" s="538"/>
      <c r="AD1" s="185"/>
      <c r="AE1" s="185"/>
      <c r="AF1" s="185"/>
      <c r="AG1" s="185"/>
      <c r="AH1" s="185"/>
      <c r="AI1" s="185"/>
      <c r="AJ1" s="185"/>
      <c r="AK1" s="185"/>
      <c r="AL1" s="185"/>
      <c r="AM1" s="185"/>
      <c r="AN1" s="185"/>
      <c r="AO1" s="185"/>
      <c r="AP1" s="185"/>
      <c r="AQ1" s="185"/>
      <c r="AR1" s="185"/>
      <c r="AS1" s="185"/>
      <c r="AT1" s="186"/>
      <c r="AU1" s="185"/>
      <c r="AV1" s="185"/>
      <c r="AW1" s="185"/>
      <c r="AX1" s="185"/>
      <c r="AY1" s="185"/>
      <c r="AZ1" s="185"/>
      <c r="BA1" s="185"/>
      <c r="BB1" s="185"/>
      <c r="BC1" s="185"/>
      <c r="BD1" s="185"/>
      <c r="BE1" s="185"/>
      <c r="BF1" s="185"/>
      <c r="BG1" s="185"/>
      <c r="BH1" s="185"/>
      <c r="BI1" s="185"/>
      <c r="BJ1" s="185"/>
      <c r="BK1" s="185"/>
      <c r="BL1" s="185"/>
      <c r="BM1" s="185"/>
      <c r="BN1" s="185"/>
      <c r="BO1" s="185"/>
      <c r="BP1" s="185"/>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5"/>
      <c r="DG1" s="185"/>
      <c r="DH1" s="185"/>
      <c r="DI1" s="185"/>
      <c r="DJ1" s="185"/>
      <c r="DK1" s="185"/>
      <c r="DL1" s="185"/>
      <c r="DM1" s="185"/>
      <c r="DN1" s="185"/>
      <c r="DO1" s="185"/>
      <c r="DP1" s="185"/>
      <c r="DQ1" s="185"/>
      <c r="DR1" s="185"/>
      <c r="DS1" s="185"/>
      <c r="DT1" s="185"/>
      <c r="DU1" s="185"/>
      <c r="DV1" s="185"/>
      <c r="DW1" s="185"/>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9"/>
      <c r="EZ1" s="189"/>
      <c r="FA1" s="189"/>
      <c r="FB1" s="189"/>
      <c r="FC1" s="189"/>
      <c r="FD1" s="189"/>
      <c r="FE1" s="189"/>
      <c r="FF1" s="189"/>
      <c r="FG1" s="189"/>
      <c r="FH1" s="189"/>
      <c r="FI1" s="189"/>
      <c r="FJ1" s="189"/>
      <c r="FK1" s="189"/>
      <c r="FL1" s="189"/>
      <c r="FM1" s="189"/>
      <c r="FN1" s="189"/>
      <c r="FO1" s="189"/>
      <c r="FP1" s="189"/>
      <c r="FQ1" s="189"/>
      <c r="FR1" s="189"/>
      <c r="FS1" s="189"/>
      <c r="FT1" s="189"/>
      <c r="FU1" s="189"/>
      <c r="FV1" s="189"/>
      <c r="FW1" s="189"/>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row>
    <row r="2" spans="1:221" x14ac:dyDescent="0.25">
      <c r="A2" s="532"/>
      <c r="B2" s="534" t="s">
        <v>1</v>
      </c>
      <c r="C2" s="535"/>
      <c r="D2" s="535"/>
      <c r="E2" s="535"/>
      <c r="F2" s="535"/>
      <c r="G2" s="535"/>
      <c r="H2" s="535"/>
      <c r="I2" s="535"/>
      <c r="J2" s="535"/>
      <c r="K2" s="535"/>
      <c r="L2" s="535"/>
      <c r="M2" s="535"/>
      <c r="N2" s="535"/>
      <c r="O2" s="535"/>
      <c r="P2" s="535"/>
      <c r="Q2" s="535"/>
      <c r="R2" s="535"/>
      <c r="S2" s="535"/>
      <c r="T2" s="535"/>
      <c r="U2" s="535"/>
      <c r="V2" s="535"/>
      <c r="W2" s="535"/>
      <c r="X2" s="535"/>
      <c r="Y2" s="535"/>
      <c r="Z2" s="536"/>
      <c r="AA2" s="190"/>
      <c r="AB2" s="539"/>
      <c r="AC2" s="540"/>
      <c r="AD2" s="185"/>
      <c r="AE2" s="185"/>
      <c r="AF2" s="185"/>
      <c r="AG2" s="185"/>
      <c r="AH2" s="185"/>
      <c r="AI2" s="185"/>
      <c r="AJ2" s="185"/>
      <c r="AK2" s="185"/>
      <c r="AL2" s="185"/>
      <c r="AM2" s="185"/>
      <c r="AN2" s="185"/>
      <c r="AO2" s="185"/>
      <c r="AP2" s="185"/>
      <c r="AQ2" s="185"/>
      <c r="AR2" s="185"/>
      <c r="AS2" s="185"/>
      <c r="AT2" s="186"/>
      <c r="AU2" s="185"/>
      <c r="AV2" s="185"/>
      <c r="AW2" s="185"/>
      <c r="AX2" s="185"/>
      <c r="AY2" s="185"/>
      <c r="AZ2" s="185"/>
      <c r="BA2" s="185"/>
      <c r="BB2" s="185"/>
      <c r="BC2" s="185"/>
      <c r="BD2" s="185"/>
      <c r="BE2" s="185"/>
      <c r="BF2" s="185"/>
      <c r="BG2" s="185"/>
      <c r="BH2" s="185"/>
      <c r="BI2" s="185"/>
      <c r="BJ2" s="185"/>
      <c r="BK2" s="185"/>
      <c r="BL2" s="185"/>
      <c r="BM2" s="185"/>
      <c r="BN2" s="185"/>
      <c r="BO2" s="185"/>
      <c r="BP2" s="185"/>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5"/>
      <c r="DG2" s="185"/>
      <c r="DH2" s="185"/>
      <c r="DI2" s="185"/>
      <c r="DJ2" s="185"/>
      <c r="DK2" s="185"/>
      <c r="DL2" s="185"/>
      <c r="DM2" s="185"/>
      <c r="DN2" s="185"/>
      <c r="DO2" s="185"/>
      <c r="DP2" s="185"/>
      <c r="DQ2" s="185"/>
      <c r="DR2" s="185"/>
      <c r="DS2" s="185"/>
      <c r="DT2" s="185"/>
      <c r="DU2" s="185"/>
      <c r="DV2" s="185"/>
      <c r="DW2" s="185"/>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row>
    <row r="3" spans="1:221" x14ac:dyDescent="0.25">
      <c r="A3" s="533"/>
      <c r="B3" s="534" t="s">
        <v>2</v>
      </c>
      <c r="C3" s="535"/>
      <c r="D3" s="535"/>
      <c r="E3" s="535"/>
      <c r="F3" s="535"/>
      <c r="G3" s="535"/>
      <c r="H3" s="535"/>
      <c r="I3" s="535"/>
      <c r="J3" s="535"/>
      <c r="K3" s="536"/>
      <c r="L3" s="543" t="s">
        <v>3</v>
      </c>
      <c r="M3" s="544"/>
      <c r="N3" s="544"/>
      <c r="O3" s="544"/>
      <c r="P3" s="544"/>
      <c r="Q3" s="544"/>
      <c r="R3" s="544"/>
      <c r="S3" s="544"/>
      <c r="T3" s="544"/>
      <c r="U3" s="544"/>
      <c r="V3" s="544"/>
      <c r="W3" s="544"/>
      <c r="X3" s="544"/>
      <c r="Y3" s="544"/>
      <c r="Z3" s="545"/>
      <c r="AA3" s="191"/>
      <c r="AB3" s="541"/>
      <c r="AC3" s="542"/>
      <c r="AD3" s="185"/>
      <c r="AE3" s="185"/>
      <c r="AF3" s="185"/>
      <c r="AG3" s="185"/>
      <c r="AH3" s="185"/>
      <c r="AI3" s="185"/>
      <c r="AJ3" s="185"/>
      <c r="AK3" s="185"/>
      <c r="AL3" s="185"/>
      <c r="AM3" s="185"/>
      <c r="AN3" s="185"/>
      <c r="AO3" s="185"/>
      <c r="AP3" s="185"/>
      <c r="AQ3" s="185"/>
      <c r="AR3" s="185"/>
      <c r="AS3" s="185"/>
      <c r="AT3" s="186"/>
      <c r="AU3" s="185"/>
      <c r="AV3" s="185"/>
      <c r="AW3" s="185"/>
      <c r="AX3" s="185"/>
      <c r="AY3" s="185"/>
      <c r="AZ3" s="185"/>
      <c r="BA3" s="185"/>
      <c r="BB3" s="185"/>
      <c r="BC3" s="185"/>
      <c r="BD3" s="185"/>
      <c r="BE3" s="185"/>
      <c r="BF3" s="185"/>
      <c r="BG3" s="185"/>
      <c r="BH3" s="185"/>
      <c r="BI3" s="185"/>
      <c r="BJ3" s="185"/>
      <c r="BK3" s="185"/>
      <c r="BL3" s="185"/>
      <c r="BM3" s="185"/>
      <c r="BN3" s="185"/>
      <c r="BO3" s="185"/>
      <c r="BP3" s="185"/>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5"/>
      <c r="DG3" s="185"/>
      <c r="DH3" s="185"/>
      <c r="DI3" s="185"/>
      <c r="DJ3" s="185"/>
      <c r="DK3" s="185"/>
      <c r="DL3" s="185"/>
      <c r="DM3" s="185"/>
      <c r="DN3" s="185"/>
      <c r="DO3" s="185"/>
      <c r="DP3" s="185"/>
      <c r="DQ3" s="185"/>
      <c r="DR3" s="185"/>
      <c r="DS3" s="185"/>
      <c r="DT3" s="185"/>
      <c r="DU3" s="185"/>
      <c r="DV3" s="185"/>
      <c r="DW3" s="185"/>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row>
    <row r="4" spans="1:221" x14ac:dyDescent="0.25">
      <c r="A4" s="192"/>
      <c r="B4" s="192"/>
      <c r="C4" s="192"/>
      <c r="D4" s="192"/>
      <c r="E4" s="192"/>
      <c r="F4" s="193"/>
      <c r="G4" s="193"/>
      <c r="H4" s="192"/>
      <c r="I4" s="194"/>
      <c r="J4" s="194"/>
      <c r="K4" s="194"/>
      <c r="L4" s="194"/>
      <c r="M4" s="195"/>
      <c r="N4" s="196"/>
      <c r="O4" s="196"/>
      <c r="P4" s="197"/>
      <c r="Q4" s="198"/>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200"/>
      <c r="CW4" s="199"/>
      <c r="CX4" s="199"/>
      <c r="CY4" s="199"/>
      <c r="CZ4" s="199"/>
      <c r="DA4" s="199"/>
      <c r="DB4" s="199"/>
      <c r="DC4" s="199"/>
      <c r="DD4" s="199"/>
      <c r="DE4" s="199"/>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6"/>
      <c r="FA4" s="196"/>
      <c r="FB4" s="196"/>
      <c r="FC4" s="196"/>
      <c r="FD4" s="196"/>
      <c r="FE4" s="196"/>
      <c r="FF4" s="196"/>
      <c r="FG4" s="196"/>
      <c r="FH4" s="196"/>
      <c r="FI4" s="196"/>
      <c r="FJ4" s="196"/>
      <c r="FK4" s="196"/>
      <c r="FL4" s="196"/>
      <c r="FM4" s="196"/>
      <c r="FN4" s="196"/>
      <c r="FO4" s="196"/>
      <c r="FP4" s="196"/>
      <c r="FQ4" s="196"/>
      <c r="FR4" s="196"/>
      <c r="FS4" s="196"/>
      <c r="FT4" s="196"/>
      <c r="FU4" s="196"/>
      <c r="FV4" s="196"/>
      <c r="FW4" s="196"/>
      <c r="FX4" s="196"/>
      <c r="FY4" s="196"/>
      <c r="FZ4" s="196"/>
      <c r="GA4" s="196"/>
      <c r="GB4" s="196"/>
      <c r="GC4" s="196"/>
      <c r="GD4" s="196"/>
      <c r="GE4" s="196"/>
      <c r="GF4" s="196"/>
      <c r="GG4" s="196"/>
      <c r="GH4" s="196"/>
      <c r="GI4" s="196"/>
      <c r="GJ4" s="196"/>
      <c r="GK4" s="196"/>
      <c r="GL4" s="196"/>
      <c r="GM4" s="196"/>
      <c r="GN4" s="196"/>
      <c r="GO4" s="196"/>
      <c r="GP4" s="196"/>
      <c r="GQ4" s="196"/>
      <c r="GR4" s="196"/>
      <c r="GS4" s="196"/>
      <c r="GT4" s="196"/>
      <c r="GU4" s="196"/>
      <c r="GV4" s="196"/>
      <c r="GW4" s="196"/>
      <c r="GX4" s="196"/>
      <c r="GY4" s="196"/>
      <c r="GZ4" s="196"/>
      <c r="HA4" s="196"/>
      <c r="HB4" s="196"/>
      <c r="HC4" s="196"/>
      <c r="HD4" s="196"/>
      <c r="HE4" s="196"/>
      <c r="HF4" s="196"/>
      <c r="HG4" s="196"/>
      <c r="HH4" s="196"/>
      <c r="HI4" s="196"/>
      <c r="HJ4" s="196"/>
      <c r="HK4" s="196"/>
      <c r="HL4" s="196"/>
      <c r="HM4" s="196"/>
    </row>
    <row r="5" spans="1:221" x14ac:dyDescent="0.25">
      <c r="A5" s="192"/>
      <c r="B5" s="192"/>
      <c r="C5" s="192"/>
      <c r="D5" s="192"/>
      <c r="E5" s="192"/>
      <c r="F5" s="193"/>
      <c r="G5" s="193"/>
      <c r="H5" s="192"/>
      <c r="I5" s="194"/>
      <c r="J5" s="194"/>
      <c r="K5" s="194"/>
      <c r="L5" s="194"/>
      <c r="M5" s="195"/>
      <c r="N5" s="196"/>
      <c r="O5" s="196"/>
      <c r="P5" s="197"/>
      <c r="Q5" s="198"/>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200"/>
      <c r="CW5" s="199"/>
      <c r="CX5" s="199"/>
      <c r="CY5" s="199"/>
      <c r="CZ5" s="199"/>
      <c r="DA5" s="199"/>
      <c r="DB5" s="199"/>
      <c r="DC5" s="199"/>
      <c r="DD5" s="199"/>
      <c r="DE5" s="199"/>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6"/>
      <c r="FA5" s="196"/>
      <c r="FB5" s="196"/>
      <c r="FC5" s="196"/>
      <c r="FD5" s="196"/>
      <c r="FE5" s="196"/>
      <c r="FF5" s="196"/>
      <c r="FG5" s="196"/>
      <c r="FH5" s="196"/>
      <c r="FI5" s="196"/>
      <c r="FJ5" s="196"/>
      <c r="FK5" s="196"/>
      <c r="FL5" s="196"/>
      <c r="FM5" s="196"/>
      <c r="FN5" s="196"/>
      <c r="FO5" s="196"/>
      <c r="FP5" s="196"/>
      <c r="FQ5" s="196"/>
      <c r="FR5" s="196"/>
      <c r="FS5" s="196"/>
      <c r="FT5" s="196"/>
      <c r="FU5" s="196"/>
      <c r="FV5" s="196"/>
      <c r="FW5" s="196"/>
      <c r="FX5" s="196"/>
      <c r="FY5" s="196"/>
      <c r="FZ5" s="196"/>
      <c r="GA5" s="196"/>
      <c r="GB5" s="196"/>
      <c r="GC5" s="196"/>
      <c r="GD5" s="196"/>
      <c r="GE5" s="196"/>
      <c r="GF5" s="196"/>
      <c r="GG5" s="196"/>
      <c r="GH5" s="196"/>
      <c r="GI5" s="196"/>
      <c r="GJ5" s="196"/>
      <c r="GK5" s="196"/>
      <c r="GL5" s="196"/>
      <c r="GM5" s="196"/>
      <c r="GN5" s="196"/>
      <c r="GO5" s="196"/>
      <c r="GP5" s="196"/>
      <c r="GQ5" s="196"/>
      <c r="GR5" s="196"/>
      <c r="GS5" s="196"/>
      <c r="GT5" s="196"/>
      <c r="GU5" s="196"/>
      <c r="GV5" s="196"/>
      <c r="GW5" s="196"/>
      <c r="GX5" s="196"/>
      <c r="GY5" s="196"/>
      <c r="GZ5" s="196"/>
      <c r="HA5" s="196"/>
      <c r="HB5" s="196"/>
      <c r="HC5" s="196"/>
      <c r="HD5" s="196"/>
      <c r="HE5" s="196"/>
      <c r="HF5" s="196"/>
      <c r="HG5" s="196"/>
      <c r="HH5" s="196"/>
      <c r="HI5" s="196"/>
      <c r="HJ5" s="196"/>
      <c r="HK5" s="196"/>
      <c r="HL5" s="196"/>
      <c r="HM5" s="196"/>
    </row>
    <row r="6" spans="1:221" ht="35.25" customHeight="1" x14ac:dyDescent="0.25">
      <c r="A6" s="503" t="s">
        <v>14</v>
      </c>
      <c r="B6" s="504"/>
      <c r="C6" s="453" t="s">
        <v>15</v>
      </c>
      <c r="D6" s="454"/>
      <c r="E6" s="454"/>
      <c r="F6" s="454"/>
      <c r="G6" s="454"/>
      <c r="H6" s="455"/>
      <c r="I6" s="201"/>
      <c r="J6" s="201"/>
      <c r="K6" s="201"/>
      <c r="L6" s="201"/>
      <c r="M6" s="202"/>
      <c r="N6" s="203"/>
      <c r="O6" s="203"/>
      <c r="P6" s="204"/>
      <c r="Q6" s="201"/>
      <c r="R6" s="201"/>
      <c r="S6" s="201"/>
      <c r="T6" s="205"/>
      <c r="U6" s="205"/>
      <c r="V6" s="205"/>
      <c r="W6" s="201"/>
      <c r="X6" s="201"/>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row>
    <row r="7" spans="1:221" ht="35.25" customHeight="1" x14ac:dyDescent="0.25">
      <c r="A7" s="503" t="s">
        <v>16</v>
      </c>
      <c r="B7" s="504"/>
      <c r="C7" s="442" t="s">
        <v>17</v>
      </c>
      <c r="D7" s="443"/>
      <c r="E7" s="443"/>
      <c r="F7" s="443"/>
      <c r="G7" s="443"/>
      <c r="H7" s="444"/>
      <c r="I7" s="201"/>
      <c r="J7" s="201"/>
      <c r="K7" s="201"/>
      <c r="L7" s="201"/>
      <c r="M7" s="202"/>
      <c r="N7" s="203"/>
      <c r="O7" s="203"/>
      <c r="P7" s="204"/>
      <c r="Q7" s="201"/>
      <c r="R7" s="201"/>
      <c r="S7" s="201"/>
      <c r="T7" s="205"/>
      <c r="U7" s="205"/>
      <c r="V7" s="205"/>
      <c r="W7" s="201"/>
      <c r="X7" s="201"/>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row>
    <row r="8" spans="1:221" ht="35.25" customHeight="1" x14ac:dyDescent="0.25">
      <c r="A8" s="499" t="s">
        <v>18</v>
      </c>
      <c r="B8" s="500"/>
      <c r="C8" s="442" t="s">
        <v>19</v>
      </c>
      <c r="D8" s="443"/>
      <c r="E8" s="443"/>
      <c r="F8" s="443"/>
      <c r="G8" s="443"/>
      <c r="H8" s="444"/>
      <c r="I8" s="201"/>
      <c r="J8" s="201"/>
      <c r="K8" s="201"/>
      <c r="L8" s="201"/>
      <c r="M8" s="202"/>
      <c r="N8" s="203"/>
      <c r="O8" s="203"/>
      <c r="P8" s="204"/>
      <c r="Q8" s="201"/>
      <c r="R8" s="201"/>
      <c r="S8" s="201"/>
      <c r="T8" s="205"/>
      <c r="U8" s="205"/>
      <c r="V8" s="205"/>
      <c r="W8" s="201"/>
      <c r="X8" s="201"/>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row>
    <row r="9" spans="1:221" ht="58.5" customHeight="1" x14ac:dyDescent="0.25">
      <c r="A9" s="499" t="s">
        <v>20</v>
      </c>
      <c r="B9" s="500"/>
      <c r="C9" s="442" t="s">
        <v>21</v>
      </c>
      <c r="D9" s="443"/>
      <c r="E9" s="443"/>
      <c r="F9" s="443"/>
      <c r="G9" s="443"/>
      <c r="H9" s="444"/>
      <c r="I9" s="201"/>
      <c r="J9" s="201"/>
      <c r="K9" s="201"/>
      <c r="L9" s="201"/>
      <c r="M9" s="202"/>
      <c r="N9" s="203"/>
      <c r="O9" s="203"/>
      <c r="P9" s="204"/>
      <c r="Q9" s="201"/>
      <c r="R9" s="201"/>
      <c r="S9" s="201"/>
      <c r="T9" s="205"/>
      <c r="U9" s="205"/>
      <c r="V9" s="205"/>
      <c r="W9" s="201"/>
      <c r="X9" s="201"/>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row>
    <row r="10" spans="1:221" ht="35.25" customHeight="1" x14ac:dyDescent="0.25">
      <c r="A10" s="503" t="s">
        <v>22</v>
      </c>
      <c r="B10" s="504"/>
      <c r="C10" s="442">
        <v>7951</v>
      </c>
      <c r="D10" s="443"/>
      <c r="E10" s="443"/>
      <c r="F10" s="443"/>
      <c r="G10" s="443"/>
      <c r="H10" s="444"/>
      <c r="I10" s="201"/>
      <c r="J10" s="201"/>
      <c r="K10" s="201"/>
      <c r="L10" s="201"/>
      <c r="M10" s="202"/>
      <c r="N10" s="203"/>
      <c r="O10" s="203"/>
      <c r="P10" s="204"/>
      <c r="Q10" s="201"/>
      <c r="R10" s="201"/>
      <c r="S10" s="201"/>
      <c r="T10" s="205"/>
      <c r="U10" s="205"/>
      <c r="V10" s="205"/>
      <c r="W10" s="201"/>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row>
    <row r="11" spans="1:221" ht="35.25" customHeight="1" x14ac:dyDescent="0.25">
      <c r="A11" s="499" t="s">
        <v>23</v>
      </c>
      <c r="B11" s="500"/>
      <c r="C11" s="442" t="s">
        <v>24</v>
      </c>
      <c r="D11" s="443"/>
      <c r="E11" s="443"/>
      <c r="F11" s="443"/>
      <c r="G11" s="443"/>
      <c r="H11" s="444"/>
      <c r="I11" s="201"/>
      <c r="J11" s="201"/>
      <c r="K11" s="201"/>
      <c r="L11" s="201"/>
      <c r="M11" s="202"/>
      <c r="N11" s="203"/>
      <c r="O11" s="203"/>
      <c r="P11" s="204"/>
      <c r="Q11" s="201"/>
      <c r="R11" s="201"/>
      <c r="S11" s="201"/>
      <c r="T11" s="205"/>
      <c r="U11" s="205"/>
      <c r="V11" s="205"/>
      <c r="W11" s="201"/>
      <c r="X11" s="201"/>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row>
    <row r="12" spans="1:221" ht="35.25" customHeight="1" x14ac:dyDescent="0.25">
      <c r="A12" s="499" t="s">
        <v>25</v>
      </c>
      <c r="B12" s="500"/>
      <c r="C12" s="442" t="s">
        <v>26</v>
      </c>
      <c r="D12" s="443"/>
      <c r="E12" s="443"/>
      <c r="F12" s="443"/>
      <c r="G12" s="443"/>
      <c r="H12" s="444"/>
      <c r="I12" s="201"/>
      <c r="J12" s="201"/>
      <c r="K12" s="201"/>
      <c r="L12" s="201"/>
      <c r="M12" s="202"/>
      <c r="N12" s="203"/>
      <c r="O12" s="203"/>
      <c r="P12" s="204"/>
      <c r="Q12" s="201"/>
      <c r="R12" s="201"/>
      <c r="S12" s="201"/>
      <c r="T12" s="205"/>
      <c r="U12" s="205"/>
      <c r="V12" s="205"/>
      <c r="W12" s="201"/>
      <c r="X12" s="201"/>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8"/>
      <c r="FA12" s="208"/>
      <c r="FB12" s="208"/>
      <c r="FC12" s="208"/>
      <c r="FD12" s="208"/>
      <c r="FE12" s="208"/>
      <c r="FF12" s="208"/>
      <c r="FG12" s="208"/>
      <c r="FH12" s="208"/>
      <c r="FI12" s="208"/>
      <c r="FJ12" s="208"/>
      <c r="FK12" s="208"/>
      <c r="FL12" s="208"/>
      <c r="FM12" s="208"/>
      <c r="FN12" s="208"/>
      <c r="FO12" s="208"/>
      <c r="FP12" s="208"/>
      <c r="FQ12" s="208"/>
      <c r="FR12" s="208"/>
      <c r="FS12" s="208"/>
      <c r="FT12" s="208"/>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row>
    <row r="13" spans="1:221" ht="35.25" customHeight="1" x14ac:dyDescent="0.25">
      <c r="A13" s="503" t="s">
        <v>27</v>
      </c>
      <c r="B13" s="504"/>
      <c r="C13" s="442" t="s">
        <v>28</v>
      </c>
      <c r="D13" s="443"/>
      <c r="E13" s="443"/>
      <c r="F13" s="443"/>
      <c r="G13" s="443"/>
      <c r="H13" s="444"/>
      <c r="I13" s="201"/>
      <c r="J13" s="201"/>
      <c r="K13" s="201"/>
      <c r="L13" s="201"/>
      <c r="M13" s="202"/>
      <c r="N13" s="203"/>
      <c r="O13" s="203"/>
      <c r="P13" s="204"/>
      <c r="Q13" s="201"/>
      <c r="R13" s="201"/>
      <c r="S13" s="201"/>
      <c r="T13" s="205"/>
      <c r="U13" s="205"/>
      <c r="V13" s="205"/>
      <c r="W13" s="201"/>
      <c r="X13" s="201"/>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8"/>
      <c r="FA13" s="208"/>
      <c r="FB13" s="208"/>
      <c r="FC13" s="208"/>
      <c r="FD13" s="208"/>
      <c r="FE13" s="208"/>
      <c r="FF13" s="208"/>
      <c r="FG13" s="208"/>
      <c r="FH13" s="208"/>
      <c r="FI13" s="208"/>
      <c r="FJ13" s="208"/>
      <c r="FK13" s="208"/>
      <c r="FL13" s="208"/>
      <c r="FM13" s="208"/>
      <c r="FN13" s="208"/>
      <c r="FO13" s="208"/>
      <c r="FP13" s="208"/>
      <c r="FQ13" s="208"/>
      <c r="FR13" s="208"/>
      <c r="FS13" s="208"/>
      <c r="FT13" s="208"/>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c r="HG13" s="208"/>
      <c r="HH13" s="208"/>
      <c r="HI13" s="208"/>
      <c r="HJ13" s="208"/>
      <c r="HK13" s="208"/>
      <c r="HL13" s="208"/>
      <c r="HM13" s="208"/>
    </row>
    <row r="14" spans="1:221" x14ac:dyDescent="0.25">
      <c r="A14" s="505" t="s">
        <v>29</v>
      </c>
      <c r="B14" s="506"/>
      <c r="C14" s="209" t="s">
        <v>30</v>
      </c>
      <c r="D14" s="546" t="s">
        <v>100</v>
      </c>
      <c r="E14" s="547"/>
      <c r="F14" s="548"/>
      <c r="G14" s="549">
        <v>2024</v>
      </c>
      <c r="H14" s="550"/>
      <c r="I14" s="201"/>
      <c r="J14" s="201"/>
      <c r="K14" s="201"/>
      <c r="L14" s="201"/>
      <c r="M14" s="202"/>
      <c r="N14" s="203"/>
      <c r="O14" s="203"/>
      <c r="P14" s="204"/>
      <c r="Q14" s="201"/>
      <c r="R14" s="201"/>
      <c r="S14" s="201"/>
      <c r="T14" s="205"/>
      <c r="U14" s="205"/>
      <c r="V14" s="205"/>
      <c r="W14" s="201"/>
      <c r="X14" s="201"/>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8"/>
      <c r="FA14" s="208"/>
      <c r="FB14" s="208"/>
      <c r="FC14" s="208"/>
      <c r="FD14" s="208"/>
      <c r="FE14" s="208"/>
      <c r="FF14" s="208"/>
      <c r="FG14" s="208"/>
      <c r="FH14" s="208"/>
      <c r="FI14" s="208"/>
      <c r="FJ14" s="208"/>
      <c r="FK14" s="208"/>
      <c r="FL14" s="208"/>
      <c r="FM14" s="208"/>
      <c r="FN14" s="208"/>
      <c r="FO14" s="208"/>
      <c r="FP14" s="208"/>
      <c r="FQ14" s="208"/>
      <c r="FR14" s="208"/>
      <c r="FS14" s="208"/>
      <c r="FT14" s="208"/>
      <c r="FU14" s="208"/>
      <c r="FV14" s="208"/>
      <c r="FW14" s="208"/>
      <c r="FX14" s="208"/>
      <c r="FY14" s="208"/>
      <c r="FZ14" s="208"/>
      <c r="GA14" s="208"/>
      <c r="GB14" s="208"/>
      <c r="GC14" s="208"/>
      <c r="GD14" s="208"/>
      <c r="GE14" s="208"/>
      <c r="GF14" s="208"/>
      <c r="GG14" s="208"/>
      <c r="GH14" s="208"/>
      <c r="GI14" s="208"/>
      <c r="GJ14" s="208"/>
      <c r="GK14" s="208"/>
      <c r="GL14" s="208"/>
      <c r="GM14" s="208"/>
      <c r="GN14" s="208"/>
      <c r="GO14" s="208"/>
      <c r="GP14" s="208"/>
      <c r="GQ14" s="208"/>
      <c r="GR14" s="208"/>
      <c r="GS14" s="208"/>
      <c r="GT14" s="208"/>
      <c r="GU14" s="208"/>
      <c r="GV14" s="208"/>
      <c r="GW14" s="208"/>
      <c r="GX14" s="208"/>
      <c r="GY14" s="208"/>
      <c r="GZ14" s="208"/>
      <c r="HA14" s="208"/>
      <c r="HB14" s="208"/>
      <c r="HC14" s="208"/>
      <c r="HD14" s="208"/>
      <c r="HE14" s="208"/>
      <c r="HF14" s="208"/>
      <c r="HG14" s="208"/>
      <c r="HH14" s="208"/>
      <c r="HI14" s="208"/>
      <c r="HJ14" s="208"/>
      <c r="HK14" s="208"/>
      <c r="HL14" s="208"/>
      <c r="HM14" s="208"/>
    </row>
    <row r="15" spans="1:221" x14ac:dyDescent="0.25">
      <c r="A15" s="507"/>
      <c r="B15" s="508"/>
      <c r="C15" s="209" t="s">
        <v>32</v>
      </c>
      <c r="D15" s="553" t="s">
        <v>33</v>
      </c>
      <c r="E15" s="554"/>
      <c r="F15" s="555"/>
      <c r="G15" s="551"/>
      <c r="H15" s="552"/>
      <c r="I15" s="201"/>
      <c r="J15" s="201"/>
      <c r="K15" s="201"/>
      <c r="L15" s="201"/>
      <c r="M15" s="202"/>
      <c r="N15" s="203"/>
      <c r="O15" s="203"/>
      <c r="P15" s="204"/>
      <c r="Q15" s="201"/>
      <c r="R15" s="201"/>
      <c r="S15" s="201"/>
      <c r="T15" s="205"/>
      <c r="U15" s="205"/>
      <c r="V15" s="205"/>
      <c r="W15" s="201"/>
      <c r="X15" s="201"/>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8"/>
      <c r="FA15" s="208"/>
      <c r="FB15" s="208"/>
      <c r="FC15" s="208"/>
      <c r="FD15" s="208"/>
      <c r="FE15" s="208"/>
      <c r="FF15" s="208"/>
      <c r="FG15" s="208"/>
      <c r="FH15" s="208"/>
      <c r="FI15" s="208"/>
      <c r="FJ15" s="208"/>
      <c r="FK15" s="208"/>
      <c r="FL15" s="208"/>
      <c r="FM15" s="208"/>
      <c r="FN15" s="208"/>
      <c r="FO15" s="208"/>
      <c r="FP15" s="208"/>
      <c r="FQ15" s="208"/>
      <c r="FR15" s="208"/>
      <c r="FS15" s="208"/>
      <c r="FT15" s="208"/>
      <c r="FU15" s="208"/>
      <c r="FV15" s="208"/>
      <c r="FW15" s="208"/>
      <c r="FX15" s="208"/>
      <c r="FY15" s="208"/>
      <c r="FZ15" s="208"/>
      <c r="GA15" s="208"/>
      <c r="GB15" s="208"/>
      <c r="GC15" s="208"/>
      <c r="GD15" s="208"/>
      <c r="GE15" s="208"/>
      <c r="GF15" s="208"/>
      <c r="GG15" s="208"/>
      <c r="GH15" s="208"/>
      <c r="GI15" s="208"/>
      <c r="GJ15" s="208"/>
      <c r="GK15" s="208"/>
      <c r="GL15" s="208"/>
      <c r="GM15" s="208"/>
      <c r="GN15" s="208"/>
      <c r="GO15" s="208"/>
      <c r="GP15" s="208"/>
      <c r="GQ15" s="208"/>
      <c r="GR15" s="208"/>
      <c r="GS15" s="208"/>
      <c r="GT15" s="208"/>
      <c r="GU15" s="208"/>
      <c r="GV15" s="208"/>
      <c r="GW15" s="208"/>
      <c r="GX15" s="208"/>
      <c r="GY15" s="208"/>
      <c r="GZ15" s="208"/>
      <c r="HA15" s="208"/>
      <c r="HB15" s="208"/>
      <c r="HC15" s="208"/>
      <c r="HD15" s="208"/>
      <c r="HE15" s="208"/>
      <c r="HF15" s="208"/>
      <c r="HG15" s="208"/>
      <c r="HH15" s="208"/>
      <c r="HI15" s="208"/>
      <c r="HJ15" s="208"/>
      <c r="HK15" s="208"/>
      <c r="HL15" s="208"/>
      <c r="HM15" s="208"/>
    </row>
    <row r="16" spans="1:221" x14ac:dyDescent="0.25">
      <c r="A16" s="210"/>
      <c r="B16" s="211"/>
      <c r="C16" s="211"/>
      <c r="D16" s="198"/>
      <c r="E16" s="198"/>
      <c r="F16" s="212"/>
      <c r="G16" s="212"/>
      <c r="H16" s="198"/>
      <c r="I16" s="198"/>
      <c r="J16" s="185"/>
      <c r="K16" s="188"/>
      <c r="L16" s="188"/>
      <c r="M16" s="213"/>
      <c r="N16" s="189"/>
      <c r="O16" s="189"/>
      <c r="P16" s="214"/>
      <c r="Q16" s="188"/>
      <c r="R16" s="215"/>
      <c r="S16" s="188"/>
      <c r="T16" s="214"/>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94"/>
      <c r="AW16" s="188"/>
      <c r="AX16" s="188"/>
      <c r="AY16" s="188"/>
      <c r="AZ16" s="188"/>
      <c r="BA16" s="188"/>
      <c r="BB16" s="188"/>
      <c r="BC16" s="188"/>
      <c r="BD16" s="188"/>
      <c r="BE16" s="188"/>
      <c r="BF16" s="188"/>
      <c r="BG16" s="188"/>
      <c r="BH16" s="188"/>
      <c r="BI16" s="188"/>
      <c r="BJ16" s="188"/>
      <c r="BK16" s="188"/>
      <c r="BL16" s="188"/>
      <c r="BM16" s="188"/>
      <c r="BN16" s="188"/>
      <c r="BO16" s="188"/>
      <c r="BP16" s="188"/>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Q16" s="216"/>
      <c r="CR16" s="216"/>
      <c r="CS16" s="216"/>
      <c r="CT16" s="216"/>
      <c r="CU16" s="216"/>
      <c r="CV16" s="217"/>
      <c r="CW16" s="216"/>
      <c r="CX16" s="216"/>
      <c r="CY16" s="216"/>
      <c r="CZ16" s="216"/>
      <c r="DA16" s="216"/>
      <c r="DB16" s="216"/>
      <c r="DC16" s="216"/>
      <c r="DD16" s="216"/>
      <c r="DE16" s="216"/>
      <c r="DF16" s="188"/>
      <c r="DG16" s="188"/>
      <c r="DH16" s="188"/>
      <c r="DI16" s="188"/>
      <c r="DJ16" s="188"/>
      <c r="DK16" s="188"/>
      <c r="DL16" s="188"/>
      <c r="DM16" s="188"/>
      <c r="DN16" s="188"/>
      <c r="DO16" s="188"/>
      <c r="DP16" s="188"/>
      <c r="DQ16" s="188"/>
      <c r="DR16" s="188"/>
      <c r="DS16" s="188"/>
      <c r="DT16" s="188"/>
      <c r="DU16" s="188"/>
      <c r="DV16" s="188"/>
      <c r="DW16" s="188"/>
      <c r="DX16" s="188"/>
      <c r="DY16" s="188"/>
      <c r="DZ16" s="188"/>
      <c r="EA16" s="188"/>
      <c r="EB16" s="188"/>
      <c r="EC16" s="188"/>
      <c r="ED16" s="188"/>
      <c r="EE16" s="188"/>
      <c r="EF16" s="188"/>
      <c r="EG16" s="188"/>
      <c r="EH16" s="188"/>
      <c r="EI16" s="188"/>
      <c r="EJ16" s="188"/>
      <c r="EK16" s="188"/>
      <c r="EL16" s="188"/>
      <c r="EM16" s="188"/>
      <c r="EN16" s="188"/>
      <c r="EO16" s="188"/>
      <c r="EP16" s="188"/>
      <c r="EQ16" s="188"/>
      <c r="ER16" s="188"/>
      <c r="ES16" s="188"/>
      <c r="ET16" s="188"/>
      <c r="EU16" s="188"/>
      <c r="EV16" s="188"/>
      <c r="EW16" s="188"/>
      <c r="EX16" s="188"/>
      <c r="EY16" s="188"/>
      <c r="EZ16" s="189"/>
      <c r="FA16" s="189"/>
      <c r="FB16" s="189"/>
      <c r="FC16" s="189"/>
      <c r="FD16" s="189"/>
      <c r="FE16" s="189"/>
      <c r="FF16" s="189"/>
      <c r="FG16" s="189"/>
      <c r="FH16" s="189"/>
      <c r="FI16" s="189"/>
      <c r="FJ16" s="189"/>
      <c r="FK16" s="189"/>
      <c r="FL16" s="189"/>
      <c r="FM16" s="189"/>
      <c r="FN16" s="189"/>
      <c r="FO16" s="189"/>
      <c r="FP16" s="189"/>
      <c r="FQ16" s="189"/>
      <c r="FR16" s="189"/>
      <c r="FS16" s="189"/>
      <c r="FT16" s="189"/>
      <c r="FU16" s="189"/>
      <c r="FV16" s="189"/>
      <c r="FW16" s="189"/>
      <c r="FX16" s="189"/>
      <c r="FY16" s="189"/>
      <c r="FZ16" s="189"/>
      <c r="GA16" s="189"/>
      <c r="GB16" s="189"/>
      <c r="GC16" s="189"/>
      <c r="GD16" s="189"/>
      <c r="GE16" s="189"/>
      <c r="GF16" s="189"/>
      <c r="GG16" s="189"/>
      <c r="GH16" s="189"/>
      <c r="GI16" s="189"/>
      <c r="GJ16" s="189"/>
      <c r="GK16" s="189"/>
      <c r="GL16" s="189"/>
      <c r="GM16" s="189"/>
      <c r="GN16" s="189"/>
      <c r="GO16" s="189"/>
      <c r="GP16" s="189"/>
      <c r="GQ16" s="189"/>
      <c r="GR16" s="189"/>
      <c r="GS16" s="189"/>
      <c r="GT16" s="189"/>
      <c r="GU16" s="189"/>
      <c r="GV16" s="189"/>
      <c r="GW16" s="189"/>
      <c r="GX16" s="189"/>
      <c r="GY16" s="189"/>
      <c r="GZ16" s="189"/>
      <c r="HA16" s="189"/>
      <c r="HB16" s="189"/>
      <c r="HC16" s="189"/>
      <c r="HD16" s="189"/>
      <c r="HE16" s="189"/>
      <c r="HF16" s="189"/>
      <c r="HG16" s="189"/>
      <c r="HH16" s="189"/>
      <c r="HI16" s="189"/>
      <c r="HJ16" s="189"/>
      <c r="HK16" s="189"/>
      <c r="HL16" s="189"/>
      <c r="HM16" s="189"/>
    </row>
    <row r="17" spans="1:221" ht="15.75" thickBot="1" x14ac:dyDescent="0.3">
      <c r="A17" s="210"/>
      <c r="B17" s="211"/>
      <c r="C17" s="211"/>
      <c r="D17" s="198"/>
      <c r="E17" s="198"/>
      <c r="F17" s="212"/>
      <c r="G17" s="212"/>
      <c r="H17" s="198"/>
      <c r="I17" s="198"/>
      <c r="J17" s="185"/>
      <c r="K17" s="188"/>
      <c r="L17" s="188"/>
      <c r="M17" s="213"/>
      <c r="N17" s="189"/>
      <c r="O17" s="189"/>
      <c r="P17" s="214"/>
      <c r="Q17" s="188"/>
      <c r="R17" s="215"/>
      <c r="S17" s="188"/>
      <c r="T17" s="214"/>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94"/>
      <c r="AW17" s="188"/>
      <c r="AX17" s="188"/>
      <c r="AY17" s="188"/>
      <c r="AZ17" s="188"/>
      <c r="BA17" s="188"/>
      <c r="BB17" s="188"/>
      <c r="BC17" s="188"/>
      <c r="BD17" s="188"/>
      <c r="BE17" s="188"/>
      <c r="BF17" s="188"/>
      <c r="BG17" s="188"/>
      <c r="BH17" s="188"/>
      <c r="BI17" s="188"/>
      <c r="BJ17" s="188"/>
      <c r="BK17" s="188"/>
      <c r="BL17" s="188"/>
      <c r="BM17" s="188"/>
      <c r="BN17" s="188"/>
      <c r="BO17" s="188"/>
      <c r="BP17" s="188"/>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7"/>
      <c r="CW17" s="216"/>
      <c r="CX17" s="216"/>
      <c r="CY17" s="216"/>
      <c r="CZ17" s="216"/>
      <c r="DA17" s="216"/>
      <c r="DB17" s="216"/>
      <c r="DC17" s="216"/>
      <c r="DD17" s="216"/>
      <c r="DE17" s="216"/>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9"/>
      <c r="FA17" s="189"/>
      <c r="FB17" s="189"/>
      <c r="FC17" s="189"/>
      <c r="FD17" s="189"/>
      <c r="FE17" s="189"/>
      <c r="FF17" s="189"/>
      <c r="FG17" s="189"/>
      <c r="FH17" s="189"/>
      <c r="FI17" s="189"/>
      <c r="FJ17" s="189"/>
      <c r="FK17" s="189"/>
      <c r="FL17" s="189"/>
      <c r="FM17" s="189"/>
      <c r="FN17" s="189"/>
      <c r="FO17" s="189"/>
      <c r="FP17" s="189"/>
      <c r="FQ17" s="189"/>
      <c r="FR17" s="189"/>
      <c r="FS17" s="189"/>
      <c r="FT17" s="189"/>
      <c r="FU17" s="189"/>
      <c r="FV17" s="189"/>
      <c r="FW17" s="189"/>
      <c r="FX17" s="189"/>
      <c r="FY17" s="189"/>
      <c r="FZ17" s="189"/>
      <c r="GA17" s="189"/>
      <c r="GB17" s="189"/>
      <c r="GC17" s="189"/>
      <c r="GD17" s="189"/>
      <c r="GE17" s="189"/>
      <c r="GF17" s="189"/>
      <c r="GG17" s="189"/>
      <c r="GH17" s="189"/>
      <c r="GI17" s="189"/>
      <c r="GJ17" s="189"/>
      <c r="GK17" s="189"/>
      <c r="GL17" s="189"/>
      <c r="GM17" s="189"/>
      <c r="GN17" s="189"/>
      <c r="GO17" s="189"/>
      <c r="GP17" s="189"/>
      <c r="GQ17" s="189"/>
      <c r="GR17" s="189"/>
      <c r="GS17" s="189"/>
      <c r="GT17" s="189"/>
      <c r="GU17" s="189"/>
      <c r="GV17" s="189"/>
      <c r="GW17" s="189"/>
      <c r="GX17" s="189"/>
      <c r="GY17" s="189"/>
      <c r="GZ17" s="189"/>
      <c r="HA17" s="189"/>
      <c r="HB17" s="189"/>
      <c r="HC17" s="189"/>
      <c r="HD17" s="189"/>
      <c r="HE17" s="189"/>
      <c r="HF17" s="189"/>
      <c r="HG17" s="189"/>
      <c r="HH17" s="189"/>
      <c r="HI17" s="189"/>
      <c r="HJ17" s="189"/>
      <c r="HK17" s="189"/>
      <c r="HL17" s="189"/>
      <c r="HM17" s="189"/>
    </row>
    <row r="18" spans="1:221" ht="16.5" thickBot="1" x14ac:dyDescent="0.3">
      <c r="A18" s="218" t="s">
        <v>102</v>
      </c>
      <c r="B18" s="219"/>
      <c r="C18" s="220"/>
      <c r="D18" s="220"/>
      <c r="E18" s="220"/>
      <c r="F18" s="221"/>
      <c r="G18" s="221"/>
      <c r="H18" s="220"/>
      <c r="I18" s="220"/>
      <c r="J18" s="222"/>
      <c r="K18" s="220"/>
      <c r="L18" s="220"/>
      <c r="M18" s="223"/>
      <c r="N18" s="221"/>
      <c r="O18" s="221"/>
      <c r="P18" s="224"/>
      <c r="Q18" s="220"/>
      <c r="R18" s="225"/>
      <c r="S18" s="220"/>
      <c r="T18" s="224"/>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6"/>
      <c r="AW18" s="220"/>
      <c r="AX18" s="220"/>
      <c r="AY18" s="220"/>
      <c r="AZ18" s="220"/>
      <c r="BA18" s="220"/>
      <c r="BB18" s="220"/>
      <c r="BC18" s="220"/>
      <c r="BD18" s="220"/>
      <c r="BE18" s="220"/>
      <c r="BF18" s="220"/>
      <c r="BG18" s="220"/>
      <c r="BH18" s="220"/>
      <c r="BI18" s="220"/>
      <c r="BJ18" s="220"/>
      <c r="BK18" s="220"/>
      <c r="BL18" s="220"/>
      <c r="BM18" s="220"/>
      <c r="BN18" s="220"/>
      <c r="BO18" s="220"/>
      <c r="BP18" s="220"/>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8"/>
      <c r="CW18" s="227"/>
      <c r="CX18" s="227"/>
      <c r="CY18" s="227"/>
      <c r="CZ18" s="227"/>
      <c r="DA18" s="227"/>
      <c r="DB18" s="227"/>
      <c r="DC18" s="227"/>
      <c r="DD18" s="227"/>
      <c r="DE18" s="227"/>
      <c r="DF18" s="220"/>
      <c r="DG18" s="220"/>
      <c r="DH18" s="220"/>
      <c r="DI18" s="220"/>
      <c r="DJ18" s="220"/>
      <c r="DK18" s="220"/>
      <c r="DL18" s="220"/>
      <c r="DM18" s="220"/>
      <c r="DN18" s="220"/>
      <c r="DO18" s="218" t="s">
        <v>103</v>
      </c>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229"/>
      <c r="GF18" s="229"/>
      <c r="GG18" s="229"/>
      <c r="GH18" s="229"/>
      <c r="GI18" s="229"/>
      <c r="GJ18" s="229"/>
      <c r="GK18" s="229"/>
      <c r="GL18" s="229"/>
      <c r="GM18" s="229"/>
      <c r="GN18" s="229"/>
      <c r="GO18" s="229"/>
      <c r="GP18" s="229"/>
      <c r="GQ18" s="229"/>
      <c r="GR18" s="229"/>
      <c r="GS18" s="229"/>
      <c r="GT18" s="229"/>
      <c r="GU18" s="229"/>
      <c r="GV18" s="229"/>
      <c r="GW18" s="229"/>
      <c r="GX18" s="229"/>
      <c r="GY18" s="229"/>
      <c r="GZ18" s="229"/>
      <c r="HA18" s="229"/>
      <c r="HB18" s="229"/>
      <c r="HC18" s="229"/>
      <c r="HD18" s="229"/>
      <c r="HE18" s="229"/>
      <c r="HF18" s="229"/>
      <c r="HG18" s="229"/>
      <c r="HH18" s="229"/>
      <c r="HI18" s="229"/>
      <c r="HJ18" s="229"/>
      <c r="HK18" s="229"/>
      <c r="HL18" s="229"/>
      <c r="HM18" s="229"/>
    </row>
    <row r="19" spans="1:221" ht="17.25" thickBot="1" x14ac:dyDescent="0.3">
      <c r="A19" s="557" t="s">
        <v>104</v>
      </c>
      <c r="B19" s="557"/>
      <c r="C19" s="557" t="s">
        <v>105</v>
      </c>
      <c r="D19" s="565" t="s">
        <v>106</v>
      </c>
      <c r="E19" s="565"/>
      <c r="F19" s="565"/>
      <c r="G19" s="565"/>
      <c r="H19" s="565"/>
      <c r="I19" s="565"/>
      <c r="J19" s="566" t="s">
        <v>107</v>
      </c>
      <c r="K19" s="566"/>
      <c r="L19" s="566"/>
      <c r="M19" s="566"/>
      <c r="N19" s="566"/>
      <c r="O19" s="566"/>
      <c r="P19" s="566"/>
      <c r="Q19" s="566"/>
      <c r="R19" s="566"/>
      <c r="S19" s="565" t="s">
        <v>108</v>
      </c>
      <c r="T19" s="565"/>
      <c r="U19" s="562" t="s">
        <v>109</v>
      </c>
      <c r="V19" s="562"/>
      <c r="W19" s="562"/>
      <c r="X19" s="562"/>
      <c r="Y19" s="562"/>
      <c r="Z19" s="562"/>
      <c r="AA19" s="562"/>
      <c r="AB19" s="562"/>
      <c r="AC19" s="562" t="s">
        <v>110</v>
      </c>
      <c r="AD19" s="562"/>
      <c r="AE19" s="562"/>
      <c r="AF19" s="562"/>
      <c r="AG19" s="562"/>
      <c r="AH19" s="562"/>
      <c r="AI19" s="562"/>
      <c r="AJ19" s="562"/>
      <c r="AK19" s="562" t="s">
        <v>111</v>
      </c>
      <c r="AL19" s="562"/>
      <c r="AM19" s="562"/>
      <c r="AN19" s="562"/>
      <c r="AO19" s="562"/>
      <c r="AP19" s="562"/>
      <c r="AQ19" s="562"/>
      <c r="AR19" s="562"/>
      <c r="AS19" s="562" t="s">
        <v>112</v>
      </c>
      <c r="AT19" s="562"/>
      <c r="AU19" s="562"/>
      <c r="AV19" s="562"/>
      <c r="AW19" s="562"/>
      <c r="AX19" s="562"/>
      <c r="AY19" s="562"/>
      <c r="AZ19" s="562"/>
      <c r="BA19" s="562" t="s">
        <v>113</v>
      </c>
      <c r="BB19" s="562"/>
      <c r="BC19" s="562"/>
      <c r="BD19" s="562"/>
      <c r="BE19" s="562"/>
      <c r="BF19" s="562"/>
      <c r="BG19" s="562"/>
      <c r="BH19" s="562"/>
      <c r="BI19" s="562" t="s">
        <v>114</v>
      </c>
      <c r="BJ19" s="562"/>
      <c r="BK19" s="562"/>
      <c r="BL19" s="562"/>
      <c r="BM19" s="562"/>
      <c r="BN19" s="562"/>
      <c r="BO19" s="562"/>
      <c r="BP19" s="562"/>
      <c r="BQ19" s="561" t="s">
        <v>115</v>
      </c>
      <c r="BR19" s="561"/>
      <c r="BS19" s="561"/>
      <c r="BT19" s="561"/>
      <c r="BU19" s="561"/>
      <c r="BV19" s="561"/>
      <c r="BW19" s="561"/>
      <c r="BX19" s="561"/>
      <c r="BY19" s="561" t="s">
        <v>116</v>
      </c>
      <c r="BZ19" s="561"/>
      <c r="CA19" s="561"/>
      <c r="CB19" s="561"/>
      <c r="CC19" s="561"/>
      <c r="CD19" s="561"/>
      <c r="CE19" s="561"/>
      <c r="CF19" s="561"/>
      <c r="CG19" s="561" t="s">
        <v>117</v>
      </c>
      <c r="CH19" s="561"/>
      <c r="CI19" s="561"/>
      <c r="CJ19" s="561"/>
      <c r="CK19" s="561"/>
      <c r="CL19" s="561"/>
      <c r="CM19" s="561"/>
      <c r="CN19" s="561"/>
      <c r="CO19" s="561" t="s">
        <v>118</v>
      </c>
      <c r="CP19" s="561"/>
      <c r="CQ19" s="561"/>
      <c r="CR19" s="561"/>
      <c r="CS19" s="561"/>
      <c r="CT19" s="561"/>
      <c r="CU19" s="561"/>
      <c r="CV19" s="561"/>
      <c r="CW19" s="561" t="s">
        <v>119</v>
      </c>
      <c r="CX19" s="561"/>
      <c r="CY19" s="561"/>
      <c r="CZ19" s="561"/>
      <c r="DA19" s="561"/>
      <c r="DB19" s="561"/>
      <c r="DC19" s="561"/>
      <c r="DD19" s="561"/>
      <c r="DE19" s="562" t="s">
        <v>120</v>
      </c>
      <c r="DF19" s="562"/>
      <c r="DG19" s="562"/>
      <c r="DH19" s="562"/>
      <c r="DI19" s="562"/>
      <c r="DJ19" s="562"/>
      <c r="DK19" s="562"/>
      <c r="DL19" s="562"/>
      <c r="DM19" s="231"/>
      <c r="DN19" s="230"/>
      <c r="DO19" s="556" t="s">
        <v>121</v>
      </c>
      <c r="DP19" s="556"/>
      <c r="DQ19" s="556"/>
      <c r="DR19" s="556"/>
      <c r="DS19" s="556"/>
      <c r="DT19" s="556"/>
      <c r="DU19" s="556"/>
      <c r="DV19" s="556"/>
      <c r="DW19" s="556"/>
      <c r="DX19" s="556" t="s">
        <v>122</v>
      </c>
      <c r="DY19" s="556"/>
      <c r="DZ19" s="556"/>
      <c r="EA19" s="556"/>
      <c r="EB19" s="556"/>
      <c r="EC19" s="556"/>
      <c r="ED19" s="556"/>
      <c r="EE19" s="556"/>
      <c r="EF19" s="556"/>
      <c r="EG19" s="556" t="s">
        <v>123</v>
      </c>
      <c r="EH19" s="556"/>
      <c r="EI19" s="556"/>
      <c r="EJ19" s="556"/>
      <c r="EK19" s="556"/>
      <c r="EL19" s="556"/>
      <c r="EM19" s="556"/>
      <c r="EN19" s="556"/>
      <c r="EO19" s="556"/>
      <c r="EP19" s="556" t="s">
        <v>124</v>
      </c>
      <c r="EQ19" s="556"/>
      <c r="ER19" s="556"/>
      <c r="ES19" s="556"/>
      <c r="ET19" s="556"/>
      <c r="EU19" s="556"/>
      <c r="EV19" s="556"/>
      <c r="EW19" s="556"/>
      <c r="EX19" s="556"/>
      <c r="EY19" s="232"/>
      <c r="EZ19" s="233"/>
      <c r="FA19" s="233"/>
      <c r="FB19" s="233"/>
      <c r="FC19" s="233"/>
      <c r="FD19" s="233"/>
      <c r="FE19" s="233"/>
      <c r="FF19" s="233"/>
      <c r="FG19" s="233"/>
      <c r="FH19" s="233"/>
      <c r="FI19" s="233"/>
      <c r="FJ19" s="233"/>
      <c r="FK19" s="233"/>
      <c r="FL19" s="233"/>
      <c r="FM19" s="233"/>
      <c r="FN19" s="233"/>
      <c r="FO19" s="233"/>
      <c r="FP19" s="233"/>
      <c r="FQ19" s="233"/>
      <c r="FR19" s="233"/>
      <c r="FS19" s="233"/>
      <c r="FT19" s="233"/>
      <c r="FU19" s="233"/>
      <c r="FV19" s="233"/>
      <c r="FW19" s="233"/>
      <c r="FX19" s="233"/>
      <c r="FY19" s="233"/>
      <c r="FZ19" s="233"/>
      <c r="GA19" s="233"/>
      <c r="GB19" s="233"/>
      <c r="GC19" s="233"/>
      <c r="GD19" s="233"/>
      <c r="GE19" s="233"/>
      <c r="GF19" s="233"/>
      <c r="GG19" s="233"/>
      <c r="GH19" s="233"/>
      <c r="GI19" s="233"/>
      <c r="GJ19" s="233"/>
      <c r="GK19" s="233"/>
      <c r="GL19" s="233"/>
      <c r="GM19" s="233"/>
      <c r="GN19" s="233"/>
      <c r="GO19" s="233"/>
      <c r="GP19" s="233"/>
      <c r="GQ19" s="233"/>
      <c r="GR19" s="233"/>
      <c r="GS19" s="233"/>
      <c r="GT19" s="233"/>
      <c r="GU19" s="233"/>
      <c r="GV19" s="233"/>
      <c r="GW19" s="233"/>
      <c r="GX19" s="233"/>
      <c r="GY19" s="233"/>
      <c r="GZ19" s="233"/>
      <c r="HA19" s="233"/>
      <c r="HB19" s="233"/>
      <c r="HC19" s="233"/>
      <c r="HD19" s="233"/>
      <c r="HE19" s="233"/>
      <c r="HF19" s="233"/>
      <c r="HG19" s="233"/>
      <c r="HH19" s="233"/>
      <c r="HI19" s="233"/>
      <c r="HJ19" s="233"/>
      <c r="HK19" s="233"/>
      <c r="HL19" s="233"/>
      <c r="HM19" s="233"/>
    </row>
    <row r="20" spans="1:221" ht="36.75" customHeight="1" thickBot="1" x14ac:dyDescent="0.3">
      <c r="A20" s="557"/>
      <c r="B20" s="557"/>
      <c r="C20" s="557"/>
      <c r="D20" s="557" t="s">
        <v>125</v>
      </c>
      <c r="E20" s="557" t="s">
        <v>126</v>
      </c>
      <c r="F20" s="558" t="s">
        <v>127</v>
      </c>
      <c r="G20" s="558" t="s">
        <v>128</v>
      </c>
      <c r="H20" s="557" t="s">
        <v>129</v>
      </c>
      <c r="I20" s="557" t="s">
        <v>130</v>
      </c>
      <c r="J20" s="559" t="s">
        <v>131</v>
      </c>
      <c r="K20" s="557" t="s">
        <v>132</v>
      </c>
      <c r="L20" s="557" t="s">
        <v>133</v>
      </c>
      <c r="M20" s="558" t="s">
        <v>128</v>
      </c>
      <c r="N20" s="558" t="s">
        <v>134</v>
      </c>
      <c r="O20" s="558" t="s">
        <v>135</v>
      </c>
      <c r="P20" s="572" t="s">
        <v>136</v>
      </c>
      <c r="Q20" s="559" t="s">
        <v>137</v>
      </c>
      <c r="R20" s="557" t="s">
        <v>138</v>
      </c>
      <c r="S20" s="557" t="s">
        <v>139</v>
      </c>
      <c r="T20" s="559" t="s">
        <v>140</v>
      </c>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R20" s="562"/>
      <c r="AS20" s="562"/>
      <c r="AT20" s="562"/>
      <c r="AU20" s="562"/>
      <c r="AV20" s="562"/>
      <c r="AW20" s="562"/>
      <c r="AX20" s="562"/>
      <c r="AY20" s="562"/>
      <c r="AZ20" s="562"/>
      <c r="BA20" s="562"/>
      <c r="BB20" s="562"/>
      <c r="BC20" s="562"/>
      <c r="BD20" s="562"/>
      <c r="BE20" s="562"/>
      <c r="BF20" s="562"/>
      <c r="BG20" s="562"/>
      <c r="BH20" s="562"/>
      <c r="BI20" s="562"/>
      <c r="BJ20" s="562"/>
      <c r="BK20" s="562"/>
      <c r="BL20" s="562"/>
      <c r="BM20" s="562"/>
      <c r="BN20" s="562"/>
      <c r="BO20" s="562"/>
      <c r="BP20" s="562"/>
      <c r="BQ20" s="561"/>
      <c r="BR20" s="561"/>
      <c r="BS20" s="561"/>
      <c r="BT20" s="561"/>
      <c r="BU20" s="561"/>
      <c r="BV20" s="561"/>
      <c r="BW20" s="561"/>
      <c r="BX20" s="561"/>
      <c r="BY20" s="561"/>
      <c r="BZ20" s="561"/>
      <c r="CA20" s="561"/>
      <c r="CB20" s="561"/>
      <c r="CC20" s="561"/>
      <c r="CD20" s="561"/>
      <c r="CE20" s="561"/>
      <c r="CF20" s="561"/>
      <c r="CG20" s="561"/>
      <c r="CH20" s="561"/>
      <c r="CI20" s="561"/>
      <c r="CJ20" s="561"/>
      <c r="CK20" s="561"/>
      <c r="CL20" s="561"/>
      <c r="CM20" s="561"/>
      <c r="CN20" s="561"/>
      <c r="CO20" s="561"/>
      <c r="CP20" s="561"/>
      <c r="CQ20" s="561"/>
      <c r="CR20" s="561"/>
      <c r="CS20" s="561"/>
      <c r="CT20" s="561"/>
      <c r="CU20" s="561"/>
      <c r="CV20" s="561"/>
      <c r="CW20" s="561"/>
      <c r="CX20" s="561"/>
      <c r="CY20" s="561"/>
      <c r="CZ20" s="561"/>
      <c r="DA20" s="561"/>
      <c r="DB20" s="561"/>
      <c r="DC20" s="561"/>
      <c r="DD20" s="561"/>
      <c r="DE20" s="562"/>
      <c r="DF20" s="562"/>
      <c r="DG20" s="562"/>
      <c r="DH20" s="562"/>
      <c r="DI20" s="562"/>
      <c r="DJ20" s="562"/>
      <c r="DK20" s="562"/>
      <c r="DL20" s="562"/>
      <c r="DM20" s="231"/>
      <c r="DN20" s="230"/>
      <c r="DO20" s="562" t="s">
        <v>141</v>
      </c>
      <c r="DP20" s="562"/>
      <c r="DQ20" s="562"/>
      <c r="DR20" s="563" t="s">
        <v>142</v>
      </c>
      <c r="DS20" s="563"/>
      <c r="DT20" s="563"/>
      <c r="DU20" s="564" t="s">
        <v>143</v>
      </c>
      <c r="DV20" s="564"/>
      <c r="DW20" s="564"/>
      <c r="DX20" s="562" t="s">
        <v>141</v>
      </c>
      <c r="DY20" s="562"/>
      <c r="DZ20" s="562"/>
      <c r="EA20" s="563" t="s">
        <v>142</v>
      </c>
      <c r="EB20" s="563"/>
      <c r="EC20" s="563"/>
      <c r="ED20" s="564" t="s">
        <v>143</v>
      </c>
      <c r="EE20" s="564"/>
      <c r="EF20" s="564"/>
      <c r="EG20" s="562" t="s">
        <v>141</v>
      </c>
      <c r="EH20" s="562"/>
      <c r="EI20" s="562"/>
      <c r="EJ20" s="563" t="s">
        <v>142</v>
      </c>
      <c r="EK20" s="563"/>
      <c r="EL20" s="563"/>
      <c r="EM20" s="564" t="s">
        <v>143</v>
      </c>
      <c r="EN20" s="564"/>
      <c r="EO20" s="564"/>
      <c r="EP20" s="562" t="s">
        <v>141</v>
      </c>
      <c r="EQ20" s="562"/>
      <c r="ER20" s="562"/>
      <c r="ES20" s="563" t="s">
        <v>142</v>
      </c>
      <c r="ET20" s="563"/>
      <c r="EU20" s="563"/>
      <c r="EV20" s="564" t="s">
        <v>143</v>
      </c>
      <c r="EW20" s="564"/>
      <c r="EX20" s="564"/>
      <c r="EY20" s="232"/>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3"/>
      <c r="GE20" s="233"/>
      <c r="GF20" s="233"/>
      <c r="GG20" s="233"/>
      <c r="GH20" s="233"/>
      <c r="GI20" s="233"/>
      <c r="GJ20" s="233"/>
      <c r="GK20" s="233"/>
      <c r="GL20" s="233"/>
      <c r="GM20" s="233"/>
      <c r="GN20" s="233"/>
      <c r="GO20" s="233"/>
      <c r="GP20" s="233"/>
      <c r="GQ20" s="233"/>
      <c r="GR20" s="233"/>
      <c r="GS20" s="233"/>
      <c r="GT20" s="233"/>
      <c r="GU20" s="233"/>
      <c r="GV20" s="233"/>
      <c r="GW20" s="233"/>
      <c r="GX20" s="233"/>
      <c r="GY20" s="233"/>
      <c r="GZ20" s="233"/>
      <c r="HA20" s="233"/>
      <c r="HB20" s="233"/>
      <c r="HC20" s="233"/>
      <c r="HD20" s="233"/>
      <c r="HE20" s="233"/>
      <c r="HF20" s="233"/>
      <c r="HG20" s="233"/>
      <c r="HH20" s="233"/>
      <c r="HI20" s="233"/>
      <c r="HJ20" s="233"/>
      <c r="HK20" s="233"/>
      <c r="HL20" s="233"/>
      <c r="HM20" s="233"/>
    </row>
    <row r="21" spans="1:221" ht="51.75" thickBot="1" x14ac:dyDescent="0.3">
      <c r="A21" s="557"/>
      <c r="B21" s="557"/>
      <c r="C21" s="557"/>
      <c r="D21" s="557"/>
      <c r="E21" s="557"/>
      <c r="F21" s="558"/>
      <c r="G21" s="558"/>
      <c r="H21" s="557"/>
      <c r="I21" s="557"/>
      <c r="J21" s="560"/>
      <c r="K21" s="567"/>
      <c r="L21" s="567"/>
      <c r="M21" s="568"/>
      <c r="N21" s="568"/>
      <c r="O21" s="568"/>
      <c r="P21" s="572"/>
      <c r="Q21" s="559"/>
      <c r="R21" s="557"/>
      <c r="S21" s="557"/>
      <c r="T21" s="559"/>
      <c r="U21" s="234" t="s">
        <v>144</v>
      </c>
      <c r="V21" s="235" t="s">
        <v>145</v>
      </c>
      <c r="W21" s="234" t="s">
        <v>146</v>
      </c>
      <c r="X21" s="235" t="s">
        <v>147</v>
      </c>
      <c r="Y21" s="234" t="s">
        <v>148</v>
      </c>
      <c r="Z21" s="235" t="s">
        <v>149</v>
      </c>
      <c r="AA21" s="236" t="s">
        <v>150</v>
      </c>
      <c r="AB21" s="237" t="s">
        <v>151</v>
      </c>
      <c r="AC21" s="234" t="s">
        <v>144</v>
      </c>
      <c r="AD21" s="235" t="s">
        <v>145</v>
      </c>
      <c r="AE21" s="234" t="s">
        <v>146</v>
      </c>
      <c r="AF21" s="235" t="s">
        <v>147</v>
      </c>
      <c r="AG21" s="234" t="s">
        <v>148</v>
      </c>
      <c r="AH21" s="235" t="s">
        <v>149</v>
      </c>
      <c r="AI21" s="236" t="s">
        <v>150</v>
      </c>
      <c r="AJ21" s="237" t="s">
        <v>151</v>
      </c>
      <c r="AK21" s="234" t="s">
        <v>144</v>
      </c>
      <c r="AL21" s="235" t="s">
        <v>145</v>
      </c>
      <c r="AM21" s="234" t="s">
        <v>146</v>
      </c>
      <c r="AN21" s="235" t="s">
        <v>147</v>
      </c>
      <c r="AO21" s="234" t="s">
        <v>148</v>
      </c>
      <c r="AP21" s="235" t="s">
        <v>149</v>
      </c>
      <c r="AQ21" s="236" t="s">
        <v>150</v>
      </c>
      <c r="AR21" s="237" t="s">
        <v>151</v>
      </c>
      <c r="AS21" s="234" t="s">
        <v>144</v>
      </c>
      <c r="AT21" s="235" t="s">
        <v>145</v>
      </c>
      <c r="AU21" s="234" t="s">
        <v>146</v>
      </c>
      <c r="AV21" s="235" t="s">
        <v>147</v>
      </c>
      <c r="AW21" s="234" t="s">
        <v>148</v>
      </c>
      <c r="AX21" s="235" t="s">
        <v>149</v>
      </c>
      <c r="AY21" s="236" t="s">
        <v>150</v>
      </c>
      <c r="AZ21" s="237" t="s">
        <v>151</v>
      </c>
      <c r="BA21" s="234" t="s">
        <v>144</v>
      </c>
      <c r="BB21" s="235" t="s">
        <v>145</v>
      </c>
      <c r="BC21" s="234" t="s">
        <v>146</v>
      </c>
      <c r="BD21" s="235" t="s">
        <v>147</v>
      </c>
      <c r="BE21" s="234" t="s">
        <v>148</v>
      </c>
      <c r="BF21" s="235" t="s">
        <v>149</v>
      </c>
      <c r="BG21" s="236" t="s">
        <v>150</v>
      </c>
      <c r="BH21" s="237" t="s">
        <v>151</v>
      </c>
      <c r="BI21" s="234" t="s">
        <v>144</v>
      </c>
      <c r="BJ21" s="235" t="s">
        <v>145</v>
      </c>
      <c r="BK21" s="234" t="s">
        <v>146</v>
      </c>
      <c r="BL21" s="235" t="s">
        <v>147</v>
      </c>
      <c r="BM21" s="234" t="s">
        <v>148</v>
      </c>
      <c r="BN21" s="235" t="s">
        <v>149</v>
      </c>
      <c r="BO21" s="236" t="s">
        <v>150</v>
      </c>
      <c r="BP21" s="237" t="s">
        <v>151</v>
      </c>
      <c r="BQ21" s="238" t="s">
        <v>144</v>
      </c>
      <c r="BR21" s="239" t="s">
        <v>145</v>
      </c>
      <c r="BS21" s="238" t="s">
        <v>146</v>
      </c>
      <c r="BT21" s="239" t="s">
        <v>147</v>
      </c>
      <c r="BU21" s="238" t="s">
        <v>148</v>
      </c>
      <c r="BV21" s="239" t="s">
        <v>149</v>
      </c>
      <c r="BW21" s="240" t="s">
        <v>150</v>
      </c>
      <c r="BX21" s="241" t="s">
        <v>151</v>
      </c>
      <c r="BY21" s="238" t="s">
        <v>144</v>
      </c>
      <c r="BZ21" s="239" t="s">
        <v>145</v>
      </c>
      <c r="CA21" s="238" t="s">
        <v>146</v>
      </c>
      <c r="CB21" s="239" t="s">
        <v>147</v>
      </c>
      <c r="CC21" s="238" t="s">
        <v>148</v>
      </c>
      <c r="CD21" s="239" t="s">
        <v>149</v>
      </c>
      <c r="CE21" s="240" t="s">
        <v>150</v>
      </c>
      <c r="CF21" s="241" t="s">
        <v>151</v>
      </c>
      <c r="CG21" s="238" t="s">
        <v>144</v>
      </c>
      <c r="CH21" s="239" t="s">
        <v>145</v>
      </c>
      <c r="CI21" s="238" t="s">
        <v>146</v>
      </c>
      <c r="CJ21" s="239" t="s">
        <v>147</v>
      </c>
      <c r="CK21" s="238" t="s">
        <v>148</v>
      </c>
      <c r="CL21" s="239" t="s">
        <v>149</v>
      </c>
      <c r="CM21" s="240" t="s">
        <v>150</v>
      </c>
      <c r="CN21" s="241" t="s">
        <v>151</v>
      </c>
      <c r="CO21" s="238" t="s">
        <v>144</v>
      </c>
      <c r="CP21" s="239" t="s">
        <v>145</v>
      </c>
      <c r="CQ21" s="238" t="s">
        <v>146</v>
      </c>
      <c r="CR21" s="239" t="s">
        <v>147</v>
      </c>
      <c r="CS21" s="238" t="s">
        <v>148</v>
      </c>
      <c r="CT21" s="239" t="s">
        <v>149</v>
      </c>
      <c r="CU21" s="240" t="s">
        <v>150</v>
      </c>
      <c r="CV21" s="241" t="s">
        <v>151</v>
      </c>
      <c r="CW21" s="238" t="s">
        <v>144</v>
      </c>
      <c r="CX21" s="239" t="s">
        <v>145</v>
      </c>
      <c r="CY21" s="238" t="s">
        <v>146</v>
      </c>
      <c r="CZ21" s="239" t="s">
        <v>147</v>
      </c>
      <c r="DA21" s="238" t="s">
        <v>148</v>
      </c>
      <c r="DB21" s="239" t="s">
        <v>149</v>
      </c>
      <c r="DC21" s="240" t="s">
        <v>150</v>
      </c>
      <c r="DD21" s="241" t="s">
        <v>151</v>
      </c>
      <c r="DE21" s="238" t="s">
        <v>144</v>
      </c>
      <c r="DF21" s="235" t="s">
        <v>145</v>
      </c>
      <c r="DG21" s="234" t="s">
        <v>146</v>
      </c>
      <c r="DH21" s="235" t="s">
        <v>147</v>
      </c>
      <c r="DI21" s="234" t="s">
        <v>148</v>
      </c>
      <c r="DJ21" s="235" t="s">
        <v>149</v>
      </c>
      <c r="DK21" s="236" t="s">
        <v>150</v>
      </c>
      <c r="DL21" s="237" t="s">
        <v>151</v>
      </c>
      <c r="DM21" s="237"/>
      <c r="DN21" s="230"/>
      <c r="DO21" s="242" t="s">
        <v>152</v>
      </c>
      <c r="DP21" s="242" t="s">
        <v>84</v>
      </c>
      <c r="DQ21" s="242" t="s">
        <v>153</v>
      </c>
      <c r="DR21" s="243" t="s">
        <v>146</v>
      </c>
      <c r="DS21" s="243" t="s">
        <v>147</v>
      </c>
      <c r="DT21" s="243" t="s">
        <v>153</v>
      </c>
      <c r="DU21" s="244" t="s">
        <v>83</v>
      </c>
      <c r="DV21" s="244" t="s">
        <v>84</v>
      </c>
      <c r="DW21" s="244" t="s">
        <v>153</v>
      </c>
      <c r="DX21" s="242" t="s">
        <v>152</v>
      </c>
      <c r="DY21" s="242" t="s">
        <v>84</v>
      </c>
      <c r="DZ21" s="242" t="s">
        <v>153</v>
      </c>
      <c r="EA21" s="243" t="s">
        <v>146</v>
      </c>
      <c r="EB21" s="243" t="s">
        <v>147</v>
      </c>
      <c r="EC21" s="243" t="s">
        <v>153</v>
      </c>
      <c r="ED21" s="244" t="s">
        <v>83</v>
      </c>
      <c r="EE21" s="244" t="s">
        <v>84</v>
      </c>
      <c r="EF21" s="244" t="s">
        <v>153</v>
      </c>
      <c r="EG21" s="242" t="s">
        <v>152</v>
      </c>
      <c r="EH21" s="242" t="s">
        <v>84</v>
      </c>
      <c r="EI21" s="242" t="s">
        <v>153</v>
      </c>
      <c r="EJ21" s="243" t="s">
        <v>146</v>
      </c>
      <c r="EK21" s="243" t="s">
        <v>147</v>
      </c>
      <c r="EL21" s="243" t="s">
        <v>153</v>
      </c>
      <c r="EM21" s="244" t="s">
        <v>83</v>
      </c>
      <c r="EN21" s="244" t="s">
        <v>84</v>
      </c>
      <c r="EO21" s="244" t="s">
        <v>153</v>
      </c>
      <c r="EP21" s="242" t="s">
        <v>152</v>
      </c>
      <c r="EQ21" s="242" t="s">
        <v>84</v>
      </c>
      <c r="ER21" s="242" t="s">
        <v>153</v>
      </c>
      <c r="ES21" s="243" t="s">
        <v>146</v>
      </c>
      <c r="ET21" s="243" t="s">
        <v>147</v>
      </c>
      <c r="EU21" s="243" t="s">
        <v>153</v>
      </c>
      <c r="EV21" s="244" t="s">
        <v>83</v>
      </c>
      <c r="EW21" s="244" t="s">
        <v>84</v>
      </c>
      <c r="EX21" s="244" t="s">
        <v>153</v>
      </c>
      <c r="EY21" s="245" t="s">
        <v>154</v>
      </c>
      <c r="EZ21" s="246"/>
      <c r="FA21" s="246"/>
      <c r="FB21" s="246"/>
      <c r="FC21" s="246"/>
      <c r="FD21" s="246"/>
      <c r="FE21" s="246"/>
      <c r="FF21" s="246"/>
      <c r="FG21" s="246"/>
      <c r="FH21" s="246"/>
      <c r="FI21" s="246"/>
      <c r="FJ21" s="246"/>
      <c r="FK21" s="246"/>
      <c r="FL21" s="246"/>
      <c r="FM21" s="246"/>
      <c r="FN21" s="246"/>
      <c r="FO21" s="246"/>
      <c r="FP21" s="246"/>
      <c r="FQ21" s="246"/>
      <c r="FR21" s="246"/>
      <c r="FS21" s="246"/>
      <c r="FT21" s="246"/>
      <c r="FU21" s="246"/>
      <c r="FV21" s="246"/>
      <c r="FW21" s="246"/>
      <c r="FX21" s="246"/>
      <c r="FY21" s="246"/>
      <c r="FZ21" s="246"/>
      <c r="GA21" s="246"/>
      <c r="GB21" s="246"/>
      <c r="GC21" s="246"/>
      <c r="GD21" s="246"/>
      <c r="GE21" s="246"/>
      <c r="GF21" s="246"/>
      <c r="GG21" s="246"/>
      <c r="GH21" s="246"/>
      <c r="GI21" s="246"/>
      <c r="GJ21" s="246"/>
      <c r="GK21" s="246"/>
      <c r="GL21" s="246"/>
      <c r="GM21" s="246"/>
      <c r="GN21" s="246"/>
      <c r="GO21" s="246"/>
      <c r="GP21" s="246"/>
      <c r="GQ21" s="246"/>
      <c r="GR21" s="246"/>
      <c r="GS21" s="246"/>
      <c r="GT21" s="246"/>
      <c r="GU21" s="246"/>
      <c r="GV21" s="246"/>
      <c r="GW21" s="246"/>
      <c r="GX21" s="246"/>
      <c r="GY21" s="246"/>
      <c r="GZ21" s="246"/>
      <c r="HA21" s="246"/>
      <c r="HB21" s="246"/>
      <c r="HC21" s="246"/>
      <c r="HD21" s="246"/>
      <c r="HE21" s="246"/>
      <c r="HF21" s="246"/>
      <c r="HG21" s="246"/>
      <c r="HH21" s="246"/>
      <c r="HI21" s="246"/>
      <c r="HJ21" s="246"/>
      <c r="HK21" s="246"/>
      <c r="HL21" s="246"/>
      <c r="HM21" s="246"/>
    </row>
    <row r="22" spans="1:221" ht="87" customHeight="1" thickBot="1" x14ac:dyDescent="0.3">
      <c r="A22" s="569" t="s">
        <v>155</v>
      </c>
      <c r="B22" s="569"/>
      <c r="C22" s="570" t="s">
        <v>50</v>
      </c>
      <c r="D22" s="569">
        <v>1</v>
      </c>
      <c r="E22" s="569" t="s">
        <v>51</v>
      </c>
      <c r="F22" s="569" t="s">
        <v>156</v>
      </c>
      <c r="G22" s="569" t="s">
        <v>59</v>
      </c>
      <c r="H22" s="571">
        <v>0.12</v>
      </c>
      <c r="I22" s="575">
        <v>0.1</v>
      </c>
      <c r="J22" s="247">
        <v>1</v>
      </c>
      <c r="K22" s="248" t="s">
        <v>157</v>
      </c>
      <c r="L22" s="249" t="s">
        <v>158</v>
      </c>
      <c r="M22" s="249" t="s">
        <v>159</v>
      </c>
      <c r="N22" s="247">
        <v>76</v>
      </c>
      <c r="O22" s="250" t="s">
        <v>160</v>
      </c>
      <c r="P22" s="251">
        <v>0.34</v>
      </c>
      <c r="Q22" s="252">
        <f>+P22/$P$99</f>
        <v>3.3497536945812818E-2</v>
      </c>
      <c r="R22" s="250" t="s">
        <v>101</v>
      </c>
      <c r="S22" s="253" t="s">
        <v>161</v>
      </c>
      <c r="T22" s="254">
        <v>1</v>
      </c>
      <c r="U22" s="255">
        <v>0</v>
      </c>
      <c r="V22" s="255">
        <v>0</v>
      </c>
      <c r="W22" s="255">
        <f>+U22</f>
        <v>0</v>
      </c>
      <c r="X22" s="255">
        <f>+V22</f>
        <v>0</v>
      </c>
      <c r="Y22" s="574">
        <f>+(W22*$P$22)+(W23*$P$23)+(W25*$P$25)</f>
        <v>0</v>
      </c>
      <c r="Z22" s="574">
        <f>+(X22*$P$22)+(X23*$P$23)+(X25*$P$25)</f>
        <v>0</v>
      </c>
      <c r="AA22" s="256"/>
      <c r="AB22" s="255"/>
      <c r="AC22" s="255">
        <v>0</v>
      </c>
      <c r="AD22" s="255">
        <v>0</v>
      </c>
      <c r="AE22" s="255">
        <f>+AC22</f>
        <v>0</v>
      </c>
      <c r="AF22" s="255">
        <f>+AD22</f>
        <v>0</v>
      </c>
      <c r="AG22" s="574">
        <f>+(AE22*$P$22)+(AE23*$P$23)+(AE25*$P$25)</f>
        <v>0</v>
      </c>
      <c r="AH22" s="574">
        <f>+(AF22*$P$22)+(AF23*$P$23)+(AF25*$P$25)</f>
        <v>0</v>
      </c>
      <c r="AI22" s="256"/>
      <c r="AJ22" s="255"/>
      <c r="AK22" s="255">
        <v>0</v>
      </c>
      <c r="AL22" s="255">
        <v>0</v>
      </c>
      <c r="AM22" s="255">
        <f>+AK22</f>
        <v>0</v>
      </c>
      <c r="AN22" s="255">
        <f>+AL22</f>
        <v>0</v>
      </c>
      <c r="AO22" s="574">
        <f>+(AM22*$P$22)+(AM23*$P$23)+(AM25*$P$25)</f>
        <v>0</v>
      </c>
      <c r="AP22" s="574">
        <f>+(AN22*$P$22)+(AN23*$P$23)+(AN25*$P$25)</f>
        <v>0</v>
      </c>
      <c r="AQ22" s="256"/>
      <c r="AR22" s="255"/>
      <c r="AS22" s="255">
        <v>0</v>
      </c>
      <c r="AT22" s="255">
        <v>0</v>
      </c>
      <c r="AU22" s="255">
        <f>+AS22</f>
        <v>0</v>
      </c>
      <c r="AV22" s="255">
        <f>+AT22</f>
        <v>0</v>
      </c>
      <c r="AW22" s="574">
        <f>+(AU22*$P$22)+(AU23*$P$23)+(AU25*$P$25)</f>
        <v>0</v>
      </c>
      <c r="AX22" s="574">
        <f>+(AV22*$P$22)+(AV23*$P$23)+(AV25*$P$25)</f>
        <v>0</v>
      </c>
      <c r="AY22" s="256"/>
      <c r="AZ22" s="255"/>
      <c r="BA22" s="255">
        <v>0</v>
      </c>
      <c r="BB22" s="255">
        <v>0</v>
      </c>
      <c r="BC22" s="255">
        <f>+BA22</f>
        <v>0</v>
      </c>
      <c r="BD22" s="255">
        <f>+BB22</f>
        <v>0</v>
      </c>
      <c r="BE22" s="574">
        <f>+(BC22*$P$22)+(BC23*$P$23)+(BC25*$P$25)</f>
        <v>0</v>
      </c>
      <c r="BF22" s="574">
        <f>+(BD22*$P$22)+(BD23*$P$23)+(BD25*$P$25)</f>
        <v>0</v>
      </c>
      <c r="BG22" s="256"/>
      <c r="BH22" s="255"/>
      <c r="BI22" s="255">
        <v>0</v>
      </c>
      <c r="BJ22" s="255">
        <v>0</v>
      </c>
      <c r="BK22" s="255">
        <f>+BI22</f>
        <v>0</v>
      </c>
      <c r="BL22" s="255">
        <f>+BJ22</f>
        <v>0</v>
      </c>
      <c r="BM22" s="574">
        <f>+(BK22*$P$22)+(BK23*$P$23)+(BK25*$P$25)</f>
        <v>0</v>
      </c>
      <c r="BN22" s="574">
        <f>+(BL22*$P$22)+(BL23*$P$23)+(BL25*$P$25)</f>
        <v>0</v>
      </c>
      <c r="BO22" s="256"/>
      <c r="BP22" s="255"/>
      <c r="BQ22" s="395">
        <v>0.05</v>
      </c>
      <c r="BR22" s="396">
        <v>0.05</v>
      </c>
      <c r="BS22" s="395">
        <f>+BQ22</f>
        <v>0.05</v>
      </c>
      <c r="BT22" s="395">
        <f>+BR22</f>
        <v>0.05</v>
      </c>
      <c r="BU22" s="587">
        <f>+(BS22*$P$22)+(BS23*$P$23)+(BS25*$P$25)</f>
        <v>2.3600000000000003E-2</v>
      </c>
      <c r="BV22" s="587">
        <f>+(BT22*$P$22)+(BT23*$P$23)+(BT25*$P$25)</f>
        <v>2.3600000000000003E-2</v>
      </c>
      <c r="BW22" s="256"/>
      <c r="BX22" s="255"/>
      <c r="BY22" s="255">
        <v>0.1</v>
      </c>
      <c r="BZ22" s="385">
        <v>0.1</v>
      </c>
      <c r="CA22" s="255">
        <f>+BY22</f>
        <v>0.1</v>
      </c>
      <c r="CB22" s="255">
        <f>+BZ22</f>
        <v>0.1</v>
      </c>
      <c r="CC22" s="587">
        <f>+(CA22*$P$22)+(CA23*$P$23)+(CA25*$P$25)</f>
        <v>4.0600000000000004E-2</v>
      </c>
      <c r="CD22" s="587">
        <f>+(CB22*$P$22)+(CB23*$P$23)+(CB25*$P$25)</f>
        <v>4.0600000000000004E-2</v>
      </c>
      <c r="CE22" s="256"/>
      <c r="CF22" s="255"/>
      <c r="CG22" s="255">
        <v>0.25</v>
      </c>
      <c r="CH22" s="385">
        <v>0.25</v>
      </c>
      <c r="CI22" s="255">
        <f>+CG22</f>
        <v>0.25</v>
      </c>
      <c r="CJ22" s="255"/>
      <c r="CK22" s="587">
        <f>+(CI22*$P$22)+(CI23*$P$23)+(CI25*$P$25)</f>
        <v>0.316</v>
      </c>
      <c r="CL22" s="574">
        <f>+(CJ22*$P$22)+(CJ23*$P$23)+(CJ25*$P$25)</f>
        <v>0</v>
      </c>
      <c r="CM22" s="256"/>
      <c r="CN22" s="255"/>
      <c r="CO22" s="255">
        <v>0.25</v>
      </c>
      <c r="CP22" s="255">
        <v>0.25</v>
      </c>
      <c r="CQ22" s="255">
        <f>+CO22</f>
        <v>0.25</v>
      </c>
      <c r="CR22" s="255">
        <f>+CP22</f>
        <v>0.25</v>
      </c>
      <c r="CS22" s="587">
        <f>+(CQ22*$P$22)+(CQ23*$P$23)+(CQ25*$P$25)</f>
        <v>0.15760000000000002</v>
      </c>
      <c r="CT22" s="574">
        <f>+(CR22*$P$22)+(CR23*$P$23)+(CR25*$P$25)</f>
        <v>8.5000000000000006E-2</v>
      </c>
      <c r="CU22" s="256"/>
      <c r="CV22" s="255"/>
      <c r="CW22" s="257">
        <v>0.25</v>
      </c>
      <c r="CX22" s="255">
        <v>0</v>
      </c>
      <c r="CY22" s="255">
        <f>+CW22</f>
        <v>0.25</v>
      </c>
      <c r="CZ22" s="255">
        <f>+CX22</f>
        <v>0</v>
      </c>
      <c r="DA22" s="587">
        <f>+(CY22*$P$22)+(CY23*$P$23)+(CY25*$P$25)</f>
        <v>0.12460000000000002</v>
      </c>
      <c r="DB22" s="574">
        <f>+(CZ22*$P$22)+(CZ23*$P$23)+(CZ25*$P$25)</f>
        <v>0</v>
      </c>
      <c r="DC22" s="256"/>
      <c r="DD22" s="255"/>
      <c r="DE22" s="255">
        <v>0.1</v>
      </c>
      <c r="DF22" s="255">
        <v>0</v>
      </c>
      <c r="DG22" s="255">
        <f>+DE22</f>
        <v>0.1</v>
      </c>
      <c r="DH22" s="255">
        <f>+DF22</f>
        <v>0</v>
      </c>
      <c r="DI22" s="587">
        <f>+(DG22*$P$22)+(DG23*$P$23)+(DG25*$P$25)</f>
        <v>0.33760000000000001</v>
      </c>
      <c r="DJ22" s="574">
        <f>+(DH22*$P$22)+(DH23*$P$23)+(DH25*$P$25)</f>
        <v>0</v>
      </c>
      <c r="DK22" s="256"/>
      <c r="DL22" s="255"/>
      <c r="DM22" s="255">
        <f>+DE22+CW22+CO22+CG22+BY22+BQ22+BI22+BA22+AS22+AK22+AC22+U22</f>
        <v>1</v>
      </c>
      <c r="DN22" s="258" t="str">
        <f>+IF(DM22=T22,"OK","ERROR")</f>
        <v>OK</v>
      </c>
      <c r="DO22" s="259">
        <f>+U22+AC22+AK22</f>
        <v>0</v>
      </c>
      <c r="DP22" s="259">
        <f t="shared" ref="DO22:DP37" si="0">+V22+AD22+AL22</f>
        <v>0</v>
      </c>
      <c r="DQ22" s="242" t="e">
        <f>+DP22/DO22</f>
        <v>#DIV/0!</v>
      </c>
      <c r="DR22" s="259">
        <f>+W22+AE22+AM22</f>
        <v>0</v>
      </c>
      <c r="DS22" s="259">
        <f>+X22+AF22+AN22</f>
        <v>0</v>
      </c>
      <c r="DT22" s="242" t="e">
        <f>+DS22/DR22</f>
        <v>#DIV/0!</v>
      </c>
      <c r="DU22" s="584">
        <f>+SUM(AO22+AG22+Y22)</f>
        <v>0</v>
      </c>
      <c r="DV22" s="584">
        <f>+SUM(AP22+AH22+Z22)</f>
        <v>0</v>
      </c>
      <c r="DW22" s="576" t="e">
        <f>+DV22/DU22</f>
        <v>#DIV/0!</v>
      </c>
      <c r="DX22" s="259">
        <f>+BI22+BA22+AS22+DO22</f>
        <v>0</v>
      </c>
      <c r="DY22" s="259">
        <f>+BJ22+BB22+AT22+DP22</f>
        <v>0</v>
      </c>
      <c r="DZ22" s="242" t="e">
        <f>+DY22/DX22</f>
        <v>#DIV/0!</v>
      </c>
      <c r="EA22" s="259">
        <f>+BK22+BC22+AU22+DR22</f>
        <v>0</v>
      </c>
      <c r="EB22" s="259">
        <f>+BL22+BD22+AV22</f>
        <v>0</v>
      </c>
      <c r="EC22" s="242" t="e">
        <f>+EB22/EA22</f>
        <v>#DIV/0!</v>
      </c>
      <c r="ED22" s="584">
        <f>+DU22+BM22+BE22+AW22</f>
        <v>0</v>
      </c>
      <c r="EE22" s="584">
        <f>+DV22+BN22+BF22+AX22</f>
        <v>0</v>
      </c>
      <c r="EF22" s="576" t="e">
        <f>+EE22/ED22</f>
        <v>#DIV/0!</v>
      </c>
      <c r="EG22" s="259">
        <f>+DX22+CG22+BY22+BQ22</f>
        <v>0.39999999999999997</v>
      </c>
      <c r="EH22" s="259">
        <f>+DY22+CH22+BZ22+BR22</f>
        <v>0.39999999999999997</v>
      </c>
      <c r="EI22" s="242">
        <f>+EH22/EG22</f>
        <v>1</v>
      </c>
      <c r="EJ22" s="259">
        <f>+EA22+CI22+CA22+BS22</f>
        <v>0.39999999999999997</v>
      </c>
      <c r="EK22" s="259">
        <f>+EB22+CR22+CJ22+CB22</f>
        <v>0.35</v>
      </c>
      <c r="EL22" s="242">
        <f>+EK22/EJ22</f>
        <v>0.875</v>
      </c>
      <c r="EM22" s="584">
        <f>+ED22+CK22+CC22+BU22</f>
        <v>0.38020000000000004</v>
      </c>
      <c r="EN22" s="584">
        <f>+EE22+CT22+CL22+CD22</f>
        <v>0.12560000000000002</v>
      </c>
      <c r="EO22" s="576">
        <f>+EN22/EM22</f>
        <v>0.33035244608101</v>
      </c>
      <c r="EP22" s="259">
        <f>+EG22+DE22+CO22+CW22</f>
        <v>1</v>
      </c>
      <c r="EQ22" s="259">
        <f>+EH22+DF22+CP22+CX22</f>
        <v>0.64999999999999991</v>
      </c>
      <c r="ER22" s="242">
        <f>+EQ22/EP22</f>
        <v>0.64999999999999991</v>
      </c>
      <c r="ES22" s="259">
        <f>+EJ22+DG22+CY22+CQ22</f>
        <v>1</v>
      </c>
      <c r="ET22" s="259">
        <f>+AY22+BG22+BO22</f>
        <v>0</v>
      </c>
      <c r="EU22" s="242">
        <f>+ET22/ES22</f>
        <v>0</v>
      </c>
      <c r="EV22" s="584">
        <f>+EM22+DI22+DA22+CS22</f>
        <v>1</v>
      </c>
      <c r="EW22" s="584">
        <f>+EN22+DJ22+DB22+CT22</f>
        <v>0.21060000000000001</v>
      </c>
      <c r="EX22" s="576">
        <f>+EW22/EV22</f>
        <v>0.21060000000000001</v>
      </c>
      <c r="EY22" s="260">
        <f>EP22-T22</f>
        <v>0</v>
      </c>
      <c r="EZ22" s="261"/>
      <c r="FA22" s="261"/>
      <c r="FB22" s="261"/>
      <c r="FC22" s="261"/>
      <c r="FD22" s="261"/>
      <c r="FE22" s="261"/>
      <c r="FF22" s="261"/>
      <c r="FG22" s="261"/>
      <c r="FH22" s="261"/>
      <c r="FI22" s="261"/>
      <c r="FJ22" s="261"/>
      <c r="FK22" s="261"/>
      <c r="FL22" s="261"/>
      <c r="FM22" s="261"/>
      <c r="FN22" s="261"/>
      <c r="FO22" s="261"/>
      <c r="FP22" s="261"/>
      <c r="FQ22" s="261"/>
      <c r="FR22" s="261"/>
      <c r="FS22" s="261"/>
      <c r="FT22" s="261"/>
      <c r="FU22" s="261"/>
      <c r="FV22" s="261"/>
      <c r="FW22" s="261"/>
      <c r="FX22" s="261"/>
      <c r="FY22" s="261"/>
      <c r="FZ22" s="261"/>
      <c r="GA22" s="261"/>
      <c r="GB22" s="261"/>
      <c r="GC22" s="261"/>
      <c r="GD22" s="261"/>
      <c r="GE22" s="261"/>
      <c r="GF22" s="261"/>
      <c r="GG22" s="261"/>
      <c r="GH22" s="261"/>
      <c r="GI22" s="261"/>
      <c r="GJ22" s="261"/>
      <c r="GK22" s="261"/>
      <c r="GL22" s="261"/>
      <c r="GM22" s="261"/>
      <c r="GN22" s="261"/>
      <c r="GO22" s="261"/>
      <c r="GP22" s="261"/>
      <c r="GQ22" s="261"/>
      <c r="GR22" s="261"/>
      <c r="GS22" s="261"/>
      <c r="GT22" s="261"/>
      <c r="GU22" s="261"/>
      <c r="GV22" s="261"/>
      <c r="GW22" s="261"/>
      <c r="GX22" s="261"/>
      <c r="GY22" s="261"/>
      <c r="GZ22" s="261"/>
      <c r="HA22" s="261"/>
      <c r="HB22" s="261"/>
      <c r="HC22" s="261"/>
      <c r="HD22" s="261"/>
      <c r="HE22" s="261"/>
      <c r="HF22" s="261"/>
      <c r="HG22" s="261"/>
      <c r="HH22" s="261"/>
      <c r="HI22" s="261"/>
      <c r="HJ22" s="261"/>
      <c r="HK22" s="261"/>
      <c r="HL22" s="261"/>
      <c r="HM22" s="261"/>
    </row>
    <row r="23" spans="1:221" ht="41.25" customHeight="1" thickBot="1" x14ac:dyDescent="0.3">
      <c r="A23" s="569"/>
      <c r="B23" s="569"/>
      <c r="C23" s="570"/>
      <c r="D23" s="569"/>
      <c r="E23" s="569"/>
      <c r="F23" s="569"/>
      <c r="G23" s="569"/>
      <c r="H23" s="571"/>
      <c r="I23" s="575"/>
      <c r="J23" s="577">
        <v>2</v>
      </c>
      <c r="K23" s="578" t="s">
        <v>162</v>
      </c>
      <c r="L23" s="579" t="s">
        <v>163</v>
      </c>
      <c r="M23" s="579" t="s">
        <v>164</v>
      </c>
      <c r="N23" s="580">
        <v>1</v>
      </c>
      <c r="O23" s="581" t="s">
        <v>160</v>
      </c>
      <c r="P23" s="582">
        <v>0.33</v>
      </c>
      <c r="Q23" s="583">
        <f>+P23/$P$99</f>
        <v>3.2512315270935968E-2</v>
      </c>
      <c r="R23" s="581" t="s">
        <v>101</v>
      </c>
      <c r="S23" s="253" t="s">
        <v>729</v>
      </c>
      <c r="T23" s="254">
        <v>0.5</v>
      </c>
      <c r="U23" s="255">
        <v>0</v>
      </c>
      <c r="V23" s="255">
        <v>0</v>
      </c>
      <c r="W23" s="573">
        <f>+U23+U24</f>
        <v>0</v>
      </c>
      <c r="X23" s="573">
        <f>+V23+V24</f>
        <v>0</v>
      </c>
      <c r="Y23" s="574"/>
      <c r="Z23" s="574"/>
      <c r="AA23" s="574"/>
      <c r="AB23" s="573"/>
      <c r="AC23" s="255">
        <v>0</v>
      </c>
      <c r="AD23" s="255">
        <v>0</v>
      </c>
      <c r="AE23" s="573">
        <f>+AC23+AC24</f>
        <v>0</v>
      </c>
      <c r="AF23" s="573">
        <f>+AD23+AD24</f>
        <v>0</v>
      </c>
      <c r="AG23" s="574"/>
      <c r="AH23" s="574"/>
      <c r="AI23" s="574"/>
      <c r="AJ23" s="573"/>
      <c r="AK23" s="255">
        <v>0</v>
      </c>
      <c r="AL23" s="255">
        <v>0</v>
      </c>
      <c r="AM23" s="573">
        <f>+AK23+AK24</f>
        <v>0</v>
      </c>
      <c r="AN23" s="573">
        <f>+AL23+AL24</f>
        <v>0</v>
      </c>
      <c r="AO23" s="574"/>
      <c r="AP23" s="574"/>
      <c r="AQ23" s="574"/>
      <c r="AR23" s="573"/>
      <c r="AS23" s="255">
        <v>0</v>
      </c>
      <c r="AT23" s="255">
        <v>0</v>
      </c>
      <c r="AU23" s="573">
        <f>+AS23+AS24</f>
        <v>0</v>
      </c>
      <c r="AV23" s="573">
        <f>+AT23+AT24</f>
        <v>0</v>
      </c>
      <c r="AW23" s="574"/>
      <c r="AX23" s="574"/>
      <c r="AY23" s="574"/>
      <c r="AZ23" s="573"/>
      <c r="BA23" s="255">
        <v>0</v>
      </c>
      <c r="BB23" s="255">
        <v>0</v>
      </c>
      <c r="BC23" s="573">
        <f>+BA23+BA24</f>
        <v>0</v>
      </c>
      <c r="BD23" s="573">
        <f>+BB23+BB24</f>
        <v>0</v>
      </c>
      <c r="BE23" s="574"/>
      <c r="BF23" s="574"/>
      <c r="BG23" s="574"/>
      <c r="BH23" s="573"/>
      <c r="BI23" s="255">
        <v>0</v>
      </c>
      <c r="BJ23" s="255">
        <v>0</v>
      </c>
      <c r="BK23" s="573">
        <f>+BI23+BI24</f>
        <v>0</v>
      </c>
      <c r="BL23" s="573">
        <f>+BJ23+BJ24</f>
        <v>0</v>
      </c>
      <c r="BM23" s="574"/>
      <c r="BN23" s="574"/>
      <c r="BO23" s="574"/>
      <c r="BP23" s="573"/>
      <c r="BQ23" s="395">
        <v>0</v>
      </c>
      <c r="BR23" s="395">
        <v>0</v>
      </c>
      <c r="BS23" s="589">
        <f>+BQ23+BQ24</f>
        <v>0</v>
      </c>
      <c r="BT23" s="589">
        <f>+BR23+BR24</f>
        <v>0</v>
      </c>
      <c r="BU23" s="587"/>
      <c r="BV23" s="587"/>
      <c r="BW23" s="574"/>
      <c r="BX23" s="573"/>
      <c r="BY23" s="255">
        <v>0</v>
      </c>
      <c r="BZ23" s="255">
        <v>0</v>
      </c>
      <c r="CA23" s="573">
        <f>+BY23+BY24</f>
        <v>0</v>
      </c>
      <c r="CB23" s="573">
        <f>+BZ23+BZ24</f>
        <v>0</v>
      </c>
      <c r="CC23" s="587"/>
      <c r="CD23" s="587"/>
      <c r="CE23" s="574"/>
      <c r="CF23" s="573"/>
      <c r="CG23" s="255">
        <v>0.25</v>
      </c>
      <c r="CH23" s="255">
        <v>0.25</v>
      </c>
      <c r="CI23" s="573">
        <f>+CG23+CG24</f>
        <v>0.5</v>
      </c>
      <c r="CJ23" s="573"/>
      <c r="CK23" s="587"/>
      <c r="CL23" s="574"/>
      <c r="CM23" s="574"/>
      <c r="CN23" s="573"/>
      <c r="CO23" s="255">
        <v>0</v>
      </c>
      <c r="CP23" s="255">
        <v>0</v>
      </c>
      <c r="CQ23" s="573">
        <f>+CO23+CO24</f>
        <v>0</v>
      </c>
      <c r="CR23" s="573">
        <f>+CP23+CP24</f>
        <v>0</v>
      </c>
      <c r="CS23" s="587"/>
      <c r="CT23" s="574"/>
      <c r="CU23" s="574"/>
      <c r="CV23" s="573"/>
      <c r="CW23" s="257">
        <v>0</v>
      </c>
      <c r="CX23" s="255">
        <v>0</v>
      </c>
      <c r="CY23" s="573">
        <f>+CW23+CW24</f>
        <v>0</v>
      </c>
      <c r="CZ23" s="573">
        <f>+CX23+CX24</f>
        <v>0</v>
      </c>
      <c r="DA23" s="587"/>
      <c r="DB23" s="574"/>
      <c r="DC23" s="574"/>
      <c r="DD23" s="573"/>
      <c r="DE23" s="255">
        <v>0.25</v>
      </c>
      <c r="DF23" s="255">
        <v>0</v>
      </c>
      <c r="DG23" s="573">
        <f>+DE23+DE24</f>
        <v>0.5</v>
      </c>
      <c r="DH23" s="573">
        <f>+DF23+DF24</f>
        <v>0</v>
      </c>
      <c r="DI23" s="587"/>
      <c r="DJ23" s="574"/>
      <c r="DK23" s="574"/>
      <c r="DL23" s="573"/>
      <c r="DM23" s="255">
        <f t="shared" ref="DM23:DM86" si="1">+DE23+CW23+CO23+CG23+BY23+BQ23+BI23+BA23+AS23+AK23+AC23+U23</f>
        <v>0.5</v>
      </c>
      <c r="DN23" s="258" t="str">
        <f t="shared" ref="DN23:DN86" si="2">+IF(DM23=T23,"OK","ERROR")</f>
        <v>OK</v>
      </c>
      <c r="DO23" s="259">
        <f t="shared" si="0"/>
        <v>0</v>
      </c>
      <c r="DP23" s="259">
        <f t="shared" si="0"/>
        <v>0</v>
      </c>
      <c r="DQ23" s="262" t="e">
        <f>+DP23/DO23</f>
        <v>#DIV/0!</v>
      </c>
      <c r="DR23" s="586">
        <f>+W23+AE23+AM23</f>
        <v>0</v>
      </c>
      <c r="DS23" s="586">
        <f>+X23+AF23+AN23</f>
        <v>0</v>
      </c>
      <c r="DT23" s="585" t="e">
        <f>+DS23/DR23</f>
        <v>#DIV/0!</v>
      </c>
      <c r="DU23" s="584"/>
      <c r="DV23" s="584"/>
      <c r="DW23" s="576"/>
      <c r="DX23" s="259">
        <f t="shared" ref="DX23:DY30" si="3">+BI23+BA23+AS23+DO23</f>
        <v>0</v>
      </c>
      <c r="DY23" s="259">
        <f t="shared" si="3"/>
        <v>0</v>
      </c>
      <c r="DZ23" s="262" t="e">
        <f>+DY23/DX23</f>
        <v>#DIV/0!</v>
      </c>
      <c r="EA23" s="586">
        <f>+BK23+BC23+AU23+DR23</f>
        <v>0</v>
      </c>
      <c r="EB23" s="586">
        <f>+BL23+BD23+AV23+DS23</f>
        <v>0</v>
      </c>
      <c r="EC23" s="585" t="e">
        <f>+EB23/EA23</f>
        <v>#DIV/0!</v>
      </c>
      <c r="ED23" s="584"/>
      <c r="EE23" s="584"/>
      <c r="EF23" s="576"/>
      <c r="EG23" s="259">
        <f t="shared" ref="EG23:EH38" si="4">+DX23+CG23+BY23+BQ23</f>
        <v>0.25</v>
      </c>
      <c r="EH23" s="259">
        <f t="shared" si="4"/>
        <v>0.25</v>
      </c>
      <c r="EI23" s="242">
        <f t="shared" ref="EI23:EI30" si="5">+EH23/EG23</f>
        <v>1</v>
      </c>
      <c r="EJ23" s="586">
        <f>+EA23+CI23+CA23+BS23</f>
        <v>0.5</v>
      </c>
      <c r="EK23" s="586">
        <f t="shared" ref="EK23" si="6">+EB23+CJ23+CB23+BT23</f>
        <v>0</v>
      </c>
      <c r="EL23" s="585">
        <f>+EK23/EJ23</f>
        <v>0</v>
      </c>
      <c r="EM23" s="584"/>
      <c r="EN23" s="584"/>
      <c r="EO23" s="576"/>
      <c r="EP23" s="259">
        <f t="shared" ref="EP23:EQ29" si="7">+EG23+DE23+CO23+CW23</f>
        <v>0.5</v>
      </c>
      <c r="EQ23" s="259">
        <f t="shared" si="7"/>
        <v>0.25</v>
      </c>
      <c r="ER23" s="262">
        <f>+EQ23/EP23</f>
        <v>0.5</v>
      </c>
      <c r="ES23" s="586">
        <f>+EJ23+DG23+CY23+CQ23</f>
        <v>1</v>
      </c>
      <c r="ET23" s="586">
        <f>+EK23+DH23+CZ23+CR23</f>
        <v>0</v>
      </c>
      <c r="EU23" s="585">
        <f>+ET23/ES23</f>
        <v>0</v>
      </c>
      <c r="EV23" s="584"/>
      <c r="EW23" s="584"/>
      <c r="EX23" s="576"/>
      <c r="EY23" s="260">
        <f>EP23-T23</f>
        <v>0</v>
      </c>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1"/>
      <c r="GW23" s="261"/>
      <c r="GX23" s="261"/>
      <c r="GY23" s="261"/>
      <c r="GZ23" s="261"/>
      <c r="HA23" s="261"/>
      <c r="HB23" s="261"/>
      <c r="HC23" s="261"/>
      <c r="HD23" s="261"/>
      <c r="HE23" s="261"/>
      <c r="HF23" s="261"/>
      <c r="HG23" s="261"/>
      <c r="HH23" s="261"/>
      <c r="HI23" s="261"/>
      <c r="HJ23" s="261"/>
      <c r="HK23" s="261"/>
      <c r="HL23" s="261"/>
      <c r="HM23" s="261"/>
    </row>
    <row r="24" spans="1:221" ht="41.25" customHeight="1" thickBot="1" x14ac:dyDescent="0.3">
      <c r="A24" s="569"/>
      <c r="B24" s="569"/>
      <c r="C24" s="570"/>
      <c r="D24" s="569"/>
      <c r="E24" s="569"/>
      <c r="F24" s="569"/>
      <c r="G24" s="569"/>
      <c r="H24" s="571"/>
      <c r="I24" s="575"/>
      <c r="J24" s="577"/>
      <c r="K24" s="578"/>
      <c r="L24" s="579"/>
      <c r="M24" s="579"/>
      <c r="N24" s="580"/>
      <c r="O24" s="581"/>
      <c r="P24" s="582"/>
      <c r="Q24" s="583"/>
      <c r="R24" s="581"/>
      <c r="S24" s="253" t="s">
        <v>168</v>
      </c>
      <c r="T24" s="254">
        <v>0.5</v>
      </c>
      <c r="U24" s="255">
        <v>0</v>
      </c>
      <c r="V24" s="255">
        <v>0</v>
      </c>
      <c r="W24" s="573"/>
      <c r="X24" s="573"/>
      <c r="Y24" s="574"/>
      <c r="Z24" s="574"/>
      <c r="AA24" s="574"/>
      <c r="AB24" s="573"/>
      <c r="AC24" s="255">
        <v>0</v>
      </c>
      <c r="AD24" s="255">
        <v>0</v>
      </c>
      <c r="AE24" s="573"/>
      <c r="AF24" s="573"/>
      <c r="AG24" s="574"/>
      <c r="AH24" s="574"/>
      <c r="AI24" s="574"/>
      <c r="AJ24" s="573"/>
      <c r="AK24" s="255">
        <v>0</v>
      </c>
      <c r="AL24" s="255">
        <v>0</v>
      </c>
      <c r="AM24" s="573"/>
      <c r="AN24" s="573"/>
      <c r="AO24" s="574"/>
      <c r="AP24" s="574"/>
      <c r="AQ24" s="574"/>
      <c r="AR24" s="573"/>
      <c r="AS24" s="255">
        <v>0</v>
      </c>
      <c r="AT24" s="255">
        <v>0</v>
      </c>
      <c r="AU24" s="573"/>
      <c r="AV24" s="573"/>
      <c r="AW24" s="574"/>
      <c r="AX24" s="574"/>
      <c r="AY24" s="574"/>
      <c r="AZ24" s="573"/>
      <c r="BA24" s="255">
        <v>0</v>
      </c>
      <c r="BB24" s="255">
        <v>0</v>
      </c>
      <c r="BC24" s="573"/>
      <c r="BD24" s="573"/>
      <c r="BE24" s="574"/>
      <c r="BF24" s="574"/>
      <c r="BG24" s="574"/>
      <c r="BH24" s="573"/>
      <c r="BI24" s="255">
        <v>0</v>
      </c>
      <c r="BJ24" s="255">
        <v>0</v>
      </c>
      <c r="BK24" s="573"/>
      <c r="BL24" s="573"/>
      <c r="BM24" s="574"/>
      <c r="BN24" s="574"/>
      <c r="BO24" s="574"/>
      <c r="BP24" s="573"/>
      <c r="BQ24" s="395">
        <v>0</v>
      </c>
      <c r="BR24" s="395">
        <v>0</v>
      </c>
      <c r="BS24" s="590"/>
      <c r="BT24" s="590"/>
      <c r="BU24" s="587"/>
      <c r="BV24" s="587"/>
      <c r="BW24" s="574"/>
      <c r="BX24" s="573"/>
      <c r="BY24" s="255">
        <v>0</v>
      </c>
      <c r="BZ24" s="255">
        <v>0</v>
      </c>
      <c r="CA24" s="573"/>
      <c r="CB24" s="573"/>
      <c r="CC24" s="587"/>
      <c r="CD24" s="587"/>
      <c r="CE24" s="574"/>
      <c r="CF24" s="573"/>
      <c r="CG24" s="255">
        <v>0.25</v>
      </c>
      <c r="CH24" s="255">
        <v>0.25</v>
      </c>
      <c r="CI24" s="573"/>
      <c r="CJ24" s="573"/>
      <c r="CK24" s="587"/>
      <c r="CL24" s="574"/>
      <c r="CM24" s="574"/>
      <c r="CN24" s="573"/>
      <c r="CO24" s="255">
        <v>0</v>
      </c>
      <c r="CP24" s="255">
        <v>0</v>
      </c>
      <c r="CQ24" s="573"/>
      <c r="CR24" s="573"/>
      <c r="CS24" s="587"/>
      <c r="CT24" s="574"/>
      <c r="CU24" s="574"/>
      <c r="CV24" s="573"/>
      <c r="CW24" s="257">
        <v>0</v>
      </c>
      <c r="CX24" s="255">
        <v>0</v>
      </c>
      <c r="CY24" s="573"/>
      <c r="CZ24" s="573"/>
      <c r="DA24" s="587"/>
      <c r="DB24" s="574"/>
      <c r="DC24" s="574"/>
      <c r="DD24" s="573"/>
      <c r="DE24" s="255">
        <v>0.25</v>
      </c>
      <c r="DF24" s="255">
        <v>0</v>
      </c>
      <c r="DG24" s="573"/>
      <c r="DH24" s="573"/>
      <c r="DI24" s="587"/>
      <c r="DJ24" s="574"/>
      <c r="DK24" s="574"/>
      <c r="DL24" s="573"/>
      <c r="DM24" s="255">
        <f t="shared" si="1"/>
        <v>0.5</v>
      </c>
      <c r="DN24" s="258" t="str">
        <f t="shared" si="2"/>
        <v>OK</v>
      </c>
      <c r="DO24" s="259">
        <f t="shared" si="0"/>
        <v>0</v>
      </c>
      <c r="DP24" s="259">
        <f t="shared" si="0"/>
        <v>0</v>
      </c>
      <c r="DQ24" s="262" t="e">
        <f>+DP24/DO24</f>
        <v>#DIV/0!</v>
      </c>
      <c r="DR24" s="586"/>
      <c r="DS24" s="586"/>
      <c r="DT24" s="585"/>
      <c r="DU24" s="584"/>
      <c r="DV24" s="584"/>
      <c r="DW24" s="576"/>
      <c r="DX24" s="259">
        <f t="shared" si="3"/>
        <v>0</v>
      </c>
      <c r="DY24" s="259">
        <f t="shared" si="3"/>
        <v>0</v>
      </c>
      <c r="DZ24" s="262" t="e">
        <f>+DY24/DX24</f>
        <v>#DIV/0!</v>
      </c>
      <c r="EA24" s="586"/>
      <c r="EB24" s="586"/>
      <c r="EC24" s="585"/>
      <c r="ED24" s="584"/>
      <c r="EE24" s="584"/>
      <c r="EF24" s="576"/>
      <c r="EG24" s="259">
        <f t="shared" si="4"/>
        <v>0.25</v>
      </c>
      <c r="EH24" s="259">
        <f t="shared" si="4"/>
        <v>0.25</v>
      </c>
      <c r="EI24" s="242">
        <f t="shared" si="5"/>
        <v>1</v>
      </c>
      <c r="EJ24" s="586"/>
      <c r="EK24" s="586"/>
      <c r="EL24" s="585"/>
      <c r="EM24" s="584"/>
      <c r="EN24" s="584"/>
      <c r="EO24" s="576"/>
      <c r="EP24" s="259">
        <f t="shared" si="7"/>
        <v>0.5</v>
      </c>
      <c r="EQ24" s="259">
        <f t="shared" si="7"/>
        <v>0.25</v>
      </c>
      <c r="ER24" s="262">
        <f>+EQ24/EP24</f>
        <v>0.5</v>
      </c>
      <c r="ES24" s="586"/>
      <c r="ET24" s="586"/>
      <c r="EU24" s="585"/>
      <c r="EV24" s="584"/>
      <c r="EW24" s="584"/>
      <c r="EX24" s="576"/>
      <c r="EY24" s="260">
        <f>EP23-T24</f>
        <v>0</v>
      </c>
      <c r="EZ24" s="261"/>
      <c r="FA24" s="261"/>
      <c r="FB24" s="261"/>
      <c r="FC24" s="261"/>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61"/>
      <c r="GI24" s="261"/>
      <c r="GJ24" s="261"/>
      <c r="GK24" s="261"/>
      <c r="GL24" s="261"/>
      <c r="GM24" s="261"/>
      <c r="GN24" s="261"/>
      <c r="GO24" s="261"/>
      <c r="GP24" s="261"/>
      <c r="GQ24" s="261"/>
      <c r="GR24" s="261"/>
      <c r="GS24" s="261"/>
      <c r="GT24" s="261"/>
      <c r="GU24" s="261"/>
      <c r="GV24" s="261"/>
      <c r="GW24" s="261"/>
      <c r="GX24" s="261"/>
      <c r="GY24" s="261"/>
      <c r="GZ24" s="261"/>
      <c r="HA24" s="261"/>
      <c r="HB24" s="261"/>
      <c r="HC24" s="261"/>
      <c r="HD24" s="261"/>
      <c r="HE24" s="261"/>
      <c r="HF24" s="261"/>
      <c r="HG24" s="261"/>
      <c r="HH24" s="261"/>
      <c r="HI24" s="261"/>
      <c r="HJ24" s="261"/>
      <c r="HK24" s="261"/>
      <c r="HL24" s="261"/>
      <c r="HM24" s="261"/>
    </row>
    <row r="25" spans="1:221" ht="41.25" customHeight="1" thickBot="1" x14ac:dyDescent="0.3">
      <c r="A25" s="569"/>
      <c r="B25" s="569"/>
      <c r="C25" s="570"/>
      <c r="D25" s="569"/>
      <c r="E25" s="569"/>
      <c r="F25" s="569"/>
      <c r="G25" s="569"/>
      <c r="H25" s="571"/>
      <c r="I25" s="575"/>
      <c r="J25" s="577">
        <v>3</v>
      </c>
      <c r="K25" s="578" t="s">
        <v>165</v>
      </c>
      <c r="L25" s="579" t="s">
        <v>166</v>
      </c>
      <c r="M25" s="579" t="s">
        <v>167</v>
      </c>
      <c r="N25" s="580">
        <v>1</v>
      </c>
      <c r="O25" s="581" t="s">
        <v>160</v>
      </c>
      <c r="P25" s="582">
        <v>0.33</v>
      </c>
      <c r="Q25" s="583">
        <f>+P25/$P$99</f>
        <v>3.2512315270935968E-2</v>
      </c>
      <c r="R25" s="581" t="s">
        <v>101</v>
      </c>
      <c r="S25" s="253"/>
      <c r="T25" s="263"/>
      <c r="U25" s="255">
        <v>0</v>
      </c>
      <c r="V25" s="255">
        <v>0</v>
      </c>
      <c r="W25" s="573">
        <f>+U25+U26+U27+U28+U29+U30</f>
        <v>0</v>
      </c>
      <c r="X25" s="573">
        <f>+V25+V26+V27+V28+V29+V30</f>
        <v>0</v>
      </c>
      <c r="Y25" s="574"/>
      <c r="Z25" s="574"/>
      <c r="AA25" s="256"/>
      <c r="AB25" s="255"/>
      <c r="AC25" s="255">
        <v>0</v>
      </c>
      <c r="AD25" s="255">
        <v>0</v>
      </c>
      <c r="AE25" s="573">
        <f>+AC25+AC26+AC27+AC28+AC29+AC30</f>
        <v>0</v>
      </c>
      <c r="AF25" s="573">
        <f>+AD25+AD26+AD27+AD28+AD29+AD30</f>
        <v>0</v>
      </c>
      <c r="AG25" s="574"/>
      <c r="AH25" s="574"/>
      <c r="AI25" s="256"/>
      <c r="AJ25" s="255"/>
      <c r="AK25" s="255">
        <v>0</v>
      </c>
      <c r="AL25" s="255">
        <v>0</v>
      </c>
      <c r="AM25" s="573">
        <f>+AK25+AK26+AK27+AK28+AK29+AK30</f>
        <v>0</v>
      </c>
      <c r="AN25" s="573">
        <f>+AL25+AL26+AL27+AL28+AL29+AL30</f>
        <v>0</v>
      </c>
      <c r="AO25" s="574"/>
      <c r="AP25" s="574"/>
      <c r="AQ25" s="256"/>
      <c r="AR25" s="255"/>
      <c r="AS25" s="255">
        <v>0</v>
      </c>
      <c r="AT25" s="255">
        <v>0</v>
      </c>
      <c r="AU25" s="573">
        <f>+AS25+AS26+AS27+AS28+AS29+AS30</f>
        <v>0</v>
      </c>
      <c r="AV25" s="573">
        <f>+AT25+AT26+AT27+AT28+AT29+AT30</f>
        <v>0</v>
      </c>
      <c r="AW25" s="574"/>
      <c r="AX25" s="574"/>
      <c r="AY25" s="256"/>
      <c r="AZ25" s="255"/>
      <c r="BA25" s="255">
        <v>0</v>
      </c>
      <c r="BB25" s="255">
        <v>0</v>
      </c>
      <c r="BC25" s="573">
        <f>+BA25+BA26+BA27+BA28+BA29+BA30</f>
        <v>0</v>
      </c>
      <c r="BD25" s="573">
        <f>+BB25+BB26+BB27+BB28+BB29+BB30</f>
        <v>0</v>
      </c>
      <c r="BE25" s="574"/>
      <c r="BF25" s="574"/>
      <c r="BG25" s="256"/>
      <c r="BH25" s="255"/>
      <c r="BI25" s="255">
        <v>0</v>
      </c>
      <c r="BJ25" s="255">
        <v>0</v>
      </c>
      <c r="BK25" s="573">
        <f>+BI25+BI26+BI27+BI28+BI29+BI30</f>
        <v>0</v>
      </c>
      <c r="BL25" s="573">
        <f>+BJ25+BJ26+BJ27+BJ28+BJ29+BJ30</f>
        <v>0</v>
      </c>
      <c r="BM25" s="574"/>
      <c r="BN25" s="574"/>
      <c r="BO25" s="256"/>
      <c r="BP25" s="255"/>
      <c r="BQ25" s="397"/>
      <c r="BR25" s="397"/>
      <c r="BS25" s="589">
        <f>+BQ26+BQ27+BQ28+BQ29+BQ30</f>
        <v>0.02</v>
      </c>
      <c r="BT25" s="589">
        <f>+BR26+BR27+BR28+BR29+BR30</f>
        <v>0.02</v>
      </c>
      <c r="BU25" s="587"/>
      <c r="BV25" s="587"/>
      <c r="BW25" s="256"/>
      <c r="BX25" s="255"/>
      <c r="BY25" s="255"/>
      <c r="BZ25" s="255"/>
      <c r="CA25" s="573">
        <f>+BY26+BY27+BY28+BY29+BY30</f>
        <v>0.02</v>
      </c>
      <c r="CB25" s="573">
        <f>BZ26+BZ27+BZ28+BZ29+BZ30</f>
        <v>0.02</v>
      </c>
      <c r="CC25" s="587"/>
      <c r="CD25" s="587"/>
      <c r="CE25" s="256"/>
      <c r="CF25" s="255"/>
      <c r="CG25" s="255"/>
      <c r="CH25" s="255"/>
      <c r="CI25" s="573">
        <f>+CG26+CG27+CG28+CG29+CG30</f>
        <v>0.2</v>
      </c>
      <c r="CJ25" s="573"/>
      <c r="CK25" s="587"/>
      <c r="CL25" s="574"/>
      <c r="CM25" s="256"/>
      <c r="CN25" s="255"/>
      <c r="CO25" s="255"/>
      <c r="CP25" s="255"/>
      <c r="CQ25" s="573">
        <f>+CO26+CO27+CO28+CO29+CO30</f>
        <v>0.22000000000000003</v>
      </c>
      <c r="CR25" s="573">
        <f>CP26+CP27+CP28+CP29+CP30</f>
        <v>0</v>
      </c>
      <c r="CS25" s="587"/>
      <c r="CT25" s="574"/>
      <c r="CU25" s="256"/>
      <c r="CV25" s="255"/>
      <c r="CW25" s="257"/>
      <c r="CX25" s="255"/>
      <c r="CY25" s="573">
        <f>+CW26+CW27+CW28+CW29+CW30</f>
        <v>0.12</v>
      </c>
      <c r="CZ25" s="573">
        <f>CX26+CX27+CX28+CX29+CX30</f>
        <v>0</v>
      </c>
      <c r="DA25" s="587"/>
      <c r="DB25" s="574"/>
      <c r="DC25" s="256"/>
      <c r="DD25" s="255"/>
      <c r="DE25" s="255"/>
      <c r="DF25" s="255"/>
      <c r="DG25" s="573">
        <f>+DE26+DE27+DE28+DE29+DE30</f>
        <v>0.42000000000000004</v>
      </c>
      <c r="DH25" s="573">
        <f>DF26+DF27+DF28+DF29+DF30</f>
        <v>0</v>
      </c>
      <c r="DI25" s="587"/>
      <c r="DJ25" s="574"/>
      <c r="DK25" s="256"/>
      <c r="DL25" s="255"/>
      <c r="DM25" s="255">
        <f t="shared" si="1"/>
        <v>0</v>
      </c>
      <c r="DN25" s="258" t="str">
        <f t="shared" si="2"/>
        <v>OK</v>
      </c>
      <c r="DO25" s="259">
        <f t="shared" si="0"/>
        <v>0</v>
      </c>
      <c r="DP25" s="259">
        <f t="shared" si="0"/>
        <v>0</v>
      </c>
      <c r="DQ25" s="242" t="e">
        <f t="shared" ref="DQ25:DQ90" si="8">+DP25/DO25</f>
        <v>#DIV/0!</v>
      </c>
      <c r="DR25" s="586">
        <f>+W25+AE25+AM25</f>
        <v>0</v>
      </c>
      <c r="DS25" s="586">
        <f>+X25+AF25+AN25</f>
        <v>0</v>
      </c>
      <c r="DT25" s="588" t="e">
        <f>+DS25/DR25</f>
        <v>#DIV/0!</v>
      </c>
      <c r="DU25" s="584"/>
      <c r="DV25" s="584"/>
      <c r="DW25" s="576"/>
      <c r="DX25" s="259">
        <f t="shared" si="3"/>
        <v>0</v>
      </c>
      <c r="DY25" s="259">
        <f t="shared" si="3"/>
        <v>0</v>
      </c>
      <c r="DZ25" s="242" t="e">
        <f t="shared" ref="DZ25:DZ90" si="9">+DY25/DX25</f>
        <v>#DIV/0!</v>
      </c>
      <c r="EA25" s="586">
        <f>+BK25+BC25+AU25+DR25</f>
        <v>0</v>
      </c>
      <c r="EB25" s="586">
        <f t="shared" ref="EB25" si="10">+BL25+BD25+AV25+DS25</f>
        <v>0</v>
      </c>
      <c r="EC25" s="588" t="e">
        <f>+EB25/EA25</f>
        <v>#DIV/0!</v>
      </c>
      <c r="ED25" s="584"/>
      <c r="EE25" s="584"/>
      <c r="EF25" s="576"/>
      <c r="EG25" s="259">
        <f t="shared" si="4"/>
        <v>0</v>
      </c>
      <c r="EH25" s="259">
        <f t="shared" si="4"/>
        <v>0</v>
      </c>
      <c r="EI25" s="242" t="e">
        <f t="shared" si="5"/>
        <v>#DIV/0!</v>
      </c>
      <c r="EJ25" s="586">
        <f>+EA25+CI25+CA25+BS25</f>
        <v>0.24</v>
      </c>
      <c r="EK25" s="586">
        <f>+EB25+CJ25+CB25+BT25</f>
        <v>0.04</v>
      </c>
      <c r="EL25" s="588">
        <f>+EK25/EJ25</f>
        <v>0.16666666666666669</v>
      </c>
      <c r="EM25" s="584"/>
      <c r="EN25" s="584"/>
      <c r="EO25" s="576"/>
      <c r="EP25" s="259">
        <f t="shared" si="7"/>
        <v>0</v>
      </c>
      <c r="EQ25" s="259">
        <f t="shared" si="7"/>
        <v>0</v>
      </c>
      <c r="ER25" s="242" t="e">
        <f t="shared" ref="ER25:ER88" si="11">+EQ25/EP25</f>
        <v>#DIV/0!</v>
      </c>
      <c r="ES25" s="586">
        <f>+EJ25+DG25+CY25+CQ25</f>
        <v>1</v>
      </c>
      <c r="ET25" s="586">
        <f>+EK25+DH25+CZ25+CR25</f>
        <v>0.04</v>
      </c>
      <c r="EU25" s="588">
        <f>+ET25/ES25</f>
        <v>0.04</v>
      </c>
      <c r="EV25" s="584"/>
      <c r="EW25" s="584"/>
      <c r="EX25" s="576"/>
      <c r="EY25" s="260">
        <f>EP25-T25</f>
        <v>0</v>
      </c>
      <c r="EZ25" s="389">
        <f>12*EW22/100</f>
        <v>2.5272000000000003E-2</v>
      </c>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c r="HJ25" s="261"/>
      <c r="HK25" s="261"/>
      <c r="HL25" s="261"/>
      <c r="HM25" s="261"/>
    </row>
    <row r="26" spans="1:221" ht="41.25" customHeight="1" thickBot="1" x14ac:dyDescent="0.3">
      <c r="A26" s="569"/>
      <c r="B26" s="569"/>
      <c r="C26" s="570"/>
      <c r="D26" s="569"/>
      <c r="E26" s="569"/>
      <c r="F26" s="569"/>
      <c r="G26" s="569"/>
      <c r="H26" s="571"/>
      <c r="I26" s="575"/>
      <c r="J26" s="577"/>
      <c r="K26" s="578"/>
      <c r="L26" s="579"/>
      <c r="M26" s="579"/>
      <c r="N26" s="580"/>
      <c r="O26" s="581"/>
      <c r="P26" s="582"/>
      <c r="Q26" s="583"/>
      <c r="R26" s="581"/>
      <c r="S26" s="253" t="s">
        <v>169</v>
      </c>
      <c r="T26" s="263">
        <v>0.2</v>
      </c>
      <c r="U26" s="255">
        <v>0</v>
      </c>
      <c r="V26" s="255">
        <v>0</v>
      </c>
      <c r="W26" s="573"/>
      <c r="X26" s="573"/>
      <c r="Y26" s="574"/>
      <c r="Z26" s="574"/>
      <c r="AA26" s="256"/>
      <c r="AB26" s="255"/>
      <c r="AC26" s="255">
        <v>0</v>
      </c>
      <c r="AD26" s="255">
        <v>0</v>
      </c>
      <c r="AE26" s="573"/>
      <c r="AF26" s="573"/>
      <c r="AG26" s="574"/>
      <c r="AH26" s="574"/>
      <c r="AI26" s="256"/>
      <c r="AJ26" s="255"/>
      <c r="AK26" s="255">
        <v>0</v>
      </c>
      <c r="AL26" s="255">
        <v>0</v>
      </c>
      <c r="AM26" s="573"/>
      <c r="AN26" s="573"/>
      <c r="AO26" s="574"/>
      <c r="AP26" s="574"/>
      <c r="AQ26" s="256"/>
      <c r="AR26" s="255"/>
      <c r="AS26" s="255">
        <v>0</v>
      </c>
      <c r="AT26" s="255">
        <v>0</v>
      </c>
      <c r="AU26" s="573"/>
      <c r="AV26" s="573"/>
      <c r="AW26" s="574"/>
      <c r="AX26" s="574"/>
      <c r="AY26" s="256"/>
      <c r="AZ26" s="255"/>
      <c r="BA26" s="255">
        <v>0</v>
      </c>
      <c r="BB26" s="255">
        <v>0</v>
      </c>
      <c r="BC26" s="573"/>
      <c r="BD26" s="573"/>
      <c r="BE26" s="574"/>
      <c r="BF26" s="574"/>
      <c r="BG26" s="256"/>
      <c r="BH26" s="255"/>
      <c r="BI26" s="255">
        <v>0</v>
      </c>
      <c r="BJ26" s="255">
        <v>0</v>
      </c>
      <c r="BK26" s="573"/>
      <c r="BL26" s="573"/>
      <c r="BM26" s="574"/>
      <c r="BN26" s="574"/>
      <c r="BO26" s="256"/>
      <c r="BP26" s="255"/>
      <c r="BQ26" s="395">
        <v>0.02</v>
      </c>
      <c r="BR26" s="398">
        <v>0.02</v>
      </c>
      <c r="BS26" s="591"/>
      <c r="BT26" s="591"/>
      <c r="BU26" s="587"/>
      <c r="BV26" s="587"/>
      <c r="BW26" s="386" t="s">
        <v>731</v>
      </c>
      <c r="BX26" s="387" t="s">
        <v>732</v>
      </c>
      <c r="BY26" s="257">
        <v>0.02</v>
      </c>
      <c r="BZ26" s="387">
        <v>0.02</v>
      </c>
      <c r="CA26" s="573"/>
      <c r="CB26" s="573"/>
      <c r="CC26" s="587"/>
      <c r="CD26" s="587"/>
      <c r="CE26" s="386" t="s">
        <v>733</v>
      </c>
      <c r="CF26" s="387" t="s">
        <v>734</v>
      </c>
      <c r="CG26" s="257">
        <v>0.04</v>
      </c>
      <c r="CH26" s="387">
        <v>0.04</v>
      </c>
      <c r="CI26" s="573"/>
      <c r="CJ26" s="573"/>
      <c r="CK26" s="587"/>
      <c r="CL26" s="574"/>
      <c r="CM26" s="256"/>
      <c r="CN26" s="255"/>
      <c r="CO26" s="257">
        <v>0.04</v>
      </c>
      <c r="CP26" s="255">
        <v>0</v>
      </c>
      <c r="CQ26" s="573"/>
      <c r="CR26" s="573"/>
      <c r="CS26" s="587"/>
      <c r="CT26" s="574"/>
      <c r="CU26" s="256"/>
      <c r="CV26" s="255"/>
      <c r="CW26" s="257">
        <v>0.04</v>
      </c>
      <c r="CX26" s="255">
        <v>0</v>
      </c>
      <c r="CY26" s="573"/>
      <c r="CZ26" s="573"/>
      <c r="DA26" s="587"/>
      <c r="DB26" s="574"/>
      <c r="DC26" s="256"/>
      <c r="DD26" s="255"/>
      <c r="DE26" s="257">
        <v>0.04</v>
      </c>
      <c r="DF26" s="255">
        <v>0</v>
      </c>
      <c r="DG26" s="573"/>
      <c r="DH26" s="573"/>
      <c r="DI26" s="587"/>
      <c r="DJ26" s="574"/>
      <c r="DK26" s="256"/>
      <c r="DL26" s="255"/>
      <c r="DM26" s="255">
        <f t="shared" si="1"/>
        <v>0.19999999999999998</v>
      </c>
      <c r="DN26" s="258" t="str">
        <f t="shared" si="2"/>
        <v>OK</v>
      </c>
      <c r="DO26" s="259">
        <f t="shared" si="0"/>
        <v>0</v>
      </c>
      <c r="DP26" s="259">
        <f t="shared" si="0"/>
        <v>0</v>
      </c>
      <c r="DQ26" s="242" t="e">
        <f t="shared" si="8"/>
        <v>#DIV/0!</v>
      </c>
      <c r="DR26" s="586"/>
      <c r="DS26" s="586"/>
      <c r="DT26" s="588"/>
      <c r="DU26" s="584"/>
      <c r="DV26" s="584"/>
      <c r="DW26" s="576"/>
      <c r="DX26" s="259">
        <f t="shared" si="3"/>
        <v>0</v>
      </c>
      <c r="DY26" s="259">
        <f t="shared" si="3"/>
        <v>0</v>
      </c>
      <c r="DZ26" s="242" t="e">
        <f t="shared" si="9"/>
        <v>#DIV/0!</v>
      </c>
      <c r="EA26" s="586"/>
      <c r="EB26" s="586"/>
      <c r="EC26" s="588"/>
      <c r="ED26" s="584"/>
      <c r="EE26" s="584"/>
      <c r="EF26" s="576"/>
      <c r="EG26" s="259">
        <f t="shared" si="4"/>
        <v>0.08</v>
      </c>
      <c r="EH26" s="259">
        <f t="shared" si="4"/>
        <v>0.08</v>
      </c>
      <c r="EI26" s="242">
        <f t="shared" si="5"/>
        <v>1</v>
      </c>
      <c r="EJ26" s="586"/>
      <c r="EK26" s="586"/>
      <c r="EL26" s="588"/>
      <c r="EM26" s="584"/>
      <c r="EN26" s="584"/>
      <c r="EO26" s="576"/>
      <c r="EP26" s="259">
        <f t="shared" si="7"/>
        <v>0.2</v>
      </c>
      <c r="EQ26" s="259">
        <f t="shared" si="7"/>
        <v>0.08</v>
      </c>
      <c r="ER26" s="242">
        <f t="shared" si="11"/>
        <v>0.39999999999999997</v>
      </c>
      <c r="ES26" s="586"/>
      <c r="ET26" s="586"/>
      <c r="EU26" s="588"/>
      <c r="EV26" s="584"/>
      <c r="EW26" s="584"/>
      <c r="EX26" s="576"/>
      <c r="EY26" s="260">
        <f t="shared" ref="EY26:EY89" si="12">EP26-T26</f>
        <v>0</v>
      </c>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61"/>
      <c r="HG26" s="261"/>
      <c r="HH26" s="261"/>
      <c r="HI26" s="261"/>
      <c r="HJ26" s="261"/>
      <c r="HK26" s="261"/>
      <c r="HL26" s="261"/>
      <c r="HM26" s="261"/>
    </row>
    <row r="27" spans="1:221" ht="41.25" customHeight="1" thickBot="1" x14ac:dyDescent="0.3">
      <c r="A27" s="569"/>
      <c r="B27" s="569"/>
      <c r="C27" s="570"/>
      <c r="D27" s="569"/>
      <c r="E27" s="569"/>
      <c r="F27" s="569"/>
      <c r="G27" s="569"/>
      <c r="H27" s="571"/>
      <c r="I27" s="575"/>
      <c r="J27" s="577"/>
      <c r="K27" s="578"/>
      <c r="L27" s="579"/>
      <c r="M27" s="579"/>
      <c r="N27" s="580"/>
      <c r="O27" s="581"/>
      <c r="P27" s="582"/>
      <c r="Q27" s="583"/>
      <c r="R27" s="581"/>
      <c r="S27" s="253" t="s">
        <v>730</v>
      </c>
      <c r="T27" s="263">
        <v>0.2</v>
      </c>
      <c r="U27" s="255">
        <v>0</v>
      </c>
      <c r="V27" s="255">
        <v>0</v>
      </c>
      <c r="W27" s="573"/>
      <c r="X27" s="573"/>
      <c r="Y27" s="574"/>
      <c r="Z27" s="574"/>
      <c r="AA27" s="256"/>
      <c r="AB27" s="255"/>
      <c r="AC27" s="255">
        <v>0</v>
      </c>
      <c r="AD27" s="255">
        <v>0</v>
      </c>
      <c r="AE27" s="573"/>
      <c r="AF27" s="573"/>
      <c r="AG27" s="574"/>
      <c r="AH27" s="574"/>
      <c r="AI27" s="256"/>
      <c r="AJ27" s="255"/>
      <c r="AK27" s="255">
        <v>0</v>
      </c>
      <c r="AL27" s="255">
        <v>0</v>
      </c>
      <c r="AM27" s="573"/>
      <c r="AN27" s="573"/>
      <c r="AO27" s="574"/>
      <c r="AP27" s="574"/>
      <c r="AQ27" s="256"/>
      <c r="AR27" s="255"/>
      <c r="AS27" s="255">
        <v>0</v>
      </c>
      <c r="AT27" s="255">
        <v>0</v>
      </c>
      <c r="AU27" s="573"/>
      <c r="AV27" s="573"/>
      <c r="AW27" s="574"/>
      <c r="AX27" s="574"/>
      <c r="AY27" s="256"/>
      <c r="AZ27" s="255"/>
      <c r="BA27" s="255">
        <v>0</v>
      </c>
      <c r="BB27" s="255">
        <v>0</v>
      </c>
      <c r="BC27" s="573"/>
      <c r="BD27" s="573"/>
      <c r="BE27" s="574"/>
      <c r="BF27" s="574"/>
      <c r="BG27" s="256"/>
      <c r="BH27" s="255"/>
      <c r="BI27" s="255">
        <v>0</v>
      </c>
      <c r="BJ27" s="255">
        <v>0</v>
      </c>
      <c r="BK27" s="573"/>
      <c r="BL27" s="573"/>
      <c r="BM27" s="574"/>
      <c r="BN27" s="574"/>
      <c r="BO27" s="256"/>
      <c r="BP27" s="255"/>
      <c r="BQ27" s="395">
        <v>0</v>
      </c>
      <c r="BR27" s="395">
        <v>0</v>
      </c>
      <c r="BS27" s="591"/>
      <c r="BT27" s="591"/>
      <c r="BU27" s="587"/>
      <c r="BV27" s="587"/>
      <c r="BW27" s="256"/>
      <c r="BX27" s="255"/>
      <c r="BY27" s="257">
        <v>0</v>
      </c>
      <c r="BZ27" s="255">
        <v>0</v>
      </c>
      <c r="CA27" s="573"/>
      <c r="CB27" s="573"/>
      <c r="CC27" s="587"/>
      <c r="CD27" s="587"/>
      <c r="CE27" s="256"/>
      <c r="CF27" s="255"/>
      <c r="CG27" s="257">
        <v>0</v>
      </c>
      <c r="CH27" s="255">
        <v>0</v>
      </c>
      <c r="CI27" s="573"/>
      <c r="CJ27" s="573"/>
      <c r="CK27" s="587"/>
      <c r="CL27" s="574"/>
      <c r="CM27" s="256"/>
      <c r="CN27" s="255"/>
      <c r="CO27" s="257">
        <v>0.1</v>
      </c>
      <c r="CP27" s="255">
        <v>0</v>
      </c>
      <c r="CQ27" s="573"/>
      <c r="CR27" s="573"/>
      <c r="CS27" s="587"/>
      <c r="CT27" s="574"/>
      <c r="CU27" s="256"/>
      <c r="CV27" s="255"/>
      <c r="CW27" s="257">
        <v>0</v>
      </c>
      <c r="CX27" s="255">
        <v>0</v>
      </c>
      <c r="CY27" s="573"/>
      <c r="CZ27" s="573"/>
      <c r="DA27" s="587"/>
      <c r="DB27" s="574"/>
      <c r="DC27" s="256"/>
      <c r="DD27" s="255"/>
      <c r="DE27" s="257">
        <v>0.1</v>
      </c>
      <c r="DF27" s="255">
        <v>0</v>
      </c>
      <c r="DG27" s="573"/>
      <c r="DH27" s="573"/>
      <c r="DI27" s="587"/>
      <c r="DJ27" s="574"/>
      <c r="DK27" s="256"/>
      <c r="DL27" s="255"/>
      <c r="DM27" s="255">
        <f t="shared" si="1"/>
        <v>0.2</v>
      </c>
      <c r="DN27" s="258" t="str">
        <f t="shared" si="2"/>
        <v>OK</v>
      </c>
      <c r="DO27" s="259">
        <f t="shared" si="0"/>
        <v>0</v>
      </c>
      <c r="DP27" s="259">
        <f t="shared" si="0"/>
        <v>0</v>
      </c>
      <c r="DQ27" s="242" t="e">
        <f t="shared" si="8"/>
        <v>#DIV/0!</v>
      </c>
      <c r="DR27" s="586"/>
      <c r="DS27" s="586"/>
      <c r="DT27" s="588"/>
      <c r="DU27" s="584"/>
      <c r="DV27" s="584"/>
      <c r="DW27" s="576"/>
      <c r="DX27" s="259">
        <f t="shared" si="3"/>
        <v>0</v>
      </c>
      <c r="DY27" s="259">
        <f t="shared" si="3"/>
        <v>0</v>
      </c>
      <c r="DZ27" s="242" t="e">
        <f t="shared" si="9"/>
        <v>#DIV/0!</v>
      </c>
      <c r="EA27" s="586"/>
      <c r="EB27" s="586"/>
      <c r="EC27" s="588"/>
      <c r="ED27" s="584"/>
      <c r="EE27" s="584"/>
      <c r="EF27" s="576"/>
      <c r="EG27" s="259">
        <f t="shared" si="4"/>
        <v>0</v>
      </c>
      <c r="EH27" s="259">
        <f t="shared" si="4"/>
        <v>0</v>
      </c>
      <c r="EI27" s="242" t="e">
        <f t="shared" si="5"/>
        <v>#DIV/0!</v>
      </c>
      <c r="EJ27" s="586"/>
      <c r="EK27" s="586"/>
      <c r="EL27" s="588"/>
      <c r="EM27" s="584"/>
      <c r="EN27" s="584"/>
      <c r="EO27" s="576"/>
      <c r="EP27" s="259">
        <f t="shared" si="7"/>
        <v>0.2</v>
      </c>
      <c r="EQ27" s="259">
        <f t="shared" si="7"/>
        <v>0</v>
      </c>
      <c r="ER27" s="242">
        <f t="shared" si="11"/>
        <v>0</v>
      </c>
      <c r="ES27" s="586"/>
      <c r="ET27" s="586"/>
      <c r="EU27" s="588"/>
      <c r="EV27" s="584"/>
      <c r="EW27" s="584"/>
      <c r="EX27" s="576"/>
      <c r="EY27" s="260">
        <f t="shared" si="12"/>
        <v>0</v>
      </c>
      <c r="EZ27" s="261"/>
      <c r="FA27" s="261"/>
      <c r="FB27" s="261"/>
      <c r="FC27" s="261"/>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61"/>
      <c r="GI27" s="261"/>
      <c r="GJ27" s="261"/>
      <c r="GK27" s="261"/>
      <c r="GL27" s="261"/>
      <c r="GM27" s="261"/>
      <c r="GN27" s="261"/>
      <c r="GO27" s="261"/>
      <c r="GP27" s="261"/>
      <c r="GQ27" s="261"/>
      <c r="GR27" s="261"/>
      <c r="GS27" s="261"/>
      <c r="GT27" s="261"/>
      <c r="GU27" s="261"/>
      <c r="GV27" s="261"/>
      <c r="GW27" s="261"/>
      <c r="GX27" s="261"/>
      <c r="GY27" s="261"/>
      <c r="GZ27" s="261"/>
      <c r="HA27" s="261"/>
      <c r="HB27" s="261"/>
      <c r="HC27" s="261"/>
      <c r="HD27" s="261"/>
      <c r="HE27" s="261"/>
      <c r="HF27" s="261"/>
      <c r="HG27" s="261"/>
      <c r="HH27" s="261"/>
      <c r="HI27" s="261"/>
      <c r="HJ27" s="261"/>
      <c r="HK27" s="261"/>
      <c r="HL27" s="261"/>
      <c r="HM27" s="261"/>
    </row>
    <row r="28" spans="1:221" ht="41.25" customHeight="1" thickBot="1" x14ac:dyDescent="0.3">
      <c r="A28" s="569"/>
      <c r="B28" s="569"/>
      <c r="C28" s="570"/>
      <c r="D28" s="569"/>
      <c r="E28" s="569"/>
      <c r="F28" s="569"/>
      <c r="G28" s="569"/>
      <c r="H28" s="571"/>
      <c r="I28" s="575"/>
      <c r="J28" s="577"/>
      <c r="K28" s="578"/>
      <c r="L28" s="579"/>
      <c r="M28" s="579"/>
      <c r="N28" s="580"/>
      <c r="O28" s="581"/>
      <c r="P28" s="582"/>
      <c r="Q28" s="583"/>
      <c r="R28" s="581"/>
      <c r="S28" s="253" t="s">
        <v>170</v>
      </c>
      <c r="T28" s="263">
        <v>0.2</v>
      </c>
      <c r="U28" s="255">
        <v>0</v>
      </c>
      <c r="V28" s="255">
        <v>0</v>
      </c>
      <c r="W28" s="573"/>
      <c r="X28" s="573"/>
      <c r="Y28" s="574"/>
      <c r="Z28" s="574"/>
      <c r="AA28" s="256"/>
      <c r="AB28" s="255"/>
      <c r="AC28" s="255">
        <v>0</v>
      </c>
      <c r="AD28" s="255">
        <v>0</v>
      </c>
      <c r="AE28" s="573"/>
      <c r="AF28" s="573"/>
      <c r="AG28" s="574"/>
      <c r="AH28" s="574"/>
      <c r="AI28" s="256"/>
      <c r="AJ28" s="255"/>
      <c r="AK28" s="255">
        <v>0</v>
      </c>
      <c r="AL28" s="255">
        <v>0</v>
      </c>
      <c r="AM28" s="573"/>
      <c r="AN28" s="573"/>
      <c r="AO28" s="574"/>
      <c r="AP28" s="574"/>
      <c r="AQ28" s="256"/>
      <c r="AR28" s="255"/>
      <c r="AS28" s="255">
        <v>0</v>
      </c>
      <c r="AT28" s="255">
        <v>0</v>
      </c>
      <c r="AU28" s="573"/>
      <c r="AV28" s="573"/>
      <c r="AW28" s="574"/>
      <c r="AX28" s="574"/>
      <c r="AY28" s="256"/>
      <c r="AZ28" s="255"/>
      <c r="BA28" s="255">
        <v>0</v>
      </c>
      <c r="BB28" s="255">
        <v>0</v>
      </c>
      <c r="BC28" s="573"/>
      <c r="BD28" s="573"/>
      <c r="BE28" s="574"/>
      <c r="BF28" s="574"/>
      <c r="BG28" s="256"/>
      <c r="BH28" s="255"/>
      <c r="BI28" s="255">
        <v>0</v>
      </c>
      <c r="BJ28" s="255">
        <v>0</v>
      </c>
      <c r="BK28" s="573"/>
      <c r="BL28" s="573"/>
      <c r="BM28" s="574"/>
      <c r="BN28" s="574"/>
      <c r="BO28" s="256"/>
      <c r="BP28" s="255"/>
      <c r="BQ28" s="395">
        <v>0</v>
      </c>
      <c r="BR28" s="395">
        <v>0</v>
      </c>
      <c r="BS28" s="591"/>
      <c r="BT28" s="591"/>
      <c r="BU28" s="587"/>
      <c r="BV28" s="587"/>
      <c r="BW28" s="256"/>
      <c r="BX28" s="255"/>
      <c r="BY28" s="257">
        <v>0</v>
      </c>
      <c r="BZ28" s="255">
        <v>0</v>
      </c>
      <c r="CA28" s="573"/>
      <c r="CB28" s="573"/>
      <c r="CC28" s="587"/>
      <c r="CD28" s="587"/>
      <c r="CE28" s="256"/>
      <c r="CF28" s="255"/>
      <c r="CG28" s="257">
        <v>0</v>
      </c>
      <c r="CH28" s="255">
        <v>0</v>
      </c>
      <c r="CI28" s="573"/>
      <c r="CJ28" s="573"/>
      <c r="CK28" s="587"/>
      <c r="CL28" s="574"/>
      <c r="CM28" s="256"/>
      <c r="CN28" s="255"/>
      <c r="CO28" s="257">
        <v>0.08</v>
      </c>
      <c r="CP28" s="255">
        <v>0</v>
      </c>
      <c r="CQ28" s="573"/>
      <c r="CR28" s="573"/>
      <c r="CS28" s="587"/>
      <c r="CT28" s="574"/>
      <c r="CU28" s="256"/>
      <c r="CV28" s="255"/>
      <c r="CW28" s="257">
        <v>0.08</v>
      </c>
      <c r="CX28" s="255">
        <v>0</v>
      </c>
      <c r="CY28" s="573"/>
      <c r="CZ28" s="573"/>
      <c r="DA28" s="587"/>
      <c r="DB28" s="574"/>
      <c r="DC28" s="256"/>
      <c r="DD28" s="255"/>
      <c r="DE28" s="257">
        <v>0.04</v>
      </c>
      <c r="DF28" s="255">
        <v>0</v>
      </c>
      <c r="DG28" s="573"/>
      <c r="DH28" s="573"/>
      <c r="DI28" s="587"/>
      <c r="DJ28" s="574"/>
      <c r="DK28" s="256"/>
      <c r="DL28" s="255"/>
      <c r="DM28" s="255">
        <f t="shared" si="1"/>
        <v>0.2</v>
      </c>
      <c r="DN28" s="258" t="str">
        <f t="shared" si="2"/>
        <v>OK</v>
      </c>
      <c r="DO28" s="259">
        <f>+U28+AC28+AK28</f>
        <v>0</v>
      </c>
      <c r="DP28" s="259">
        <f t="shared" si="0"/>
        <v>0</v>
      </c>
      <c r="DQ28" s="242" t="e">
        <f t="shared" si="8"/>
        <v>#DIV/0!</v>
      </c>
      <c r="DR28" s="586"/>
      <c r="DS28" s="586"/>
      <c r="DT28" s="588"/>
      <c r="DU28" s="584"/>
      <c r="DV28" s="584"/>
      <c r="DW28" s="576"/>
      <c r="DX28" s="259">
        <f t="shared" si="3"/>
        <v>0</v>
      </c>
      <c r="DY28" s="259">
        <f t="shared" si="3"/>
        <v>0</v>
      </c>
      <c r="DZ28" s="242" t="e">
        <f t="shared" si="9"/>
        <v>#DIV/0!</v>
      </c>
      <c r="EA28" s="586"/>
      <c r="EB28" s="586"/>
      <c r="EC28" s="588"/>
      <c r="ED28" s="584"/>
      <c r="EE28" s="584"/>
      <c r="EF28" s="576"/>
      <c r="EG28" s="259">
        <f t="shared" si="4"/>
        <v>0</v>
      </c>
      <c r="EH28" s="259">
        <f t="shared" si="4"/>
        <v>0</v>
      </c>
      <c r="EI28" s="242" t="e">
        <f t="shared" si="5"/>
        <v>#DIV/0!</v>
      </c>
      <c r="EJ28" s="586"/>
      <c r="EK28" s="586"/>
      <c r="EL28" s="588"/>
      <c r="EM28" s="584"/>
      <c r="EN28" s="584"/>
      <c r="EO28" s="576"/>
      <c r="EP28" s="259">
        <f t="shared" si="7"/>
        <v>0.2</v>
      </c>
      <c r="EQ28" s="259">
        <f t="shared" si="7"/>
        <v>0</v>
      </c>
      <c r="ER28" s="242">
        <f t="shared" si="11"/>
        <v>0</v>
      </c>
      <c r="ES28" s="586"/>
      <c r="ET28" s="586"/>
      <c r="EU28" s="588"/>
      <c r="EV28" s="584"/>
      <c r="EW28" s="584"/>
      <c r="EX28" s="576"/>
      <c r="EY28" s="260">
        <f t="shared" si="12"/>
        <v>0</v>
      </c>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61"/>
      <c r="GW28" s="261"/>
      <c r="GX28" s="261"/>
      <c r="GY28" s="261"/>
      <c r="GZ28" s="261"/>
      <c r="HA28" s="261"/>
      <c r="HB28" s="261"/>
      <c r="HC28" s="261"/>
      <c r="HD28" s="261"/>
      <c r="HE28" s="261"/>
      <c r="HF28" s="261"/>
      <c r="HG28" s="261"/>
      <c r="HH28" s="261"/>
      <c r="HI28" s="261"/>
      <c r="HJ28" s="261"/>
      <c r="HK28" s="261"/>
      <c r="HL28" s="261"/>
      <c r="HM28" s="261"/>
    </row>
    <row r="29" spans="1:221" ht="41.25" customHeight="1" thickBot="1" x14ac:dyDescent="0.3">
      <c r="A29" s="569"/>
      <c r="B29" s="569"/>
      <c r="C29" s="570"/>
      <c r="D29" s="569"/>
      <c r="E29" s="569"/>
      <c r="F29" s="569"/>
      <c r="G29" s="569"/>
      <c r="H29" s="571"/>
      <c r="I29" s="575"/>
      <c r="J29" s="577"/>
      <c r="K29" s="578"/>
      <c r="L29" s="579"/>
      <c r="M29" s="579"/>
      <c r="N29" s="580"/>
      <c r="O29" s="581"/>
      <c r="P29" s="582"/>
      <c r="Q29" s="583"/>
      <c r="R29" s="581"/>
      <c r="S29" s="253" t="s">
        <v>171</v>
      </c>
      <c r="T29" s="263">
        <v>0.2</v>
      </c>
      <c r="U29" s="255">
        <v>0</v>
      </c>
      <c r="V29" s="255">
        <v>0</v>
      </c>
      <c r="W29" s="573"/>
      <c r="X29" s="573"/>
      <c r="Y29" s="574"/>
      <c r="Z29" s="574"/>
      <c r="AA29" s="256"/>
      <c r="AB29" s="255"/>
      <c r="AC29" s="255">
        <v>0</v>
      </c>
      <c r="AD29" s="255">
        <v>0</v>
      </c>
      <c r="AE29" s="573"/>
      <c r="AF29" s="573"/>
      <c r="AG29" s="574"/>
      <c r="AH29" s="574"/>
      <c r="AI29" s="256"/>
      <c r="AJ29" s="255"/>
      <c r="AK29" s="255">
        <v>0</v>
      </c>
      <c r="AL29" s="255">
        <v>0</v>
      </c>
      <c r="AM29" s="573"/>
      <c r="AN29" s="573"/>
      <c r="AO29" s="574"/>
      <c r="AP29" s="574"/>
      <c r="AQ29" s="256"/>
      <c r="AR29" s="255"/>
      <c r="AS29" s="255">
        <v>0</v>
      </c>
      <c r="AT29" s="255">
        <v>0</v>
      </c>
      <c r="AU29" s="573"/>
      <c r="AV29" s="573"/>
      <c r="AW29" s="574"/>
      <c r="AX29" s="574"/>
      <c r="AY29" s="256"/>
      <c r="AZ29" s="255"/>
      <c r="BA29" s="255">
        <v>0</v>
      </c>
      <c r="BB29" s="255">
        <v>0</v>
      </c>
      <c r="BC29" s="573"/>
      <c r="BD29" s="573"/>
      <c r="BE29" s="574"/>
      <c r="BF29" s="574"/>
      <c r="BG29" s="256"/>
      <c r="BH29" s="255"/>
      <c r="BI29" s="255">
        <v>0</v>
      </c>
      <c r="BJ29" s="255">
        <v>0</v>
      </c>
      <c r="BK29" s="573"/>
      <c r="BL29" s="573"/>
      <c r="BM29" s="574"/>
      <c r="BN29" s="574"/>
      <c r="BO29" s="256"/>
      <c r="BP29" s="255"/>
      <c r="BQ29" s="395">
        <v>0</v>
      </c>
      <c r="BR29" s="395">
        <v>0</v>
      </c>
      <c r="BS29" s="591"/>
      <c r="BT29" s="591"/>
      <c r="BU29" s="587"/>
      <c r="BV29" s="587"/>
      <c r="BW29" s="256"/>
      <c r="BX29" s="255"/>
      <c r="BY29" s="257">
        <v>0</v>
      </c>
      <c r="BZ29" s="255">
        <v>0</v>
      </c>
      <c r="CA29" s="573"/>
      <c r="CB29" s="573"/>
      <c r="CC29" s="587"/>
      <c r="CD29" s="587"/>
      <c r="CE29" s="256"/>
      <c r="CF29" s="255"/>
      <c r="CG29" s="257">
        <v>0.08</v>
      </c>
      <c r="CH29" s="387">
        <v>0.08</v>
      </c>
      <c r="CI29" s="573"/>
      <c r="CJ29" s="573"/>
      <c r="CK29" s="587"/>
      <c r="CL29" s="574"/>
      <c r="CM29" s="256"/>
      <c r="CN29" s="255"/>
      <c r="CO29" s="257">
        <v>0</v>
      </c>
      <c r="CP29" s="255">
        <v>0</v>
      </c>
      <c r="CQ29" s="573"/>
      <c r="CR29" s="573"/>
      <c r="CS29" s="587"/>
      <c r="CT29" s="574"/>
      <c r="CU29" s="256"/>
      <c r="CV29" s="255"/>
      <c r="CW29" s="257">
        <v>0</v>
      </c>
      <c r="CX29" s="255">
        <v>0</v>
      </c>
      <c r="CY29" s="573"/>
      <c r="CZ29" s="573"/>
      <c r="DA29" s="587"/>
      <c r="DB29" s="574"/>
      <c r="DC29" s="256"/>
      <c r="DD29" s="255"/>
      <c r="DE29" s="257">
        <v>0.12</v>
      </c>
      <c r="DF29" s="255">
        <v>0</v>
      </c>
      <c r="DG29" s="573"/>
      <c r="DH29" s="573"/>
      <c r="DI29" s="587"/>
      <c r="DJ29" s="574"/>
      <c r="DK29" s="256"/>
      <c r="DL29" s="255"/>
      <c r="DM29" s="255">
        <f t="shared" si="1"/>
        <v>0.2</v>
      </c>
      <c r="DN29" s="258" t="str">
        <f t="shared" si="2"/>
        <v>OK</v>
      </c>
      <c r="DO29" s="259">
        <f>+U29+AC29+AK29</f>
        <v>0</v>
      </c>
      <c r="DP29" s="259">
        <f>+V29+AD29+AL29</f>
        <v>0</v>
      </c>
      <c r="DQ29" s="242" t="e">
        <f t="shared" si="8"/>
        <v>#DIV/0!</v>
      </c>
      <c r="DR29" s="586"/>
      <c r="DS29" s="586"/>
      <c r="DT29" s="588"/>
      <c r="DU29" s="584"/>
      <c r="DV29" s="584"/>
      <c r="DW29" s="576"/>
      <c r="DX29" s="259">
        <f t="shared" si="3"/>
        <v>0</v>
      </c>
      <c r="DY29" s="259">
        <f t="shared" si="3"/>
        <v>0</v>
      </c>
      <c r="DZ29" s="242" t="e">
        <f t="shared" si="9"/>
        <v>#DIV/0!</v>
      </c>
      <c r="EA29" s="586"/>
      <c r="EB29" s="586"/>
      <c r="EC29" s="588"/>
      <c r="ED29" s="584"/>
      <c r="EE29" s="584"/>
      <c r="EF29" s="576"/>
      <c r="EG29" s="259">
        <f t="shared" si="4"/>
        <v>0.08</v>
      </c>
      <c r="EH29" s="259">
        <f t="shared" si="4"/>
        <v>0.08</v>
      </c>
      <c r="EI29" s="242">
        <f t="shared" si="5"/>
        <v>1</v>
      </c>
      <c r="EJ29" s="586"/>
      <c r="EK29" s="586"/>
      <c r="EL29" s="588"/>
      <c r="EM29" s="584"/>
      <c r="EN29" s="584"/>
      <c r="EO29" s="576"/>
      <c r="EP29" s="259">
        <f t="shared" si="7"/>
        <v>0.2</v>
      </c>
      <c r="EQ29" s="259">
        <f t="shared" si="7"/>
        <v>0.08</v>
      </c>
      <c r="ER29" s="242">
        <f t="shared" si="11"/>
        <v>0.39999999999999997</v>
      </c>
      <c r="ES29" s="586"/>
      <c r="ET29" s="586"/>
      <c r="EU29" s="588"/>
      <c r="EV29" s="584"/>
      <c r="EW29" s="584"/>
      <c r="EX29" s="576"/>
      <c r="EY29" s="260">
        <f t="shared" si="12"/>
        <v>0</v>
      </c>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1"/>
      <c r="GW29" s="261"/>
      <c r="GX29" s="261"/>
      <c r="GY29" s="261"/>
      <c r="GZ29" s="261"/>
      <c r="HA29" s="261"/>
      <c r="HB29" s="261"/>
      <c r="HC29" s="261"/>
      <c r="HD29" s="261"/>
      <c r="HE29" s="261"/>
      <c r="HF29" s="261"/>
      <c r="HG29" s="261"/>
      <c r="HH29" s="261"/>
      <c r="HI29" s="261"/>
      <c r="HJ29" s="261"/>
      <c r="HK29" s="261"/>
      <c r="HL29" s="261"/>
      <c r="HM29" s="261"/>
    </row>
    <row r="30" spans="1:221" ht="41.25" customHeight="1" thickBot="1" x14ac:dyDescent="0.3">
      <c r="A30" s="569"/>
      <c r="B30" s="569"/>
      <c r="C30" s="570"/>
      <c r="D30" s="569"/>
      <c r="E30" s="569"/>
      <c r="F30" s="569"/>
      <c r="G30" s="569"/>
      <c r="H30" s="571"/>
      <c r="I30" s="575"/>
      <c r="J30" s="577"/>
      <c r="K30" s="578"/>
      <c r="L30" s="579"/>
      <c r="M30" s="579"/>
      <c r="N30" s="580"/>
      <c r="O30" s="581"/>
      <c r="P30" s="582"/>
      <c r="Q30" s="583"/>
      <c r="R30" s="581"/>
      <c r="S30" s="253" t="s">
        <v>172</v>
      </c>
      <c r="T30" s="263">
        <v>0.2</v>
      </c>
      <c r="U30" s="255">
        <v>0</v>
      </c>
      <c r="V30" s="255">
        <v>0</v>
      </c>
      <c r="W30" s="573"/>
      <c r="X30" s="573"/>
      <c r="Y30" s="574"/>
      <c r="Z30" s="574"/>
      <c r="AA30" s="256"/>
      <c r="AB30" s="255"/>
      <c r="AC30" s="255">
        <v>0</v>
      </c>
      <c r="AD30" s="255">
        <v>0</v>
      </c>
      <c r="AE30" s="573"/>
      <c r="AF30" s="573"/>
      <c r="AG30" s="574"/>
      <c r="AH30" s="574"/>
      <c r="AI30" s="256"/>
      <c r="AJ30" s="255"/>
      <c r="AK30" s="255">
        <v>0</v>
      </c>
      <c r="AL30" s="255">
        <v>0</v>
      </c>
      <c r="AM30" s="573"/>
      <c r="AN30" s="573"/>
      <c r="AO30" s="574"/>
      <c r="AP30" s="574"/>
      <c r="AQ30" s="256"/>
      <c r="AR30" s="255"/>
      <c r="AS30" s="255">
        <v>0</v>
      </c>
      <c r="AT30" s="255">
        <v>0</v>
      </c>
      <c r="AU30" s="573"/>
      <c r="AV30" s="573"/>
      <c r="AW30" s="574"/>
      <c r="AX30" s="574"/>
      <c r="AY30" s="256"/>
      <c r="AZ30" s="255"/>
      <c r="BA30" s="255">
        <v>0</v>
      </c>
      <c r="BB30" s="255">
        <v>0</v>
      </c>
      <c r="BC30" s="573"/>
      <c r="BD30" s="573"/>
      <c r="BE30" s="574"/>
      <c r="BF30" s="574"/>
      <c r="BG30" s="256"/>
      <c r="BH30" s="255"/>
      <c r="BI30" s="255">
        <v>0</v>
      </c>
      <c r="BJ30" s="255">
        <v>0</v>
      </c>
      <c r="BK30" s="573"/>
      <c r="BL30" s="573"/>
      <c r="BM30" s="574"/>
      <c r="BN30" s="574"/>
      <c r="BO30" s="256"/>
      <c r="BP30" s="255"/>
      <c r="BQ30" s="395">
        <v>0</v>
      </c>
      <c r="BR30" s="395">
        <v>0</v>
      </c>
      <c r="BS30" s="590"/>
      <c r="BT30" s="590"/>
      <c r="BU30" s="587"/>
      <c r="BV30" s="587"/>
      <c r="BW30" s="256"/>
      <c r="BX30" s="255"/>
      <c r="BY30" s="257">
        <v>0</v>
      </c>
      <c r="BZ30" s="255">
        <v>0</v>
      </c>
      <c r="CA30" s="573"/>
      <c r="CB30" s="573"/>
      <c r="CC30" s="587"/>
      <c r="CD30" s="587"/>
      <c r="CE30" s="256"/>
      <c r="CF30" s="255"/>
      <c r="CG30" s="257">
        <v>0.08</v>
      </c>
      <c r="CH30" s="387">
        <v>0.08</v>
      </c>
      <c r="CI30" s="573"/>
      <c r="CJ30" s="573"/>
      <c r="CK30" s="587"/>
      <c r="CL30" s="574"/>
      <c r="CM30" s="256"/>
      <c r="CN30" s="255"/>
      <c r="CO30" s="257">
        <v>0</v>
      </c>
      <c r="CP30" s="255">
        <v>0</v>
      </c>
      <c r="CQ30" s="573"/>
      <c r="CR30" s="573"/>
      <c r="CS30" s="587"/>
      <c r="CT30" s="574"/>
      <c r="CU30" s="256"/>
      <c r="CV30" s="255"/>
      <c r="CW30" s="257">
        <v>0</v>
      </c>
      <c r="CX30" s="255">
        <v>0</v>
      </c>
      <c r="CY30" s="573"/>
      <c r="CZ30" s="573"/>
      <c r="DA30" s="587"/>
      <c r="DB30" s="574"/>
      <c r="DC30" s="256"/>
      <c r="DD30" s="255"/>
      <c r="DE30" s="257">
        <v>0.12</v>
      </c>
      <c r="DF30" s="255">
        <v>0</v>
      </c>
      <c r="DG30" s="573"/>
      <c r="DH30" s="573"/>
      <c r="DI30" s="587"/>
      <c r="DJ30" s="574"/>
      <c r="DK30" s="256"/>
      <c r="DL30" s="255"/>
      <c r="DM30" s="255">
        <f t="shared" si="1"/>
        <v>0.2</v>
      </c>
      <c r="DN30" s="258" t="str">
        <f t="shared" si="2"/>
        <v>OK</v>
      </c>
      <c r="DO30" s="259">
        <f>+U30+AC30+AK30</f>
        <v>0</v>
      </c>
      <c r="DP30" s="259">
        <f>+V30+AD30+AL30</f>
        <v>0</v>
      </c>
      <c r="DQ30" s="242" t="e">
        <f t="shared" si="8"/>
        <v>#DIV/0!</v>
      </c>
      <c r="DR30" s="586"/>
      <c r="DS30" s="586"/>
      <c r="DT30" s="588"/>
      <c r="DU30" s="584"/>
      <c r="DV30" s="584"/>
      <c r="DW30" s="576"/>
      <c r="DX30" s="259">
        <f t="shared" si="3"/>
        <v>0</v>
      </c>
      <c r="DY30" s="259">
        <f t="shared" si="3"/>
        <v>0</v>
      </c>
      <c r="DZ30" s="242" t="e">
        <f t="shared" si="9"/>
        <v>#DIV/0!</v>
      </c>
      <c r="EA30" s="586"/>
      <c r="EB30" s="586"/>
      <c r="EC30" s="588"/>
      <c r="ED30" s="584"/>
      <c r="EE30" s="584"/>
      <c r="EF30" s="576"/>
      <c r="EG30" s="259">
        <f t="shared" si="4"/>
        <v>0.08</v>
      </c>
      <c r="EH30" s="259">
        <f t="shared" si="4"/>
        <v>0.08</v>
      </c>
      <c r="EI30" s="242">
        <f t="shared" si="5"/>
        <v>1</v>
      </c>
      <c r="EJ30" s="586"/>
      <c r="EK30" s="586"/>
      <c r="EL30" s="588"/>
      <c r="EM30" s="584"/>
      <c r="EN30" s="584"/>
      <c r="EO30" s="576"/>
      <c r="EP30" s="259">
        <f>+EG30+DE30+CO30+CW30</f>
        <v>0.2</v>
      </c>
      <c r="EQ30" s="259">
        <f>+EH30+DF30+CP30+CX30</f>
        <v>0.08</v>
      </c>
      <c r="ER30" s="242">
        <f t="shared" si="11"/>
        <v>0.39999999999999997</v>
      </c>
      <c r="ES30" s="586"/>
      <c r="ET30" s="586"/>
      <c r="EU30" s="588"/>
      <c r="EV30" s="584"/>
      <c r="EW30" s="584"/>
      <c r="EX30" s="576"/>
      <c r="EY30" s="260">
        <f t="shared" si="12"/>
        <v>0</v>
      </c>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1"/>
      <c r="HG30" s="261"/>
      <c r="HH30" s="261"/>
      <c r="HI30" s="261"/>
      <c r="HJ30" s="261"/>
      <c r="HK30" s="261"/>
      <c r="HL30" s="261"/>
      <c r="HM30" s="261"/>
    </row>
    <row r="31" spans="1:221" ht="41.25" hidden="1" customHeight="1" thickBot="1" x14ac:dyDescent="0.3">
      <c r="A31" s="601" t="s">
        <v>173</v>
      </c>
      <c r="B31" s="601"/>
      <c r="C31" s="601" t="s">
        <v>174</v>
      </c>
      <c r="D31" s="601">
        <v>2</v>
      </c>
      <c r="E31" s="601" t="s">
        <v>684</v>
      </c>
      <c r="F31" s="601" t="s">
        <v>175</v>
      </c>
      <c r="G31" s="601" t="s">
        <v>59</v>
      </c>
      <c r="H31" s="602">
        <v>0.12</v>
      </c>
      <c r="I31" s="596">
        <v>0.1</v>
      </c>
      <c r="J31" s="597">
        <v>4</v>
      </c>
      <c r="K31" s="598" t="s">
        <v>176</v>
      </c>
      <c r="L31" s="599" t="s">
        <v>177</v>
      </c>
      <c r="M31" s="599" t="s">
        <v>178</v>
      </c>
      <c r="N31" s="600">
        <v>1</v>
      </c>
      <c r="O31" s="592" t="s">
        <v>179</v>
      </c>
      <c r="P31" s="593">
        <v>0.15</v>
      </c>
      <c r="Q31" s="583"/>
      <c r="R31" s="592" t="s">
        <v>101</v>
      </c>
      <c r="S31" s="373"/>
      <c r="T31" s="307"/>
      <c r="U31" s="269">
        <v>0</v>
      </c>
      <c r="V31" s="269">
        <v>0</v>
      </c>
      <c r="W31" s="594">
        <f>+SUM(U31:U34)</f>
        <v>0</v>
      </c>
      <c r="X31" s="594">
        <f>+SUM(V31:V34)</f>
        <v>0</v>
      </c>
      <c r="Y31" s="595">
        <f>+(W31*$P$31)+(W32*$P$31)+(W33*$P$31)+(W34*$P$31)+(W35*$P$35)+(W37*$P$37)+(W39*$P$39)+(W41*$P$41)+(W43*$P$43)</f>
        <v>0</v>
      </c>
      <c r="Z31" s="595">
        <f>+(X31*$P$31)+(X32*$P$31)+(X33*$P$31)+(X34*$P$31)+(X35*$P$35)+(X37*$P$37)+(X39*$P$39)+(X41*$P$41)+(X43*$P$43)</f>
        <v>0</v>
      </c>
      <c r="AA31" s="183"/>
      <c r="AB31" s="269"/>
      <c r="AC31" s="269">
        <v>0</v>
      </c>
      <c r="AD31" s="269">
        <v>0</v>
      </c>
      <c r="AE31" s="594">
        <f>+SUM(AC31:AC34)</f>
        <v>0</v>
      </c>
      <c r="AF31" s="594">
        <f>+SUM(AD31:AD34)</f>
        <v>0</v>
      </c>
      <c r="AG31" s="595">
        <f>+(AE31*$P$31)+(AE32*$P$31)+(AE33*$P$31)+(AE34*$P$31)+(AE35*$P$35)+(AE37*$P$37)+(AE39*$P$39)+(AE41*$P$41)+(AE43*$P$43)</f>
        <v>0</v>
      </c>
      <c r="AH31" s="595">
        <f>+(AF31*$P$31)+(AF32*$P$31)+(AF33*$P$31)+(AF34*$P$31)+(AF35*$P$35)+(AF37*$P$37)+(AF39*$P$39)+(AF41*$P$41)+(AF43*$P$43)</f>
        <v>0</v>
      </c>
      <c r="AI31" s="183"/>
      <c r="AJ31" s="269"/>
      <c r="AK31" s="269">
        <v>0</v>
      </c>
      <c r="AL31" s="269">
        <v>0</v>
      </c>
      <c r="AM31" s="594">
        <f>+SUM(AK31:AK34)</f>
        <v>0</v>
      </c>
      <c r="AN31" s="594">
        <f>+SUM(AL31:AL34)</f>
        <v>0</v>
      </c>
      <c r="AO31" s="595">
        <f>+(AM31*$P$31)+(AM32*$P$31)+(AM33*$P$31)+(AM34*$P$31)+(AM35*$P$35)+(AM37*$P$37)+(AM39*$P$39)+(AM41*$P$41)+(AM43*$P$43)</f>
        <v>0</v>
      </c>
      <c r="AP31" s="595">
        <f>+(AN31*$P$31)+(AN32*$P$31)+(AN33*$P$31)+(AN34*$P$31)+(AN35*$P$35)+(AN37*$P$37)+(AN39*$P$39)+(AN41*$P$41)+(AN43*$P$43)</f>
        <v>0</v>
      </c>
      <c r="AQ31" s="183"/>
      <c r="AR31" s="269"/>
      <c r="AS31" s="269">
        <v>0</v>
      </c>
      <c r="AT31" s="269">
        <v>0</v>
      </c>
      <c r="AU31" s="594">
        <f>+SUM(AS31:AS34)</f>
        <v>0</v>
      </c>
      <c r="AV31" s="594">
        <f>+SUM(AT31:AT34)</f>
        <v>0</v>
      </c>
      <c r="AW31" s="595">
        <f>+(AU31*$P$31)+(AU32*$P$31)+(AU33*$P$31)+(AU34*$P$31)+(AU35*$P$35)+(AU37*$P$37)+(AU39*$P$39)+(AU41*$P$41)+(AU43*$P$43)</f>
        <v>0</v>
      </c>
      <c r="AX31" s="595">
        <f>+(AV31*$P$31)+(AV32*$P$31)+(AV33*$P$31)+(AV34*$P$31)+(AV35*$P$35)+(AV37*$P$37)+(AV39*$P$39)+(AV41*$P$41)+(AV43*$P$43)</f>
        <v>0</v>
      </c>
      <c r="AY31" s="183"/>
      <c r="AZ31" s="269"/>
      <c r="BA31" s="269">
        <v>0</v>
      </c>
      <c r="BB31" s="269">
        <v>0</v>
      </c>
      <c r="BC31" s="594">
        <f>+SUM(BA31:BA34)</f>
        <v>0</v>
      </c>
      <c r="BD31" s="594">
        <f>+SUM(BB31:BB34)</f>
        <v>0</v>
      </c>
      <c r="BE31" s="595">
        <f>+(BC31*$P$31)+(BC32*$P$31)+(BC33*$P$31)+(BC34*$P$31)+(BC35*$P$35)+(BC37*$P$37)+(BC39*$P$39)+(BC41*$P$41)+(BC43*$P$43)</f>
        <v>0</v>
      </c>
      <c r="BF31" s="595">
        <f>+(BD31*$P$31)+(BD32*$P$31)+(BD33*$P$31)+(BD34*$P$31)+(BD35*$P$35)+(BD37*$P$37)+(BD39*$P$39)+(BD41*$P$41)+(BD43*$P$43)</f>
        <v>0</v>
      </c>
      <c r="BG31" s="183"/>
      <c r="BH31" s="269"/>
      <c r="BI31" s="269">
        <v>0</v>
      </c>
      <c r="BJ31" s="269">
        <v>0</v>
      </c>
      <c r="BK31" s="594">
        <f>+BI31</f>
        <v>0</v>
      </c>
      <c r="BL31" s="594">
        <f>+BK31</f>
        <v>0</v>
      </c>
      <c r="BM31" s="595">
        <f>+(BK31*$P$31)+(BK32*$P$31)+(BK33*$P$31)+(BK34*$P$31)+(BK35*$P$35)+(BK37*$P$37)+(BK39*$P$39)+(BK41*$P$41)+(BK43*$P$43)</f>
        <v>0</v>
      </c>
      <c r="BN31" s="595">
        <f>+(BL31*$P$31)+(BL32*$P$31)+(BL33*$P$31)+(BL34*$P$31)+(BL35*$P$35)+(BL37*$P$37)+(BL39*$P$39)+(BL41*$P$41)+(BL43*$P$43)</f>
        <v>0</v>
      </c>
      <c r="BO31" s="183"/>
      <c r="BP31" s="269"/>
      <c r="BQ31" s="270"/>
      <c r="BR31" s="269"/>
      <c r="BS31" s="594"/>
      <c r="BT31" s="594"/>
      <c r="BU31" s="595">
        <f>+(BS35*$P$35)+(BS37*$P$37)+(BS39*$P$39)+(BS41*$P$41)+(BS43*$P$43)</f>
        <v>0.16420000000000004</v>
      </c>
      <c r="BV31" s="595">
        <f>+(BT35*$P$35)+(BT37*$P$37)+(BT39*$P$39)+(BT41*$P$41)+(BT43*$P$43)</f>
        <v>0.14772000000000002</v>
      </c>
      <c r="BW31" s="183" t="s">
        <v>720</v>
      </c>
      <c r="BX31" s="183" t="s">
        <v>720</v>
      </c>
      <c r="BY31" s="269"/>
      <c r="BZ31" s="269"/>
      <c r="CA31" s="594"/>
      <c r="CB31" s="594"/>
      <c r="CC31" s="595">
        <f>+(CA35*$P$35)+(CA37*$P$37)+(CA39*$P$39)+(CA41*$P$41)+(CA43*$P$43)</f>
        <v>0.16628000000000001</v>
      </c>
      <c r="CD31" s="595">
        <f>+(CB35*$P$35)+(CB37*$P$37)+(CB39*$P$39)+(CB41*$P$41)+(CB43*$P$43)</f>
        <v>0.13332000000000002</v>
      </c>
      <c r="CE31" s="183"/>
      <c r="CF31" s="183"/>
      <c r="CG31" s="269"/>
      <c r="CH31" s="269"/>
      <c r="CI31" s="594"/>
      <c r="CJ31" s="594"/>
      <c r="CK31" s="595">
        <f>+(CI35*$P$35)+(CI37*$P$37)+(CI39*$P$39)+(CI41*$P$41)+(CI43*$P$43)</f>
        <v>0.16620000000000004</v>
      </c>
      <c r="CL31" s="595">
        <f>+(CJ35*$P$35)+(CJ37*$P$37)+(CJ39*$P$39)+(CJ41*$P$41)+(CJ43*$P$43)</f>
        <v>0</v>
      </c>
      <c r="CM31" s="310"/>
      <c r="CN31" s="274"/>
      <c r="CO31" s="269"/>
      <c r="CP31" s="269"/>
      <c r="CQ31" s="594"/>
      <c r="CR31" s="594"/>
      <c r="CS31" s="595">
        <f>+(CQ35*$P$35)+(CQ37*$P$37)+(CQ39*$P$39)+(CQ41*$P$41)+(CQ43*$P$43)</f>
        <v>0.16620000000000004</v>
      </c>
      <c r="CT31" s="595">
        <f>+(CR35*$P$35)+(CR37*$P$37)+(CR39*$P$39)+(CR41*$P$41)+(CR43*$P$43)</f>
        <v>0</v>
      </c>
      <c r="CU31" s="183"/>
      <c r="CV31" s="269"/>
      <c r="CW31" s="270"/>
      <c r="CX31" s="269"/>
      <c r="CY31" s="594"/>
      <c r="CZ31" s="594"/>
      <c r="DA31" s="595">
        <f>+(CY35*$P$35)+(CY37*$P$37)+(CY39*$P$39)+(CY41*$P$41)+(CY43*$P$43)</f>
        <v>0.16620000000000004</v>
      </c>
      <c r="DB31" s="595">
        <f>+(CZ35*$P$35)+(CZ37*$P$37)+(CZ39*$P$39)+(CZ41*$P$41)+(CZ43*$P$43)</f>
        <v>0</v>
      </c>
      <c r="DC31" s="183"/>
      <c r="DD31" s="269"/>
      <c r="DE31" s="269"/>
      <c r="DF31" s="269"/>
      <c r="DG31" s="594"/>
      <c r="DH31" s="594"/>
      <c r="DI31" s="595">
        <f>+(DG35*$P$35)+(DG37*$P$37)+(DG39*$P$39)+(DG41*$P$41)+(DG43*$P$43)</f>
        <v>0.17092000000000002</v>
      </c>
      <c r="DJ31" s="595">
        <f>+(DH35*$P$35)+(DH37*$P$37)+(DH39*$P$39)+(DH41*$P$41)+(DH43*$P$43)</f>
        <v>0</v>
      </c>
      <c r="DK31" s="183"/>
      <c r="DL31" s="269"/>
      <c r="DM31" s="255">
        <f>+DE31+CW31+CO31+CG31+BY31+BQ31+BI31+BA31+AS31+AK31+AC31+U31</f>
        <v>0</v>
      </c>
      <c r="DN31" s="258" t="str">
        <f t="shared" si="2"/>
        <v>OK</v>
      </c>
      <c r="DO31" s="259">
        <f t="shared" ref="DO31:DO65" si="13">+U31+AC31+AK31</f>
        <v>0</v>
      </c>
      <c r="DP31" s="259">
        <f t="shared" si="0"/>
        <v>0</v>
      </c>
      <c r="DQ31" s="242" t="e">
        <f t="shared" si="8"/>
        <v>#DIV/0!</v>
      </c>
      <c r="DR31" s="586">
        <f>+W31+AE31+AM31</f>
        <v>0</v>
      </c>
      <c r="DS31" s="586">
        <f>+X31+AF31+AN31</f>
        <v>0</v>
      </c>
      <c r="DT31" s="605" t="e">
        <f t="shared" ref="DT31:DT96" si="14">+DS31/DR31</f>
        <v>#DIV/0!</v>
      </c>
      <c r="DU31" s="584">
        <f>+SUM(AO31+AG31+Y31)</f>
        <v>0</v>
      </c>
      <c r="DV31" s="584">
        <f>+SUM(AP31+AH31+Z31)</f>
        <v>0</v>
      </c>
      <c r="DW31" s="576" t="e">
        <f>+DV31/DU31</f>
        <v>#DIV/0!</v>
      </c>
      <c r="DX31" s="259">
        <f>+BI31+BA31+AS31</f>
        <v>0</v>
      </c>
      <c r="DY31" s="259">
        <f>+BJ31+BB31+AT31</f>
        <v>0</v>
      </c>
      <c r="DZ31" s="242" t="e">
        <f t="shared" si="9"/>
        <v>#DIV/0!</v>
      </c>
      <c r="EA31" s="586">
        <f>+BK31+BC31+AU31+DR31</f>
        <v>0</v>
      </c>
      <c r="EB31" s="586">
        <f>+DS31+BL31+BD31+AV31</f>
        <v>0</v>
      </c>
      <c r="EC31" s="605" t="e">
        <f t="shared" ref="EC31" si="15">+EB31/EA31</f>
        <v>#DIV/0!</v>
      </c>
      <c r="ED31" s="584">
        <f>+DU31+BM31+BE31+AW31</f>
        <v>0</v>
      </c>
      <c r="EE31" s="584">
        <f>+DV31+BN31+BF31+AX31</f>
        <v>0</v>
      </c>
      <c r="EF31" s="576" t="e">
        <f>+EE31/ED31</f>
        <v>#DIV/0!</v>
      </c>
      <c r="EG31" s="259">
        <f>+DX31+CG31+BY31+BQ31</f>
        <v>0</v>
      </c>
      <c r="EH31" s="259">
        <f t="shared" ref="EH31:EH43" si="16">+DY31+CP31+CH31+BZ31</f>
        <v>0</v>
      </c>
      <c r="EI31" s="242" t="e">
        <f>+EH31/EG31</f>
        <v>#DIV/0!</v>
      </c>
      <c r="EJ31" s="586">
        <f>+EA31+CI31+CA31+BS31</f>
        <v>0</v>
      </c>
      <c r="EK31" s="586">
        <f>+EB31+CJ31+CB31+BT31</f>
        <v>0</v>
      </c>
      <c r="EL31" s="605" t="e">
        <f t="shared" ref="EL31" si="17">+EK31/EJ31</f>
        <v>#DIV/0!</v>
      </c>
      <c r="EM31" s="584">
        <f>+ED31+BU31+CK31+CC31</f>
        <v>0.49668000000000012</v>
      </c>
      <c r="EN31" s="584">
        <f>+EE31+BV31+CL31+CD31</f>
        <v>0.28104000000000007</v>
      </c>
      <c r="EO31" s="576">
        <f>+EN31/EM31</f>
        <v>0.56583715873399376</v>
      </c>
      <c r="EP31" s="259">
        <f>+EG31+DE31+CO31+CW31</f>
        <v>0</v>
      </c>
      <c r="EQ31" s="259">
        <f>+EH31+DF31+CP31+CX31</f>
        <v>0</v>
      </c>
      <c r="ER31" s="242" t="e">
        <f t="shared" si="11"/>
        <v>#DIV/0!</v>
      </c>
      <c r="ES31" s="586">
        <f>+EJ31+DG31+CY31+CQ31</f>
        <v>0</v>
      </c>
      <c r="ET31" s="586">
        <f>+EK31+DH31+CZ31+CR31</f>
        <v>0</v>
      </c>
      <c r="EU31" s="605" t="e">
        <f>+ET31/ES31</f>
        <v>#DIV/0!</v>
      </c>
      <c r="EV31" s="584">
        <f>+EM31+DI31+DA31+CS31</f>
        <v>1.0000000000000002</v>
      </c>
      <c r="EW31" s="584">
        <f>+EN31+DJ31+DB31+CT31</f>
        <v>0.28104000000000007</v>
      </c>
      <c r="EX31" s="576">
        <f>+EW31/EV31</f>
        <v>0.28104000000000001</v>
      </c>
      <c r="EY31" s="271">
        <f t="shared" si="12"/>
        <v>0</v>
      </c>
      <c r="EZ31" s="246"/>
      <c r="FA31" s="246"/>
      <c r="FB31" s="246"/>
      <c r="FC31" s="246"/>
      <c r="FD31" s="246"/>
      <c r="FE31" s="246"/>
      <c r="FF31" s="246"/>
      <c r="FG31" s="246"/>
      <c r="FH31" s="246"/>
      <c r="FI31" s="246"/>
      <c r="FJ31" s="246"/>
      <c r="FK31" s="246"/>
      <c r="FL31" s="246"/>
      <c r="FM31" s="246"/>
      <c r="FN31" s="246"/>
      <c r="FO31" s="246"/>
      <c r="FP31" s="246"/>
      <c r="FQ31" s="246"/>
      <c r="FR31" s="246"/>
      <c r="FS31" s="246"/>
      <c r="FT31" s="246"/>
      <c r="FU31" s="246"/>
      <c r="FV31" s="246"/>
      <c r="FW31" s="246"/>
      <c r="FX31" s="246"/>
      <c r="FY31" s="246"/>
      <c r="FZ31" s="246"/>
      <c r="GA31" s="246"/>
      <c r="GB31" s="246"/>
      <c r="GC31" s="246"/>
      <c r="GD31" s="246"/>
      <c r="GE31" s="246"/>
      <c r="GF31" s="246"/>
      <c r="GG31" s="246"/>
      <c r="GH31" s="246"/>
      <c r="GI31" s="246"/>
      <c r="GJ31" s="246"/>
      <c r="GK31" s="246"/>
      <c r="GL31" s="246"/>
      <c r="GM31" s="246"/>
      <c r="GN31" s="246"/>
      <c r="GO31" s="246"/>
      <c r="GP31" s="246"/>
      <c r="GQ31" s="246"/>
      <c r="GR31" s="246"/>
      <c r="GS31" s="246"/>
      <c r="GT31" s="246"/>
      <c r="GU31" s="246"/>
      <c r="GV31" s="246"/>
      <c r="GW31" s="246"/>
      <c r="GX31" s="246"/>
      <c r="GY31" s="246"/>
      <c r="GZ31" s="246"/>
      <c r="HA31" s="246"/>
      <c r="HB31" s="246"/>
      <c r="HC31" s="246"/>
      <c r="HD31" s="246"/>
      <c r="HE31" s="246"/>
      <c r="HF31" s="246"/>
      <c r="HG31" s="246"/>
      <c r="HH31" s="246"/>
      <c r="HI31" s="246"/>
      <c r="HJ31" s="246"/>
      <c r="HK31" s="246"/>
      <c r="HL31" s="246"/>
      <c r="HM31" s="246"/>
    </row>
    <row r="32" spans="1:221" ht="41.25" hidden="1" customHeight="1" thickBot="1" x14ac:dyDescent="0.3">
      <c r="A32" s="601"/>
      <c r="B32" s="601"/>
      <c r="C32" s="601"/>
      <c r="D32" s="601"/>
      <c r="E32" s="601"/>
      <c r="F32" s="601"/>
      <c r="G32" s="601"/>
      <c r="H32" s="602"/>
      <c r="I32" s="596"/>
      <c r="J32" s="597"/>
      <c r="K32" s="598"/>
      <c r="L32" s="599"/>
      <c r="M32" s="599"/>
      <c r="N32" s="600"/>
      <c r="O32" s="592"/>
      <c r="P32" s="593"/>
      <c r="Q32" s="583"/>
      <c r="R32" s="592"/>
      <c r="S32" s="373"/>
      <c r="T32" s="307"/>
      <c r="U32" s="269">
        <v>0</v>
      </c>
      <c r="V32" s="269">
        <v>0</v>
      </c>
      <c r="W32" s="594"/>
      <c r="X32" s="594"/>
      <c r="Y32" s="595"/>
      <c r="Z32" s="595"/>
      <c r="AA32" s="183"/>
      <c r="AB32" s="269"/>
      <c r="AC32" s="269">
        <v>0</v>
      </c>
      <c r="AD32" s="269">
        <v>0</v>
      </c>
      <c r="AE32" s="594"/>
      <c r="AF32" s="594"/>
      <c r="AG32" s="595"/>
      <c r="AH32" s="595"/>
      <c r="AI32" s="183"/>
      <c r="AJ32" s="269"/>
      <c r="AK32" s="269">
        <v>0</v>
      </c>
      <c r="AL32" s="269">
        <v>0</v>
      </c>
      <c r="AM32" s="594"/>
      <c r="AN32" s="594"/>
      <c r="AO32" s="595"/>
      <c r="AP32" s="595"/>
      <c r="AQ32" s="183"/>
      <c r="AR32" s="269"/>
      <c r="AS32" s="269">
        <v>0</v>
      </c>
      <c r="AT32" s="269">
        <v>0</v>
      </c>
      <c r="AU32" s="594"/>
      <c r="AV32" s="594"/>
      <c r="AW32" s="595"/>
      <c r="AX32" s="595"/>
      <c r="AY32" s="183"/>
      <c r="AZ32" s="269"/>
      <c r="BA32" s="269">
        <v>0</v>
      </c>
      <c r="BB32" s="269">
        <v>0</v>
      </c>
      <c r="BC32" s="594"/>
      <c r="BD32" s="594"/>
      <c r="BE32" s="595"/>
      <c r="BF32" s="595"/>
      <c r="BG32" s="183"/>
      <c r="BH32" s="269"/>
      <c r="BI32" s="269">
        <v>0</v>
      </c>
      <c r="BJ32" s="269">
        <v>0</v>
      </c>
      <c r="BK32" s="594"/>
      <c r="BL32" s="594"/>
      <c r="BM32" s="595"/>
      <c r="BN32" s="595"/>
      <c r="BO32" s="183"/>
      <c r="BP32" s="269"/>
      <c r="BQ32" s="270"/>
      <c r="BR32" s="269"/>
      <c r="BS32" s="594"/>
      <c r="BT32" s="594"/>
      <c r="BU32" s="595"/>
      <c r="BV32" s="595"/>
      <c r="BW32" s="183" t="s">
        <v>720</v>
      </c>
      <c r="BX32" s="183" t="s">
        <v>720</v>
      </c>
      <c r="BY32" s="269"/>
      <c r="BZ32" s="269"/>
      <c r="CA32" s="594"/>
      <c r="CB32" s="594"/>
      <c r="CC32" s="595"/>
      <c r="CD32" s="595"/>
      <c r="CE32" s="183"/>
      <c r="CF32" s="183"/>
      <c r="CG32" s="269"/>
      <c r="CH32" s="269"/>
      <c r="CI32" s="594"/>
      <c r="CJ32" s="594"/>
      <c r="CK32" s="595"/>
      <c r="CL32" s="595"/>
      <c r="CM32" s="310"/>
      <c r="CN32" s="274"/>
      <c r="CO32" s="269"/>
      <c r="CP32" s="269"/>
      <c r="CQ32" s="594"/>
      <c r="CR32" s="594"/>
      <c r="CS32" s="595"/>
      <c r="CT32" s="595"/>
      <c r="CU32" s="183"/>
      <c r="CV32" s="269"/>
      <c r="CW32" s="270"/>
      <c r="CX32" s="269"/>
      <c r="CY32" s="594"/>
      <c r="CZ32" s="594"/>
      <c r="DA32" s="595"/>
      <c r="DB32" s="595"/>
      <c r="DC32" s="183"/>
      <c r="DD32" s="269"/>
      <c r="DE32" s="269"/>
      <c r="DF32" s="269"/>
      <c r="DG32" s="594"/>
      <c r="DH32" s="594"/>
      <c r="DI32" s="595"/>
      <c r="DJ32" s="595"/>
      <c r="DK32" s="183"/>
      <c r="DL32" s="269"/>
      <c r="DM32" s="255">
        <f t="shared" si="1"/>
        <v>0</v>
      </c>
      <c r="DN32" s="258" t="str">
        <f t="shared" si="2"/>
        <v>OK</v>
      </c>
      <c r="DO32" s="259">
        <f t="shared" si="13"/>
        <v>0</v>
      </c>
      <c r="DP32" s="259">
        <f t="shared" si="0"/>
        <v>0</v>
      </c>
      <c r="DQ32" s="242" t="e">
        <f t="shared" si="8"/>
        <v>#DIV/0!</v>
      </c>
      <c r="DR32" s="586"/>
      <c r="DS32" s="586"/>
      <c r="DT32" s="605"/>
      <c r="DU32" s="584"/>
      <c r="DV32" s="584"/>
      <c r="DW32" s="576"/>
      <c r="DX32" s="259">
        <f t="shared" ref="DX32:DY47" si="18">+BI32+BA32+AS32</f>
        <v>0</v>
      </c>
      <c r="DY32" s="259">
        <f t="shared" si="18"/>
        <v>0</v>
      </c>
      <c r="DZ32" s="242" t="e">
        <f t="shared" si="9"/>
        <v>#DIV/0!</v>
      </c>
      <c r="EA32" s="586"/>
      <c r="EB32" s="586"/>
      <c r="EC32" s="605"/>
      <c r="ED32" s="584"/>
      <c r="EE32" s="584"/>
      <c r="EF32" s="576"/>
      <c r="EG32" s="259">
        <f t="shared" si="4"/>
        <v>0</v>
      </c>
      <c r="EH32" s="259">
        <f t="shared" si="16"/>
        <v>0</v>
      </c>
      <c r="EI32" s="242" t="e">
        <f t="shared" ref="EI32:EI95" si="19">+EH32/EG32</f>
        <v>#DIV/0!</v>
      </c>
      <c r="EJ32" s="586"/>
      <c r="EK32" s="586"/>
      <c r="EL32" s="605"/>
      <c r="EM32" s="584"/>
      <c r="EN32" s="584"/>
      <c r="EO32" s="576"/>
      <c r="EP32" s="259">
        <f t="shared" ref="EP32:EQ43" si="20">+EG32+DE32+CO32+CW32</f>
        <v>0</v>
      </c>
      <c r="EQ32" s="259">
        <f t="shared" si="20"/>
        <v>0</v>
      </c>
      <c r="ER32" s="242" t="e">
        <f t="shared" si="11"/>
        <v>#DIV/0!</v>
      </c>
      <c r="ES32" s="586"/>
      <c r="ET32" s="586"/>
      <c r="EU32" s="605"/>
      <c r="EV32" s="584"/>
      <c r="EW32" s="584"/>
      <c r="EX32" s="576"/>
      <c r="EY32" s="271">
        <f t="shared" si="12"/>
        <v>0</v>
      </c>
      <c r="EZ32" s="246"/>
      <c r="FA32" s="246"/>
      <c r="FB32" s="246"/>
      <c r="FC32" s="246"/>
      <c r="FD32" s="246"/>
      <c r="FE32" s="246"/>
      <c r="FF32" s="246"/>
      <c r="FG32" s="246"/>
      <c r="FH32" s="246"/>
      <c r="FI32" s="246"/>
      <c r="FJ32" s="246"/>
      <c r="FK32" s="246"/>
      <c r="FL32" s="246"/>
      <c r="FM32" s="246"/>
      <c r="FN32" s="246"/>
      <c r="FO32" s="246"/>
      <c r="FP32" s="246"/>
      <c r="FQ32" s="246"/>
      <c r="FR32" s="246"/>
      <c r="FS32" s="246"/>
      <c r="FT32" s="246"/>
      <c r="FU32" s="246"/>
      <c r="FV32" s="246"/>
      <c r="FW32" s="246"/>
      <c r="FX32" s="246"/>
      <c r="FY32" s="246"/>
      <c r="FZ32" s="246"/>
      <c r="GA32" s="246"/>
      <c r="GB32" s="246"/>
      <c r="GC32" s="246"/>
      <c r="GD32" s="246"/>
      <c r="GE32" s="246"/>
      <c r="GF32" s="246"/>
      <c r="GG32" s="246"/>
      <c r="GH32" s="246"/>
      <c r="GI32" s="246"/>
      <c r="GJ32" s="246"/>
      <c r="GK32" s="246"/>
      <c r="GL32" s="246"/>
      <c r="GM32" s="246"/>
      <c r="GN32" s="246"/>
      <c r="GO32" s="246"/>
      <c r="GP32" s="246"/>
      <c r="GQ32" s="246"/>
      <c r="GR32" s="246"/>
      <c r="GS32" s="246"/>
      <c r="GT32" s="246"/>
      <c r="GU32" s="246"/>
      <c r="GV32" s="246"/>
      <c r="GW32" s="246"/>
      <c r="GX32" s="246"/>
      <c r="GY32" s="246"/>
      <c r="GZ32" s="246"/>
      <c r="HA32" s="246"/>
      <c r="HB32" s="246"/>
      <c r="HC32" s="246"/>
      <c r="HD32" s="246"/>
      <c r="HE32" s="246"/>
      <c r="HF32" s="246"/>
      <c r="HG32" s="246"/>
      <c r="HH32" s="246"/>
      <c r="HI32" s="246"/>
      <c r="HJ32" s="246"/>
      <c r="HK32" s="246"/>
      <c r="HL32" s="246"/>
      <c r="HM32" s="246"/>
    </row>
    <row r="33" spans="1:221" ht="41.25" hidden="1" customHeight="1" thickBot="1" x14ac:dyDescent="0.3">
      <c r="A33" s="601"/>
      <c r="B33" s="601"/>
      <c r="C33" s="601"/>
      <c r="D33" s="601"/>
      <c r="E33" s="601"/>
      <c r="F33" s="601"/>
      <c r="G33" s="601"/>
      <c r="H33" s="602"/>
      <c r="I33" s="596"/>
      <c r="J33" s="597"/>
      <c r="K33" s="598"/>
      <c r="L33" s="599"/>
      <c r="M33" s="599"/>
      <c r="N33" s="600"/>
      <c r="O33" s="592"/>
      <c r="P33" s="593"/>
      <c r="Q33" s="583"/>
      <c r="R33" s="592"/>
      <c r="S33" s="373"/>
      <c r="T33" s="307"/>
      <c r="U33" s="269">
        <v>0</v>
      </c>
      <c r="V33" s="269">
        <v>0</v>
      </c>
      <c r="W33" s="594"/>
      <c r="X33" s="594"/>
      <c r="Y33" s="595"/>
      <c r="Z33" s="595"/>
      <c r="AA33" s="183"/>
      <c r="AB33" s="269"/>
      <c r="AC33" s="269">
        <v>0</v>
      </c>
      <c r="AD33" s="269">
        <v>0</v>
      </c>
      <c r="AE33" s="594"/>
      <c r="AF33" s="594"/>
      <c r="AG33" s="595"/>
      <c r="AH33" s="595"/>
      <c r="AI33" s="183"/>
      <c r="AJ33" s="269"/>
      <c r="AK33" s="269">
        <v>0</v>
      </c>
      <c r="AL33" s="269">
        <v>0</v>
      </c>
      <c r="AM33" s="594"/>
      <c r="AN33" s="594"/>
      <c r="AO33" s="595"/>
      <c r="AP33" s="595"/>
      <c r="AQ33" s="183"/>
      <c r="AR33" s="269"/>
      <c r="AS33" s="269">
        <v>0</v>
      </c>
      <c r="AT33" s="269">
        <v>0</v>
      </c>
      <c r="AU33" s="594"/>
      <c r="AV33" s="594"/>
      <c r="AW33" s="595"/>
      <c r="AX33" s="595"/>
      <c r="AY33" s="183"/>
      <c r="AZ33" s="269"/>
      <c r="BA33" s="269">
        <v>0</v>
      </c>
      <c r="BB33" s="269">
        <v>0</v>
      </c>
      <c r="BC33" s="594"/>
      <c r="BD33" s="594"/>
      <c r="BE33" s="595"/>
      <c r="BF33" s="595"/>
      <c r="BG33" s="183"/>
      <c r="BH33" s="269"/>
      <c r="BI33" s="269">
        <v>0</v>
      </c>
      <c r="BJ33" s="269">
        <v>0</v>
      </c>
      <c r="BK33" s="594"/>
      <c r="BL33" s="594"/>
      <c r="BM33" s="595"/>
      <c r="BN33" s="595"/>
      <c r="BO33" s="183"/>
      <c r="BP33" s="269"/>
      <c r="BQ33" s="270"/>
      <c r="BR33" s="269"/>
      <c r="BS33" s="594"/>
      <c r="BT33" s="594"/>
      <c r="BU33" s="595"/>
      <c r="BV33" s="595"/>
      <c r="BW33" s="183" t="s">
        <v>720</v>
      </c>
      <c r="BX33" s="183" t="s">
        <v>720</v>
      </c>
      <c r="BY33" s="269"/>
      <c r="BZ33" s="269"/>
      <c r="CA33" s="594"/>
      <c r="CB33" s="594"/>
      <c r="CC33" s="595"/>
      <c r="CD33" s="595"/>
      <c r="CE33" s="183"/>
      <c r="CF33" s="183"/>
      <c r="CG33" s="269"/>
      <c r="CH33" s="269"/>
      <c r="CI33" s="594"/>
      <c r="CJ33" s="594"/>
      <c r="CK33" s="595"/>
      <c r="CL33" s="595"/>
      <c r="CM33" s="310"/>
      <c r="CN33" s="274"/>
      <c r="CO33" s="269"/>
      <c r="CP33" s="269"/>
      <c r="CQ33" s="594"/>
      <c r="CR33" s="594"/>
      <c r="CS33" s="595"/>
      <c r="CT33" s="595"/>
      <c r="CU33" s="183"/>
      <c r="CV33" s="269"/>
      <c r="CW33" s="270"/>
      <c r="CX33" s="269"/>
      <c r="CY33" s="594"/>
      <c r="CZ33" s="594"/>
      <c r="DA33" s="595"/>
      <c r="DB33" s="595"/>
      <c r="DC33" s="183"/>
      <c r="DD33" s="269"/>
      <c r="DE33" s="269"/>
      <c r="DF33" s="269"/>
      <c r="DG33" s="594"/>
      <c r="DH33" s="594"/>
      <c r="DI33" s="595"/>
      <c r="DJ33" s="595"/>
      <c r="DK33" s="183"/>
      <c r="DL33" s="269"/>
      <c r="DM33" s="255">
        <f t="shared" si="1"/>
        <v>0</v>
      </c>
      <c r="DN33" s="258" t="str">
        <f t="shared" si="2"/>
        <v>OK</v>
      </c>
      <c r="DO33" s="259">
        <f t="shared" si="13"/>
        <v>0</v>
      </c>
      <c r="DP33" s="259">
        <f t="shared" si="0"/>
        <v>0</v>
      </c>
      <c r="DQ33" s="242" t="e">
        <f t="shared" si="8"/>
        <v>#DIV/0!</v>
      </c>
      <c r="DR33" s="586"/>
      <c r="DS33" s="586"/>
      <c r="DT33" s="605"/>
      <c r="DU33" s="584"/>
      <c r="DV33" s="584"/>
      <c r="DW33" s="576"/>
      <c r="DX33" s="259">
        <f t="shared" si="18"/>
        <v>0</v>
      </c>
      <c r="DY33" s="259">
        <f t="shared" si="18"/>
        <v>0</v>
      </c>
      <c r="DZ33" s="242" t="e">
        <f t="shared" si="9"/>
        <v>#DIV/0!</v>
      </c>
      <c r="EA33" s="586">
        <f t="shared" ref="EA33" si="21">+BK33+BC33+AU33+DR33</f>
        <v>0</v>
      </c>
      <c r="EB33" s="586"/>
      <c r="EC33" s="605"/>
      <c r="ED33" s="584"/>
      <c r="EE33" s="584"/>
      <c r="EF33" s="576"/>
      <c r="EG33" s="259">
        <f t="shared" si="4"/>
        <v>0</v>
      </c>
      <c r="EH33" s="259">
        <f t="shared" si="16"/>
        <v>0</v>
      </c>
      <c r="EI33" s="242" t="e">
        <f t="shared" si="19"/>
        <v>#DIV/0!</v>
      </c>
      <c r="EJ33" s="586"/>
      <c r="EK33" s="586"/>
      <c r="EL33" s="605"/>
      <c r="EM33" s="584"/>
      <c r="EN33" s="584"/>
      <c r="EO33" s="576"/>
      <c r="EP33" s="259">
        <f t="shared" si="20"/>
        <v>0</v>
      </c>
      <c r="EQ33" s="259">
        <f t="shared" si="20"/>
        <v>0</v>
      </c>
      <c r="ER33" s="242" t="e">
        <f t="shared" si="11"/>
        <v>#DIV/0!</v>
      </c>
      <c r="ES33" s="586"/>
      <c r="ET33" s="586"/>
      <c r="EU33" s="605"/>
      <c r="EV33" s="584"/>
      <c r="EW33" s="584"/>
      <c r="EX33" s="576"/>
      <c r="EY33" s="271">
        <f t="shared" si="12"/>
        <v>0</v>
      </c>
      <c r="EZ33" s="246"/>
      <c r="FA33" s="246"/>
      <c r="FB33" s="246"/>
      <c r="FC33" s="246"/>
      <c r="FD33" s="246"/>
      <c r="FE33" s="246"/>
      <c r="FF33" s="246"/>
      <c r="FG33" s="246"/>
      <c r="FH33" s="246"/>
      <c r="FI33" s="246"/>
      <c r="FJ33" s="246"/>
      <c r="FK33" s="246"/>
      <c r="FL33" s="246"/>
      <c r="FM33" s="246"/>
      <c r="FN33" s="246"/>
      <c r="FO33" s="246"/>
      <c r="FP33" s="246"/>
      <c r="FQ33" s="246"/>
      <c r="FR33" s="246"/>
      <c r="FS33" s="246"/>
      <c r="FT33" s="246"/>
      <c r="FU33" s="246"/>
      <c r="FV33" s="246"/>
      <c r="FW33" s="246"/>
      <c r="FX33" s="246"/>
      <c r="FY33" s="246"/>
      <c r="FZ33" s="246"/>
      <c r="GA33" s="246"/>
      <c r="GB33" s="246"/>
      <c r="GC33" s="246"/>
      <c r="GD33" s="246"/>
      <c r="GE33" s="246"/>
      <c r="GF33" s="246"/>
      <c r="GG33" s="246"/>
      <c r="GH33" s="246"/>
      <c r="GI33" s="246"/>
      <c r="GJ33" s="246"/>
      <c r="GK33" s="246"/>
      <c r="GL33" s="246"/>
      <c r="GM33" s="246"/>
      <c r="GN33" s="246"/>
      <c r="GO33" s="246"/>
      <c r="GP33" s="246"/>
      <c r="GQ33" s="246"/>
      <c r="GR33" s="246"/>
      <c r="GS33" s="246"/>
      <c r="GT33" s="246"/>
      <c r="GU33" s="246"/>
      <c r="GV33" s="246"/>
      <c r="GW33" s="246"/>
      <c r="GX33" s="246"/>
      <c r="GY33" s="246"/>
      <c r="GZ33" s="246"/>
      <c r="HA33" s="246"/>
      <c r="HB33" s="246"/>
      <c r="HC33" s="246"/>
      <c r="HD33" s="246"/>
      <c r="HE33" s="246"/>
      <c r="HF33" s="246"/>
      <c r="HG33" s="246"/>
      <c r="HH33" s="246"/>
      <c r="HI33" s="246"/>
      <c r="HJ33" s="246"/>
      <c r="HK33" s="246"/>
      <c r="HL33" s="246"/>
      <c r="HM33" s="246"/>
    </row>
    <row r="34" spans="1:221" ht="41.25" hidden="1" customHeight="1" thickBot="1" x14ac:dyDescent="0.3">
      <c r="A34" s="601"/>
      <c r="B34" s="601"/>
      <c r="C34" s="601"/>
      <c r="D34" s="601"/>
      <c r="E34" s="601"/>
      <c r="F34" s="601"/>
      <c r="G34" s="601"/>
      <c r="H34" s="602"/>
      <c r="I34" s="596"/>
      <c r="J34" s="597"/>
      <c r="K34" s="598"/>
      <c r="L34" s="599"/>
      <c r="M34" s="599"/>
      <c r="N34" s="600"/>
      <c r="O34" s="592"/>
      <c r="P34" s="593"/>
      <c r="Q34" s="583"/>
      <c r="R34" s="592"/>
      <c r="S34" s="373"/>
      <c r="T34" s="307"/>
      <c r="U34" s="269">
        <v>0</v>
      </c>
      <c r="V34" s="269">
        <v>0</v>
      </c>
      <c r="W34" s="594"/>
      <c r="X34" s="594"/>
      <c r="Y34" s="595"/>
      <c r="Z34" s="595"/>
      <c r="AA34" s="183"/>
      <c r="AB34" s="269"/>
      <c r="AC34" s="269">
        <v>0</v>
      </c>
      <c r="AD34" s="269">
        <v>0</v>
      </c>
      <c r="AE34" s="594"/>
      <c r="AF34" s="594"/>
      <c r="AG34" s="595"/>
      <c r="AH34" s="595"/>
      <c r="AI34" s="183"/>
      <c r="AJ34" s="269"/>
      <c r="AK34" s="269">
        <v>0</v>
      </c>
      <c r="AL34" s="269">
        <v>0</v>
      </c>
      <c r="AM34" s="594"/>
      <c r="AN34" s="594"/>
      <c r="AO34" s="595"/>
      <c r="AP34" s="595"/>
      <c r="AQ34" s="183"/>
      <c r="AR34" s="269"/>
      <c r="AS34" s="269">
        <v>0</v>
      </c>
      <c r="AT34" s="269">
        <v>0</v>
      </c>
      <c r="AU34" s="594"/>
      <c r="AV34" s="594"/>
      <c r="AW34" s="595"/>
      <c r="AX34" s="595"/>
      <c r="AY34" s="183"/>
      <c r="AZ34" s="269"/>
      <c r="BA34" s="269">
        <v>0</v>
      </c>
      <c r="BB34" s="269">
        <v>0</v>
      </c>
      <c r="BC34" s="594"/>
      <c r="BD34" s="594"/>
      <c r="BE34" s="595"/>
      <c r="BF34" s="595"/>
      <c r="BG34" s="183"/>
      <c r="BH34" s="269"/>
      <c r="BI34" s="269">
        <v>0</v>
      </c>
      <c r="BJ34" s="269">
        <v>0</v>
      </c>
      <c r="BK34" s="594"/>
      <c r="BL34" s="594"/>
      <c r="BM34" s="595"/>
      <c r="BN34" s="595"/>
      <c r="BO34" s="183"/>
      <c r="BP34" s="269"/>
      <c r="BQ34" s="270"/>
      <c r="BR34" s="269"/>
      <c r="BS34" s="594"/>
      <c r="BT34" s="594"/>
      <c r="BU34" s="595"/>
      <c r="BV34" s="595"/>
      <c r="BW34" s="183" t="s">
        <v>720</v>
      </c>
      <c r="BX34" s="183" t="s">
        <v>720</v>
      </c>
      <c r="BY34" s="269"/>
      <c r="BZ34" s="269"/>
      <c r="CA34" s="594"/>
      <c r="CB34" s="594"/>
      <c r="CC34" s="595"/>
      <c r="CD34" s="595"/>
      <c r="CE34" s="183"/>
      <c r="CF34" s="183"/>
      <c r="CG34" s="269"/>
      <c r="CH34" s="269"/>
      <c r="CI34" s="594"/>
      <c r="CJ34" s="594"/>
      <c r="CK34" s="595"/>
      <c r="CL34" s="595"/>
      <c r="CM34" s="310"/>
      <c r="CN34" s="274"/>
      <c r="CO34" s="269"/>
      <c r="CP34" s="269"/>
      <c r="CQ34" s="594"/>
      <c r="CR34" s="594"/>
      <c r="CS34" s="595"/>
      <c r="CT34" s="595"/>
      <c r="CU34" s="183"/>
      <c r="CV34" s="269"/>
      <c r="CW34" s="270"/>
      <c r="CX34" s="269"/>
      <c r="CY34" s="594"/>
      <c r="CZ34" s="594"/>
      <c r="DA34" s="595"/>
      <c r="DB34" s="595"/>
      <c r="DC34" s="183"/>
      <c r="DD34" s="269"/>
      <c r="DE34" s="269"/>
      <c r="DF34" s="269"/>
      <c r="DG34" s="594"/>
      <c r="DH34" s="594"/>
      <c r="DI34" s="595"/>
      <c r="DJ34" s="595"/>
      <c r="DK34" s="183"/>
      <c r="DL34" s="269"/>
      <c r="DM34" s="255">
        <f t="shared" si="1"/>
        <v>0</v>
      </c>
      <c r="DN34" s="258" t="str">
        <f t="shared" si="2"/>
        <v>OK</v>
      </c>
      <c r="DO34" s="259">
        <f t="shared" si="13"/>
        <v>0</v>
      </c>
      <c r="DP34" s="259">
        <f t="shared" si="0"/>
        <v>0</v>
      </c>
      <c r="DQ34" s="242" t="e">
        <f t="shared" si="8"/>
        <v>#DIV/0!</v>
      </c>
      <c r="DR34" s="586"/>
      <c r="DS34" s="586"/>
      <c r="DT34" s="605"/>
      <c r="DU34" s="584"/>
      <c r="DV34" s="584"/>
      <c r="DW34" s="576"/>
      <c r="DX34" s="259">
        <f t="shared" si="18"/>
        <v>0</v>
      </c>
      <c r="DY34" s="259">
        <f t="shared" si="18"/>
        <v>0</v>
      </c>
      <c r="DZ34" s="242" t="e">
        <f t="shared" si="9"/>
        <v>#DIV/0!</v>
      </c>
      <c r="EA34" s="586"/>
      <c r="EB34" s="586"/>
      <c r="EC34" s="605"/>
      <c r="ED34" s="584"/>
      <c r="EE34" s="584"/>
      <c r="EF34" s="576"/>
      <c r="EG34" s="259">
        <f t="shared" si="4"/>
        <v>0</v>
      </c>
      <c r="EH34" s="259">
        <f t="shared" si="16"/>
        <v>0</v>
      </c>
      <c r="EI34" s="242" t="e">
        <f t="shared" si="19"/>
        <v>#DIV/0!</v>
      </c>
      <c r="EJ34" s="586"/>
      <c r="EK34" s="586"/>
      <c r="EL34" s="605"/>
      <c r="EM34" s="584"/>
      <c r="EN34" s="584"/>
      <c r="EO34" s="576"/>
      <c r="EP34" s="259">
        <f t="shared" si="20"/>
        <v>0</v>
      </c>
      <c r="EQ34" s="259">
        <f t="shared" si="20"/>
        <v>0</v>
      </c>
      <c r="ER34" s="242" t="e">
        <f t="shared" si="11"/>
        <v>#DIV/0!</v>
      </c>
      <c r="ES34" s="586"/>
      <c r="ET34" s="586"/>
      <c r="EU34" s="605"/>
      <c r="EV34" s="584"/>
      <c r="EW34" s="584"/>
      <c r="EX34" s="576"/>
      <c r="EY34" s="271">
        <f t="shared" si="12"/>
        <v>0</v>
      </c>
      <c r="EZ34" s="246"/>
      <c r="FA34" s="246"/>
      <c r="FB34" s="246"/>
      <c r="FC34" s="246"/>
      <c r="FD34" s="246"/>
      <c r="FE34" s="246"/>
      <c r="FF34" s="246"/>
      <c r="FG34" s="246"/>
      <c r="FH34" s="246"/>
      <c r="FI34" s="246"/>
      <c r="FJ34" s="246"/>
      <c r="FK34" s="246"/>
      <c r="FL34" s="246"/>
      <c r="FM34" s="246"/>
      <c r="FN34" s="246"/>
      <c r="FO34" s="246"/>
      <c r="FP34" s="246"/>
      <c r="FQ34" s="246"/>
      <c r="FR34" s="246"/>
      <c r="FS34" s="246"/>
      <c r="FT34" s="246"/>
      <c r="FU34" s="246"/>
      <c r="FV34" s="246"/>
      <c r="FW34" s="246"/>
      <c r="FX34" s="246"/>
      <c r="FY34" s="246"/>
      <c r="FZ34" s="246"/>
      <c r="GA34" s="246"/>
      <c r="GB34" s="246"/>
      <c r="GC34" s="246"/>
      <c r="GD34" s="246"/>
      <c r="GE34" s="246"/>
      <c r="GF34" s="246"/>
      <c r="GG34" s="246"/>
      <c r="GH34" s="246"/>
      <c r="GI34" s="246"/>
      <c r="GJ34" s="246"/>
      <c r="GK34" s="246"/>
      <c r="GL34" s="246"/>
      <c r="GM34" s="246"/>
      <c r="GN34" s="246"/>
      <c r="GO34" s="246"/>
      <c r="GP34" s="246"/>
      <c r="GQ34" s="246"/>
      <c r="GR34" s="246"/>
      <c r="GS34" s="246"/>
      <c r="GT34" s="246"/>
      <c r="GU34" s="246"/>
      <c r="GV34" s="246"/>
      <c r="GW34" s="246"/>
      <c r="GX34" s="246"/>
      <c r="GY34" s="246"/>
      <c r="GZ34" s="246"/>
      <c r="HA34" s="246"/>
      <c r="HB34" s="246"/>
      <c r="HC34" s="246"/>
      <c r="HD34" s="246"/>
      <c r="HE34" s="246"/>
      <c r="HF34" s="246"/>
      <c r="HG34" s="246"/>
      <c r="HH34" s="246"/>
      <c r="HI34" s="246"/>
      <c r="HJ34" s="246"/>
      <c r="HK34" s="246"/>
      <c r="HL34" s="246"/>
      <c r="HM34" s="246"/>
    </row>
    <row r="35" spans="1:221" ht="41.25" customHeight="1" thickBot="1" x14ac:dyDescent="0.3">
      <c r="A35" s="601"/>
      <c r="B35" s="601"/>
      <c r="C35" s="601"/>
      <c r="D35" s="601"/>
      <c r="E35" s="601"/>
      <c r="F35" s="601"/>
      <c r="G35" s="601"/>
      <c r="H35" s="602"/>
      <c r="I35" s="596"/>
      <c r="J35" s="597">
        <v>5</v>
      </c>
      <c r="K35" s="598" t="s">
        <v>180</v>
      </c>
      <c r="L35" s="374" t="s">
        <v>181</v>
      </c>
      <c r="M35" s="375" t="s">
        <v>167</v>
      </c>
      <c r="N35" s="376">
        <v>1</v>
      </c>
      <c r="O35" s="592" t="s">
        <v>179</v>
      </c>
      <c r="P35" s="593">
        <v>0.2</v>
      </c>
      <c r="Q35" s="583">
        <f>+P35/$P$99</f>
        <v>1.970443349753695E-2</v>
      </c>
      <c r="R35" s="592" t="s">
        <v>101</v>
      </c>
      <c r="S35" s="373" t="s">
        <v>182</v>
      </c>
      <c r="T35" s="377">
        <v>0.5</v>
      </c>
      <c r="U35" s="269">
        <v>0</v>
      </c>
      <c r="V35" s="269">
        <v>0</v>
      </c>
      <c r="W35" s="594">
        <f>+U35+U36</f>
        <v>0</v>
      </c>
      <c r="X35" s="594">
        <f>+V35+V36</f>
        <v>0</v>
      </c>
      <c r="Y35" s="595"/>
      <c r="Z35" s="595"/>
      <c r="AA35" s="183"/>
      <c r="AB35" s="269"/>
      <c r="AC35" s="269">
        <v>0</v>
      </c>
      <c r="AD35" s="269">
        <v>0</v>
      </c>
      <c r="AE35" s="594">
        <f>+AC35+AC36</f>
        <v>0</v>
      </c>
      <c r="AF35" s="594">
        <f>+AD35+AD36</f>
        <v>0</v>
      </c>
      <c r="AG35" s="595"/>
      <c r="AH35" s="595"/>
      <c r="AI35" s="183"/>
      <c r="AJ35" s="269"/>
      <c r="AK35" s="269">
        <v>0</v>
      </c>
      <c r="AL35" s="269">
        <v>0</v>
      </c>
      <c r="AM35" s="594">
        <f>+AK35+AK36</f>
        <v>0</v>
      </c>
      <c r="AN35" s="594">
        <f>+AL35+AL36</f>
        <v>0</v>
      </c>
      <c r="AO35" s="595"/>
      <c r="AP35" s="595"/>
      <c r="AQ35" s="183"/>
      <c r="AR35" s="269"/>
      <c r="AS35" s="269">
        <v>0</v>
      </c>
      <c r="AT35" s="269">
        <v>0</v>
      </c>
      <c r="AU35" s="594">
        <f>+AS35+AS36</f>
        <v>0</v>
      </c>
      <c r="AV35" s="594">
        <f>+AT35+AT36</f>
        <v>0</v>
      </c>
      <c r="AW35" s="595"/>
      <c r="AX35" s="595"/>
      <c r="AY35" s="183"/>
      <c r="AZ35" s="269"/>
      <c r="BA35" s="269">
        <v>0</v>
      </c>
      <c r="BB35" s="269">
        <v>0</v>
      </c>
      <c r="BC35" s="594">
        <f>+BA35+BA36</f>
        <v>0</v>
      </c>
      <c r="BD35" s="594">
        <f>+BB35+BB36</f>
        <v>0</v>
      </c>
      <c r="BE35" s="595"/>
      <c r="BF35" s="595"/>
      <c r="BG35" s="183"/>
      <c r="BH35" s="269"/>
      <c r="BI35" s="269">
        <v>0</v>
      </c>
      <c r="BJ35" s="269">
        <v>0</v>
      </c>
      <c r="BK35" s="594">
        <f>+BI35+BI36</f>
        <v>0</v>
      </c>
      <c r="BL35" s="594">
        <f>+BJ35+BJ36</f>
        <v>0</v>
      </c>
      <c r="BM35" s="595"/>
      <c r="BN35" s="595"/>
      <c r="BO35" s="183"/>
      <c r="BP35" s="269"/>
      <c r="BQ35" s="270">
        <v>8.2400000000000001E-2</v>
      </c>
      <c r="BR35" s="270">
        <v>8.2400000000000001E-2</v>
      </c>
      <c r="BS35" s="594">
        <f>+BQ35+BQ36</f>
        <v>0.1648</v>
      </c>
      <c r="BT35" s="594">
        <f>+BR35+BR36</f>
        <v>0.1648</v>
      </c>
      <c r="BU35" s="595"/>
      <c r="BV35" s="595"/>
      <c r="BW35" s="183" t="s">
        <v>708</v>
      </c>
      <c r="BX35" s="269" t="s">
        <v>709</v>
      </c>
      <c r="BY35" s="270">
        <v>8.2400000000000001E-2</v>
      </c>
      <c r="BZ35" s="270">
        <v>8.2400000000000001E-2</v>
      </c>
      <c r="CA35" s="594">
        <f>+BY35+BY36</f>
        <v>0.1648</v>
      </c>
      <c r="CB35" s="603">
        <f>+BZ35+BZ36</f>
        <v>0.1648</v>
      </c>
      <c r="CC35" s="595"/>
      <c r="CD35" s="595"/>
      <c r="CE35" s="256" t="s">
        <v>708</v>
      </c>
      <c r="CF35" s="255" t="s">
        <v>709</v>
      </c>
      <c r="CG35" s="270">
        <v>8.2400000000000001E-2</v>
      </c>
      <c r="CH35" s="269"/>
      <c r="CI35" s="594">
        <f>+CG35+CG36</f>
        <v>0.1648</v>
      </c>
      <c r="CJ35" s="594">
        <f>+CH35+CH36</f>
        <v>0</v>
      </c>
      <c r="CK35" s="595"/>
      <c r="CL35" s="595"/>
      <c r="CM35" s="310"/>
      <c r="CN35" s="274"/>
      <c r="CO35" s="270">
        <v>8.2400000000000001E-2</v>
      </c>
      <c r="CP35" s="269">
        <v>0</v>
      </c>
      <c r="CQ35" s="594">
        <f>+CO35+CO36</f>
        <v>0.1648</v>
      </c>
      <c r="CR35" s="594">
        <f>+CP35+CP36</f>
        <v>0</v>
      </c>
      <c r="CS35" s="595"/>
      <c r="CT35" s="595"/>
      <c r="CU35" s="183"/>
      <c r="CV35" s="269"/>
      <c r="CW35" s="270">
        <v>8.2400000000000001E-2</v>
      </c>
      <c r="CX35" s="269">
        <v>0</v>
      </c>
      <c r="CY35" s="594">
        <f>+CW35+CW36</f>
        <v>0.1648</v>
      </c>
      <c r="CZ35" s="594">
        <f>+CX35+CX36</f>
        <v>0</v>
      </c>
      <c r="DA35" s="595"/>
      <c r="DB35" s="595"/>
      <c r="DC35" s="183"/>
      <c r="DD35" s="269"/>
      <c r="DE35" s="270">
        <v>8.7999999999999995E-2</v>
      </c>
      <c r="DF35" s="269">
        <v>0</v>
      </c>
      <c r="DG35" s="594">
        <f>+DE35+DE36</f>
        <v>0.17599999999999999</v>
      </c>
      <c r="DH35" s="594">
        <f>+DF35+DF36</f>
        <v>0</v>
      </c>
      <c r="DI35" s="595"/>
      <c r="DJ35" s="595"/>
      <c r="DK35" s="183"/>
      <c r="DL35" s="269"/>
      <c r="DM35" s="255">
        <f>+DE35+CW35+CO35+CG35+BY35+BQ35+BI35+BA35+AS35+AK35+AC35+U35</f>
        <v>0.50000000000000011</v>
      </c>
      <c r="DN35" s="258" t="str">
        <f t="shared" si="2"/>
        <v>OK</v>
      </c>
      <c r="DO35" s="259">
        <f t="shared" si="13"/>
        <v>0</v>
      </c>
      <c r="DP35" s="259">
        <f t="shared" si="0"/>
        <v>0</v>
      </c>
      <c r="DQ35" s="242" t="e">
        <f t="shared" si="8"/>
        <v>#DIV/0!</v>
      </c>
      <c r="DR35" s="586">
        <f>+W35+AE35+AM35</f>
        <v>0</v>
      </c>
      <c r="DS35" s="586">
        <f>+X35+AF35+AN35</f>
        <v>0</v>
      </c>
      <c r="DT35" s="607" t="e">
        <f>+DS36/DR36</f>
        <v>#DIV/0!</v>
      </c>
      <c r="DU35" s="584"/>
      <c r="DV35" s="584"/>
      <c r="DW35" s="576"/>
      <c r="DX35" s="259">
        <f t="shared" si="18"/>
        <v>0</v>
      </c>
      <c r="DY35" s="259">
        <f t="shared" si="18"/>
        <v>0</v>
      </c>
      <c r="DZ35" s="242" t="e">
        <f t="shared" si="9"/>
        <v>#DIV/0!</v>
      </c>
      <c r="EA35" s="586">
        <f>+DR35+BK35+BC35+AU35</f>
        <v>0</v>
      </c>
      <c r="EB35" s="586">
        <f>+DS35+BL35+BD35+AV35</f>
        <v>0</v>
      </c>
      <c r="EC35" s="607" t="e">
        <f>+EB36/EA36</f>
        <v>#DIV/0!</v>
      </c>
      <c r="ED35" s="584"/>
      <c r="EE35" s="584"/>
      <c r="EF35" s="576"/>
      <c r="EG35" s="259">
        <f t="shared" si="4"/>
        <v>0.2472</v>
      </c>
      <c r="EH35" s="259">
        <f t="shared" si="16"/>
        <v>8.2400000000000001E-2</v>
      </c>
      <c r="EI35" s="242">
        <f t="shared" si="19"/>
        <v>0.33333333333333331</v>
      </c>
      <c r="EJ35" s="586">
        <f>+EA35+BS35+CI35+CA35</f>
        <v>0.49440000000000001</v>
      </c>
      <c r="EK35" s="586">
        <f>+EB35+BT35+CJ35+CB35</f>
        <v>0.3296</v>
      </c>
      <c r="EL35" s="607" t="e">
        <f>+EK36/EJ36</f>
        <v>#DIV/0!</v>
      </c>
      <c r="EM35" s="584"/>
      <c r="EN35" s="584"/>
      <c r="EO35" s="576"/>
      <c r="EP35" s="259">
        <f t="shared" si="20"/>
        <v>0.5</v>
      </c>
      <c r="EQ35" s="259">
        <f t="shared" si="20"/>
        <v>8.2400000000000001E-2</v>
      </c>
      <c r="ER35" s="242">
        <f t="shared" si="11"/>
        <v>0.1648</v>
      </c>
      <c r="ES35" s="586">
        <f>+EJ35+DG35+CY35+CQ35</f>
        <v>1</v>
      </c>
      <c r="ET35" s="586">
        <f>+EK35+DH35+CZ35+CR35</f>
        <v>0.3296</v>
      </c>
      <c r="EU35" s="607" t="e">
        <f>+ET36/ES36</f>
        <v>#DIV/0!</v>
      </c>
      <c r="EV35" s="584"/>
      <c r="EW35" s="584"/>
      <c r="EX35" s="576"/>
      <c r="EY35" s="271">
        <f t="shared" si="12"/>
        <v>0</v>
      </c>
      <c r="EZ35" s="246"/>
      <c r="FA35" s="246"/>
      <c r="FB35" s="246"/>
      <c r="FC35" s="246"/>
      <c r="FD35" s="246"/>
      <c r="FE35" s="246"/>
      <c r="FF35" s="246"/>
      <c r="FG35" s="246"/>
      <c r="FH35" s="246"/>
      <c r="FI35" s="246"/>
      <c r="FJ35" s="246"/>
      <c r="FK35" s="246"/>
      <c r="FL35" s="246"/>
      <c r="FM35" s="246"/>
      <c r="FN35" s="246"/>
      <c r="FO35" s="246"/>
      <c r="FP35" s="246"/>
      <c r="FQ35" s="246"/>
      <c r="FR35" s="246"/>
      <c r="FS35" s="246"/>
      <c r="FT35" s="246"/>
      <c r="FU35" s="246"/>
      <c r="FV35" s="246"/>
      <c r="FW35" s="246"/>
      <c r="FX35" s="246"/>
      <c r="FY35" s="246"/>
      <c r="FZ35" s="246"/>
      <c r="GA35" s="246"/>
      <c r="GB35" s="246"/>
      <c r="GC35" s="246"/>
      <c r="GD35" s="246"/>
      <c r="GE35" s="246"/>
      <c r="GF35" s="246"/>
      <c r="GG35" s="246"/>
      <c r="GH35" s="246"/>
      <c r="GI35" s="246"/>
      <c r="GJ35" s="246"/>
      <c r="GK35" s="246"/>
      <c r="GL35" s="246"/>
      <c r="GM35" s="246"/>
      <c r="GN35" s="246"/>
      <c r="GO35" s="246"/>
      <c r="GP35" s="246"/>
      <c r="GQ35" s="246"/>
      <c r="GR35" s="246"/>
      <c r="GS35" s="246"/>
      <c r="GT35" s="246"/>
      <c r="GU35" s="246"/>
      <c r="GV35" s="246"/>
      <c r="GW35" s="246"/>
      <c r="GX35" s="246"/>
      <c r="GY35" s="246"/>
      <c r="GZ35" s="246"/>
      <c r="HA35" s="246"/>
      <c r="HB35" s="246"/>
      <c r="HC35" s="246"/>
      <c r="HD35" s="246"/>
      <c r="HE35" s="246"/>
      <c r="HF35" s="246"/>
      <c r="HG35" s="246"/>
      <c r="HH35" s="246"/>
      <c r="HI35" s="246"/>
      <c r="HJ35" s="246"/>
      <c r="HK35" s="246"/>
      <c r="HL35" s="246"/>
      <c r="HM35" s="246"/>
    </row>
    <row r="36" spans="1:221" ht="41.25" customHeight="1" thickBot="1" x14ac:dyDescent="0.3">
      <c r="A36" s="601"/>
      <c r="B36" s="601"/>
      <c r="C36" s="601"/>
      <c r="D36" s="601"/>
      <c r="E36" s="601"/>
      <c r="F36" s="601"/>
      <c r="G36" s="601"/>
      <c r="H36" s="602"/>
      <c r="I36" s="596"/>
      <c r="J36" s="597"/>
      <c r="K36" s="598"/>
      <c r="L36" s="378" t="s">
        <v>183</v>
      </c>
      <c r="M36" s="375" t="s">
        <v>167</v>
      </c>
      <c r="N36" s="376">
        <v>1</v>
      </c>
      <c r="O36" s="606"/>
      <c r="P36" s="593"/>
      <c r="Q36" s="583"/>
      <c r="R36" s="592"/>
      <c r="S36" s="373" t="s">
        <v>184</v>
      </c>
      <c r="T36" s="377">
        <v>0.5</v>
      </c>
      <c r="U36" s="269">
        <v>0</v>
      </c>
      <c r="V36" s="269">
        <v>0</v>
      </c>
      <c r="W36" s="594"/>
      <c r="X36" s="594"/>
      <c r="Y36" s="595"/>
      <c r="Z36" s="595"/>
      <c r="AA36" s="183"/>
      <c r="AB36" s="269"/>
      <c r="AC36" s="269">
        <v>0</v>
      </c>
      <c r="AD36" s="269">
        <v>0</v>
      </c>
      <c r="AE36" s="594"/>
      <c r="AF36" s="594"/>
      <c r="AG36" s="595"/>
      <c r="AH36" s="595"/>
      <c r="AI36" s="183"/>
      <c r="AJ36" s="269"/>
      <c r="AK36" s="269">
        <v>0</v>
      </c>
      <c r="AL36" s="269">
        <v>0</v>
      </c>
      <c r="AM36" s="594"/>
      <c r="AN36" s="594"/>
      <c r="AO36" s="595"/>
      <c r="AP36" s="595"/>
      <c r="AQ36" s="183"/>
      <c r="AR36" s="269"/>
      <c r="AS36" s="269">
        <v>0</v>
      </c>
      <c r="AT36" s="269">
        <v>0</v>
      </c>
      <c r="AU36" s="594"/>
      <c r="AV36" s="594"/>
      <c r="AW36" s="595"/>
      <c r="AX36" s="595"/>
      <c r="AY36" s="183"/>
      <c r="AZ36" s="269"/>
      <c r="BA36" s="269">
        <v>0</v>
      </c>
      <c r="BB36" s="269">
        <v>0</v>
      </c>
      <c r="BC36" s="594"/>
      <c r="BD36" s="594"/>
      <c r="BE36" s="595"/>
      <c r="BF36" s="595"/>
      <c r="BG36" s="183"/>
      <c r="BH36" s="269"/>
      <c r="BI36" s="269">
        <v>0</v>
      </c>
      <c r="BJ36" s="269">
        <v>0</v>
      </c>
      <c r="BK36" s="594"/>
      <c r="BL36" s="594"/>
      <c r="BM36" s="595"/>
      <c r="BN36" s="595"/>
      <c r="BO36" s="183"/>
      <c r="BP36" s="269"/>
      <c r="BQ36" s="270">
        <v>8.2400000000000001E-2</v>
      </c>
      <c r="BR36" s="270">
        <v>8.2400000000000001E-2</v>
      </c>
      <c r="BS36" s="594"/>
      <c r="BT36" s="594"/>
      <c r="BU36" s="595"/>
      <c r="BV36" s="595"/>
      <c r="BW36" s="383" t="s">
        <v>719</v>
      </c>
      <c r="BX36" s="269" t="s">
        <v>710</v>
      </c>
      <c r="BY36" s="270">
        <v>8.2400000000000001E-2</v>
      </c>
      <c r="BZ36" s="270">
        <v>8.2400000000000001E-2</v>
      </c>
      <c r="CA36" s="594"/>
      <c r="CB36" s="604"/>
      <c r="CC36" s="595"/>
      <c r="CD36" s="595"/>
      <c r="CE36" s="384" t="s">
        <v>721</v>
      </c>
      <c r="CF36" s="255" t="s">
        <v>710</v>
      </c>
      <c r="CG36" s="270">
        <v>8.2400000000000001E-2</v>
      </c>
      <c r="CH36" s="269"/>
      <c r="CI36" s="594"/>
      <c r="CJ36" s="594"/>
      <c r="CK36" s="595"/>
      <c r="CL36" s="595"/>
      <c r="CM36" s="310"/>
      <c r="CN36" s="274"/>
      <c r="CO36" s="270">
        <v>8.2400000000000001E-2</v>
      </c>
      <c r="CP36" s="269">
        <v>0</v>
      </c>
      <c r="CQ36" s="594"/>
      <c r="CR36" s="594"/>
      <c r="CS36" s="595"/>
      <c r="CT36" s="595"/>
      <c r="CU36" s="183"/>
      <c r="CV36" s="269"/>
      <c r="CW36" s="270">
        <v>8.2400000000000001E-2</v>
      </c>
      <c r="CX36" s="269">
        <v>0</v>
      </c>
      <c r="CY36" s="594"/>
      <c r="CZ36" s="594"/>
      <c r="DA36" s="595"/>
      <c r="DB36" s="595"/>
      <c r="DC36" s="183"/>
      <c r="DD36" s="269"/>
      <c r="DE36" s="270">
        <v>8.7999999999999995E-2</v>
      </c>
      <c r="DF36" s="269">
        <v>0</v>
      </c>
      <c r="DG36" s="594"/>
      <c r="DH36" s="594"/>
      <c r="DI36" s="595"/>
      <c r="DJ36" s="595"/>
      <c r="DK36" s="183"/>
      <c r="DL36" s="269"/>
      <c r="DM36" s="255">
        <f t="shared" si="1"/>
        <v>0.50000000000000011</v>
      </c>
      <c r="DN36" s="258" t="str">
        <f t="shared" si="2"/>
        <v>OK</v>
      </c>
      <c r="DO36" s="259">
        <f t="shared" si="13"/>
        <v>0</v>
      </c>
      <c r="DP36" s="259">
        <f t="shared" si="0"/>
        <v>0</v>
      </c>
      <c r="DQ36" s="242" t="e">
        <f t="shared" si="8"/>
        <v>#DIV/0!</v>
      </c>
      <c r="DR36" s="586"/>
      <c r="DS36" s="586"/>
      <c r="DT36" s="607"/>
      <c r="DU36" s="584"/>
      <c r="DV36" s="584"/>
      <c r="DW36" s="576"/>
      <c r="DX36" s="259">
        <f t="shared" si="18"/>
        <v>0</v>
      </c>
      <c r="DY36" s="259">
        <f t="shared" si="18"/>
        <v>0</v>
      </c>
      <c r="DZ36" s="242" t="e">
        <f t="shared" si="9"/>
        <v>#DIV/0!</v>
      </c>
      <c r="EA36" s="586"/>
      <c r="EB36" s="586"/>
      <c r="EC36" s="607"/>
      <c r="ED36" s="584"/>
      <c r="EE36" s="584"/>
      <c r="EF36" s="576"/>
      <c r="EG36" s="259">
        <f t="shared" si="4"/>
        <v>0.2472</v>
      </c>
      <c r="EH36" s="259">
        <f t="shared" si="16"/>
        <v>8.2400000000000001E-2</v>
      </c>
      <c r="EI36" s="242">
        <f t="shared" si="19"/>
        <v>0.33333333333333331</v>
      </c>
      <c r="EJ36" s="586"/>
      <c r="EK36" s="586"/>
      <c r="EL36" s="607"/>
      <c r="EM36" s="584"/>
      <c r="EN36" s="584"/>
      <c r="EO36" s="576"/>
      <c r="EP36" s="259">
        <f t="shared" si="20"/>
        <v>0.5</v>
      </c>
      <c r="EQ36" s="259">
        <f t="shared" si="20"/>
        <v>8.2400000000000001E-2</v>
      </c>
      <c r="ER36" s="242">
        <f t="shared" si="11"/>
        <v>0.1648</v>
      </c>
      <c r="ES36" s="586"/>
      <c r="ET36" s="586"/>
      <c r="EU36" s="607"/>
      <c r="EV36" s="584"/>
      <c r="EW36" s="584"/>
      <c r="EX36" s="576"/>
      <c r="EY36" s="271">
        <f t="shared" si="12"/>
        <v>0</v>
      </c>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c r="FX36" s="246"/>
      <c r="FY36" s="246"/>
      <c r="FZ36" s="246"/>
      <c r="GA36" s="246"/>
      <c r="GB36" s="246"/>
      <c r="GC36" s="246"/>
      <c r="GD36" s="246"/>
      <c r="GE36" s="246"/>
      <c r="GF36" s="246"/>
      <c r="GG36" s="246"/>
      <c r="GH36" s="246"/>
      <c r="GI36" s="246"/>
      <c r="GJ36" s="246"/>
      <c r="GK36" s="246"/>
      <c r="GL36" s="246"/>
      <c r="GM36" s="246"/>
      <c r="GN36" s="246"/>
      <c r="GO36" s="246"/>
      <c r="GP36" s="246"/>
      <c r="GQ36" s="246"/>
      <c r="GR36" s="246"/>
      <c r="GS36" s="246"/>
      <c r="GT36" s="246"/>
      <c r="GU36" s="246"/>
      <c r="GV36" s="246"/>
      <c r="GW36" s="246"/>
      <c r="GX36" s="246"/>
      <c r="GY36" s="246"/>
      <c r="GZ36" s="246"/>
      <c r="HA36" s="246"/>
      <c r="HB36" s="246"/>
      <c r="HC36" s="246"/>
      <c r="HD36" s="246"/>
      <c r="HE36" s="246"/>
      <c r="HF36" s="246"/>
      <c r="HG36" s="246"/>
      <c r="HH36" s="246"/>
      <c r="HI36" s="246"/>
      <c r="HJ36" s="246"/>
      <c r="HK36" s="246"/>
      <c r="HL36" s="246"/>
      <c r="HM36" s="246"/>
    </row>
    <row r="37" spans="1:221" ht="41.25" customHeight="1" thickBot="1" x14ac:dyDescent="0.3">
      <c r="A37" s="601"/>
      <c r="B37" s="601"/>
      <c r="C37" s="601"/>
      <c r="D37" s="601"/>
      <c r="E37" s="601"/>
      <c r="F37" s="601"/>
      <c r="G37" s="601"/>
      <c r="H37" s="602"/>
      <c r="I37" s="596"/>
      <c r="J37" s="597">
        <v>6</v>
      </c>
      <c r="K37" s="598" t="s">
        <v>185</v>
      </c>
      <c r="L37" s="374" t="s">
        <v>186</v>
      </c>
      <c r="M37" s="375" t="s">
        <v>167</v>
      </c>
      <c r="N37" s="376">
        <v>1</v>
      </c>
      <c r="O37" s="592" t="s">
        <v>179</v>
      </c>
      <c r="P37" s="593">
        <v>0.2</v>
      </c>
      <c r="Q37" s="583">
        <v>0.02</v>
      </c>
      <c r="R37" s="592" t="s">
        <v>101</v>
      </c>
      <c r="S37" s="373" t="s">
        <v>187</v>
      </c>
      <c r="T37" s="377">
        <v>0.5</v>
      </c>
      <c r="U37" s="269">
        <v>0</v>
      </c>
      <c r="V37" s="269">
        <v>0</v>
      </c>
      <c r="W37" s="594">
        <f>+U37+U38</f>
        <v>0</v>
      </c>
      <c r="X37" s="594">
        <f>+V37+V38</f>
        <v>0</v>
      </c>
      <c r="Y37" s="595"/>
      <c r="Z37" s="595"/>
      <c r="AA37" s="183"/>
      <c r="AB37" s="269"/>
      <c r="AC37" s="269">
        <v>0</v>
      </c>
      <c r="AD37" s="269">
        <v>0</v>
      </c>
      <c r="AE37" s="594">
        <f>+AC37+AC38</f>
        <v>0</v>
      </c>
      <c r="AF37" s="594">
        <f>+AD37+AD38</f>
        <v>0</v>
      </c>
      <c r="AG37" s="595"/>
      <c r="AH37" s="595"/>
      <c r="AI37" s="183"/>
      <c r="AJ37" s="269"/>
      <c r="AK37" s="269">
        <v>0</v>
      </c>
      <c r="AL37" s="269">
        <v>0</v>
      </c>
      <c r="AM37" s="594">
        <f>+AK37+AK38</f>
        <v>0</v>
      </c>
      <c r="AN37" s="594">
        <f>+AL37+AL38</f>
        <v>0</v>
      </c>
      <c r="AO37" s="595"/>
      <c r="AP37" s="595"/>
      <c r="AQ37" s="183"/>
      <c r="AR37" s="269"/>
      <c r="AS37" s="269">
        <v>0</v>
      </c>
      <c r="AT37" s="269">
        <v>0</v>
      </c>
      <c r="AU37" s="594">
        <f>+AS37+AS38</f>
        <v>0</v>
      </c>
      <c r="AV37" s="594">
        <f>+AT37+AT38</f>
        <v>0</v>
      </c>
      <c r="AW37" s="595"/>
      <c r="AX37" s="595"/>
      <c r="AY37" s="183"/>
      <c r="AZ37" s="269"/>
      <c r="BA37" s="269">
        <v>0</v>
      </c>
      <c r="BB37" s="269">
        <v>0</v>
      </c>
      <c r="BC37" s="594">
        <f>+BA37+BA38</f>
        <v>0</v>
      </c>
      <c r="BD37" s="594">
        <f>+BB37+BB38</f>
        <v>0</v>
      </c>
      <c r="BE37" s="595"/>
      <c r="BF37" s="595"/>
      <c r="BG37" s="183"/>
      <c r="BH37" s="269"/>
      <c r="BI37" s="269">
        <v>0</v>
      </c>
      <c r="BJ37" s="269">
        <v>0</v>
      </c>
      <c r="BK37" s="594">
        <f>+BI37+BI38</f>
        <v>0</v>
      </c>
      <c r="BL37" s="594">
        <f>+BJ37+BJ38</f>
        <v>0</v>
      </c>
      <c r="BM37" s="595"/>
      <c r="BN37" s="595"/>
      <c r="BO37" s="183"/>
      <c r="BP37" s="269"/>
      <c r="BQ37" s="270">
        <v>8.2400000000000001E-2</v>
      </c>
      <c r="BR37" s="270">
        <v>8.2400000000000001E-2</v>
      </c>
      <c r="BS37" s="594">
        <f>+BQ37+BQ38</f>
        <v>0.1648</v>
      </c>
      <c r="BT37" s="594">
        <f>+BR37+BR38</f>
        <v>0.1648</v>
      </c>
      <c r="BU37" s="595"/>
      <c r="BV37" s="595"/>
      <c r="BW37" s="183" t="s">
        <v>711</v>
      </c>
      <c r="BX37" s="269" t="s">
        <v>712</v>
      </c>
      <c r="BY37" s="270">
        <v>8.2400000000000001E-2</v>
      </c>
      <c r="BZ37" s="270">
        <v>8.2400000000000001E-2</v>
      </c>
      <c r="CA37" s="594">
        <f>+BY37+BY38</f>
        <v>0.1648</v>
      </c>
      <c r="CB37" s="603">
        <f>+BZ37+BZ38</f>
        <v>8.2400000000000001E-2</v>
      </c>
      <c r="CC37" s="595"/>
      <c r="CD37" s="595"/>
      <c r="CE37" s="256" t="s">
        <v>722</v>
      </c>
      <c r="CF37" s="255" t="s">
        <v>723</v>
      </c>
      <c r="CG37" s="270">
        <v>8.2400000000000001E-2</v>
      </c>
      <c r="CH37" s="269"/>
      <c r="CI37" s="594">
        <f>+CG37+CG38</f>
        <v>0.1648</v>
      </c>
      <c r="CJ37" s="594">
        <f>+CH37+CH38</f>
        <v>0</v>
      </c>
      <c r="CK37" s="595"/>
      <c r="CL37" s="595"/>
      <c r="CM37" s="310"/>
      <c r="CN37" s="274"/>
      <c r="CO37" s="270">
        <v>8.2400000000000001E-2</v>
      </c>
      <c r="CP37" s="269">
        <v>0</v>
      </c>
      <c r="CQ37" s="594">
        <f>+CO37+CO38</f>
        <v>0.1648</v>
      </c>
      <c r="CR37" s="594">
        <f>+CP37+CP38</f>
        <v>0</v>
      </c>
      <c r="CS37" s="595"/>
      <c r="CT37" s="595"/>
      <c r="CU37" s="183"/>
      <c r="CV37" s="269"/>
      <c r="CW37" s="270">
        <v>8.2400000000000001E-2</v>
      </c>
      <c r="CX37" s="269">
        <v>0</v>
      </c>
      <c r="CY37" s="594">
        <f>+CW37+CW38</f>
        <v>0.1648</v>
      </c>
      <c r="CZ37" s="594">
        <f>+CX37+CX38</f>
        <v>0</v>
      </c>
      <c r="DA37" s="595"/>
      <c r="DB37" s="595"/>
      <c r="DC37" s="183"/>
      <c r="DD37" s="269"/>
      <c r="DE37" s="270">
        <v>8.7999999999999995E-2</v>
      </c>
      <c r="DF37" s="269">
        <v>0</v>
      </c>
      <c r="DG37" s="594">
        <f>+DE37+DE38</f>
        <v>0.17599999999999999</v>
      </c>
      <c r="DH37" s="594">
        <f>+DF37+DF38</f>
        <v>0</v>
      </c>
      <c r="DI37" s="595"/>
      <c r="DJ37" s="595"/>
      <c r="DK37" s="183"/>
      <c r="DL37" s="269"/>
      <c r="DM37" s="255">
        <f t="shared" si="1"/>
        <v>0.50000000000000011</v>
      </c>
      <c r="DN37" s="258" t="str">
        <f t="shared" si="2"/>
        <v>OK</v>
      </c>
      <c r="DO37" s="259">
        <f>+U37+AC37+AK37</f>
        <v>0</v>
      </c>
      <c r="DP37" s="259">
        <f t="shared" si="0"/>
        <v>0</v>
      </c>
      <c r="DQ37" s="242" t="e">
        <f t="shared" si="8"/>
        <v>#DIV/0!</v>
      </c>
      <c r="DR37" s="586">
        <f>+W37+AE37+AM37</f>
        <v>0</v>
      </c>
      <c r="DS37" s="586">
        <f>+X37+AF37+AN37</f>
        <v>0</v>
      </c>
      <c r="DT37" s="607" t="e">
        <f>+DS38/DR38</f>
        <v>#DIV/0!</v>
      </c>
      <c r="DU37" s="584"/>
      <c r="DV37" s="584"/>
      <c r="DW37" s="576"/>
      <c r="DX37" s="259">
        <f t="shared" si="18"/>
        <v>0</v>
      </c>
      <c r="DY37" s="259">
        <f t="shared" si="18"/>
        <v>0</v>
      </c>
      <c r="DZ37" s="242" t="e">
        <f t="shared" si="9"/>
        <v>#DIV/0!</v>
      </c>
      <c r="EA37" s="586">
        <f>+DR37+BK37+BC37+AU37</f>
        <v>0</v>
      </c>
      <c r="EB37" s="586">
        <f>+DS37+BL37+BD37+AV37</f>
        <v>0</v>
      </c>
      <c r="EC37" s="607" t="e">
        <f>+EB38/EA38</f>
        <v>#DIV/0!</v>
      </c>
      <c r="ED37" s="584"/>
      <c r="EE37" s="584"/>
      <c r="EF37" s="576"/>
      <c r="EG37" s="259">
        <f t="shared" si="4"/>
        <v>0.2472</v>
      </c>
      <c r="EH37" s="259">
        <f t="shared" si="16"/>
        <v>8.2400000000000001E-2</v>
      </c>
      <c r="EI37" s="242">
        <f t="shared" si="19"/>
        <v>0.33333333333333331</v>
      </c>
      <c r="EJ37" s="586">
        <f>+EA37+BS37+CI37+CA37</f>
        <v>0.49440000000000001</v>
      </c>
      <c r="EK37" s="586">
        <f t="shared" ref="EK37" si="22">+EB37+BT37+CJ37+CB37</f>
        <v>0.2472</v>
      </c>
      <c r="EL37" s="607" t="e">
        <f>+EK38/EJ38</f>
        <v>#DIV/0!</v>
      </c>
      <c r="EM37" s="584"/>
      <c r="EN37" s="584"/>
      <c r="EO37" s="576"/>
      <c r="EP37" s="259">
        <f t="shared" si="20"/>
        <v>0.5</v>
      </c>
      <c r="EQ37" s="259">
        <f t="shared" si="20"/>
        <v>8.2400000000000001E-2</v>
      </c>
      <c r="ER37" s="242">
        <f t="shared" si="11"/>
        <v>0.1648</v>
      </c>
      <c r="ES37" s="586">
        <f>+EJ37+DG37+CY37+CQ37</f>
        <v>1</v>
      </c>
      <c r="ET37" s="586">
        <f>+EK37+DH37+CZ37+CR37</f>
        <v>0.2472</v>
      </c>
      <c r="EU37" s="607"/>
      <c r="EV37" s="584"/>
      <c r="EW37" s="584"/>
      <c r="EX37" s="576"/>
      <c r="EY37" s="271">
        <f t="shared" si="12"/>
        <v>0</v>
      </c>
      <c r="EZ37" s="246"/>
      <c r="FA37" s="246"/>
      <c r="FB37" s="246"/>
      <c r="FC37" s="246"/>
      <c r="FD37" s="246"/>
      <c r="FE37" s="246"/>
      <c r="FF37" s="246"/>
      <c r="FG37" s="246"/>
      <c r="FH37" s="246"/>
      <c r="FI37" s="246"/>
      <c r="FJ37" s="246"/>
      <c r="FK37" s="246"/>
      <c r="FL37" s="246"/>
      <c r="FM37" s="246"/>
      <c r="FN37" s="246"/>
      <c r="FO37" s="246"/>
      <c r="FP37" s="246"/>
      <c r="FQ37" s="246"/>
      <c r="FR37" s="246"/>
      <c r="FS37" s="246"/>
      <c r="FT37" s="246"/>
      <c r="FU37" s="246"/>
      <c r="FV37" s="246"/>
      <c r="FW37" s="246"/>
      <c r="FX37" s="246"/>
      <c r="FY37" s="246"/>
      <c r="FZ37" s="246"/>
      <c r="GA37" s="246"/>
      <c r="GB37" s="246"/>
      <c r="GC37" s="246"/>
      <c r="GD37" s="246"/>
      <c r="GE37" s="246"/>
      <c r="GF37" s="246"/>
      <c r="GG37" s="246"/>
      <c r="GH37" s="246"/>
      <c r="GI37" s="246"/>
      <c r="GJ37" s="246"/>
      <c r="GK37" s="246"/>
      <c r="GL37" s="246"/>
      <c r="GM37" s="246"/>
      <c r="GN37" s="246"/>
      <c r="GO37" s="246"/>
      <c r="GP37" s="246"/>
      <c r="GQ37" s="246"/>
      <c r="GR37" s="246"/>
      <c r="GS37" s="246"/>
      <c r="GT37" s="246"/>
      <c r="GU37" s="246"/>
      <c r="GV37" s="246"/>
      <c r="GW37" s="246"/>
      <c r="GX37" s="246"/>
      <c r="GY37" s="246"/>
      <c r="GZ37" s="246"/>
      <c r="HA37" s="246"/>
      <c r="HB37" s="246"/>
      <c r="HC37" s="246"/>
      <c r="HD37" s="246"/>
      <c r="HE37" s="246"/>
      <c r="HF37" s="246"/>
      <c r="HG37" s="246"/>
      <c r="HH37" s="246"/>
      <c r="HI37" s="246"/>
      <c r="HJ37" s="246"/>
      <c r="HK37" s="246"/>
      <c r="HL37" s="246"/>
      <c r="HM37" s="246"/>
    </row>
    <row r="38" spans="1:221" ht="41.25" customHeight="1" thickBot="1" x14ac:dyDescent="0.3">
      <c r="A38" s="601"/>
      <c r="B38" s="601"/>
      <c r="C38" s="601"/>
      <c r="D38" s="601"/>
      <c r="E38" s="601"/>
      <c r="F38" s="601"/>
      <c r="G38" s="601"/>
      <c r="H38" s="602"/>
      <c r="I38" s="596"/>
      <c r="J38" s="597"/>
      <c r="K38" s="598"/>
      <c r="L38" s="374" t="s">
        <v>188</v>
      </c>
      <c r="M38" s="375" t="s">
        <v>167</v>
      </c>
      <c r="N38" s="376">
        <v>1</v>
      </c>
      <c r="O38" s="606"/>
      <c r="P38" s="593"/>
      <c r="Q38" s="583"/>
      <c r="R38" s="592"/>
      <c r="S38" s="373" t="s">
        <v>189</v>
      </c>
      <c r="T38" s="377">
        <v>0.5</v>
      </c>
      <c r="U38" s="269">
        <v>0</v>
      </c>
      <c r="V38" s="269">
        <v>0</v>
      </c>
      <c r="W38" s="594"/>
      <c r="X38" s="594"/>
      <c r="Y38" s="595"/>
      <c r="Z38" s="595"/>
      <c r="AA38" s="183"/>
      <c r="AB38" s="269"/>
      <c r="AC38" s="269">
        <v>0</v>
      </c>
      <c r="AD38" s="269">
        <v>0</v>
      </c>
      <c r="AE38" s="594"/>
      <c r="AF38" s="594"/>
      <c r="AG38" s="595"/>
      <c r="AH38" s="595"/>
      <c r="AI38" s="183"/>
      <c r="AJ38" s="269"/>
      <c r="AK38" s="269">
        <v>0</v>
      </c>
      <c r="AL38" s="269">
        <v>0</v>
      </c>
      <c r="AM38" s="594"/>
      <c r="AN38" s="594"/>
      <c r="AO38" s="595"/>
      <c r="AP38" s="595"/>
      <c r="AQ38" s="183"/>
      <c r="AR38" s="269"/>
      <c r="AS38" s="269">
        <v>0</v>
      </c>
      <c r="AT38" s="269">
        <v>0</v>
      </c>
      <c r="AU38" s="594"/>
      <c r="AV38" s="594"/>
      <c r="AW38" s="595"/>
      <c r="AX38" s="595"/>
      <c r="AY38" s="183"/>
      <c r="AZ38" s="269"/>
      <c r="BA38" s="269">
        <v>0</v>
      </c>
      <c r="BB38" s="269">
        <v>0</v>
      </c>
      <c r="BC38" s="594"/>
      <c r="BD38" s="594"/>
      <c r="BE38" s="595"/>
      <c r="BF38" s="595"/>
      <c r="BG38" s="183"/>
      <c r="BH38" s="269"/>
      <c r="BI38" s="269">
        <v>0</v>
      </c>
      <c r="BJ38" s="269">
        <v>0</v>
      </c>
      <c r="BK38" s="594"/>
      <c r="BL38" s="594"/>
      <c r="BM38" s="595"/>
      <c r="BN38" s="595"/>
      <c r="BO38" s="183"/>
      <c r="BP38" s="269"/>
      <c r="BQ38" s="270">
        <v>8.2400000000000001E-2</v>
      </c>
      <c r="BR38" s="270">
        <v>8.2400000000000001E-2</v>
      </c>
      <c r="BS38" s="594"/>
      <c r="BT38" s="594"/>
      <c r="BU38" s="595"/>
      <c r="BV38" s="595"/>
      <c r="BW38" s="183" t="s">
        <v>711</v>
      </c>
      <c r="BX38" s="269" t="s">
        <v>712</v>
      </c>
      <c r="BY38" s="270">
        <v>8.2400000000000001E-2</v>
      </c>
      <c r="BZ38" s="270">
        <v>0</v>
      </c>
      <c r="CA38" s="594"/>
      <c r="CB38" s="604"/>
      <c r="CC38" s="595"/>
      <c r="CD38" s="595"/>
      <c r="CE38" s="256" t="s">
        <v>678</v>
      </c>
      <c r="CF38" s="255" t="s">
        <v>724</v>
      </c>
      <c r="CG38" s="270">
        <v>8.2400000000000001E-2</v>
      </c>
      <c r="CH38" s="269"/>
      <c r="CI38" s="594"/>
      <c r="CJ38" s="594"/>
      <c r="CK38" s="595"/>
      <c r="CL38" s="595"/>
      <c r="CM38" s="310"/>
      <c r="CN38" s="274"/>
      <c r="CO38" s="270">
        <v>8.2400000000000001E-2</v>
      </c>
      <c r="CP38" s="269">
        <v>0</v>
      </c>
      <c r="CQ38" s="594"/>
      <c r="CR38" s="594"/>
      <c r="CS38" s="595"/>
      <c r="CT38" s="595"/>
      <c r="CU38" s="183"/>
      <c r="CV38" s="269"/>
      <c r="CW38" s="270">
        <v>8.2400000000000001E-2</v>
      </c>
      <c r="CX38" s="269">
        <v>0</v>
      </c>
      <c r="CY38" s="594"/>
      <c r="CZ38" s="594"/>
      <c r="DA38" s="595"/>
      <c r="DB38" s="595"/>
      <c r="DC38" s="183"/>
      <c r="DD38" s="269"/>
      <c r="DE38" s="270">
        <v>8.7999999999999995E-2</v>
      </c>
      <c r="DF38" s="269">
        <v>0</v>
      </c>
      <c r="DG38" s="594"/>
      <c r="DH38" s="594"/>
      <c r="DI38" s="595"/>
      <c r="DJ38" s="595"/>
      <c r="DK38" s="183"/>
      <c r="DL38" s="269"/>
      <c r="DM38" s="255">
        <f t="shared" si="1"/>
        <v>0.50000000000000011</v>
      </c>
      <c r="DN38" s="258" t="str">
        <f t="shared" si="2"/>
        <v>OK</v>
      </c>
      <c r="DO38" s="259">
        <f>+U38+AC38+AK38</f>
        <v>0</v>
      </c>
      <c r="DP38" s="259">
        <f t="shared" ref="DP38:DP65" si="23">+V38+AD38+AL38</f>
        <v>0</v>
      </c>
      <c r="DQ38" s="242" t="e">
        <f t="shared" si="8"/>
        <v>#DIV/0!</v>
      </c>
      <c r="DR38" s="586"/>
      <c r="DS38" s="586"/>
      <c r="DT38" s="607"/>
      <c r="DU38" s="584"/>
      <c r="DV38" s="584"/>
      <c r="DW38" s="576"/>
      <c r="DX38" s="259">
        <f t="shared" si="18"/>
        <v>0</v>
      </c>
      <c r="DY38" s="259">
        <f t="shared" si="18"/>
        <v>0</v>
      </c>
      <c r="DZ38" s="242" t="e">
        <f t="shared" si="9"/>
        <v>#DIV/0!</v>
      </c>
      <c r="EA38" s="586"/>
      <c r="EB38" s="586"/>
      <c r="EC38" s="607"/>
      <c r="ED38" s="584"/>
      <c r="EE38" s="584"/>
      <c r="EF38" s="576"/>
      <c r="EG38" s="259">
        <f t="shared" si="4"/>
        <v>0.2472</v>
      </c>
      <c r="EH38" s="259">
        <f t="shared" si="16"/>
        <v>0</v>
      </c>
      <c r="EI38" s="242">
        <f t="shared" si="19"/>
        <v>0</v>
      </c>
      <c r="EJ38" s="586"/>
      <c r="EK38" s="586"/>
      <c r="EL38" s="607"/>
      <c r="EM38" s="584"/>
      <c r="EN38" s="584"/>
      <c r="EO38" s="576"/>
      <c r="EP38" s="259">
        <f t="shared" si="20"/>
        <v>0.5</v>
      </c>
      <c r="EQ38" s="259">
        <f t="shared" si="20"/>
        <v>0</v>
      </c>
      <c r="ER38" s="242">
        <f t="shared" si="11"/>
        <v>0</v>
      </c>
      <c r="ES38" s="586"/>
      <c r="ET38" s="586"/>
      <c r="EU38" s="607"/>
      <c r="EV38" s="584"/>
      <c r="EW38" s="584"/>
      <c r="EX38" s="576"/>
      <c r="EY38" s="271">
        <f t="shared" si="12"/>
        <v>0</v>
      </c>
      <c r="EZ38" s="246"/>
      <c r="FA38" s="246"/>
      <c r="FB38" s="246"/>
      <c r="FC38" s="246"/>
      <c r="FD38" s="246"/>
      <c r="FE38" s="246"/>
      <c r="FF38" s="246"/>
      <c r="FG38" s="246"/>
      <c r="FH38" s="246"/>
      <c r="FI38" s="246"/>
      <c r="FJ38" s="246"/>
      <c r="FK38" s="246"/>
      <c r="FL38" s="246"/>
      <c r="FM38" s="246"/>
      <c r="FN38" s="246"/>
      <c r="FO38" s="246"/>
      <c r="FP38" s="246"/>
      <c r="FQ38" s="246"/>
      <c r="FR38" s="246"/>
      <c r="FS38" s="246"/>
      <c r="FT38" s="246"/>
      <c r="FU38" s="246"/>
      <c r="FV38" s="246"/>
      <c r="FW38" s="246"/>
      <c r="FX38" s="246"/>
      <c r="FY38" s="246"/>
      <c r="FZ38" s="246"/>
      <c r="GA38" s="246"/>
      <c r="GB38" s="246"/>
      <c r="GC38" s="246"/>
      <c r="GD38" s="246"/>
      <c r="GE38" s="246"/>
      <c r="GF38" s="246"/>
      <c r="GG38" s="246"/>
      <c r="GH38" s="246"/>
      <c r="GI38" s="246"/>
      <c r="GJ38" s="246"/>
      <c r="GK38" s="246"/>
      <c r="GL38" s="246"/>
      <c r="GM38" s="246"/>
      <c r="GN38" s="246"/>
      <c r="GO38" s="246"/>
      <c r="GP38" s="246"/>
      <c r="GQ38" s="246"/>
      <c r="GR38" s="246"/>
      <c r="GS38" s="246"/>
      <c r="GT38" s="246"/>
      <c r="GU38" s="246"/>
      <c r="GV38" s="246"/>
      <c r="GW38" s="246"/>
      <c r="GX38" s="246"/>
      <c r="GY38" s="246"/>
      <c r="GZ38" s="246"/>
      <c r="HA38" s="246"/>
      <c r="HB38" s="246"/>
      <c r="HC38" s="246"/>
      <c r="HD38" s="246"/>
      <c r="HE38" s="246"/>
      <c r="HF38" s="246"/>
      <c r="HG38" s="246"/>
      <c r="HH38" s="246"/>
      <c r="HI38" s="246"/>
      <c r="HJ38" s="246"/>
      <c r="HK38" s="246"/>
      <c r="HL38" s="246"/>
      <c r="HM38" s="246"/>
    </row>
    <row r="39" spans="1:221" ht="41.25" customHeight="1" thickBot="1" x14ac:dyDescent="0.3">
      <c r="A39" s="601"/>
      <c r="B39" s="601"/>
      <c r="C39" s="601"/>
      <c r="D39" s="601"/>
      <c r="E39" s="601"/>
      <c r="F39" s="601"/>
      <c r="G39" s="601"/>
      <c r="H39" s="602"/>
      <c r="I39" s="596"/>
      <c r="J39" s="597">
        <v>7</v>
      </c>
      <c r="K39" s="598" t="s">
        <v>190</v>
      </c>
      <c r="L39" s="599" t="s">
        <v>191</v>
      </c>
      <c r="M39" s="608" t="s">
        <v>167</v>
      </c>
      <c r="N39" s="609">
        <v>1</v>
      </c>
      <c r="O39" s="592" t="s">
        <v>179</v>
      </c>
      <c r="P39" s="593">
        <v>0.2</v>
      </c>
      <c r="Q39" s="583">
        <v>0.02</v>
      </c>
      <c r="R39" s="592" t="s">
        <v>101</v>
      </c>
      <c r="S39" s="373" t="s">
        <v>192</v>
      </c>
      <c r="T39" s="307">
        <v>0.4</v>
      </c>
      <c r="U39" s="269">
        <v>0</v>
      </c>
      <c r="V39" s="269">
        <v>0</v>
      </c>
      <c r="W39" s="594">
        <f t="shared" ref="W39" si="24">+U39+U40</f>
        <v>0</v>
      </c>
      <c r="X39" s="594">
        <f>+V39+V40</f>
        <v>0</v>
      </c>
      <c r="Y39" s="595"/>
      <c r="Z39" s="595"/>
      <c r="AA39" s="183"/>
      <c r="AB39" s="269"/>
      <c r="AC39" s="269">
        <v>0</v>
      </c>
      <c r="AD39" s="269">
        <v>0</v>
      </c>
      <c r="AE39" s="594">
        <f t="shared" ref="AE39" si="25">+AC39+AC40</f>
        <v>0</v>
      </c>
      <c r="AF39" s="594">
        <f>+AD39+AD40</f>
        <v>0</v>
      </c>
      <c r="AG39" s="595"/>
      <c r="AH39" s="595"/>
      <c r="AI39" s="183"/>
      <c r="AJ39" s="269"/>
      <c r="AK39" s="269">
        <v>0</v>
      </c>
      <c r="AL39" s="269">
        <v>0</v>
      </c>
      <c r="AM39" s="594">
        <f t="shared" ref="AM39" si="26">+AK39+AK40</f>
        <v>0</v>
      </c>
      <c r="AN39" s="594">
        <f>+AL39+AL40</f>
        <v>0</v>
      </c>
      <c r="AO39" s="595"/>
      <c r="AP39" s="595"/>
      <c r="AQ39" s="183"/>
      <c r="AR39" s="269"/>
      <c r="AS39" s="269">
        <v>0</v>
      </c>
      <c r="AT39" s="269">
        <v>0</v>
      </c>
      <c r="AU39" s="594">
        <f t="shared" ref="AU39" si="27">+AS39+AS40</f>
        <v>0</v>
      </c>
      <c r="AV39" s="594">
        <f>+AT39+AT40</f>
        <v>0</v>
      </c>
      <c r="AW39" s="595"/>
      <c r="AX39" s="595"/>
      <c r="AY39" s="183"/>
      <c r="AZ39" s="269"/>
      <c r="BA39" s="269">
        <v>0</v>
      </c>
      <c r="BB39" s="269">
        <v>0</v>
      </c>
      <c r="BC39" s="594">
        <f t="shared" ref="BC39" si="28">+BA39+BA40</f>
        <v>0</v>
      </c>
      <c r="BD39" s="594">
        <f>+BB39+BB40</f>
        <v>0</v>
      </c>
      <c r="BE39" s="595"/>
      <c r="BF39" s="595"/>
      <c r="BG39" s="183"/>
      <c r="BH39" s="269"/>
      <c r="BI39" s="269">
        <v>0</v>
      </c>
      <c r="BJ39" s="269">
        <v>0</v>
      </c>
      <c r="BK39" s="594">
        <f t="shared" ref="BK39" si="29">+BI39+BI40</f>
        <v>0</v>
      </c>
      <c r="BL39" s="594">
        <f>+BJ39+BJ40</f>
        <v>0</v>
      </c>
      <c r="BM39" s="595"/>
      <c r="BN39" s="595"/>
      <c r="BO39" s="183"/>
      <c r="BP39" s="269"/>
      <c r="BQ39" s="270">
        <v>6.6600000000000006E-2</v>
      </c>
      <c r="BR39" s="270">
        <v>6.6600000000000006E-2</v>
      </c>
      <c r="BS39" s="594">
        <f>+BQ39+BQ40</f>
        <v>0.16660000000000003</v>
      </c>
      <c r="BT39" s="594">
        <f>+BR39+BR40</f>
        <v>0.16660000000000003</v>
      </c>
      <c r="BU39" s="595"/>
      <c r="BV39" s="595"/>
      <c r="BW39" s="183" t="s">
        <v>713</v>
      </c>
      <c r="BX39" s="269" t="s">
        <v>709</v>
      </c>
      <c r="BY39" s="270">
        <v>6.7000000000000004E-2</v>
      </c>
      <c r="BZ39" s="270">
        <v>6.7000000000000004E-2</v>
      </c>
      <c r="CA39" s="594">
        <f t="shared" ref="CA39" si="30">+BY39+BY40</f>
        <v>0.16700000000000001</v>
      </c>
      <c r="CB39" s="603">
        <f>+BZ39+BZ40</f>
        <v>0.16700000000000001</v>
      </c>
      <c r="CC39" s="595"/>
      <c r="CD39" s="595"/>
      <c r="CE39" s="256" t="s">
        <v>725</v>
      </c>
      <c r="CF39" s="255" t="s">
        <v>709</v>
      </c>
      <c r="CG39" s="270">
        <v>6.6600000000000006E-2</v>
      </c>
      <c r="CH39" s="269"/>
      <c r="CI39" s="594">
        <f t="shared" ref="CI39" si="31">+CG39+CG40</f>
        <v>0.16660000000000003</v>
      </c>
      <c r="CJ39" s="594">
        <f>+CH39+CH40</f>
        <v>0</v>
      </c>
      <c r="CK39" s="595"/>
      <c r="CL39" s="595"/>
      <c r="CM39" s="310"/>
      <c r="CN39" s="274"/>
      <c r="CO39" s="270">
        <v>6.6600000000000006E-2</v>
      </c>
      <c r="CP39" s="269">
        <v>0</v>
      </c>
      <c r="CQ39" s="594">
        <f t="shared" ref="CQ39" si="32">+CO39+CO40</f>
        <v>0.16660000000000003</v>
      </c>
      <c r="CR39" s="594">
        <f>+CP39+CP40</f>
        <v>0</v>
      </c>
      <c r="CS39" s="595"/>
      <c r="CT39" s="595"/>
      <c r="CU39" s="183"/>
      <c r="CV39" s="269"/>
      <c r="CW39" s="270">
        <v>6.6600000000000006E-2</v>
      </c>
      <c r="CX39" s="269">
        <v>0</v>
      </c>
      <c r="CY39" s="594">
        <f t="shared" ref="CY39" si="33">+CW39+CW40</f>
        <v>0.16660000000000003</v>
      </c>
      <c r="CZ39" s="594">
        <f>+CX39+CX40</f>
        <v>0</v>
      </c>
      <c r="DA39" s="595"/>
      <c r="DB39" s="595"/>
      <c r="DC39" s="183"/>
      <c r="DD39" s="269"/>
      <c r="DE39" s="270">
        <v>6.6600000000000006E-2</v>
      </c>
      <c r="DF39" s="269">
        <v>0</v>
      </c>
      <c r="DG39" s="594">
        <f t="shared" ref="DG39" si="34">+DE39+DE40</f>
        <v>0.16660000000000003</v>
      </c>
      <c r="DH39" s="594">
        <f>+DF39+DF40</f>
        <v>0</v>
      </c>
      <c r="DI39" s="595"/>
      <c r="DJ39" s="595"/>
      <c r="DK39" s="183"/>
      <c r="DL39" s="269"/>
      <c r="DM39" s="255">
        <f t="shared" si="1"/>
        <v>0.4</v>
      </c>
      <c r="DN39" s="258" t="str">
        <f t="shared" si="2"/>
        <v>OK</v>
      </c>
      <c r="DO39" s="259">
        <f t="shared" si="13"/>
        <v>0</v>
      </c>
      <c r="DP39" s="259">
        <f t="shared" si="23"/>
        <v>0</v>
      </c>
      <c r="DQ39" s="242" t="e">
        <f t="shared" si="8"/>
        <v>#DIV/0!</v>
      </c>
      <c r="DR39" s="586">
        <f>+W39+AE39+AM39</f>
        <v>0</v>
      </c>
      <c r="DS39" s="586">
        <f>+X39+AF39+AN39</f>
        <v>0</v>
      </c>
      <c r="DT39" s="607" t="e">
        <f>+DS39/DR39</f>
        <v>#DIV/0!</v>
      </c>
      <c r="DU39" s="584"/>
      <c r="DV39" s="584"/>
      <c r="DW39" s="576"/>
      <c r="DX39" s="259">
        <f t="shared" si="18"/>
        <v>0</v>
      </c>
      <c r="DY39" s="259">
        <f t="shared" si="18"/>
        <v>0</v>
      </c>
      <c r="DZ39" s="242" t="e">
        <f t="shared" si="9"/>
        <v>#DIV/0!</v>
      </c>
      <c r="EA39" s="586">
        <f>+DR39+BK39+BC39+AU39</f>
        <v>0</v>
      </c>
      <c r="EB39" s="586">
        <f>+DS39+BL39+BD39+AV39</f>
        <v>0</v>
      </c>
      <c r="EC39" s="607" t="e">
        <f>+EB40/EA40</f>
        <v>#DIV/0!</v>
      </c>
      <c r="ED39" s="584"/>
      <c r="EE39" s="584"/>
      <c r="EF39" s="576"/>
      <c r="EG39" s="259">
        <f t="shared" ref="EG39:EG43" si="35">+DX39+CG39+BY39+BQ39</f>
        <v>0.20019999999999999</v>
      </c>
      <c r="EH39" s="259">
        <f t="shared" si="16"/>
        <v>6.7000000000000004E-2</v>
      </c>
      <c r="EI39" s="242">
        <f t="shared" si="19"/>
        <v>0.33466533466533471</v>
      </c>
      <c r="EJ39" s="586">
        <f t="shared" ref="EJ39:EK39" si="36">+EA39+BS39+CI39+CA39</f>
        <v>0.50020000000000009</v>
      </c>
      <c r="EK39" s="586">
        <f t="shared" si="36"/>
        <v>0.33360000000000001</v>
      </c>
      <c r="EL39" s="607" t="e">
        <f>+EK40/EJ40</f>
        <v>#DIV/0!</v>
      </c>
      <c r="EM39" s="584"/>
      <c r="EN39" s="584"/>
      <c r="EO39" s="576"/>
      <c r="EP39" s="259">
        <f t="shared" si="20"/>
        <v>0.39999999999999997</v>
      </c>
      <c r="EQ39" s="259">
        <f t="shared" si="20"/>
        <v>6.7000000000000004E-2</v>
      </c>
      <c r="ER39" s="242">
        <f t="shared" si="11"/>
        <v>0.16750000000000004</v>
      </c>
      <c r="ES39" s="586">
        <f>+EJ39+DG39+CY39+CQ39</f>
        <v>1.0000000000000002</v>
      </c>
      <c r="ET39" s="586">
        <f>+EK39+DH39+CZ39+CR39</f>
        <v>0.33360000000000001</v>
      </c>
      <c r="EU39" s="607" t="e">
        <f>+ET40/ES40</f>
        <v>#DIV/0!</v>
      </c>
      <c r="EV39" s="584"/>
      <c r="EW39" s="584"/>
      <c r="EX39" s="576"/>
      <c r="EY39" s="271">
        <f t="shared" si="12"/>
        <v>0</v>
      </c>
      <c r="EZ39" s="391">
        <f>12*EW31/100</f>
        <v>3.3724800000000006E-2</v>
      </c>
      <c r="FA39" s="246"/>
      <c r="FB39" s="246"/>
      <c r="FC39" s="246"/>
      <c r="FD39" s="246"/>
      <c r="FE39" s="246"/>
      <c r="FF39" s="246"/>
      <c r="FG39" s="246"/>
      <c r="FH39" s="246"/>
      <c r="FI39" s="246"/>
      <c r="FJ39" s="246"/>
      <c r="FK39" s="246"/>
      <c r="FL39" s="246"/>
      <c r="FM39" s="246"/>
      <c r="FN39" s="246"/>
      <c r="FO39" s="246"/>
      <c r="FP39" s="246"/>
      <c r="FQ39" s="246"/>
      <c r="FR39" s="246"/>
      <c r="FS39" s="246"/>
      <c r="FT39" s="246"/>
      <c r="FU39" s="246"/>
      <c r="FV39" s="246"/>
      <c r="FW39" s="246"/>
      <c r="FX39" s="246"/>
      <c r="FY39" s="246"/>
      <c r="FZ39" s="246"/>
      <c r="GA39" s="246"/>
      <c r="GB39" s="246"/>
      <c r="GC39" s="246"/>
      <c r="GD39" s="246"/>
      <c r="GE39" s="246"/>
      <c r="GF39" s="246"/>
      <c r="GG39" s="246"/>
      <c r="GH39" s="246"/>
      <c r="GI39" s="246"/>
      <c r="GJ39" s="246"/>
      <c r="GK39" s="246"/>
      <c r="GL39" s="246"/>
      <c r="GM39" s="246"/>
      <c r="GN39" s="246"/>
      <c r="GO39" s="246"/>
      <c r="GP39" s="246"/>
      <c r="GQ39" s="246"/>
      <c r="GR39" s="246"/>
      <c r="GS39" s="246"/>
      <c r="GT39" s="246"/>
      <c r="GU39" s="246"/>
      <c r="GV39" s="246"/>
      <c r="GW39" s="246"/>
      <c r="GX39" s="246"/>
      <c r="GY39" s="246"/>
      <c r="GZ39" s="246"/>
      <c r="HA39" s="246"/>
      <c r="HB39" s="246"/>
      <c r="HC39" s="246"/>
      <c r="HD39" s="246"/>
      <c r="HE39" s="246"/>
      <c r="HF39" s="246"/>
      <c r="HG39" s="246"/>
      <c r="HH39" s="246"/>
      <c r="HI39" s="246"/>
      <c r="HJ39" s="246"/>
      <c r="HK39" s="246"/>
      <c r="HL39" s="246"/>
      <c r="HM39" s="246"/>
    </row>
    <row r="40" spans="1:221" ht="41.25" customHeight="1" thickBot="1" x14ac:dyDescent="0.3">
      <c r="A40" s="601"/>
      <c r="B40" s="601"/>
      <c r="C40" s="601"/>
      <c r="D40" s="601"/>
      <c r="E40" s="601"/>
      <c r="F40" s="601"/>
      <c r="G40" s="601"/>
      <c r="H40" s="602"/>
      <c r="I40" s="596"/>
      <c r="J40" s="597"/>
      <c r="K40" s="598"/>
      <c r="L40" s="599"/>
      <c r="M40" s="608"/>
      <c r="N40" s="609"/>
      <c r="O40" s="606"/>
      <c r="P40" s="593"/>
      <c r="Q40" s="583"/>
      <c r="R40" s="592"/>
      <c r="S40" s="373" t="s">
        <v>193</v>
      </c>
      <c r="T40" s="307">
        <v>0.6</v>
      </c>
      <c r="U40" s="269">
        <v>0</v>
      </c>
      <c r="V40" s="269">
        <v>0</v>
      </c>
      <c r="W40" s="594"/>
      <c r="X40" s="594"/>
      <c r="Y40" s="595"/>
      <c r="Z40" s="595"/>
      <c r="AA40" s="183"/>
      <c r="AB40" s="269"/>
      <c r="AC40" s="269">
        <v>0</v>
      </c>
      <c r="AD40" s="269">
        <v>0</v>
      </c>
      <c r="AE40" s="594"/>
      <c r="AF40" s="594"/>
      <c r="AG40" s="595"/>
      <c r="AH40" s="595"/>
      <c r="AI40" s="183"/>
      <c r="AJ40" s="269"/>
      <c r="AK40" s="269">
        <v>0</v>
      </c>
      <c r="AL40" s="269">
        <v>0</v>
      </c>
      <c r="AM40" s="594"/>
      <c r="AN40" s="594"/>
      <c r="AO40" s="595"/>
      <c r="AP40" s="595"/>
      <c r="AQ40" s="183"/>
      <c r="AR40" s="269"/>
      <c r="AS40" s="269">
        <v>0</v>
      </c>
      <c r="AT40" s="269">
        <v>0</v>
      </c>
      <c r="AU40" s="594"/>
      <c r="AV40" s="594"/>
      <c r="AW40" s="595"/>
      <c r="AX40" s="595"/>
      <c r="AY40" s="183"/>
      <c r="AZ40" s="269"/>
      <c r="BA40" s="269">
        <v>0</v>
      </c>
      <c r="BB40" s="269">
        <v>0</v>
      </c>
      <c r="BC40" s="594"/>
      <c r="BD40" s="594"/>
      <c r="BE40" s="595"/>
      <c r="BF40" s="595"/>
      <c r="BG40" s="183"/>
      <c r="BH40" s="269"/>
      <c r="BI40" s="269">
        <v>0</v>
      </c>
      <c r="BJ40" s="269">
        <v>0</v>
      </c>
      <c r="BK40" s="594"/>
      <c r="BL40" s="594"/>
      <c r="BM40" s="595"/>
      <c r="BN40" s="595"/>
      <c r="BO40" s="183"/>
      <c r="BP40" s="269"/>
      <c r="BQ40" s="270">
        <v>0.1</v>
      </c>
      <c r="BR40" s="270">
        <v>0.1</v>
      </c>
      <c r="BS40" s="594"/>
      <c r="BT40" s="594"/>
      <c r="BU40" s="595"/>
      <c r="BV40" s="595"/>
      <c r="BW40" s="183" t="s">
        <v>714</v>
      </c>
      <c r="BX40" s="269" t="s">
        <v>709</v>
      </c>
      <c r="BY40" s="270">
        <v>0.1</v>
      </c>
      <c r="BZ40" s="270">
        <v>0.1</v>
      </c>
      <c r="CA40" s="594"/>
      <c r="CB40" s="604"/>
      <c r="CC40" s="595"/>
      <c r="CD40" s="595"/>
      <c r="CE40" s="256" t="s">
        <v>726</v>
      </c>
      <c r="CF40" s="255" t="s">
        <v>709</v>
      </c>
      <c r="CG40" s="270">
        <v>0.1</v>
      </c>
      <c r="CH40" s="269"/>
      <c r="CI40" s="594"/>
      <c r="CJ40" s="594"/>
      <c r="CK40" s="595"/>
      <c r="CL40" s="595"/>
      <c r="CM40" s="310"/>
      <c r="CN40" s="274"/>
      <c r="CO40" s="270">
        <v>0.1</v>
      </c>
      <c r="CP40" s="269">
        <v>0</v>
      </c>
      <c r="CQ40" s="594"/>
      <c r="CR40" s="594"/>
      <c r="CS40" s="595"/>
      <c r="CT40" s="595"/>
      <c r="CU40" s="183"/>
      <c r="CV40" s="269"/>
      <c r="CW40" s="270">
        <v>0.1</v>
      </c>
      <c r="CX40" s="269">
        <v>0</v>
      </c>
      <c r="CY40" s="594"/>
      <c r="CZ40" s="594"/>
      <c r="DA40" s="595"/>
      <c r="DB40" s="595"/>
      <c r="DC40" s="183"/>
      <c r="DD40" s="269"/>
      <c r="DE40" s="270">
        <v>0.1</v>
      </c>
      <c r="DF40" s="269">
        <v>0</v>
      </c>
      <c r="DG40" s="594"/>
      <c r="DH40" s="594"/>
      <c r="DI40" s="595"/>
      <c r="DJ40" s="595"/>
      <c r="DK40" s="183"/>
      <c r="DL40" s="269"/>
      <c r="DM40" s="255">
        <f t="shared" si="1"/>
        <v>0.6</v>
      </c>
      <c r="DN40" s="258" t="str">
        <f t="shared" si="2"/>
        <v>OK</v>
      </c>
      <c r="DO40" s="259">
        <f t="shared" si="13"/>
        <v>0</v>
      </c>
      <c r="DP40" s="259">
        <f t="shared" si="23"/>
        <v>0</v>
      </c>
      <c r="DQ40" s="242" t="e">
        <f t="shared" si="8"/>
        <v>#DIV/0!</v>
      </c>
      <c r="DR40" s="586"/>
      <c r="DS40" s="586"/>
      <c r="DT40" s="607"/>
      <c r="DU40" s="584"/>
      <c r="DV40" s="584"/>
      <c r="DW40" s="576"/>
      <c r="DX40" s="259">
        <f t="shared" si="18"/>
        <v>0</v>
      </c>
      <c r="DY40" s="259">
        <f t="shared" si="18"/>
        <v>0</v>
      </c>
      <c r="DZ40" s="242" t="e">
        <f t="shared" si="9"/>
        <v>#DIV/0!</v>
      </c>
      <c r="EA40" s="586"/>
      <c r="EB40" s="586"/>
      <c r="EC40" s="607"/>
      <c r="ED40" s="584"/>
      <c r="EE40" s="584"/>
      <c r="EF40" s="576"/>
      <c r="EG40" s="259">
        <f t="shared" si="35"/>
        <v>0.30000000000000004</v>
      </c>
      <c r="EH40" s="259">
        <f t="shared" si="16"/>
        <v>0.1</v>
      </c>
      <c r="EI40" s="242">
        <f t="shared" si="19"/>
        <v>0.33333333333333331</v>
      </c>
      <c r="EJ40" s="586"/>
      <c r="EK40" s="586"/>
      <c r="EL40" s="607"/>
      <c r="EM40" s="584"/>
      <c r="EN40" s="584"/>
      <c r="EO40" s="576"/>
      <c r="EP40" s="259">
        <f t="shared" si="20"/>
        <v>0.6</v>
      </c>
      <c r="EQ40" s="259">
        <f t="shared" si="20"/>
        <v>0.1</v>
      </c>
      <c r="ER40" s="242">
        <f t="shared" si="11"/>
        <v>0.16666666666666669</v>
      </c>
      <c r="ES40" s="586"/>
      <c r="ET40" s="586"/>
      <c r="EU40" s="607"/>
      <c r="EV40" s="584"/>
      <c r="EW40" s="584"/>
      <c r="EX40" s="576"/>
      <c r="EY40" s="271">
        <f>EP40-T40</f>
        <v>0</v>
      </c>
      <c r="EZ40" s="246"/>
      <c r="FA40" s="246"/>
      <c r="FB40" s="246"/>
      <c r="FC40" s="246"/>
      <c r="FD40" s="246"/>
      <c r="FE40" s="246"/>
      <c r="FF40" s="246"/>
      <c r="FG40" s="246"/>
      <c r="FH40" s="246"/>
      <c r="FI40" s="246"/>
      <c r="FJ40" s="246"/>
      <c r="FK40" s="246"/>
      <c r="FL40" s="246"/>
      <c r="FM40" s="246"/>
      <c r="FN40" s="246"/>
      <c r="FO40" s="246"/>
      <c r="FP40" s="246"/>
      <c r="FQ40" s="246"/>
      <c r="FR40" s="246"/>
      <c r="FS40" s="246"/>
      <c r="FT40" s="246"/>
      <c r="FU40" s="246"/>
      <c r="FV40" s="246"/>
      <c r="FW40" s="246"/>
      <c r="FX40" s="246"/>
      <c r="FY40" s="246"/>
      <c r="FZ40" s="246"/>
      <c r="GA40" s="246"/>
      <c r="GB40" s="246"/>
      <c r="GC40" s="246"/>
      <c r="GD40" s="246"/>
      <c r="GE40" s="246"/>
      <c r="GF40" s="246"/>
      <c r="GG40" s="246"/>
      <c r="GH40" s="246"/>
      <c r="GI40" s="246"/>
      <c r="GJ40" s="246"/>
      <c r="GK40" s="246"/>
      <c r="GL40" s="246"/>
      <c r="GM40" s="246"/>
      <c r="GN40" s="246"/>
      <c r="GO40" s="246"/>
      <c r="GP40" s="246"/>
      <c r="GQ40" s="246"/>
      <c r="GR40" s="246"/>
      <c r="GS40" s="246"/>
      <c r="GT40" s="246"/>
      <c r="GU40" s="246"/>
      <c r="GV40" s="246"/>
      <c r="GW40" s="246"/>
      <c r="GX40" s="246"/>
      <c r="GY40" s="246"/>
      <c r="GZ40" s="246"/>
      <c r="HA40" s="246"/>
      <c r="HB40" s="246"/>
      <c r="HC40" s="246"/>
      <c r="HD40" s="246"/>
      <c r="HE40" s="246"/>
      <c r="HF40" s="246"/>
      <c r="HG40" s="246"/>
      <c r="HH40" s="246"/>
      <c r="HI40" s="246"/>
      <c r="HJ40" s="246"/>
      <c r="HK40" s="246"/>
      <c r="HL40" s="246"/>
      <c r="HM40" s="246"/>
    </row>
    <row r="41" spans="1:221" ht="41.25" customHeight="1" thickBot="1" x14ac:dyDescent="0.3">
      <c r="A41" s="601"/>
      <c r="B41" s="601"/>
      <c r="C41" s="601"/>
      <c r="D41" s="601"/>
      <c r="E41" s="601"/>
      <c r="F41" s="601"/>
      <c r="G41" s="601"/>
      <c r="H41" s="602"/>
      <c r="I41" s="596"/>
      <c r="J41" s="597">
        <v>8</v>
      </c>
      <c r="K41" s="598" t="s">
        <v>194</v>
      </c>
      <c r="L41" s="374" t="s">
        <v>195</v>
      </c>
      <c r="M41" s="375" t="s">
        <v>178</v>
      </c>
      <c r="N41" s="379">
        <v>6</v>
      </c>
      <c r="O41" s="592" t="s">
        <v>179</v>
      </c>
      <c r="P41" s="593">
        <v>0.2</v>
      </c>
      <c r="Q41" s="583">
        <f>+P41/$P$99</f>
        <v>1.970443349753695E-2</v>
      </c>
      <c r="R41" s="592" t="s">
        <v>101</v>
      </c>
      <c r="S41" s="373" t="s">
        <v>698</v>
      </c>
      <c r="T41" s="307">
        <v>0.5</v>
      </c>
      <c r="U41" s="269">
        <v>0</v>
      </c>
      <c r="V41" s="269">
        <v>0</v>
      </c>
      <c r="W41" s="594">
        <f t="shared" ref="W41" si="37">+U41+U42</f>
        <v>0</v>
      </c>
      <c r="X41" s="594">
        <f>+V41+V42</f>
        <v>0</v>
      </c>
      <c r="Y41" s="595"/>
      <c r="Z41" s="595"/>
      <c r="AA41" s="183"/>
      <c r="AB41" s="269"/>
      <c r="AC41" s="269">
        <v>0</v>
      </c>
      <c r="AD41" s="269">
        <v>0</v>
      </c>
      <c r="AE41" s="594">
        <f t="shared" ref="AE41" si="38">+AC41+AC42</f>
        <v>0</v>
      </c>
      <c r="AF41" s="594">
        <f>+AD41+AD42</f>
        <v>0</v>
      </c>
      <c r="AG41" s="595"/>
      <c r="AH41" s="595"/>
      <c r="AI41" s="183"/>
      <c r="AJ41" s="269"/>
      <c r="AK41" s="269">
        <v>0</v>
      </c>
      <c r="AL41" s="269">
        <v>0</v>
      </c>
      <c r="AM41" s="594">
        <f t="shared" ref="AM41" si="39">+AK41+AK42</f>
        <v>0</v>
      </c>
      <c r="AN41" s="594">
        <f>+AL41+AL42</f>
        <v>0</v>
      </c>
      <c r="AO41" s="595"/>
      <c r="AP41" s="595"/>
      <c r="AQ41" s="183"/>
      <c r="AR41" s="269"/>
      <c r="AS41" s="269">
        <v>0</v>
      </c>
      <c r="AT41" s="269">
        <v>0</v>
      </c>
      <c r="AU41" s="594">
        <f t="shared" ref="AU41" si="40">+AS41+AS42</f>
        <v>0</v>
      </c>
      <c r="AV41" s="594">
        <f>+AT41+AT42</f>
        <v>0</v>
      </c>
      <c r="AW41" s="595"/>
      <c r="AX41" s="595"/>
      <c r="AY41" s="183"/>
      <c r="AZ41" s="269"/>
      <c r="BA41" s="269">
        <v>0</v>
      </c>
      <c r="BB41" s="269">
        <v>0</v>
      </c>
      <c r="BC41" s="594">
        <f t="shared" ref="BC41" si="41">+BA41+BA42</f>
        <v>0</v>
      </c>
      <c r="BD41" s="594">
        <f>+BB41+BB42</f>
        <v>0</v>
      </c>
      <c r="BE41" s="595"/>
      <c r="BF41" s="595"/>
      <c r="BG41" s="183"/>
      <c r="BH41" s="269"/>
      <c r="BI41" s="269">
        <v>0</v>
      </c>
      <c r="BJ41" s="269">
        <v>0</v>
      </c>
      <c r="BK41" s="594">
        <f t="shared" ref="BK41" si="42">+BI41+BI42</f>
        <v>0</v>
      </c>
      <c r="BL41" s="594">
        <f>+BJ41+BJ42</f>
        <v>0</v>
      </c>
      <c r="BM41" s="595"/>
      <c r="BN41" s="595"/>
      <c r="BO41" s="183"/>
      <c r="BP41" s="269"/>
      <c r="BQ41" s="270">
        <v>8.2400000000000001E-2</v>
      </c>
      <c r="BR41" s="270">
        <v>8.2400000000000001E-2</v>
      </c>
      <c r="BS41" s="594">
        <f t="shared" ref="BS41" si="43">+BQ41+BQ42</f>
        <v>0.1648</v>
      </c>
      <c r="BT41" s="594">
        <f>+BR41+BR42</f>
        <v>8.2400000000000001E-2</v>
      </c>
      <c r="BU41" s="595"/>
      <c r="BV41" s="595"/>
      <c r="BW41" s="183" t="s">
        <v>715</v>
      </c>
      <c r="BX41" s="269" t="s">
        <v>716</v>
      </c>
      <c r="BY41" s="270">
        <v>8.2400000000000001E-2</v>
      </c>
      <c r="BZ41" s="270">
        <v>8.2400000000000001E-2</v>
      </c>
      <c r="CA41" s="594">
        <f t="shared" ref="CA41" si="44">+BY41+BY42</f>
        <v>0.1648</v>
      </c>
      <c r="CB41" s="603">
        <f>+BZ41+BZ42</f>
        <v>8.2400000000000001E-2</v>
      </c>
      <c r="CC41" s="595"/>
      <c r="CD41" s="595"/>
      <c r="CE41" s="256" t="s">
        <v>727</v>
      </c>
      <c r="CF41" s="255" t="s">
        <v>716</v>
      </c>
      <c r="CG41" s="270">
        <v>8.2400000000000001E-2</v>
      </c>
      <c r="CH41" s="269"/>
      <c r="CI41" s="594">
        <f t="shared" ref="CI41" si="45">+CG41+CG42</f>
        <v>0.1648</v>
      </c>
      <c r="CJ41" s="594">
        <f>+CH41+CH42</f>
        <v>0</v>
      </c>
      <c r="CK41" s="595"/>
      <c r="CL41" s="595"/>
      <c r="CM41" s="310"/>
      <c r="CN41" s="274"/>
      <c r="CO41" s="270">
        <v>8.2400000000000001E-2</v>
      </c>
      <c r="CP41" s="269">
        <v>0</v>
      </c>
      <c r="CQ41" s="594">
        <f t="shared" ref="CQ41" si="46">+CO41+CO42</f>
        <v>0.1648</v>
      </c>
      <c r="CR41" s="594">
        <f>+CP41+CP42</f>
        <v>0</v>
      </c>
      <c r="CS41" s="595"/>
      <c r="CT41" s="595"/>
      <c r="CU41" s="183"/>
      <c r="CV41" s="269"/>
      <c r="CW41" s="270">
        <v>8.2400000000000001E-2</v>
      </c>
      <c r="CX41" s="269">
        <v>0</v>
      </c>
      <c r="CY41" s="594">
        <f t="shared" ref="CY41" si="47">+CW41+CW42</f>
        <v>0.1648</v>
      </c>
      <c r="CZ41" s="594">
        <f>+CX41+CX42</f>
        <v>0</v>
      </c>
      <c r="DA41" s="595"/>
      <c r="DB41" s="595"/>
      <c r="DC41" s="183"/>
      <c r="DD41" s="269"/>
      <c r="DE41" s="270">
        <v>8.7999999999999995E-2</v>
      </c>
      <c r="DF41" s="269">
        <v>0</v>
      </c>
      <c r="DG41" s="594">
        <f t="shared" ref="DG41" si="48">+DE41+DE42</f>
        <v>0.17599999999999999</v>
      </c>
      <c r="DH41" s="594">
        <f>+DF41+DF42</f>
        <v>0</v>
      </c>
      <c r="DI41" s="595"/>
      <c r="DJ41" s="595"/>
      <c r="DK41" s="183"/>
      <c r="DL41" s="269"/>
      <c r="DM41" s="255">
        <f t="shared" si="1"/>
        <v>0.50000000000000011</v>
      </c>
      <c r="DN41" s="258" t="str">
        <f t="shared" si="2"/>
        <v>OK</v>
      </c>
      <c r="DO41" s="259">
        <f t="shared" si="13"/>
        <v>0</v>
      </c>
      <c r="DP41" s="259">
        <f t="shared" si="23"/>
        <v>0</v>
      </c>
      <c r="DQ41" s="242" t="e">
        <f t="shared" si="8"/>
        <v>#DIV/0!</v>
      </c>
      <c r="DR41" s="586">
        <f>+W41+AE41+AM41</f>
        <v>0</v>
      </c>
      <c r="DS41" s="586">
        <f>+X41+AF41+AN41</f>
        <v>0</v>
      </c>
      <c r="DT41" s="588" t="e">
        <f t="shared" si="14"/>
        <v>#DIV/0!</v>
      </c>
      <c r="DU41" s="584"/>
      <c r="DV41" s="584"/>
      <c r="DW41" s="576"/>
      <c r="DX41" s="259">
        <f>+BI41+BA41+AS41</f>
        <v>0</v>
      </c>
      <c r="DY41" s="259">
        <f t="shared" si="18"/>
        <v>0</v>
      </c>
      <c r="DZ41" s="242" t="e">
        <f t="shared" si="9"/>
        <v>#DIV/0!</v>
      </c>
      <c r="EA41" s="586">
        <f>+DR41+BK41+BC41+AU41</f>
        <v>0</v>
      </c>
      <c r="EB41" s="586">
        <f>+DS41+BL41+BD41+AV41</f>
        <v>0</v>
      </c>
      <c r="EC41" s="588" t="e">
        <f t="shared" ref="EC41:EC43" si="49">+EB41/EA41</f>
        <v>#DIV/0!</v>
      </c>
      <c r="ED41" s="584"/>
      <c r="EE41" s="584"/>
      <c r="EF41" s="576"/>
      <c r="EG41" s="259">
        <f t="shared" si="35"/>
        <v>0.2472</v>
      </c>
      <c r="EH41" s="259">
        <f t="shared" si="16"/>
        <v>8.2400000000000001E-2</v>
      </c>
      <c r="EI41" s="242">
        <f t="shared" si="19"/>
        <v>0.33333333333333331</v>
      </c>
      <c r="EJ41" s="586">
        <f t="shared" ref="EJ41:EK41" si="50">+EA41+BS41+CI41+CA41</f>
        <v>0.49440000000000001</v>
      </c>
      <c r="EK41" s="586">
        <f t="shared" si="50"/>
        <v>0.1648</v>
      </c>
      <c r="EL41" s="588">
        <f t="shared" ref="EL41:EL43" si="51">+EK41/EJ41</f>
        <v>0.33333333333333331</v>
      </c>
      <c r="EM41" s="584"/>
      <c r="EN41" s="584"/>
      <c r="EO41" s="576"/>
      <c r="EP41" s="259">
        <f t="shared" si="20"/>
        <v>0.5</v>
      </c>
      <c r="EQ41" s="259">
        <f t="shared" si="20"/>
        <v>8.2400000000000001E-2</v>
      </c>
      <c r="ER41" s="242">
        <f t="shared" si="11"/>
        <v>0.1648</v>
      </c>
      <c r="ES41" s="586">
        <f>+EJ41+DG41+CY41+CQ41</f>
        <v>1</v>
      </c>
      <c r="ET41" s="586">
        <f>+EK41+DH41+CZ41+CR41</f>
        <v>0.1648</v>
      </c>
      <c r="EU41" s="588">
        <f t="shared" ref="EU41:EU43" si="52">+ET41/ES41</f>
        <v>0.1648</v>
      </c>
      <c r="EV41" s="584"/>
      <c r="EW41" s="584"/>
      <c r="EX41" s="576"/>
      <c r="EY41" s="271">
        <f t="shared" si="12"/>
        <v>0</v>
      </c>
      <c r="EZ41" s="246"/>
      <c r="FA41" s="246"/>
      <c r="FB41" s="246"/>
      <c r="FC41" s="246"/>
      <c r="FD41" s="246"/>
      <c r="FE41" s="246"/>
      <c r="FF41" s="246"/>
      <c r="FG41" s="246"/>
      <c r="FH41" s="246"/>
      <c r="FI41" s="246"/>
      <c r="FJ41" s="246"/>
      <c r="FK41" s="246"/>
      <c r="FL41" s="246"/>
      <c r="FM41" s="246"/>
      <c r="FN41" s="246"/>
      <c r="FO41" s="246"/>
      <c r="FP41" s="246"/>
      <c r="FQ41" s="246"/>
      <c r="FR41" s="246"/>
      <c r="FS41" s="246"/>
      <c r="FT41" s="246"/>
      <c r="FU41" s="246"/>
      <c r="FV41" s="246"/>
      <c r="FW41" s="246"/>
      <c r="FX41" s="246"/>
      <c r="FY41" s="246"/>
      <c r="FZ41" s="246"/>
      <c r="GA41" s="246"/>
      <c r="GB41" s="246"/>
      <c r="GC41" s="246"/>
      <c r="GD41" s="246"/>
      <c r="GE41" s="246"/>
      <c r="GF41" s="246"/>
      <c r="GG41" s="246"/>
      <c r="GH41" s="246"/>
      <c r="GI41" s="246"/>
      <c r="GJ41" s="246"/>
      <c r="GK41" s="246"/>
      <c r="GL41" s="246"/>
      <c r="GM41" s="246"/>
      <c r="GN41" s="246"/>
      <c r="GO41" s="246"/>
      <c r="GP41" s="246"/>
      <c r="GQ41" s="246"/>
      <c r="GR41" s="246"/>
      <c r="GS41" s="246"/>
      <c r="GT41" s="246"/>
      <c r="GU41" s="246"/>
      <c r="GV41" s="246"/>
      <c r="GW41" s="246"/>
      <c r="GX41" s="246"/>
      <c r="GY41" s="246"/>
      <c r="GZ41" s="246"/>
      <c r="HA41" s="246"/>
      <c r="HB41" s="246"/>
      <c r="HC41" s="246"/>
      <c r="HD41" s="246"/>
      <c r="HE41" s="246"/>
      <c r="HF41" s="246"/>
      <c r="HG41" s="246"/>
      <c r="HH41" s="246"/>
      <c r="HI41" s="246"/>
      <c r="HJ41" s="246"/>
      <c r="HK41" s="246"/>
      <c r="HL41" s="246"/>
      <c r="HM41" s="246"/>
    </row>
    <row r="42" spans="1:221" ht="41.25" customHeight="1" thickBot="1" x14ac:dyDescent="0.3">
      <c r="A42" s="601"/>
      <c r="B42" s="601"/>
      <c r="C42" s="601"/>
      <c r="D42" s="601"/>
      <c r="E42" s="601"/>
      <c r="F42" s="601"/>
      <c r="G42" s="601"/>
      <c r="H42" s="602"/>
      <c r="I42" s="596"/>
      <c r="J42" s="597"/>
      <c r="K42" s="598"/>
      <c r="L42" s="374" t="s">
        <v>196</v>
      </c>
      <c r="M42" s="375" t="s">
        <v>178</v>
      </c>
      <c r="N42" s="379">
        <v>20</v>
      </c>
      <c r="O42" s="592"/>
      <c r="P42" s="593"/>
      <c r="Q42" s="583"/>
      <c r="R42" s="592"/>
      <c r="S42" s="373" t="s">
        <v>699</v>
      </c>
      <c r="T42" s="307">
        <v>0.5</v>
      </c>
      <c r="U42" s="269">
        <v>0</v>
      </c>
      <c r="V42" s="269">
        <v>0</v>
      </c>
      <c r="W42" s="594"/>
      <c r="X42" s="594"/>
      <c r="Y42" s="595"/>
      <c r="Z42" s="595"/>
      <c r="AA42" s="183"/>
      <c r="AB42" s="269"/>
      <c r="AC42" s="269">
        <v>0</v>
      </c>
      <c r="AD42" s="269">
        <v>0</v>
      </c>
      <c r="AE42" s="594"/>
      <c r="AF42" s="594"/>
      <c r="AG42" s="595"/>
      <c r="AH42" s="595"/>
      <c r="AI42" s="183"/>
      <c r="AJ42" s="269"/>
      <c r="AK42" s="269">
        <v>0</v>
      </c>
      <c r="AL42" s="269">
        <v>0</v>
      </c>
      <c r="AM42" s="594"/>
      <c r="AN42" s="594"/>
      <c r="AO42" s="595"/>
      <c r="AP42" s="595"/>
      <c r="AQ42" s="183"/>
      <c r="AR42" s="269"/>
      <c r="AS42" s="269">
        <v>0</v>
      </c>
      <c r="AT42" s="269">
        <v>0</v>
      </c>
      <c r="AU42" s="594"/>
      <c r="AV42" s="594"/>
      <c r="AW42" s="595"/>
      <c r="AX42" s="595"/>
      <c r="AY42" s="183"/>
      <c r="AZ42" s="269"/>
      <c r="BA42" s="269">
        <v>0</v>
      </c>
      <c r="BB42" s="269">
        <v>0</v>
      </c>
      <c r="BC42" s="594"/>
      <c r="BD42" s="594"/>
      <c r="BE42" s="595"/>
      <c r="BF42" s="595"/>
      <c r="BG42" s="183"/>
      <c r="BH42" s="269"/>
      <c r="BI42" s="269">
        <v>0</v>
      </c>
      <c r="BJ42" s="269">
        <v>0</v>
      </c>
      <c r="BK42" s="594"/>
      <c r="BL42" s="594"/>
      <c r="BM42" s="595"/>
      <c r="BN42" s="595"/>
      <c r="BO42" s="183"/>
      <c r="BP42" s="269"/>
      <c r="BQ42" s="270">
        <v>8.2400000000000001E-2</v>
      </c>
      <c r="BR42" s="270">
        <v>0</v>
      </c>
      <c r="BS42" s="594"/>
      <c r="BT42" s="594"/>
      <c r="BU42" s="595"/>
      <c r="BV42" s="595"/>
      <c r="BW42" s="183" t="s">
        <v>678</v>
      </c>
      <c r="BX42" s="183" t="s">
        <v>678</v>
      </c>
      <c r="BY42" s="270">
        <v>8.2400000000000001E-2</v>
      </c>
      <c r="BZ42" s="270">
        <v>0</v>
      </c>
      <c r="CA42" s="594"/>
      <c r="CB42" s="604"/>
      <c r="CC42" s="595"/>
      <c r="CD42" s="595"/>
      <c r="CE42" s="256" t="s">
        <v>678</v>
      </c>
      <c r="CF42" s="255" t="s">
        <v>716</v>
      </c>
      <c r="CG42" s="270">
        <v>8.2400000000000001E-2</v>
      </c>
      <c r="CH42" s="269"/>
      <c r="CI42" s="594"/>
      <c r="CJ42" s="594"/>
      <c r="CK42" s="595"/>
      <c r="CL42" s="595"/>
      <c r="CM42" s="310"/>
      <c r="CN42" s="274"/>
      <c r="CO42" s="270">
        <v>8.2400000000000001E-2</v>
      </c>
      <c r="CP42" s="269">
        <v>0</v>
      </c>
      <c r="CQ42" s="594"/>
      <c r="CR42" s="594"/>
      <c r="CS42" s="595"/>
      <c r="CT42" s="595"/>
      <c r="CU42" s="183"/>
      <c r="CV42" s="269"/>
      <c r="CW42" s="270">
        <v>8.2400000000000001E-2</v>
      </c>
      <c r="CX42" s="269">
        <v>0</v>
      </c>
      <c r="CY42" s="594"/>
      <c r="CZ42" s="594"/>
      <c r="DA42" s="595"/>
      <c r="DB42" s="595"/>
      <c r="DC42" s="183"/>
      <c r="DD42" s="269"/>
      <c r="DE42" s="270">
        <v>8.7999999999999995E-2</v>
      </c>
      <c r="DF42" s="269">
        <v>0</v>
      </c>
      <c r="DG42" s="594"/>
      <c r="DH42" s="594"/>
      <c r="DI42" s="595"/>
      <c r="DJ42" s="595"/>
      <c r="DK42" s="183"/>
      <c r="DL42" s="269"/>
      <c r="DM42" s="255">
        <f t="shared" si="1"/>
        <v>0.50000000000000011</v>
      </c>
      <c r="DN42" s="258" t="str">
        <f t="shared" si="2"/>
        <v>OK</v>
      </c>
      <c r="DO42" s="259">
        <f t="shared" si="13"/>
        <v>0</v>
      </c>
      <c r="DP42" s="259">
        <f t="shared" si="23"/>
        <v>0</v>
      </c>
      <c r="DQ42" s="242" t="e">
        <f t="shared" si="8"/>
        <v>#DIV/0!</v>
      </c>
      <c r="DR42" s="621"/>
      <c r="DS42" s="621"/>
      <c r="DT42" s="605" t="e">
        <f t="shared" si="14"/>
        <v>#DIV/0!</v>
      </c>
      <c r="DU42" s="584"/>
      <c r="DV42" s="584"/>
      <c r="DW42" s="576"/>
      <c r="DX42" s="259">
        <f t="shared" si="18"/>
        <v>0</v>
      </c>
      <c r="DY42" s="259">
        <f t="shared" si="18"/>
        <v>0</v>
      </c>
      <c r="DZ42" s="242" t="e">
        <f t="shared" si="9"/>
        <v>#DIV/0!</v>
      </c>
      <c r="EA42" s="586"/>
      <c r="EB42" s="586"/>
      <c r="EC42" s="605" t="e">
        <f t="shared" si="49"/>
        <v>#DIV/0!</v>
      </c>
      <c r="ED42" s="584"/>
      <c r="EE42" s="584"/>
      <c r="EF42" s="576"/>
      <c r="EG42" s="259">
        <f t="shared" si="35"/>
        <v>0.2472</v>
      </c>
      <c r="EH42" s="259">
        <f t="shared" si="16"/>
        <v>0</v>
      </c>
      <c r="EI42" s="242">
        <f t="shared" si="19"/>
        <v>0</v>
      </c>
      <c r="EJ42" s="586"/>
      <c r="EK42" s="586"/>
      <c r="EL42" s="605" t="e">
        <f t="shared" si="51"/>
        <v>#DIV/0!</v>
      </c>
      <c r="EM42" s="584"/>
      <c r="EN42" s="584"/>
      <c r="EO42" s="576"/>
      <c r="EP42" s="259">
        <f t="shared" si="20"/>
        <v>0.5</v>
      </c>
      <c r="EQ42" s="259">
        <f t="shared" si="20"/>
        <v>0</v>
      </c>
      <c r="ER42" s="242">
        <f t="shared" si="11"/>
        <v>0</v>
      </c>
      <c r="ES42" s="586"/>
      <c r="ET42" s="586"/>
      <c r="EU42" s="588"/>
      <c r="EV42" s="584"/>
      <c r="EW42" s="584"/>
      <c r="EX42" s="576"/>
      <c r="EY42" s="271">
        <f t="shared" si="12"/>
        <v>0</v>
      </c>
      <c r="EZ42" s="246"/>
      <c r="FA42" s="246"/>
      <c r="FB42" s="246"/>
      <c r="FC42" s="246"/>
      <c r="FD42" s="246"/>
      <c r="FE42" s="246"/>
      <c r="FF42" s="246"/>
      <c r="FG42" s="246"/>
      <c r="FH42" s="246"/>
      <c r="FI42" s="246"/>
      <c r="FJ42" s="246"/>
      <c r="FK42" s="246"/>
      <c r="FL42" s="246"/>
      <c r="FM42" s="246"/>
      <c r="FN42" s="246"/>
      <c r="FO42" s="246"/>
      <c r="FP42" s="246"/>
      <c r="FQ42" s="246"/>
      <c r="FR42" s="246"/>
      <c r="FS42" s="246"/>
      <c r="FT42" s="246"/>
      <c r="FU42" s="246"/>
      <c r="FV42" s="246"/>
      <c r="FW42" s="246"/>
      <c r="FX42" s="246"/>
      <c r="FY42" s="246"/>
      <c r="FZ42" s="246"/>
      <c r="GA42" s="246"/>
      <c r="GB42" s="246"/>
      <c r="GC42" s="246"/>
      <c r="GD42" s="246"/>
      <c r="GE42" s="246"/>
      <c r="GF42" s="246"/>
      <c r="GG42" s="246"/>
      <c r="GH42" s="246"/>
      <c r="GI42" s="246"/>
      <c r="GJ42" s="246"/>
      <c r="GK42" s="246"/>
      <c r="GL42" s="246"/>
      <c r="GM42" s="246"/>
      <c r="GN42" s="246"/>
      <c r="GO42" s="246"/>
      <c r="GP42" s="246"/>
      <c r="GQ42" s="246"/>
      <c r="GR42" s="246"/>
      <c r="GS42" s="246"/>
      <c r="GT42" s="246"/>
      <c r="GU42" s="246"/>
      <c r="GV42" s="246"/>
      <c r="GW42" s="246"/>
      <c r="GX42" s="246"/>
      <c r="GY42" s="246"/>
      <c r="GZ42" s="246"/>
      <c r="HA42" s="246"/>
      <c r="HB42" s="246"/>
      <c r="HC42" s="246"/>
      <c r="HD42" s="246"/>
      <c r="HE42" s="246"/>
      <c r="HF42" s="246"/>
      <c r="HG42" s="246"/>
      <c r="HH42" s="246"/>
      <c r="HI42" s="246"/>
      <c r="HJ42" s="246"/>
      <c r="HK42" s="246"/>
      <c r="HL42" s="246"/>
      <c r="HM42" s="246"/>
    </row>
    <row r="43" spans="1:221" ht="41.25" customHeight="1" thickBot="1" x14ac:dyDescent="0.3">
      <c r="A43" s="601"/>
      <c r="B43" s="601"/>
      <c r="C43" s="601"/>
      <c r="D43" s="601"/>
      <c r="E43" s="601"/>
      <c r="F43" s="601"/>
      <c r="G43" s="601"/>
      <c r="H43" s="602"/>
      <c r="I43" s="596"/>
      <c r="J43" s="380">
        <v>9</v>
      </c>
      <c r="K43" s="381" t="s">
        <v>197</v>
      </c>
      <c r="L43" s="374" t="s">
        <v>198</v>
      </c>
      <c r="M43" s="374" t="s">
        <v>167</v>
      </c>
      <c r="N43" s="309">
        <v>1</v>
      </c>
      <c r="O43" s="382" t="s">
        <v>179</v>
      </c>
      <c r="P43" s="308">
        <v>0.2</v>
      </c>
      <c r="Q43" s="252">
        <f>+P43/$P$99</f>
        <v>1.970443349753695E-2</v>
      </c>
      <c r="R43" s="382" t="s">
        <v>101</v>
      </c>
      <c r="S43" s="373" t="s">
        <v>700</v>
      </c>
      <c r="T43" s="307">
        <v>1</v>
      </c>
      <c r="U43" s="269">
        <v>0</v>
      </c>
      <c r="V43" s="269">
        <v>0</v>
      </c>
      <c r="W43" s="269">
        <f>+U43</f>
        <v>0</v>
      </c>
      <c r="X43" s="269">
        <f>+V43</f>
        <v>0</v>
      </c>
      <c r="Y43" s="595"/>
      <c r="Z43" s="595"/>
      <c r="AA43" s="183"/>
      <c r="AB43" s="269"/>
      <c r="AC43" s="269">
        <v>0</v>
      </c>
      <c r="AD43" s="269">
        <v>0</v>
      </c>
      <c r="AE43" s="269">
        <f>+AC43</f>
        <v>0</v>
      </c>
      <c r="AF43" s="269">
        <f>+AD43</f>
        <v>0</v>
      </c>
      <c r="AG43" s="595"/>
      <c r="AH43" s="595"/>
      <c r="AI43" s="183"/>
      <c r="AJ43" s="269"/>
      <c r="AK43" s="269">
        <v>0</v>
      </c>
      <c r="AL43" s="269">
        <v>0</v>
      </c>
      <c r="AM43" s="269">
        <f>+AK43</f>
        <v>0</v>
      </c>
      <c r="AN43" s="269">
        <f>+AL43</f>
        <v>0</v>
      </c>
      <c r="AO43" s="595"/>
      <c r="AP43" s="595"/>
      <c r="AQ43" s="183"/>
      <c r="AR43" s="269"/>
      <c r="AS43" s="269">
        <v>0</v>
      </c>
      <c r="AT43" s="269">
        <v>0</v>
      </c>
      <c r="AU43" s="269">
        <f>+AS43</f>
        <v>0</v>
      </c>
      <c r="AV43" s="269">
        <f>+AT43</f>
        <v>0</v>
      </c>
      <c r="AW43" s="595"/>
      <c r="AX43" s="595"/>
      <c r="AY43" s="183"/>
      <c r="AZ43" s="269"/>
      <c r="BA43" s="269">
        <v>0</v>
      </c>
      <c r="BB43" s="269">
        <v>0</v>
      </c>
      <c r="BC43" s="269">
        <f>+BA43</f>
        <v>0</v>
      </c>
      <c r="BD43" s="269">
        <f>+BB43</f>
        <v>0</v>
      </c>
      <c r="BE43" s="595"/>
      <c r="BF43" s="595"/>
      <c r="BG43" s="183"/>
      <c r="BH43" s="269"/>
      <c r="BI43" s="269">
        <v>0</v>
      </c>
      <c r="BJ43" s="269">
        <v>0</v>
      </c>
      <c r="BK43" s="269">
        <f>+BI43</f>
        <v>0</v>
      </c>
      <c r="BL43" s="269">
        <f>+BJ43</f>
        <v>0</v>
      </c>
      <c r="BM43" s="595"/>
      <c r="BN43" s="595"/>
      <c r="BO43" s="183"/>
      <c r="BP43" s="269"/>
      <c r="BQ43" s="270">
        <v>0.16</v>
      </c>
      <c r="BR43" s="270">
        <v>0.16</v>
      </c>
      <c r="BS43" s="269">
        <f>+BQ43</f>
        <v>0.16</v>
      </c>
      <c r="BT43" s="269">
        <f>+BR43</f>
        <v>0.16</v>
      </c>
      <c r="BU43" s="595"/>
      <c r="BV43" s="595"/>
      <c r="BW43" s="183" t="s">
        <v>717</v>
      </c>
      <c r="BX43" s="269" t="s">
        <v>718</v>
      </c>
      <c r="BY43" s="270">
        <v>0.17</v>
      </c>
      <c r="BZ43" s="270">
        <v>0.17</v>
      </c>
      <c r="CA43" s="269">
        <f>+BY43</f>
        <v>0.17</v>
      </c>
      <c r="CB43" s="269">
        <f>+BZ43</f>
        <v>0.17</v>
      </c>
      <c r="CC43" s="595"/>
      <c r="CD43" s="595"/>
      <c r="CE43" s="256" t="s">
        <v>728</v>
      </c>
      <c r="CF43" s="255" t="s">
        <v>718</v>
      </c>
      <c r="CG43" s="270">
        <v>0.17</v>
      </c>
      <c r="CH43" s="269"/>
      <c r="CI43" s="269">
        <f>+CG43</f>
        <v>0.17</v>
      </c>
      <c r="CJ43" s="269">
        <f>+CH43</f>
        <v>0</v>
      </c>
      <c r="CK43" s="595"/>
      <c r="CL43" s="595"/>
      <c r="CM43" s="310"/>
      <c r="CN43" s="274"/>
      <c r="CO43" s="270">
        <v>0.17</v>
      </c>
      <c r="CP43" s="269">
        <v>0</v>
      </c>
      <c r="CQ43" s="269">
        <f>+CO43</f>
        <v>0.17</v>
      </c>
      <c r="CR43" s="269">
        <f>+CP43</f>
        <v>0</v>
      </c>
      <c r="CS43" s="595"/>
      <c r="CT43" s="595"/>
      <c r="CU43" s="183"/>
      <c r="CV43" s="269"/>
      <c r="CW43" s="270">
        <v>0.17</v>
      </c>
      <c r="CX43" s="269">
        <v>0</v>
      </c>
      <c r="CY43" s="269">
        <f>+CW43</f>
        <v>0.17</v>
      </c>
      <c r="CZ43" s="269">
        <f>+CX43</f>
        <v>0</v>
      </c>
      <c r="DA43" s="595"/>
      <c r="DB43" s="595"/>
      <c r="DC43" s="183"/>
      <c r="DD43" s="269"/>
      <c r="DE43" s="270">
        <v>0.16</v>
      </c>
      <c r="DF43" s="269">
        <v>0</v>
      </c>
      <c r="DG43" s="269">
        <f>+DE43</f>
        <v>0.16</v>
      </c>
      <c r="DH43" s="269">
        <f>+DF43</f>
        <v>0</v>
      </c>
      <c r="DI43" s="595"/>
      <c r="DJ43" s="595"/>
      <c r="DK43" s="183"/>
      <c r="DL43" s="269"/>
      <c r="DM43" s="255">
        <f t="shared" si="1"/>
        <v>1</v>
      </c>
      <c r="DN43" s="258" t="str">
        <f t="shared" si="2"/>
        <v>OK</v>
      </c>
      <c r="DO43" s="259">
        <f t="shared" si="13"/>
        <v>0</v>
      </c>
      <c r="DP43" s="259">
        <f t="shared" si="23"/>
        <v>0</v>
      </c>
      <c r="DQ43" s="242" t="e">
        <f t="shared" si="8"/>
        <v>#DIV/0!</v>
      </c>
      <c r="DR43" s="259">
        <f>+W43+AE43+AM43</f>
        <v>0</v>
      </c>
      <c r="DS43" s="259">
        <f>+X43+AF43+AN43</f>
        <v>0</v>
      </c>
      <c r="DT43" s="242" t="e">
        <f>+DS43/DR43</f>
        <v>#DIV/0!</v>
      </c>
      <c r="DU43" s="584"/>
      <c r="DV43" s="584"/>
      <c r="DW43" s="576"/>
      <c r="DX43" s="259">
        <f t="shared" si="18"/>
        <v>0</v>
      </c>
      <c r="DY43" s="259">
        <f t="shared" si="18"/>
        <v>0</v>
      </c>
      <c r="DZ43" s="242" t="e">
        <f t="shared" si="9"/>
        <v>#DIV/0!</v>
      </c>
      <c r="EA43" s="259">
        <f>+DR43+BK43+BC43+AU43</f>
        <v>0</v>
      </c>
      <c r="EB43" s="259">
        <f>+DS43+BL43+BD43+AV43</f>
        <v>0</v>
      </c>
      <c r="EC43" s="242" t="e">
        <f t="shared" si="49"/>
        <v>#DIV/0!</v>
      </c>
      <c r="ED43" s="584"/>
      <c r="EE43" s="584"/>
      <c r="EF43" s="576"/>
      <c r="EG43" s="259">
        <f t="shared" si="35"/>
        <v>0.5</v>
      </c>
      <c r="EH43" s="259">
        <f t="shared" si="16"/>
        <v>0.17</v>
      </c>
      <c r="EI43" s="242">
        <f t="shared" si="19"/>
        <v>0.34</v>
      </c>
      <c r="EJ43" s="259">
        <f>+EA43+BS43+CI43+CA43</f>
        <v>0.5</v>
      </c>
      <c r="EK43" s="259">
        <f>+EB43+BT43+CJ43+CB43</f>
        <v>0.33</v>
      </c>
      <c r="EL43" s="242">
        <f t="shared" si="51"/>
        <v>0.66</v>
      </c>
      <c r="EM43" s="584"/>
      <c r="EN43" s="584"/>
      <c r="EO43" s="576"/>
      <c r="EP43" s="259">
        <f>+EG43+DE43+CO43+CW43</f>
        <v>1</v>
      </c>
      <c r="EQ43" s="259">
        <f t="shared" si="20"/>
        <v>0.17</v>
      </c>
      <c r="ER43" s="242">
        <f t="shared" si="11"/>
        <v>0.17</v>
      </c>
      <c r="ES43" s="259">
        <f>+EJ43+DG43+CY43+CQ43</f>
        <v>1</v>
      </c>
      <c r="ET43" s="259">
        <f>+EK43+DH43+CZ43+CR43</f>
        <v>0.33</v>
      </c>
      <c r="EU43" s="242">
        <f t="shared" si="52"/>
        <v>0.33</v>
      </c>
      <c r="EV43" s="584"/>
      <c r="EW43" s="584"/>
      <c r="EX43" s="576"/>
      <c r="EY43" s="271">
        <f>EP43-T43</f>
        <v>0</v>
      </c>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c r="FX43" s="246"/>
      <c r="FY43" s="246"/>
      <c r="FZ43" s="246"/>
      <c r="GA43" s="246"/>
      <c r="GB43" s="246"/>
      <c r="GC43" s="246"/>
      <c r="GD43" s="246"/>
      <c r="GE43" s="246"/>
      <c r="GF43" s="246"/>
      <c r="GG43" s="246"/>
      <c r="GH43" s="246"/>
      <c r="GI43" s="246"/>
      <c r="GJ43" s="246"/>
      <c r="GK43" s="246"/>
      <c r="GL43" s="246"/>
      <c r="GM43" s="246"/>
      <c r="GN43" s="246"/>
      <c r="GO43" s="246"/>
      <c r="GP43" s="246"/>
      <c r="GQ43" s="246"/>
      <c r="GR43" s="246"/>
      <c r="GS43" s="246"/>
      <c r="GT43" s="246"/>
      <c r="GU43" s="246"/>
      <c r="GV43" s="246"/>
      <c r="GW43" s="246"/>
      <c r="GX43" s="246"/>
      <c r="GY43" s="246"/>
      <c r="GZ43" s="246"/>
      <c r="HA43" s="246"/>
      <c r="HB43" s="246"/>
      <c r="HC43" s="246"/>
      <c r="HD43" s="246"/>
      <c r="HE43" s="246"/>
      <c r="HF43" s="246"/>
      <c r="HG43" s="246"/>
      <c r="HH43" s="246"/>
      <c r="HI43" s="246"/>
      <c r="HJ43" s="246"/>
      <c r="HK43" s="246"/>
      <c r="HL43" s="246"/>
      <c r="HM43" s="246"/>
    </row>
    <row r="44" spans="1:221" ht="41.25" customHeight="1" thickBot="1" x14ac:dyDescent="0.3">
      <c r="A44" s="619" t="s">
        <v>173</v>
      </c>
      <c r="B44" s="619"/>
      <c r="C44" s="619" t="s">
        <v>55</v>
      </c>
      <c r="D44" s="619">
        <v>3</v>
      </c>
      <c r="E44" s="619" t="s">
        <v>56</v>
      </c>
      <c r="F44" s="619" t="s">
        <v>199</v>
      </c>
      <c r="G44" s="619" t="s">
        <v>52</v>
      </c>
      <c r="H44" s="620">
        <v>0.12</v>
      </c>
      <c r="I44" s="620">
        <v>0.1</v>
      </c>
      <c r="J44" s="615">
        <v>10</v>
      </c>
      <c r="K44" s="610" t="s">
        <v>200</v>
      </c>
      <c r="L44" s="612" t="s">
        <v>201</v>
      </c>
      <c r="M44" s="613" t="s">
        <v>164</v>
      </c>
      <c r="N44" s="615">
        <v>1</v>
      </c>
      <c r="O44" s="617" t="s">
        <v>202</v>
      </c>
      <c r="P44" s="618">
        <v>0.4</v>
      </c>
      <c r="Q44" s="624">
        <f>+P44/$P$99</f>
        <v>3.9408866995073899E-2</v>
      </c>
      <c r="R44" s="311" t="s">
        <v>101</v>
      </c>
      <c r="S44" s="312" t="s">
        <v>203</v>
      </c>
      <c r="T44" s="313">
        <v>0.3</v>
      </c>
      <c r="U44" s="314">
        <v>0</v>
      </c>
      <c r="V44" s="314">
        <v>0</v>
      </c>
      <c r="W44" s="622">
        <f>+U44+U45+U46</f>
        <v>0</v>
      </c>
      <c r="X44" s="622">
        <f>+V44+V45+V46</f>
        <v>0</v>
      </c>
      <c r="Y44" s="623">
        <f>+(W44*$P$44)+(W47*$P$47)+(W50*$P$50)</f>
        <v>0</v>
      </c>
      <c r="Z44" s="623">
        <f>+(X44*$P$44)+(X47*$P$47)+(X50*$P$50)</f>
        <v>0</v>
      </c>
      <c r="AA44" s="315"/>
      <c r="AB44" s="314"/>
      <c r="AC44" s="314">
        <v>0</v>
      </c>
      <c r="AD44" s="314">
        <v>0</v>
      </c>
      <c r="AE44" s="622">
        <f>+AC44+AC45+AC46</f>
        <v>0</v>
      </c>
      <c r="AF44" s="622">
        <f>+AD44+AD45+AD46</f>
        <v>0</v>
      </c>
      <c r="AG44" s="623">
        <f>+(AE44*$P$44)+(AE47*$P$47)+(AE50*$P$50)</f>
        <v>0</v>
      </c>
      <c r="AH44" s="623">
        <f>+(AF44*$P$44)+(AF47*$P$47)+(AF50*$P$50)</f>
        <v>0</v>
      </c>
      <c r="AI44" s="315"/>
      <c r="AJ44" s="314"/>
      <c r="AK44" s="314">
        <v>0</v>
      </c>
      <c r="AL44" s="314">
        <v>0</v>
      </c>
      <c r="AM44" s="622">
        <f>+AK44+AK45+AK46</f>
        <v>0</v>
      </c>
      <c r="AN44" s="622">
        <f>+AL44+AL45+AL46</f>
        <v>0</v>
      </c>
      <c r="AO44" s="623">
        <f>+(AM44*$P$44)+(AM47*$P$47)+(AM50*$P$50)</f>
        <v>0</v>
      </c>
      <c r="AP44" s="623">
        <f>+(AN44*$P$44)+(AN47*$P$47)+(AN50*$P$50)</f>
        <v>0</v>
      </c>
      <c r="AQ44" s="315"/>
      <c r="AR44" s="314"/>
      <c r="AS44" s="314">
        <v>0</v>
      </c>
      <c r="AT44" s="314">
        <v>0</v>
      </c>
      <c r="AU44" s="622">
        <f>+AS44+AS45+AS46</f>
        <v>0</v>
      </c>
      <c r="AV44" s="622">
        <f>+AT44+AT45+AT46</f>
        <v>0</v>
      </c>
      <c r="AW44" s="623">
        <f>+(AU44*$P$44)+(AU47*$P$47)+(AU50*$P$50)</f>
        <v>0</v>
      </c>
      <c r="AX44" s="623">
        <f>+(AV44*$P$44)+(AV47*$P$47)+(AV50*$P$50)</f>
        <v>0</v>
      </c>
      <c r="AY44" s="315"/>
      <c r="AZ44" s="314"/>
      <c r="BA44" s="314">
        <v>0</v>
      </c>
      <c r="BB44" s="314">
        <v>0</v>
      </c>
      <c r="BC44" s="622">
        <f>+BA44+BA45+BA46</f>
        <v>0</v>
      </c>
      <c r="BD44" s="622">
        <f>+BB44+BB45+BB46</f>
        <v>0</v>
      </c>
      <c r="BE44" s="623">
        <f>+(BC44*$P$44)+(BC47*$P$47)+(BC50*$P$50)</f>
        <v>0</v>
      </c>
      <c r="BF44" s="623">
        <f>+(BD44*$P$44)+(BD47*$P$47)+(BD50*$P$50)</f>
        <v>0</v>
      </c>
      <c r="BG44" s="315"/>
      <c r="BH44" s="314"/>
      <c r="BI44" s="314">
        <v>0</v>
      </c>
      <c r="BJ44" s="314">
        <v>0</v>
      </c>
      <c r="BK44" s="622">
        <f>+BI44+BI45+BI46</f>
        <v>0</v>
      </c>
      <c r="BL44" s="622">
        <f>+BJ44+BJ45+BJ46</f>
        <v>0</v>
      </c>
      <c r="BM44" s="623">
        <f>+(BK44*$P$44)+(BK47*$P$47)+(BK50*$P$50)</f>
        <v>0</v>
      </c>
      <c r="BN44" s="623">
        <f>+(BL44*$P$44)+(BL47*$P$47)+(BL50*$P$50)</f>
        <v>0</v>
      </c>
      <c r="BO44" s="315"/>
      <c r="BP44" s="314"/>
      <c r="BQ44" s="316">
        <v>0</v>
      </c>
      <c r="BR44" s="314">
        <v>0</v>
      </c>
      <c r="BS44" s="622">
        <f>+BQ44+BQ45+BQ46</f>
        <v>0</v>
      </c>
      <c r="BT44" s="622">
        <f>+BR44+BR45+BR46</f>
        <v>0</v>
      </c>
      <c r="BU44" s="623">
        <f>+(BS44*$P$44)+(BS47*$P$47)+(BS50*$P$50)</f>
        <v>0</v>
      </c>
      <c r="BV44" s="623">
        <f>+(BT44*$P$44)+(BT47*$P$47)+(BT50*$P$50)</f>
        <v>0</v>
      </c>
      <c r="BW44" s="626" t="s">
        <v>204</v>
      </c>
      <c r="BX44" s="629" t="s">
        <v>204</v>
      </c>
      <c r="BY44" s="314">
        <v>0</v>
      </c>
      <c r="BZ44" s="314">
        <v>0</v>
      </c>
      <c r="CA44" s="622">
        <f>+BY44+BY45+BY46</f>
        <v>0</v>
      </c>
      <c r="CB44" s="622">
        <f>+BZ44+BZ45+BZ46</f>
        <v>0</v>
      </c>
      <c r="CC44" s="623">
        <f>+(CA44*$P$44)+(CA47*$P$47)+(CA50*$P$50)</f>
        <v>0</v>
      </c>
      <c r="CD44" s="623">
        <f>+(CB44*$P$44)+(CB47*$P$47)+(CB50*$P$50)</f>
        <v>0</v>
      </c>
      <c r="CE44" s="626" t="s">
        <v>204</v>
      </c>
      <c r="CF44" s="629" t="s">
        <v>204</v>
      </c>
      <c r="CG44" s="314">
        <v>0</v>
      </c>
      <c r="CH44" s="314"/>
      <c r="CI44" s="622">
        <f>+CG44+CG45+CG46</f>
        <v>0</v>
      </c>
      <c r="CJ44" s="622">
        <f>+CH44+CH45+CH46</f>
        <v>0</v>
      </c>
      <c r="CK44" s="623">
        <f>+(CI44*$P$44)+(CI47*$P$47)+(CI50*$P$50)</f>
        <v>0</v>
      </c>
      <c r="CL44" s="623">
        <f>+(CJ44*$P$44)+(CJ47*$P$47)+(CJ50*$P$50)</f>
        <v>0</v>
      </c>
      <c r="CM44" s="626"/>
      <c r="CN44" s="629"/>
      <c r="CO44" s="255">
        <v>0.3</v>
      </c>
      <c r="CP44" s="255">
        <v>0</v>
      </c>
      <c r="CQ44" s="573">
        <f>+CO44+CO45+CO46</f>
        <v>0.6</v>
      </c>
      <c r="CR44" s="573">
        <f>+CP44+CP45+CP46</f>
        <v>0</v>
      </c>
      <c r="CS44" s="574">
        <f>+(CQ44*$P$44)+(CQ47*$P$47)+(CQ50*$P$50)</f>
        <v>0.58000000000000007</v>
      </c>
      <c r="CT44" s="574">
        <f>+(CR44*$P$44)+(CR47*$P$47)+(CR50*$P$50)</f>
        <v>0</v>
      </c>
      <c r="CU44" s="256"/>
      <c r="CV44" s="255"/>
      <c r="CW44" s="257">
        <v>0</v>
      </c>
      <c r="CX44" s="255">
        <v>0</v>
      </c>
      <c r="CY44" s="573">
        <f>+CW44+CW45+CW46</f>
        <v>0.4</v>
      </c>
      <c r="CZ44" s="573">
        <f>+CX44+CX45+CX46</f>
        <v>0</v>
      </c>
      <c r="DA44" s="574">
        <f>+(CY44*$P$44)+(CY47*$P$47)+(CY50*$P$50)</f>
        <v>0.38000000000000006</v>
      </c>
      <c r="DB44" s="574">
        <f>+(CZ44*$P$44)+(CZ47*$P$47)+(CZ50*$P$50)</f>
        <v>0</v>
      </c>
      <c r="DC44" s="256"/>
      <c r="DD44" s="255"/>
      <c r="DE44" s="255">
        <v>0</v>
      </c>
      <c r="DF44" s="255">
        <v>0</v>
      </c>
      <c r="DG44" s="573">
        <f>+DE44+DE45+DE46</f>
        <v>0</v>
      </c>
      <c r="DH44" s="573">
        <f>+DF44+DF45+DF46</f>
        <v>0</v>
      </c>
      <c r="DI44" s="574">
        <f>+(DG44*$P$44)+(DG47*$P$47)+(DG50*$P$50)</f>
        <v>4.0000000000000008E-2</v>
      </c>
      <c r="DJ44" s="574">
        <f>+(DH44*$P$44)+(DH47*$P$47)+(DH50*$P$50)</f>
        <v>0</v>
      </c>
      <c r="DK44" s="256"/>
      <c r="DL44" s="255"/>
      <c r="DM44" s="255">
        <f t="shared" si="1"/>
        <v>0.3</v>
      </c>
      <c r="DN44" s="258" t="str">
        <f t="shared" si="2"/>
        <v>OK</v>
      </c>
      <c r="DO44" s="259">
        <f t="shared" si="13"/>
        <v>0</v>
      </c>
      <c r="DP44" s="259">
        <f t="shared" si="23"/>
        <v>0</v>
      </c>
      <c r="DQ44" s="242" t="e">
        <f t="shared" si="8"/>
        <v>#DIV/0!</v>
      </c>
      <c r="DR44" s="586">
        <f>+W44+AE44+AM44</f>
        <v>0</v>
      </c>
      <c r="DS44" s="586">
        <f>+X44+AF44+AN44</f>
        <v>0</v>
      </c>
      <c r="DT44" s="605" t="e">
        <f>+DS44/DR44</f>
        <v>#DIV/0!</v>
      </c>
      <c r="DU44" s="584">
        <f>+SUM(AO44+AG44+Y44)</f>
        <v>0</v>
      </c>
      <c r="DV44" s="584">
        <f>+SUM(AP44+AH44+Z44)</f>
        <v>0</v>
      </c>
      <c r="DW44" s="576" t="e">
        <f>+DV44/DU44</f>
        <v>#DIV/0!</v>
      </c>
      <c r="DX44" s="259">
        <f>+BI44+BA44+AS44</f>
        <v>0</v>
      </c>
      <c r="DY44" s="259">
        <f t="shared" si="18"/>
        <v>0</v>
      </c>
      <c r="DZ44" s="242" t="e">
        <f t="shared" si="9"/>
        <v>#DIV/0!</v>
      </c>
      <c r="EA44" s="586">
        <f>+DR44+BK44+BC44+AU44</f>
        <v>0</v>
      </c>
      <c r="EB44" s="586">
        <f>+DS44+BL44+BD44+AV44</f>
        <v>0</v>
      </c>
      <c r="EC44" s="605" t="e">
        <f>+EB44/EA44</f>
        <v>#DIV/0!</v>
      </c>
      <c r="ED44" s="584">
        <f>+DU44+BM44+BE44+AW44</f>
        <v>0</v>
      </c>
      <c r="EE44" s="584">
        <f>+DV44+BN44+BF44+AX44</f>
        <v>0</v>
      </c>
      <c r="EF44" s="576" t="e">
        <f>+EE44/ED44</f>
        <v>#DIV/0!</v>
      </c>
      <c r="EG44" s="259">
        <f>+DX44+CG44+BY44+BQ44</f>
        <v>0</v>
      </c>
      <c r="EH44" s="259">
        <f>+DY44+CH44+BZ44+BR44</f>
        <v>0</v>
      </c>
      <c r="EI44" s="242" t="e">
        <f t="shared" si="19"/>
        <v>#DIV/0!</v>
      </c>
      <c r="EJ44" s="586">
        <f>+EA44+CI44+CA44+BS44</f>
        <v>0</v>
      </c>
      <c r="EK44" s="586">
        <f>+EB44+CJ44+CB44+BT44</f>
        <v>0</v>
      </c>
      <c r="EL44" s="605" t="e">
        <f>+EK44/EJ44</f>
        <v>#DIV/0!</v>
      </c>
      <c r="EM44" s="584">
        <f>+ED44+CK44+CC44+BU44</f>
        <v>0</v>
      </c>
      <c r="EN44" s="584">
        <f>+EE44+CL44+CD44+BV44</f>
        <v>0</v>
      </c>
      <c r="EO44" s="576" t="e">
        <f>+EN44/EM44</f>
        <v>#DIV/0!</v>
      </c>
      <c r="EP44" s="259">
        <f>+EG44+DE44+CO44+CW44</f>
        <v>0.3</v>
      </c>
      <c r="EQ44" s="259">
        <f>+EH44+DF44+CP44+CX44</f>
        <v>0</v>
      </c>
      <c r="ER44" s="242">
        <f t="shared" si="11"/>
        <v>0</v>
      </c>
      <c r="ES44" s="586">
        <f>+EJ44+DG44+CY44+CQ44</f>
        <v>1</v>
      </c>
      <c r="ET44" s="586">
        <f>+EK44+DH44+CZ44+CR44</f>
        <v>0</v>
      </c>
      <c r="EU44" s="605">
        <f>+ET44/ES44</f>
        <v>0</v>
      </c>
      <c r="EV44" s="584">
        <f>+EM44+DI44+DA44+CS44</f>
        <v>1</v>
      </c>
      <c r="EW44" s="584">
        <f>+EN44+DJ44+DB44+CT44</f>
        <v>0</v>
      </c>
      <c r="EX44" s="576">
        <f>+EW44/EV44</f>
        <v>0</v>
      </c>
      <c r="EY44" s="271">
        <f>EP44-T44</f>
        <v>0</v>
      </c>
      <c r="EZ44" s="261"/>
      <c r="FA44" s="261"/>
      <c r="FB44" s="261"/>
      <c r="FC44" s="261"/>
      <c r="FD44" s="261"/>
      <c r="FE44" s="261"/>
      <c r="FF44" s="261"/>
      <c r="FG44" s="261"/>
      <c r="FH44" s="261"/>
      <c r="FI44" s="261"/>
      <c r="FJ44" s="261"/>
      <c r="FK44" s="261"/>
      <c r="FL44" s="261"/>
      <c r="FM44" s="261"/>
      <c r="FN44" s="261"/>
      <c r="FO44" s="261"/>
      <c r="FP44" s="261"/>
      <c r="FQ44" s="261"/>
      <c r="FR44" s="261"/>
      <c r="FS44" s="261"/>
      <c r="FT44" s="261"/>
      <c r="FU44" s="261"/>
      <c r="FV44" s="261"/>
      <c r="FW44" s="261"/>
      <c r="FX44" s="261"/>
      <c r="FY44" s="261"/>
      <c r="FZ44" s="261"/>
      <c r="GA44" s="261"/>
      <c r="GB44" s="261"/>
      <c r="GC44" s="261"/>
      <c r="GD44" s="261"/>
      <c r="GE44" s="261"/>
      <c r="GF44" s="261"/>
      <c r="GG44" s="261"/>
      <c r="GH44" s="261"/>
      <c r="GI44" s="261"/>
      <c r="GJ44" s="261"/>
      <c r="GK44" s="261"/>
      <c r="GL44" s="261"/>
      <c r="GM44" s="261"/>
      <c r="GN44" s="261"/>
      <c r="GO44" s="261"/>
      <c r="GP44" s="261"/>
      <c r="GQ44" s="261"/>
      <c r="GR44" s="261"/>
      <c r="GS44" s="261"/>
      <c r="GT44" s="261"/>
      <c r="GU44" s="261"/>
      <c r="GV44" s="261"/>
      <c r="GW44" s="261"/>
      <c r="GX44" s="261"/>
      <c r="GY44" s="261"/>
      <c r="GZ44" s="261"/>
      <c r="HA44" s="261"/>
      <c r="HB44" s="261"/>
      <c r="HC44" s="261"/>
      <c r="HD44" s="261"/>
      <c r="HE44" s="261"/>
      <c r="HF44" s="261"/>
      <c r="HG44" s="261"/>
      <c r="HH44" s="261"/>
      <c r="HI44" s="261"/>
      <c r="HJ44" s="261"/>
      <c r="HK44" s="261"/>
      <c r="HL44" s="261"/>
      <c r="HM44" s="261"/>
    </row>
    <row r="45" spans="1:221" ht="41.25" customHeight="1" thickBot="1" x14ac:dyDescent="0.3">
      <c r="A45" s="619"/>
      <c r="B45" s="619"/>
      <c r="C45" s="619"/>
      <c r="D45" s="619"/>
      <c r="E45" s="619"/>
      <c r="F45" s="619"/>
      <c r="G45" s="619"/>
      <c r="H45" s="620"/>
      <c r="I45" s="620"/>
      <c r="J45" s="616"/>
      <c r="K45" s="611"/>
      <c r="L45" s="612"/>
      <c r="M45" s="614"/>
      <c r="N45" s="616"/>
      <c r="O45" s="616"/>
      <c r="P45" s="618"/>
      <c r="Q45" s="625"/>
      <c r="R45" s="311" t="s">
        <v>101</v>
      </c>
      <c r="S45" s="312" t="s">
        <v>205</v>
      </c>
      <c r="T45" s="313">
        <v>0.3</v>
      </c>
      <c r="U45" s="314">
        <v>0</v>
      </c>
      <c r="V45" s="314">
        <v>0</v>
      </c>
      <c r="W45" s="622"/>
      <c r="X45" s="622"/>
      <c r="Y45" s="623"/>
      <c r="Z45" s="623"/>
      <c r="AA45" s="315"/>
      <c r="AB45" s="314"/>
      <c r="AC45" s="314">
        <v>0</v>
      </c>
      <c r="AD45" s="314">
        <v>0</v>
      </c>
      <c r="AE45" s="622"/>
      <c r="AF45" s="622"/>
      <c r="AG45" s="623"/>
      <c r="AH45" s="623"/>
      <c r="AI45" s="315"/>
      <c r="AJ45" s="314"/>
      <c r="AK45" s="314">
        <v>0</v>
      </c>
      <c r="AL45" s="314">
        <v>0</v>
      </c>
      <c r="AM45" s="622"/>
      <c r="AN45" s="622"/>
      <c r="AO45" s="623"/>
      <c r="AP45" s="623"/>
      <c r="AQ45" s="315"/>
      <c r="AR45" s="314"/>
      <c r="AS45" s="314">
        <v>0</v>
      </c>
      <c r="AT45" s="314">
        <v>0</v>
      </c>
      <c r="AU45" s="622"/>
      <c r="AV45" s="622"/>
      <c r="AW45" s="623"/>
      <c r="AX45" s="623"/>
      <c r="AY45" s="315"/>
      <c r="AZ45" s="314"/>
      <c r="BA45" s="314">
        <v>0</v>
      </c>
      <c r="BB45" s="314">
        <v>0</v>
      </c>
      <c r="BC45" s="622"/>
      <c r="BD45" s="622"/>
      <c r="BE45" s="623"/>
      <c r="BF45" s="623"/>
      <c r="BG45" s="315"/>
      <c r="BH45" s="314"/>
      <c r="BI45" s="314">
        <v>0</v>
      </c>
      <c r="BJ45" s="314">
        <v>0</v>
      </c>
      <c r="BK45" s="622"/>
      <c r="BL45" s="622"/>
      <c r="BM45" s="623"/>
      <c r="BN45" s="623"/>
      <c r="BO45" s="315"/>
      <c r="BP45" s="314"/>
      <c r="BQ45" s="316">
        <v>0</v>
      </c>
      <c r="BR45" s="314">
        <v>0</v>
      </c>
      <c r="BS45" s="622"/>
      <c r="BT45" s="622"/>
      <c r="BU45" s="623"/>
      <c r="BV45" s="623"/>
      <c r="BW45" s="627"/>
      <c r="BX45" s="630"/>
      <c r="BY45" s="314">
        <v>0</v>
      </c>
      <c r="BZ45" s="314">
        <v>0</v>
      </c>
      <c r="CA45" s="622"/>
      <c r="CB45" s="622"/>
      <c r="CC45" s="623"/>
      <c r="CD45" s="623"/>
      <c r="CE45" s="627"/>
      <c r="CF45" s="630"/>
      <c r="CG45" s="314">
        <v>0</v>
      </c>
      <c r="CH45" s="314"/>
      <c r="CI45" s="622"/>
      <c r="CJ45" s="622"/>
      <c r="CK45" s="623"/>
      <c r="CL45" s="623"/>
      <c r="CM45" s="627"/>
      <c r="CN45" s="630"/>
      <c r="CO45" s="255">
        <v>0.3</v>
      </c>
      <c r="CP45" s="255">
        <v>0</v>
      </c>
      <c r="CQ45" s="573"/>
      <c r="CR45" s="573"/>
      <c r="CS45" s="574"/>
      <c r="CT45" s="574"/>
      <c r="CU45" s="256"/>
      <c r="CV45" s="255"/>
      <c r="CW45" s="257">
        <v>0</v>
      </c>
      <c r="CX45" s="255">
        <v>0</v>
      </c>
      <c r="CY45" s="573"/>
      <c r="CZ45" s="573"/>
      <c r="DA45" s="574"/>
      <c r="DB45" s="574"/>
      <c r="DC45" s="256"/>
      <c r="DD45" s="255"/>
      <c r="DE45" s="255">
        <v>0</v>
      </c>
      <c r="DF45" s="255">
        <v>0</v>
      </c>
      <c r="DG45" s="573"/>
      <c r="DH45" s="573"/>
      <c r="DI45" s="574"/>
      <c r="DJ45" s="574"/>
      <c r="DK45" s="256"/>
      <c r="DL45" s="255"/>
      <c r="DM45" s="255">
        <f t="shared" si="1"/>
        <v>0.3</v>
      </c>
      <c r="DN45" s="258" t="str">
        <f t="shared" si="2"/>
        <v>OK</v>
      </c>
      <c r="DO45" s="259">
        <f t="shared" si="13"/>
        <v>0</v>
      </c>
      <c r="DP45" s="259">
        <f t="shared" si="23"/>
        <v>0</v>
      </c>
      <c r="DQ45" s="242" t="e">
        <f t="shared" si="8"/>
        <v>#DIV/0!</v>
      </c>
      <c r="DR45" s="586"/>
      <c r="DS45" s="586"/>
      <c r="DT45" s="607" t="e">
        <f t="shared" si="14"/>
        <v>#DIV/0!</v>
      </c>
      <c r="DU45" s="584"/>
      <c r="DV45" s="584"/>
      <c r="DW45" s="576"/>
      <c r="DX45" s="259">
        <f t="shared" si="18"/>
        <v>0</v>
      </c>
      <c r="DY45" s="259">
        <f t="shared" si="18"/>
        <v>0</v>
      </c>
      <c r="DZ45" s="242" t="e">
        <f t="shared" si="9"/>
        <v>#DIV/0!</v>
      </c>
      <c r="EA45" s="586"/>
      <c r="EB45" s="586"/>
      <c r="EC45" s="605"/>
      <c r="ED45" s="584"/>
      <c r="EE45" s="584"/>
      <c r="EF45" s="576"/>
      <c r="EG45" s="259">
        <f t="shared" ref="EG45:EH52" si="53">+DX45+CG45+BY45+BQ45</f>
        <v>0</v>
      </c>
      <c r="EH45" s="259">
        <f t="shared" si="53"/>
        <v>0</v>
      </c>
      <c r="EI45" s="242" t="e">
        <f t="shared" si="19"/>
        <v>#DIV/0!</v>
      </c>
      <c r="EJ45" s="586"/>
      <c r="EK45" s="586"/>
      <c r="EL45" s="605"/>
      <c r="EM45" s="584"/>
      <c r="EN45" s="584"/>
      <c r="EO45" s="576"/>
      <c r="EP45" s="259">
        <f t="shared" ref="EP45:EQ52" si="54">+EG45+DE45+CO45+CW45</f>
        <v>0.3</v>
      </c>
      <c r="EQ45" s="259">
        <f t="shared" si="54"/>
        <v>0</v>
      </c>
      <c r="ER45" s="242">
        <f t="shared" si="11"/>
        <v>0</v>
      </c>
      <c r="ES45" s="586"/>
      <c r="ET45" s="586"/>
      <c r="EU45" s="607" t="e">
        <f t="shared" ref="EU45:EU46" si="55">+ET45/ES45</f>
        <v>#DIV/0!</v>
      </c>
      <c r="EV45" s="584"/>
      <c r="EW45" s="584"/>
      <c r="EX45" s="576"/>
      <c r="EY45" s="271">
        <f t="shared" si="12"/>
        <v>0</v>
      </c>
      <c r="EZ45" s="261"/>
      <c r="FA45" s="261"/>
      <c r="FB45" s="261"/>
      <c r="FC45" s="261"/>
      <c r="FD45" s="261"/>
      <c r="FE45" s="261"/>
      <c r="FF45" s="261"/>
      <c r="FG45" s="261"/>
      <c r="FH45" s="261"/>
      <c r="FI45" s="261"/>
      <c r="FJ45" s="261"/>
      <c r="FK45" s="261"/>
      <c r="FL45" s="261"/>
      <c r="FM45" s="261"/>
      <c r="FN45" s="261"/>
      <c r="FO45" s="261"/>
      <c r="FP45" s="261"/>
      <c r="FQ45" s="261"/>
      <c r="FR45" s="261"/>
      <c r="FS45" s="261"/>
      <c r="FT45" s="261"/>
      <c r="FU45" s="261"/>
      <c r="FV45" s="261"/>
      <c r="FW45" s="261"/>
      <c r="FX45" s="261"/>
      <c r="FY45" s="261"/>
      <c r="FZ45" s="261"/>
      <c r="GA45" s="261"/>
      <c r="GB45" s="261"/>
      <c r="GC45" s="261"/>
      <c r="GD45" s="261"/>
      <c r="GE45" s="261"/>
      <c r="GF45" s="261"/>
      <c r="GG45" s="261"/>
      <c r="GH45" s="261"/>
      <c r="GI45" s="261"/>
      <c r="GJ45" s="261"/>
      <c r="GK45" s="261"/>
      <c r="GL45" s="261"/>
      <c r="GM45" s="261"/>
      <c r="GN45" s="261"/>
      <c r="GO45" s="261"/>
      <c r="GP45" s="261"/>
      <c r="GQ45" s="261"/>
      <c r="GR45" s="261"/>
      <c r="GS45" s="261"/>
      <c r="GT45" s="261"/>
      <c r="GU45" s="261"/>
      <c r="GV45" s="261"/>
      <c r="GW45" s="261"/>
      <c r="GX45" s="261"/>
      <c r="GY45" s="261"/>
      <c r="GZ45" s="261"/>
      <c r="HA45" s="261"/>
      <c r="HB45" s="261"/>
      <c r="HC45" s="261"/>
      <c r="HD45" s="261"/>
      <c r="HE45" s="261"/>
      <c r="HF45" s="261"/>
      <c r="HG45" s="261"/>
      <c r="HH45" s="261"/>
      <c r="HI45" s="261"/>
      <c r="HJ45" s="261"/>
      <c r="HK45" s="261"/>
      <c r="HL45" s="261"/>
      <c r="HM45" s="261"/>
    </row>
    <row r="46" spans="1:221" ht="41.25" customHeight="1" thickBot="1" x14ac:dyDescent="0.3">
      <c r="A46" s="619"/>
      <c r="B46" s="619"/>
      <c r="C46" s="619"/>
      <c r="D46" s="619"/>
      <c r="E46" s="619"/>
      <c r="F46" s="619"/>
      <c r="G46" s="619"/>
      <c r="H46" s="620"/>
      <c r="I46" s="620"/>
      <c r="J46" s="616"/>
      <c r="K46" s="611"/>
      <c r="L46" s="612"/>
      <c r="M46" s="614"/>
      <c r="N46" s="616"/>
      <c r="O46" s="616"/>
      <c r="P46" s="618"/>
      <c r="Q46" s="625"/>
      <c r="R46" s="311" t="s">
        <v>101</v>
      </c>
      <c r="S46" s="312" t="s">
        <v>206</v>
      </c>
      <c r="T46" s="313">
        <v>0.4</v>
      </c>
      <c r="U46" s="314">
        <v>0</v>
      </c>
      <c r="V46" s="314">
        <v>0</v>
      </c>
      <c r="W46" s="622"/>
      <c r="X46" s="622"/>
      <c r="Y46" s="623"/>
      <c r="Z46" s="623"/>
      <c r="AA46" s="315"/>
      <c r="AB46" s="314"/>
      <c r="AC46" s="314">
        <v>0</v>
      </c>
      <c r="AD46" s="314">
        <v>0</v>
      </c>
      <c r="AE46" s="622"/>
      <c r="AF46" s="622"/>
      <c r="AG46" s="623"/>
      <c r="AH46" s="623"/>
      <c r="AI46" s="315"/>
      <c r="AJ46" s="314"/>
      <c r="AK46" s="314">
        <v>0</v>
      </c>
      <c r="AL46" s="314">
        <v>0</v>
      </c>
      <c r="AM46" s="622"/>
      <c r="AN46" s="622"/>
      <c r="AO46" s="623"/>
      <c r="AP46" s="623"/>
      <c r="AQ46" s="315"/>
      <c r="AR46" s="314"/>
      <c r="AS46" s="314">
        <v>0</v>
      </c>
      <c r="AT46" s="314">
        <v>0</v>
      </c>
      <c r="AU46" s="622"/>
      <c r="AV46" s="622"/>
      <c r="AW46" s="623"/>
      <c r="AX46" s="623"/>
      <c r="AY46" s="315"/>
      <c r="AZ46" s="314"/>
      <c r="BA46" s="314">
        <v>0</v>
      </c>
      <c r="BB46" s="314">
        <v>0</v>
      </c>
      <c r="BC46" s="622"/>
      <c r="BD46" s="622"/>
      <c r="BE46" s="623"/>
      <c r="BF46" s="623"/>
      <c r="BG46" s="315"/>
      <c r="BH46" s="314"/>
      <c r="BI46" s="314">
        <v>0</v>
      </c>
      <c r="BJ46" s="314">
        <v>0</v>
      </c>
      <c r="BK46" s="622"/>
      <c r="BL46" s="622"/>
      <c r="BM46" s="623"/>
      <c r="BN46" s="623"/>
      <c r="BO46" s="315"/>
      <c r="BP46" s="314"/>
      <c r="BQ46" s="316">
        <v>0</v>
      </c>
      <c r="BR46" s="314">
        <v>0</v>
      </c>
      <c r="BS46" s="622"/>
      <c r="BT46" s="622"/>
      <c r="BU46" s="623"/>
      <c r="BV46" s="623"/>
      <c r="BW46" s="627"/>
      <c r="BX46" s="630"/>
      <c r="BY46" s="314">
        <v>0</v>
      </c>
      <c r="BZ46" s="314">
        <v>0</v>
      </c>
      <c r="CA46" s="622"/>
      <c r="CB46" s="622"/>
      <c r="CC46" s="623"/>
      <c r="CD46" s="623"/>
      <c r="CE46" s="627"/>
      <c r="CF46" s="630"/>
      <c r="CG46" s="314">
        <v>0</v>
      </c>
      <c r="CH46" s="314"/>
      <c r="CI46" s="622"/>
      <c r="CJ46" s="622"/>
      <c r="CK46" s="623"/>
      <c r="CL46" s="623"/>
      <c r="CM46" s="627"/>
      <c r="CN46" s="630"/>
      <c r="CO46" s="255">
        <v>0</v>
      </c>
      <c r="CP46" s="255">
        <v>0</v>
      </c>
      <c r="CQ46" s="573"/>
      <c r="CR46" s="573"/>
      <c r="CS46" s="574"/>
      <c r="CT46" s="574"/>
      <c r="CU46" s="256"/>
      <c r="CV46" s="255"/>
      <c r="CW46" s="257">
        <v>0.4</v>
      </c>
      <c r="CX46" s="255">
        <v>0</v>
      </c>
      <c r="CY46" s="573"/>
      <c r="CZ46" s="573"/>
      <c r="DA46" s="574"/>
      <c r="DB46" s="574"/>
      <c r="DC46" s="256"/>
      <c r="DD46" s="255"/>
      <c r="DE46" s="255">
        <v>0</v>
      </c>
      <c r="DF46" s="255">
        <v>0</v>
      </c>
      <c r="DG46" s="573"/>
      <c r="DH46" s="573"/>
      <c r="DI46" s="574"/>
      <c r="DJ46" s="574"/>
      <c r="DK46" s="256"/>
      <c r="DL46" s="255"/>
      <c r="DM46" s="255">
        <f t="shared" si="1"/>
        <v>0.4</v>
      </c>
      <c r="DN46" s="258" t="str">
        <f t="shared" si="2"/>
        <v>OK</v>
      </c>
      <c r="DO46" s="259">
        <f t="shared" si="13"/>
        <v>0</v>
      </c>
      <c r="DP46" s="259">
        <f t="shared" si="23"/>
        <v>0</v>
      </c>
      <c r="DQ46" s="242" t="e">
        <f t="shared" si="8"/>
        <v>#DIV/0!</v>
      </c>
      <c r="DR46" s="586"/>
      <c r="DS46" s="586"/>
      <c r="DT46" s="607" t="e">
        <f t="shared" si="14"/>
        <v>#DIV/0!</v>
      </c>
      <c r="DU46" s="584"/>
      <c r="DV46" s="584"/>
      <c r="DW46" s="576"/>
      <c r="DX46" s="259">
        <f t="shared" si="18"/>
        <v>0</v>
      </c>
      <c r="DY46" s="259">
        <f t="shared" si="18"/>
        <v>0</v>
      </c>
      <c r="DZ46" s="242" t="e">
        <f t="shared" si="9"/>
        <v>#DIV/0!</v>
      </c>
      <c r="EA46" s="586"/>
      <c r="EB46" s="586"/>
      <c r="EC46" s="605"/>
      <c r="ED46" s="584"/>
      <c r="EE46" s="584"/>
      <c r="EF46" s="576"/>
      <c r="EG46" s="259">
        <f t="shared" si="53"/>
        <v>0</v>
      </c>
      <c r="EH46" s="259">
        <f t="shared" si="53"/>
        <v>0</v>
      </c>
      <c r="EI46" s="242" t="e">
        <f t="shared" si="19"/>
        <v>#DIV/0!</v>
      </c>
      <c r="EJ46" s="586"/>
      <c r="EK46" s="586"/>
      <c r="EL46" s="605"/>
      <c r="EM46" s="584"/>
      <c r="EN46" s="584"/>
      <c r="EO46" s="576"/>
      <c r="EP46" s="259">
        <f t="shared" si="54"/>
        <v>0.4</v>
      </c>
      <c r="EQ46" s="259">
        <f t="shared" si="54"/>
        <v>0</v>
      </c>
      <c r="ER46" s="242">
        <f t="shared" si="11"/>
        <v>0</v>
      </c>
      <c r="ES46" s="586"/>
      <c r="ET46" s="586"/>
      <c r="EU46" s="607" t="e">
        <f t="shared" si="55"/>
        <v>#DIV/0!</v>
      </c>
      <c r="EV46" s="584"/>
      <c r="EW46" s="584"/>
      <c r="EX46" s="576"/>
      <c r="EY46" s="271">
        <f t="shared" si="12"/>
        <v>0</v>
      </c>
      <c r="EZ46" s="261"/>
      <c r="FA46" s="261"/>
      <c r="FB46" s="261"/>
      <c r="FC46" s="261"/>
      <c r="FD46" s="261"/>
      <c r="FE46" s="261"/>
      <c r="FF46" s="261"/>
      <c r="FG46" s="261"/>
      <c r="FH46" s="261"/>
      <c r="FI46" s="261"/>
      <c r="FJ46" s="261"/>
      <c r="FK46" s="261"/>
      <c r="FL46" s="261"/>
      <c r="FM46" s="261"/>
      <c r="FN46" s="261"/>
      <c r="FO46" s="261"/>
      <c r="FP46" s="261"/>
      <c r="FQ46" s="261"/>
      <c r="FR46" s="261"/>
      <c r="FS46" s="261"/>
      <c r="FT46" s="261"/>
      <c r="FU46" s="261"/>
      <c r="FV46" s="261"/>
      <c r="FW46" s="261"/>
      <c r="FX46" s="261"/>
      <c r="FY46" s="261"/>
      <c r="FZ46" s="261"/>
      <c r="GA46" s="261"/>
      <c r="GB46" s="261"/>
      <c r="GC46" s="261"/>
      <c r="GD46" s="261"/>
      <c r="GE46" s="261"/>
      <c r="GF46" s="261"/>
      <c r="GG46" s="261"/>
      <c r="GH46" s="261"/>
      <c r="GI46" s="261"/>
      <c r="GJ46" s="261"/>
      <c r="GK46" s="261"/>
      <c r="GL46" s="261"/>
      <c r="GM46" s="261"/>
      <c r="GN46" s="261"/>
      <c r="GO46" s="261"/>
      <c r="GP46" s="261"/>
      <c r="GQ46" s="261"/>
      <c r="GR46" s="261"/>
      <c r="GS46" s="261"/>
      <c r="GT46" s="261"/>
      <c r="GU46" s="261"/>
      <c r="GV46" s="261"/>
      <c r="GW46" s="261"/>
      <c r="GX46" s="261"/>
      <c r="GY46" s="261"/>
      <c r="GZ46" s="261"/>
      <c r="HA46" s="261"/>
      <c r="HB46" s="261"/>
      <c r="HC46" s="261"/>
      <c r="HD46" s="261"/>
      <c r="HE46" s="261"/>
      <c r="HF46" s="261"/>
      <c r="HG46" s="261"/>
      <c r="HH46" s="261"/>
      <c r="HI46" s="261"/>
      <c r="HJ46" s="261"/>
      <c r="HK46" s="261"/>
      <c r="HL46" s="261"/>
      <c r="HM46" s="261"/>
    </row>
    <row r="47" spans="1:221" ht="41.25" customHeight="1" thickBot="1" x14ac:dyDescent="0.3">
      <c r="A47" s="619"/>
      <c r="B47" s="619"/>
      <c r="C47" s="619"/>
      <c r="D47" s="619"/>
      <c r="E47" s="619"/>
      <c r="F47" s="619"/>
      <c r="G47" s="619"/>
      <c r="H47" s="620"/>
      <c r="I47" s="620"/>
      <c r="J47" s="615">
        <v>11</v>
      </c>
      <c r="K47" s="610" t="s">
        <v>207</v>
      </c>
      <c r="L47" s="612" t="s">
        <v>208</v>
      </c>
      <c r="M47" s="632" t="s">
        <v>52</v>
      </c>
      <c r="N47" s="633">
        <v>100</v>
      </c>
      <c r="O47" s="617" t="s">
        <v>202</v>
      </c>
      <c r="P47" s="618">
        <v>0.4</v>
      </c>
      <c r="Q47" s="624">
        <f>+P47/$P$99</f>
        <v>3.9408866995073899E-2</v>
      </c>
      <c r="R47" s="617" t="s">
        <v>101</v>
      </c>
      <c r="S47" s="312" t="s">
        <v>209</v>
      </c>
      <c r="T47" s="313">
        <v>0.15</v>
      </c>
      <c r="U47" s="314">
        <v>0</v>
      </c>
      <c r="V47" s="314">
        <v>0</v>
      </c>
      <c r="W47" s="622">
        <f>+U47+U48+U49</f>
        <v>0</v>
      </c>
      <c r="X47" s="622">
        <f>+V47+V48+V49</f>
        <v>0</v>
      </c>
      <c r="Y47" s="623"/>
      <c r="Z47" s="623"/>
      <c r="AA47" s="315"/>
      <c r="AB47" s="314"/>
      <c r="AC47" s="314">
        <v>0</v>
      </c>
      <c r="AD47" s="314">
        <v>0</v>
      </c>
      <c r="AE47" s="622">
        <f>+AC47+AC48+AC49</f>
        <v>0</v>
      </c>
      <c r="AF47" s="622">
        <f>+AD47+AD48+AD49</f>
        <v>0</v>
      </c>
      <c r="AG47" s="623"/>
      <c r="AH47" s="623"/>
      <c r="AI47" s="315"/>
      <c r="AJ47" s="314"/>
      <c r="AK47" s="314">
        <v>0</v>
      </c>
      <c r="AL47" s="314">
        <v>0</v>
      </c>
      <c r="AM47" s="622">
        <f>+AK47+AK48+AK49</f>
        <v>0</v>
      </c>
      <c r="AN47" s="622">
        <f>+AL47+AL48+AL49</f>
        <v>0</v>
      </c>
      <c r="AO47" s="623"/>
      <c r="AP47" s="623"/>
      <c r="AQ47" s="315"/>
      <c r="AR47" s="314"/>
      <c r="AS47" s="314">
        <v>0</v>
      </c>
      <c r="AT47" s="314">
        <v>0</v>
      </c>
      <c r="AU47" s="622">
        <f>+AS47+AS48+AS49</f>
        <v>0</v>
      </c>
      <c r="AV47" s="622">
        <f>+AT47+AT48+AT49</f>
        <v>0</v>
      </c>
      <c r="AW47" s="623"/>
      <c r="AX47" s="623"/>
      <c r="AY47" s="315"/>
      <c r="AZ47" s="314"/>
      <c r="BA47" s="314">
        <v>0</v>
      </c>
      <c r="BB47" s="314">
        <v>0</v>
      </c>
      <c r="BC47" s="622">
        <f>+BA47+BA48+BA49</f>
        <v>0</v>
      </c>
      <c r="BD47" s="622">
        <f>+BB47+BB48+BB49</f>
        <v>0</v>
      </c>
      <c r="BE47" s="623"/>
      <c r="BF47" s="623"/>
      <c r="BG47" s="315"/>
      <c r="BH47" s="314"/>
      <c r="BI47" s="314">
        <v>0</v>
      </c>
      <c r="BJ47" s="314">
        <v>0</v>
      </c>
      <c r="BK47" s="622">
        <f>+BI47+BI48+BI49</f>
        <v>0</v>
      </c>
      <c r="BL47" s="622">
        <f>+BJ47+BJ48+BJ49</f>
        <v>0</v>
      </c>
      <c r="BM47" s="623"/>
      <c r="BN47" s="623"/>
      <c r="BO47" s="315"/>
      <c r="BP47" s="314"/>
      <c r="BQ47" s="316">
        <v>0</v>
      </c>
      <c r="BR47" s="314">
        <v>0</v>
      </c>
      <c r="BS47" s="622">
        <f>+BQ47+BQ48+BQ49</f>
        <v>0</v>
      </c>
      <c r="BT47" s="622">
        <f>+BR47+BR48+BR49</f>
        <v>0</v>
      </c>
      <c r="BU47" s="623"/>
      <c r="BV47" s="623"/>
      <c r="BW47" s="627"/>
      <c r="BX47" s="630"/>
      <c r="BY47" s="314">
        <v>0</v>
      </c>
      <c r="BZ47" s="314">
        <v>0</v>
      </c>
      <c r="CA47" s="622">
        <f>+BY47+BY48+BY49</f>
        <v>0</v>
      </c>
      <c r="CB47" s="622">
        <f>+BZ47+BZ48+BZ49</f>
        <v>0</v>
      </c>
      <c r="CC47" s="623"/>
      <c r="CD47" s="623"/>
      <c r="CE47" s="627"/>
      <c r="CF47" s="630"/>
      <c r="CG47" s="314">
        <v>0</v>
      </c>
      <c r="CH47" s="314"/>
      <c r="CI47" s="622">
        <f>+CG47+CG48+CG49</f>
        <v>0</v>
      </c>
      <c r="CJ47" s="622">
        <f>+CH47+CH48+CH49</f>
        <v>0</v>
      </c>
      <c r="CK47" s="623"/>
      <c r="CL47" s="623"/>
      <c r="CM47" s="627"/>
      <c r="CN47" s="630"/>
      <c r="CO47" s="255">
        <v>0.15</v>
      </c>
      <c r="CP47" s="255">
        <v>0</v>
      </c>
      <c r="CQ47" s="573">
        <f>+CO47+CO48+CO49</f>
        <v>0.75</v>
      </c>
      <c r="CR47" s="573">
        <f>+CP47+CP48+CP49</f>
        <v>0</v>
      </c>
      <c r="CS47" s="574"/>
      <c r="CT47" s="574"/>
      <c r="CU47" s="256"/>
      <c r="CV47" s="255"/>
      <c r="CW47" s="257">
        <v>0</v>
      </c>
      <c r="CX47" s="255">
        <v>0</v>
      </c>
      <c r="CY47" s="573">
        <f>+CW47+CW48+CW49</f>
        <v>0.15</v>
      </c>
      <c r="CZ47" s="573">
        <f>+CX47+CX48+CX49</f>
        <v>0</v>
      </c>
      <c r="DA47" s="574"/>
      <c r="DB47" s="574"/>
      <c r="DC47" s="256"/>
      <c r="DD47" s="255"/>
      <c r="DE47" s="255">
        <v>0</v>
      </c>
      <c r="DF47" s="255">
        <v>0</v>
      </c>
      <c r="DG47" s="573">
        <f>+DE47+DE48+DE49</f>
        <v>0.1</v>
      </c>
      <c r="DH47" s="573">
        <f>+DF47+DF48+DF49</f>
        <v>0</v>
      </c>
      <c r="DI47" s="574"/>
      <c r="DJ47" s="574"/>
      <c r="DK47" s="256"/>
      <c r="DL47" s="255"/>
      <c r="DM47" s="255">
        <f t="shared" si="1"/>
        <v>0.15</v>
      </c>
      <c r="DN47" s="258" t="str">
        <f t="shared" si="2"/>
        <v>OK</v>
      </c>
      <c r="DO47" s="259">
        <f t="shared" si="13"/>
        <v>0</v>
      </c>
      <c r="DP47" s="259">
        <f t="shared" si="23"/>
        <v>0</v>
      </c>
      <c r="DQ47" s="242" t="e">
        <f t="shared" si="8"/>
        <v>#DIV/0!</v>
      </c>
      <c r="DR47" s="586">
        <f>+W47+AE47+AM47</f>
        <v>0</v>
      </c>
      <c r="DS47" s="586">
        <f>+X47+AF47+AN47</f>
        <v>0</v>
      </c>
      <c r="DT47" s="607"/>
      <c r="DU47" s="584"/>
      <c r="DV47" s="584"/>
      <c r="DW47" s="576"/>
      <c r="DX47" s="259">
        <f t="shared" si="18"/>
        <v>0</v>
      </c>
      <c r="DY47" s="259">
        <f t="shared" si="18"/>
        <v>0</v>
      </c>
      <c r="DZ47" s="242" t="e">
        <f t="shared" si="9"/>
        <v>#DIV/0!</v>
      </c>
      <c r="EA47" s="586">
        <f>+DR47+BK47+BC47+AU47</f>
        <v>0</v>
      </c>
      <c r="EB47" s="586">
        <f>+DS47+BL47+BD47+AV47</f>
        <v>0</v>
      </c>
      <c r="EC47" s="605" t="e">
        <f>+EB47/EA47</f>
        <v>#DIV/0!</v>
      </c>
      <c r="ED47" s="584"/>
      <c r="EE47" s="584"/>
      <c r="EF47" s="576"/>
      <c r="EG47" s="259">
        <f t="shared" si="53"/>
        <v>0</v>
      </c>
      <c r="EH47" s="259">
        <f t="shared" si="53"/>
        <v>0</v>
      </c>
      <c r="EI47" s="242" t="e">
        <f t="shared" si="19"/>
        <v>#DIV/0!</v>
      </c>
      <c r="EJ47" s="586">
        <f t="shared" ref="EJ47:EK47" si="56">+EA47+CI47+CA47+BS47</f>
        <v>0</v>
      </c>
      <c r="EK47" s="586">
        <f t="shared" si="56"/>
        <v>0</v>
      </c>
      <c r="EL47" s="605" t="e">
        <f>+EK47/EJ47</f>
        <v>#DIV/0!</v>
      </c>
      <c r="EM47" s="584"/>
      <c r="EN47" s="584"/>
      <c r="EO47" s="576"/>
      <c r="EP47" s="259">
        <f t="shared" si="54"/>
        <v>0.15</v>
      </c>
      <c r="EQ47" s="259">
        <f t="shared" si="54"/>
        <v>0</v>
      </c>
      <c r="ER47" s="242">
        <f t="shared" si="11"/>
        <v>0</v>
      </c>
      <c r="ES47" s="586">
        <f t="shared" ref="ES47:ET47" si="57">+EJ47+DG47+CY47+CQ47</f>
        <v>1</v>
      </c>
      <c r="ET47" s="586">
        <f t="shared" si="57"/>
        <v>0</v>
      </c>
      <c r="EU47" s="607"/>
      <c r="EV47" s="584"/>
      <c r="EW47" s="584"/>
      <c r="EX47" s="576"/>
      <c r="EY47" s="271">
        <f t="shared" si="12"/>
        <v>0</v>
      </c>
      <c r="EZ47" s="261"/>
      <c r="FA47" s="261"/>
      <c r="FB47" s="261"/>
      <c r="FC47" s="261"/>
      <c r="FD47" s="261"/>
      <c r="FE47" s="261"/>
      <c r="FF47" s="261"/>
      <c r="FG47" s="261"/>
      <c r="FH47" s="261"/>
      <c r="FI47" s="261"/>
      <c r="FJ47" s="261"/>
      <c r="FK47" s="261"/>
      <c r="FL47" s="261"/>
      <c r="FM47" s="261"/>
      <c r="FN47" s="261"/>
      <c r="FO47" s="261"/>
      <c r="FP47" s="261"/>
      <c r="FQ47" s="261"/>
      <c r="FR47" s="261"/>
      <c r="FS47" s="261"/>
      <c r="FT47" s="261"/>
      <c r="FU47" s="261"/>
      <c r="FV47" s="261"/>
      <c r="FW47" s="261"/>
      <c r="FX47" s="261"/>
      <c r="FY47" s="261"/>
      <c r="FZ47" s="261"/>
      <c r="GA47" s="261"/>
      <c r="GB47" s="261"/>
      <c r="GC47" s="261"/>
      <c r="GD47" s="261"/>
      <c r="GE47" s="261"/>
      <c r="GF47" s="261"/>
      <c r="GG47" s="261"/>
      <c r="GH47" s="261"/>
      <c r="GI47" s="261"/>
      <c r="GJ47" s="261"/>
      <c r="GK47" s="261"/>
      <c r="GL47" s="261"/>
      <c r="GM47" s="261"/>
      <c r="GN47" s="261"/>
      <c r="GO47" s="261"/>
      <c r="GP47" s="261"/>
      <c r="GQ47" s="261"/>
      <c r="GR47" s="261"/>
      <c r="GS47" s="261"/>
      <c r="GT47" s="261"/>
      <c r="GU47" s="261"/>
      <c r="GV47" s="261"/>
      <c r="GW47" s="261"/>
      <c r="GX47" s="261"/>
      <c r="GY47" s="261"/>
      <c r="GZ47" s="261"/>
      <c r="HA47" s="261"/>
      <c r="HB47" s="261"/>
      <c r="HC47" s="261"/>
      <c r="HD47" s="261"/>
      <c r="HE47" s="261"/>
      <c r="HF47" s="261"/>
      <c r="HG47" s="261"/>
      <c r="HH47" s="261"/>
      <c r="HI47" s="261"/>
      <c r="HJ47" s="261"/>
      <c r="HK47" s="261"/>
      <c r="HL47" s="261"/>
      <c r="HM47" s="261"/>
    </row>
    <row r="48" spans="1:221" ht="41.25" customHeight="1" thickBot="1" x14ac:dyDescent="0.3">
      <c r="A48" s="619"/>
      <c r="B48" s="619"/>
      <c r="C48" s="619"/>
      <c r="D48" s="619"/>
      <c r="E48" s="619"/>
      <c r="F48" s="619"/>
      <c r="G48" s="619"/>
      <c r="H48" s="620"/>
      <c r="I48" s="620"/>
      <c r="J48" s="616"/>
      <c r="K48" s="611"/>
      <c r="L48" s="612"/>
      <c r="M48" s="614"/>
      <c r="N48" s="616"/>
      <c r="O48" s="617"/>
      <c r="P48" s="618"/>
      <c r="Q48" s="625"/>
      <c r="R48" s="617"/>
      <c r="S48" s="312" t="s">
        <v>210</v>
      </c>
      <c r="T48" s="313">
        <v>0.4</v>
      </c>
      <c r="U48" s="314">
        <v>0</v>
      </c>
      <c r="V48" s="314">
        <v>0</v>
      </c>
      <c r="W48" s="622"/>
      <c r="X48" s="622"/>
      <c r="Y48" s="623"/>
      <c r="Z48" s="623"/>
      <c r="AA48" s="315"/>
      <c r="AB48" s="314"/>
      <c r="AC48" s="314">
        <v>0</v>
      </c>
      <c r="AD48" s="314">
        <v>0</v>
      </c>
      <c r="AE48" s="622"/>
      <c r="AF48" s="622"/>
      <c r="AG48" s="623"/>
      <c r="AH48" s="623"/>
      <c r="AI48" s="315"/>
      <c r="AJ48" s="314"/>
      <c r="AK48" s="314">
        <v>0</v>
      </c>
      <c r="AL48" s="314">
        <v>0</v>
      </c>
      <c r="AM48" s="622"/>
      <c r="AN48" s="622"/>
      <c r="AO48" s="623"/>
      <c r="AP48" s="623"/>
      <c r="AQ48" s="315"/>
      <c r="AR48" s="314"/>
      <c r="AS48" s="314">
        <v>0</v>
      </c>
      <c r="AT48" s="314">
        <v>0</v>
      </c>
      <c r="AU48" s="622"/>
      <c r="AV48" s="622"/>
      <c r="AW48" s="623"/>
      <c r="AX48" s="623"/>
      <c r="AY48" s="315"/>
      <c r="AZ48" s="314"/>
      <c r="BA48" s="314">
        <v>0</v>
      </c>
      <c r="BB48" s="314">
        <v>0</v>
      </c>
      <c r="BC48" s="622"/>
      <c r="BD48" s="622"/>
      <c r="BE48" s="623"/>
      <c r="BF48" s="623"/>
      <c r="BG48" s="315"/>
      <c r="BH48" s="314"/>
      <c r="BI48" s="314">
        <v>0</v>
      </c>
      <c r="BJ48" s="314">
        <v>0</v>
      </c>
      <c r="BK48" s="622"/>
      <c r="BL48" s="622"/>
      <c r="BM48" s="623"/>
      <c r="BN48" s="623"/>
      <c r="BO48" s="315"/>
      <c r="BP48" s="314"/>
      <c r="BQ48" s="316">
        <v>0</v>
      </c>
      <c r="BR48" s="314">
        <v>0</v>
      </c>
      <c r="BS48" s="622"/>
      <c r="BT48" s="622"/>
      <c r="BU48" s="623"/>
      <c r="BV48" s="623"/>
      <c r="BW48" s="627"/>
      <c r="BX48" s="630"/>
      <c r="BY48" s="314">
        <v>0</v>
      </c>
      <c r="BZ48" s="314">
        <v>0</v>
      </c>
      <c r="CA48" s="622"/>
      <c r="CB48" s="622"/>
      <c r="CC48" s="623"/>
      <c r="CD48" s="623"/>
      <c r="CE48" s="627"/>
      <c r="CF48" s="630"/>
      <c r="CG48" s="314">
        <v>0</v>
      </c>
      <c r="CH48" s="314"/>
      <c r="CI48" s="622"/>
      <c r="CJ48" s="622"/>
      <c r="CK48" s="623"/>
      <c r="CL48" s="623"/>
      <c r="CM48" s="627"/>
      <c r="CN48" s="630"/>
      <c r="CO48" s="255">
        <v>0.15</v>
      </c>
      <c r="CP48" s="255">
        <v>0</v>
      </c>
      <c r="CQ48" s="573"/>
      <c r="CR48" s="573"/>
      <c r="CS48" s="574"/>
      <c r="CT48" s="574"/>
      <c r="CU48" s="256"/>
      <c r="CV48" s="255"/>
      <c r="CW48" s="257">
        <v>0.15</v>
      </c>
      <c r="CX48" s="255">
        <v>0</v>
      </c>
      <c r="CY48" s="573"/>
      <c r="CZ48" s="573"/>
      <c r="DA48" s="574"/>
      <c r="DB48" s="574"/>
      <c r="DC48" s="256"/>
      <c r="DD48" s="255"/>
      <c r="DE48" s="255">
        <v>0.1</v>
      </c>
      <c r="DF48" s="255">
        <v>0</v>
      </c>
      <c r="DG48" s="573"/>
      <c r="DH48" s="573"/>
      <c r="DI48" s="574"/>
      <c r="DJ48" s="574"/>
      <c r="DK48" s="256"/>
      <c r="DL48" s="255"/>
      <c r="DM48" s="255">
        <f t="shared" si="1"/>
        <v>0.4</v>
      </c>
      <c r="DN48" s="258" t="str">
        <f t="shared" si="2"/>
        <v>OK</v>
      </c>
      <c r="DO48" s="259">
        <f t="shared" si="13"/>
        <v>0</v>
      </c>
      <c r="DP48" s="259">
        <f t="shared" si="23"/>
        <v>0</v>
      </c>
      <c r="DQ48" s="242" t="e">
        <f t="shared" si="8"/>
        <v>#DIV/0!</v>
      </c>
      <c r="DR48" s="586"/>
      <c r="DS48" s="586"/>
      <c r="DT48" s="607"/>
      <c r="DU48" s="584"/>
      <c r="DV48" s="584"/>
      <c r="DW48" s="576"/>
      <c r="DX48" s="259">
        <f t="shared" ref="DX48:DY63" si="58">+BI48+BA48+AS48</f>
        <v>0</v>
      </c>
      <c r="DY48" s="259">
        <f t="shared" si="58"/>
        <v>0</v>
      </c>
      <c r="DZ48" s="242" t="e">
        <f t="shared" si="9"/>
        <v>#DIV/0!</v>
      </c>
      <c r="EA48" s="586"/>
      <c r="EB48" s="586"/>
      <c r="EC48" s="605"/>
      <c r="ED48" s="584"/>
      <c r="EE48" s="584"/>
      <c r="EF48" s="576"/>
      <c r="EG48" s="259">
        <f t="shared" si="53"/>
        <v>0</v>
      </c>
      <c r="EH48" s="259">
        <f t="shared" si="53"/>
        <v>0</v>
      </c>
      <c r="EI48" s="242" t="e">
        <f t="shared" si="19"/>
        <v>#DIV/0!</v>
      </c>
      <c r="EJ48" s="586"/>
      <c r="EK48" s="586"/>
      <c r="EL48" s="605"/>
      <c r="EM48" s="584"/>
      <c r="EN48" s="584"/>
      <c r="EO48" s="576"/>
      <c r="EP48" s="259">
        <f t="shared" si="54"/>
        <v>0.4</v>
      </c>
      <c r="EQ48" s="259">
        <f t="shared" si="54"/>
        <v>0</v>
      </c>
      <c r="ER48" s="242">
        <f t="shared" si="11"/>
        <v>0</v>
      </c>
      <c r="ES48" s="586"/>
      <c r="ET48" s="586"/>
      <c r="EU48" s="607"/>
      <c r="EV48" s="584"/>
      <c r="EW48" s="584"/>
      <c r="EX48" s="576"/>
      <c r="EY48" s="271">
        <f t="shared" si="12"/>
        <v>0</v>
      </c>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row>
    <row r="49" spans="1:221" ht="41.25" customHeight="1" thickBot="1" x14ac:dyDescent="0.3">
      <c r="A49" s="619"/>
      <c r="B49" s="619"/>
      <c r="C49" s="619"/>
      <c r="D49" s="619"/>
      <c r="E49" s="619"/>
      <c r="F49" s="619"/>
      <c r="G49" s="619"/>
      <c r="H49" s="620"/>
      <c r="I49" s="620"/>
      <c r="J49" s="616"/>
      <c r="K49" s="611"/>
      <c r="L49" s="612"/>
      <c r="M49" s="614"/>
      <c r="N49" s="616"/>
      <c r="O49" s="617"/>
      <c r="P49" s="618"/>
      <c r="Q49" s="625"/>
      <c r="R49" s="617"/>
      <c r="S49" s="312" t="s">
        <v>211</v>
      </c>
      <c r="T49" s="313">
        <v>0.45</v>
      </c>
      <c r="U49" s="314">
        <v>0</v>
      </c>
      <c r="V49" s="314">
        <v>0</v>
      </c>
      <c r="W49" s="622"/>
      <c r="X49" s="622"/>
      <c r="Y49" s="623"/>
      <c r="Z49" s="623"/>
      <c r="AA49" s="315"/>
      <c r="AB49" s="314"/>
      <c r="AC49" s="314">
        <v>0</v>
      </c>
      <c r="AD49" s="314">
        <v>0</v>
      </c>
      <c r="AE49" s="622"/>
      <c r="AF49" s="622"/>
      <c r="AG49" s="623"/>
      <c r="AH49" s="623"/>
      <c r="AI49" s="315"/>
      <c r="AJ49" s="314"/>
      <c r="AK49" s="314">
        <v>0</v>
      </c>
      <c r="AL49" s="314">
        <v>0</v>
      </c>
      <c r="AM49" s="622"/>
      <c r="AN49" s="622"/>
      <c r="AO49" s="623"/>
      <c r="AP49" s="623"/>
      <c r="AQ49" s="315"/>
      <c r="AR49" s="314"/>
      <c r="AS49" s="314">
        <v>0</v>
      </c>
      <c r="AT49" s="314">
        <v>0</v>
      </c>
      <c r="AU49" s="622"/>
      <c r="AV49" s="622"/>
      <c r="AW49" s="623"/>
      <c r="AX49" s="623"/>
      <c r="AY49" s="315"/>
      <c r="AZ49" s="314"/>
      <c r="BA49" s="314">
        <v>0</v>
      </c>
      <c r="BB49" s="314">
        <v>0</v>
      </c>
      <c r="BC49" s="622"/>
      <c r="BD49" s="622"/>
      <c r="BE49" s="623"/>
      <c r="BF49" s="623"/>
      <c r="BG49" s="315"/>
      <c r="BH49" s="314"/>
      <c r="BI49" s="314">
        <v>0</v>
      </c>
      <c r="BJ49" s="314">
        <v>0</v>
      </c>
      <c r="BK49" s="622"/>
      <c r="BL49" s="622"/>
      <c r="BM49" s="623"/>
      <c r="BN49" s="623"/>
      <c r="BO49" s="315"/>
      <c r="BP49" s="314"/>
      <c r="BQ49" s="316">
        <v>0</v>
      </c>
      <c r="BR49" s="314">
        <v>0</v>
      </c>
      <c r="BS49" s="622"/>
      <c r="BT49" s="622"/>
      <c r="BU49" s="623"/>
      <c r="BV49" s="623"/>
      <c r="BW49" s="627"/>
      <c r="BX49" s="630"/>
      <c r="BY49" s="314">
        <v>0</v>
      </c>
      <c r="BZ49" s="314">
        <v>0</v>
      </c>
      <c r="CA49" s="622"/>
      <c r="CB49" s="622"/>
      <c r="CC49" s="623"/>
      <c r="CD49" s="623"/>
      <c r="CE49" s="627"/>
      <c r="CF49" s="630"/>
      <c r="CG49" s="314">
        <v>0</v>
      </c>
      <c r="CH49" s="314"/>
      <c r="CI49" s="622"/>
      <c r="CJ49" s="622"/>
      <c r="CK49" s="623"/>
      <c r="CL49" s="623"/>
      <c r="CM49" s="627"/>
      <c r="CN49" s="630"/>
      <c r="CO49" s="255">
        <v>0.45</v>
      </c>
      <c r="CP49" s="255">
        <v>0</v>
      </c>
      <c r="CQ49" s="573"/>
      <c r="CR49" s="573"/>
      <c r="CS49" s="574"/>
      <c r="CT49" s="574"/>
      <c r="CU49" s="256"/>
      <c r="CV49" s="255"/>
      <c r="CW49" s="257">
        <v>0</v>
      </c>
      <c r="CX49" s="255">
        <v>0</v>
      </c>
      <c r="CY49" s="573"/>
      <c r="CZ49" s="573"/>
      <c r="DA49" s="574"/>
      <c r="DB49" s="574"/>
      <c r="DC49" s="256"/>
      <c r="DD49" s="255"/>
      <c r="DE49" s="255">
        <v>0</v>
      </c>
      <c r="DF49" s="255">
        <v>0</v>
      </c>
      <c r="DG49" s="573"/>
      <c r="DH49" s="573"/>
      <c r="DI49" s="574"/>
      <c r="DJ49" s="574"/>
      <c r="DK49" s="256"/>
      <c r="DL49" s="255"/>
      <c r="DM49" s="255">
        <f t="shared" si="1"/>
        <v>0.45</v>
      </c>
      <c r="DN49" s="258" t="str">
        <f t="shared" si="2"/>
        <v>OK</v>
      </c>
      <c r="DO49" s="259">
        <f t="shared" si="13"/>
        <v>0</v>
      </c>
      <c r="DP49" s="259">
        <f t="shared" si="23"/>
        <v>0</v>
      </c>
      <c r="DQ49" s="242" t="e">
        <f t="shared" si="8"/>
        <v>#DIV/0!</v>
      </c>
      <c r="DR49" s="586"/>
      <c r="DS49" s="586"/>
      <c r="DT49" s="607"/>
      <c r="DU49" s="584"/>
      <c r="DV49" s="584"/>
      <c r="DW49" s="576"/>
      <c r="DX49" s="259">
        <f t="shared" si="58"/>
        <v>0</v>
      </c>
      <c r="DY49" s="259">
        <f t="shared" si="58"/>
        <v>0</v>
      </c>
      <c r="DZ49" s="242" t="e">
        <f t="shared" si="9"/>
        <v>#DIV/0!</v>
      </c>
      <c r="EA49" s="586"/>
      <c r="EB49" s="586"/>
      <c r="EC49" s="605"/>
      <c r="ED49" s="584"/>
      <c r="EE49" s="584"/>
      <c r="EF49" s="576"/>
      <c r="EG49" s="259">
        <f t="shared" si="53"/>
        <v>0</v>
      </c>
      <c r="EH49" s="259">
        <f t="shared" si="53"/>
        <v>0</v>
      </c>
      <c r="EI49" s="242" t="e">
        <f t="shared" si="19"/>
        <v>#DIV/0!</v>
      </c>
      <c r="EJ49" s="586"/>
      <c r="EK49" s="586"/>
      <c r="EL49" s="605"/>
      <c r="EM49" s="584"/>
      <c r="EN49" s="584"/>
      <c r="EO49" s="576"/>
      <c r="EP49" s="259">
        <f t="shared" si="54"/>
        <v>0.45</v>
      </c>
      <c r="EQ49" s="259">
        <f t="shared" si="54"/>
        <v>0</v>
      </c>
      <c r="ER49" s="242">
        <f t="shared" si="11"/>
        <v>0</v>
      </c>
      <c r="ES49" s="586"/>
      <c r="ET49" s="586"/>
      <c r="EU49" s="607"/>
      <c r="EV49" s="584"/>
      <c r="EW49" s="584"/>
      <c r="EX49" s="576"/>
      <c r="EY49" s="271">
        <f t="shared" si="12"/>
        <v>0</v>
      </c>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row>
    <row r="50" spans="1:221" ht="41.25" customHeight="1" thickBot="1" x14ac:dyDescent="0.3">
      <c r="A50" s="619"/>
      <c r="B50" s="619"/>
      <c r="C50" s="619"/>
      <c r="D50" s="619"/>
      <c r="E50" s="619"/>
      <c r="F50" s="619"/>
      <c r="G50" s="619"/>
      <c r="H50" s="620"/>
      <c r="I50" s="620"/>
      <c r="J50" s="615">
        <v>12</v>
      </c>
      <c r="K50" s="610" t="s">
        <v>212</v>
      </c>
      <c r="L50" s="612" t="s">
        <v>213</v>
      </c>
      <c r="M50" s="632" t="s">
        <v>164</v>
      </c>
      <c r="N50" s="633">
        <v>3</v>
      </c>
      <c r="O50" s="617" t="s">
        <v>202</v>
      </c>
      <c r="P50" s="618">
        <v>0.2</v>
      </c>
      <c r="Q50" s="624">
        <f>+P50/$P$99</f>
        <v>1.970443349753695E-2</v>
      </c>
      <c r="R50" s="617" t="s">
        <v>101</v>
      </c>
      <c r="S50" s="312" t="s">
        <v>209</v>
      </c>
      <c r="T50" s="313">
        <v>0.2</v>
      </c>
      <c r="U50" s="314">
        <v>0</v>
      </c>
      <c r="V50" s="314">
        <v>0</v>
      </c>
      <c r="W50" s="622">
        <f>+U50+U51+U52</f>
        <v>0</v>
      </c>
      <c r="X50" s="622">
        <f>+V50+V51+V52</f>
        <v>0</v>
      </c>
      <c r="Y50" s="623"/>
      <c r="Z50" s="623"/>
      <c r="AA50" s="315"/>
      <c r="AB50" s="314"/>
      <c r="AC50" s="314">
        <v>0</v>
      </c>
      <c r="AD50" s="314">
        <v>0</v>
      </c>
      <c r="AE50" s="622">
        <f>+AC50+AC51+AC52</f>
        <v>0</v>
      </c>
      <c r="AF50" s="622">
        <f>+AD50+AD51+AD52</f>
        <v>0</v>
      </c>
      <c r="AG50" s="623"/>
      <c r="AH50" s="623"/>
      <c r="AI50" s="315"/>
      <c r="AJ50" s="314"/>
      <c r="AK50" s="314">
        <v>0</v>
      </c>
      <c r="AL50" s="314">
        <v>0</v>
      </c>
      <c r="AM50" s="622">
        <f>+AK50+AK51+AK52</f>
        <v>0</v>
      </c>
      <c r="AN50" s="622">
        <f>+AL50+AL51+AL52</f>
        <v>0</v>
      </c>
      <c r="AO50" s="623"/>
      <c r="AP50" s="623"/>
      <c r="AQ50" s="315"/>
      <c r="AR50" s="314"/>
      <c r="AS50" s="314">
        <v>0</v>
      </c>
      <c r="AT50" s="314">
        <v>0</v>
      </c>
      <c r="AU50" s="622">
        <f>+AS50+AS51+AS52</f>
        <v>0</v>
      </c>
      <c r="AV50" s="622">
        <f>+AT50+AT51+AT52</f>
        <v>0</v>
      </c>
      <c r="AW50" s="623"/>
      <c r="AX50" s="623"/>
      <c r="AY50" s="315"/>
      <c r="AZ50" s="314"/>
      <c r="BA50" s="314">
        <v>0</v>
      </c>
      <c r="BB50" s="314">
        <v>0</v>
      </c>
      <c r="BC50" s="622">
        <f>+BA50+BA51+BA52</f>
        <v>0</v>
      </c>
      <c r="BD50" s="622">
        <f>+BB50+BB51+BB52</f>
        <v>0</v>
      </c>
      <c r="BE50" s="623"/>
      <c r="BF50" s="623"/>
      <c r="BG50" s="315"/>
      <c r="BH50" s="314"/>
      <c r="BI50" s="314">
        <v>0</v>
      </c>
      <c r="BJ50" s="314">
        <v>0</v>
      </c>
      <c r="BK50" s="622">
        <f>+BI50+BI51+BI52</f>
        <v>0</v>
      </c>
      <c r="BL50" s="622">
        <f>+BJ50+BJ51+BJ52</f>
        <v>0</v>
      </c>
      <c r="BM50" s="623"/>
      <c r="BN50" s="623"/>
      <c r="BO50" s="315"/>
      <c r="BP50" s="314"/>
      <c r="BQ50" s="316">
        <v>0</v>
      </c>
      <c r="BR50" s="314">
        <v>0</v>
      </c>
      <c r="BS50" s="622">
        <f>+BQ50+BQ51+BQ52</f>
        <v>0</v>
      </c>
      <c r="BT50" s="622">
        <f>+BR50+BR51+BR52</f>
        <v>0</v>
      </c>
      <c r="BU50" s="623"/>
      <c r="BV50" s="623"/>
      <c r="BW50" s="627"/>
      <c r="BX50" s="630"/>
      <c r="BY50" s="314">
        <v>0</v>
      </c>
      <c r="BZ50" s="314">
        <v>0</v>
      </c>
      <c r="CA50" s="622">
        <f>+BY50+BY51+BY52</f>
        <v>0</v>
      </c>
      <c r="CB50" s="622">
        <f>+BZ50+BZ51+BZ52</f>
        <v>0</v>
      </c>
      <c r="CC50" s="623"/>
      <c r="CD50" s="623"/>
      <c r="CE50" s="627"/>
      <c r="CF50" s="630"/>
      <c r="CG50" s="314">
        <v>0</v>
      </c>
      <c r="CH50" s="314"/>
      <c r="CI50" s="622">
        <f>+CG50+CG51+CG52</f>
        <v>0</v>
      </c>
      <c r="CJ50" s="622">
        <f>+CH50+CH51+CH52</f>
        <v>0</v>
      </c>
      <c r="CK50" s="623"/>
      <c r="CL50" s="623"/>
      <c r="CM50" s="627"/>
      <c r="CN50" s="630"/>
      <c r="CO50" s="255">
        <v>0.1</v>
      </c>
      <c r="CP50" s="255">
        <v>0</v>
      </c>
      <c r="CQ50" s="573">
        <f>+CO50+CO51+CO52</f>
        <v>0.2</v>
      </c>
      <c r="CR50" s="573">
        <f>+CP50+CP51+CP52</f>
        <v>0</v>
      </c>
      <c r="CS50" s="574"/>
      <c r="CT50" s="574"/>
      <c r="CU50" s="256"/>
      <c r="CV50" s="255"/>
      <c r="CW50" s="257">
        <v>0.1</v>
      </c>
      <c r="CX50" s="255">
        <v>0</v>
      </c>
      <c r="CY50" s="573">
        <f>+CW50+CW51+CW52</f>
        <v>0.8</v>
      </c>
      <c r="CZ50" s="573">
        <f>+CX50+CX51+CX52</f>
        <v>0</v>
      </c>
      <c r="DA50" s="574"/>
      <c r="DB50" s="574"/>
      <c r="DC50" s="256"/>
      <c r="DD50" s="255"/>
      <c r="DE50" s="255">
        <v>0</v>
      </c>
      <c r="DF50" s="255">
        <v>0</v>
      </c>
      <c r="DG50" s="573">
        <f>+DE50+DE51+DE52</f>
        <v>0</v>
      </c>
      <c r="DH50" s="573">
        <f>+DF50+DF51+DF52</f>
        <v>0</v>
      </c>
      <c r="DI50" s="574"/>
      <c r="DJ50" s="574"/>
      <c r="DK50" s="256"/>
      <c r="DL50" s="255"/>
      <c r="DM50" s="255">
        <f t="shared" si="1"/>
        <v>0.2</v>
      </c>
      <c r="DN50" s="258" t="str">
        <f t="shared" si="2"/>
        <v>OK</v>
      </c>
      <c r="DO50" s="259">
        <f t="shared" si="13"/>
        <v>0</v>
      </c>
      <c r="DP50" s="259">
        <f t="shared" si="23"/>
        <v>0</v>
      </c>
      <c r="DQ50" s="242" t="e">
        <f t="shared" si="8"/>
        <v>#DIV/0!</v>
      </c>
      <c r="DR50" s="586">
        <f>+W50+AE50+AM50</f>
        <v>0</v>
      </c>
      <c r="DS50" s="586">
        <f>+X50+AF50+AN50</f>
        <v>0</v>
      </c>
      <c r="DT50" s="607"/>
      <c r="DU50" s="584"/>
      <c r="DV50" s="584"/>
      <c r="DW50" s="576"/>
      <c r="DX50" s="259">
        <f t="shared" si="58"/>
        <v>0</v>
      </c>
      <c r="DY50" s="259">
        <f t="shared" si="58"/>
        <v>0</v>
      </c>
      <c r="DZ50" s="242" t="e">
        <f t="shared" si="9"/>
        <v>#DIV/0!</v>
      </c>
      <c r="EA50" s="586">
        <f>+DR50+BK50+BC50+AU50</f>
        <v>0</v>
      </c>
      <c r="EB50" s="586">
        <f>+DS50+BL50+BD50+AV50</f>
        <v>0</v>
      </c>
      <c r="EC50" s="607" t="e">
        <f>+EB51/EA51</f>
        <v>#DIV/0!</v>
      </c>
      <c r="ED50" s="584"/>
      <c r="EE50" s="584"/>
      <c r="EF50" s="576"/>
      <c r="EG50" s="259">
        <f t="shared" si="53"/>
        <v>0</v>
      </c>
      <c r="EH50" s="259">
        <f t="shared" si="53"/>
        <v>0</v>
      </c>
      <c r="EI50" s="242" t="e">
        <f t="shared" si="19"/>
        <v>#DIV/0!</v>
      </c>
      <c r="EJ50" s="586">
        <f>+EA50+CI50+CA50+BS50</f>
        <v>0</v>
      </c>
      <c r="EK50" s="586">
        <f t="shared" ref="EK50" si="59">+EB50+CJ50+CB50+BT50</f>
        <v>0</v>
      </c>
      <c r="EL50" s="607" t="e">
        <f>+EK51/EJ51</f>
        <v>#DIV/0!</v>
      </c>
      <c r="EM50" s="584"/>
      <c r="EN50" s="584"/>
      <c r="EO50" s="576"/>
      <c r="EP50" s="259">
        <f t="shared" si="54"/>
        <v>0.2</v>
      </c>
      <c r="EQ50" s="259">
        <f t="shared" si="54"/>
        <v>0</v>
      </c>
      <c r="ER50" s="242">
        <f t="shared" si="11"/>
        <v>0</v>
      </c>
      <c r="ES50" s="586">
        <f t="shared" ref="ES50:ET50" si="60">+EJ50+DG50+CY50+CQ50</f>
        <v>1</v>
      </c>
      <c r="ET50" s="586">
        <f t="shared" si="60"/>
        <v>0</v>
      </c>
      <c r="EU50" s="607"/>
      <c r="EV50" s="584"/>
      <c r="EW50" s="584"/>
      <c r="EX50" s="576"/>
      <c r="EY50" s="271">
        <f t="shared" si="12"/>
        <v>0</v>
      </c>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row>
    <row r="51" spans="1:221" ht="41.25" customHeight="1" thickBot="1" x14ac:dyDescent="0.3">
      <c r="A51" s="619"/>
      <c r="B51" s="619"/>
      <c r="C51" s="619"/>
      <c r="D51" s="619"/>
      <c r="E51" s="619"/>
      <c r="F51" s="619"/>
      <c r="G51" s="619"/>
      <c r="H51" s="620"/>
      <c r="I51" s="620"/>
      <c r="J51" s="616"/>
      <c r="K51" s="611"/>
      <c r="L51" s="612"/>
      <c r="M51" s="614"/>
      <c r="N51" s="616"/>
      <c r="O51" s="617"/>
      <c r="P51" s="618"/>
      <c r="Q51" s="625"/>
      <c r="R51" s="617"/>
      <c r="S51" s="312" t="s">
        <v>214</v>
      </c>
      <c r="T51" s="313">
        <v>0.2</v>
      </c>
      <c r="U51" s="314">
        <v>0</v>
      </c>
      <c r="V51" s="314">
        <v>0</v>
      </c>
      <c r="W51" s="622"/>
      <c r="X51" s="622"/>
      <c r="Y51" s="623"/>
      <c r="Z51" s="623"/>
      <c r="AA51" s="315"/>
      <c r="AB51" s="314"/>
      <c r="AC51" s="314">
        <v>0</v>
      </c>
      <c r="AD51" s="314">
        <v>0</v>
      </c>
      <c r="AE51" s="622"/>
      <c r="AF51" s="622"/>
      <c r="AG51" s="623"/>
      <c r="AH51" s="623"/>
      <c r="AI51" s="315"/>
      <c r="AJ51" s="314"/>
      <c r="AK51" s="314">
        <v>0</v>
      </c>
      <c r="AL51" s="314">
        <v>0</v>
      </c>
      <c r="AM51" s="622"/>
      <c r="AN51" s="622"/>
      <c r="AO51" s="623"/>
      <c r="AP51" s="623"/>
      <c r="AQ51" s="315"/>
      <c r="AR51" s="314"/>
      <c r="AS51" s="314">
        <v>0</v>
      </c>
      <c r="AT51" s="314">
        <v>0</v>
      </c>
      <c r="AU51" s="622"/>
      <c r="AV51" s="622"/>
      <c r="AW51" s="623"/>
      <c r="AX51" s="623"/>
      <c r="AY51" s="315"/>
      <c r="AZ51" s="314"/>
      <c r="BA51" s="314">
        <v>0</v>
      </c>
      <c r="BB51" s="314">
        <v>0</v>
      </c>
      <c r="BC51" s="622"/>
      <c r="BD51" s="622"/>
      <c r="BE51" s="623"/>
      <c r="BF51" s="623"/>
      <c r="BG51" s="315"/>
      <c r="BH51" s="314"/>
      <c r="BI51" s="314">
        <v>0</v>
      </c>
      <c r="BJ51" s="314">
        <v>0</v>
      </c>
      <c r="BK51" s="622"/>
      <c r="BL51" s="622"/>
      <c r="BM51" s="623"/>
      <c r="BN51" s="623"/>
      <c r="BO51" s="315"/>
      <c r="BP51" s="314"/>
      <c r="BQ51" s="316">
        <v>0</v>
      </c>
      <c r="BR51" s="314">
        <v>0</v>
      </c>
      <c r="BS51" s="622"/>
      <c r="BT51" s="622"/>
      <c r="BU51" s="623"/>
      <c r="BV51" s="623"/>
      <c r="BW51" s="627"/>
      <c r="BX51" s="630"/>
      <c r="BY51" s="314">
        <v>0</v>
      </c>
      <c r="BZ51" s="314">
        <v>0</v>
      </c>
      <c r="CA51" s="622"/>
      <c r="CB51" s="622"/>
      <c r="CC51" s="623"/>
      <c r="CD51" s="623"/>
      <c r="CE51" s="627"/>
      <c r="CF51" s="630"/>
      <c r="CG51" s="314">
        <v>0</v>
      </c>
      <c r="CH51" s="314"/>
      <c r="CI51" s="622"/>
      <c r="CJ51" s="622"/>
      <c r="CK51" s="623"/>
      <c r="CL51" s="623"/>
      <c r="CM51" s="627"/>
      <c r="CN51" s="630"/>
      <c r="CO51" s="255">
        <v>0.1</v>
      </c>
      <c r="CP51" s="255">
        <v>0</v>
      </c>
      <c r="CQ51" s="573"/>
      <c r="CR51" s="573"/>
      <c r="CS51" s="574"/>
      <c r="CT51" s="574"/>
      <c r="CU51" s="256"/>
      <c r="CV51" s="255"/>
      <c r="CW51" s="257">
        <v>0.1</v>
      </c>
      <c r="CX51" s="255">
        <v>0</v>
      </c>
      <c r="CY51" s="573"/>
      <c r="CZ51" s="573"/>
      <c r="DA51" s="574"/>
      <c r="DB51" s="574"/>
      <c r="DC51" s="256"/>
      <c r="DD51" s="255"/>
      <c r="DE51" s="255">
        <v>0</v>
      </c>
      <c r="DF51" s="255">
        <v>0</v>
      </c>
      <c r="DG51" s="573"/>
      <c r="DH51" s="573"/>
      <c r="DI51" s="574"/>
      <c r="DJ51" s="574"/>
      <c r="DK51" s="256"/>
      <c r="DL51" s="255"/>
      <c r="DM51" s="255">
        <f t="shared" si="1"/>
        <v>0.2</v>
      </c>
      <c r="DN51" s="258" t="str">
        <f t="shared" si="2"/>
        <v>OK</v>
      </c>
      <c r="DO51" s="259">
        <f t="shared" si="13"/>
        <v>0</v>
      </c>
      <c r="DP51" s="259">
        <f t="shared" si="23"/>
        <v>0</v>
      </c>
      <c r="DQ51" s="242" t="e">
        <f t="shared" si="8"/>
        <v>#DIV/0!</v>
      </c>
      <c r="DR51" s="586"/>
      <c r="DS51" s="586"/>
      <c r="DT51" s="607" t="e">
        <f t="shared" si="14"/>
        <v>#DIV/0!</v>
      </c>
      <c r="DU51" s="584"/>
      <c r="DV51" s="584"/>
      <c r="DW51" s="576"/>
      <c r="DX51" s="259">
        <f t="shared" si="58"/>
        <v>0</v>
      </c>
      <c r="DY51" s="259">
        <f t="shared" si="58"/>
        <v>0</v>
      </c>
      <c r="DZ51" s="242" t="e">
        <f t="shared" si="9"/>
        <v>#DIV/0!</v>
      </c>
      <c r="EA51" s="586"/>
      <c r="EB51" s="586"/>
      <c r="EC51" s="607"/>
      <c r="ED51" s="584"/>
      <c r="EE51" s="584"/>
      <c r="EF51" s="576"/>
      <c r="EG51" s="259">
        <f t="shared" si="53"/>
        <v>0</v>
      </c>
      <c r="EH51" s="259">
        <f t="shared" si="53"/>
        <v>0</v>
      </c>
      <c r="EI51" s="242" t="e">
        <f t="shared" si="19"/>
        <v>#DIV/0!</v>
      </c>
      <c r="EJ51" s="586"/>
      <c r="EK51" s="586"/>
      <c r="EL51" s="607"/>
      <c r="EM51" s="584"/>
      <c r="EN51" s="584"/>
      <c r="EO51" s="576"/>
      <c r="EP51" s="259">
        <f t="shared" si="54"/>
        <v>0.2</v>
      </c>
      <c r="EQ51" s="259">
        <f t="shared" si="54"/>
        <v>0</v>
      </c>
      <c r="ER51" s="242">
        <f t="shared" si="11"/>
        <v>0</v>
      </c>
      <c r="ES51" s="586"/>
      <c r="ET51" s="586"/>
      <c r="EU51" s="607" t="e">
        <f t="shared" ref="EU51:EU53" si="61">+ET51/ES51</f>
        <v>#DIV/0!</v>
      </c>
      <c r="EV51" s="584"/>
      <c r="EW51" s="584"/>
      <c r="EX51" s="576"/>
      <c r="EY51" s="271">
        <f t="shared" si="12"/>
        <v>0</v>
      </c>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row>
    <row r="52" spans="1:221" ht="41.25" customHeight="1" thickBot="1" x14ac:dyDescent="0.3">
      <c r="A52" s="619"/>
      <c r="B52" s="619"/>
      <c r="C52" s="619"/>
      <c r="D52" s="619"/>
      <c r="E52" s="619"/>
      <c r="F52" s="619"/>
      <c r="G52" s="619"/>
      <c r="H52" s="620"/>
      <c r="I52" s="620"/>
      <c r="J52" s="616"/>
      <c r="K52" s="611"/>
      <c r="L52" s="612"/>
      <c r="M52" s="614"/>
      <c r="N52" s="616"/>
      <c r="O52" s="617"/>
      <c r="P52" s="618"/>
      <c r="Q52" s="625"/>
      <c r="R52" s="617"/>
      <c r="S52" s="312" t="s">
        <v>215</v>
      </c>
      <c r="T52" s="313">
        <v>0.6</v>
      </c>
      <c r="U52" s="314">
        <v>0</v>
      </c>
      <c r="V52" s="314">
        <v>0</v>
      </c>
      <c r="W52" s="622"/>
      <c r="X52" s="622"/>
      <c r="Y52" s="623"/>
      <c r="Z52" s="623"/>
      <c r="AA52" s="315"/>
      <c r="AB52" s="314"/>
      <c r="AC52" s="314">
        <v>0</v>
      </c>
      <c r="AD52" s="314">
        <v>0</v>
      </c>
      <c r="AE52" s="622"/>
      <c r="AF52" s="622"/>
      <c r="AG52" s="623"/>
      <c r="AH52" s="623"/>
      <c r="AI52" s="315"/>
      <c r="AJ52" s="314"/>
      <c r="AK52" s="314">
        <v>0</v>
      </c>
      <c r="AL52" s="314">
        <v>0</v>
      </c>
      <c r="AM52" s="622"/>
      <c r="AN52" s="622"/>
      <c r="AO52" s="623"/>
      <c r="AP52" s="623"/>
      <c r="AQ52" s="315"/>
      <c r="AR52" s="314"/>
      <c r="AS52" s="314">
        <v>0</v>
      </c>
      <c r="AT52" s="314">
        <v>0</v>
      </c>
      <c r="AU52" s="622"/>
      <c r="AV52" s="622"/>
      <c r="AW52" s="623"/>
      <c r="AX52" s="623"/>
      <c r="AY52" s="315"/>
      <c r="AZ52" s="314"/>
      <c r="BA52" s="314">
        <v>0</v>
      </c>
      <c r="BB52" s="314">
        <v>0</v>
      </c>
      <c r="BC52" s="622"/>
      <c r="BD52" s="622"/>
      <c r="BE52" s="623"/>
      <c r="BF52" s="623"/>
      <c r="BG52" s="315"/>
      <c r="BH52" s="314"/>
      <c r="BI52" s="314">
        <v>0</v>
      </c>
      <c r="BJ52" s="314">
        <v>0</v>
      </c>
      <c r="BK52" s="622"/>
      <c r="BL52" s="622"/>
      <c r="BM52" s="623"/>
      <c r="BN52" s="623"/>
      <c r="BO52" s="315"/>
      <c r="BP52" s="314"/>
      <c r="BQ52" s="316">
        <v>0</v>
      </c>
      <c r="BR52" s="314">
        <v>0</v>
      </c>
      <c r="BS52" s="622"/>
      <c r="BT52" s="622"/>
      <c r="BU52" s="623"/>
      <c r="BV52" s="623"/>
      <c r="BW52" s="628"/>
      <c r="BX52" s="631"/>
      <c r="BY52" s="314">
        <v>0</v>
      </c>
      <c r="BZ52" s="314">
        <v>0</v>
      </c>
      <c r="CA52" s="622"/>
      <c r="CB52" s="622"/>
      <c r="CC52" s="623"/>
      <c r="CD52" s="623"/>
      <c r="CE52" s="628"/>
      <c r="CF52" s="631"/>
      <c r="CG52" s="314">
        <v>0</v>
      </c>
      <c r="CH52" s="314"/>
      <c r="CI52" s="622"/>
      <c r="CJ52" s="622"/>
      <c r="CK52" s="623"/>
      <c r="CL52" s="623"/>
      <c r="CM52" s="628"/>
      <c r="CN52" s="631"/>
      <c r="CO52" s="255">
        <v>0</v>
      </c>
      <c r="CP52" s="255">
        <v>0</v>
      </c>
      <c r="CQ52" s="573"/>
      <c r="CR52" s="573"/>
      <c r="CS52" s="574"/>
      <c r="CT52" s="574"/>
      <c r="CU52" s="256"/>
      <c r="CV52" s="255"/>
      <c r="CW52" s="257">
        <v>0.6</v>
      </c>
      <c r="CX52" s="255">
        <v>0</v>
      </c>
      <c r="CY52" s="573"/>
      <c r="CZ52" s="573"/>
      <c r="DA52" s="574"/>
      <c r="DB52" s="574"/>
      <c r="DC52" s="256"/>
      <c r="DD52" s="255"/>
      <c r="DE52" s="255">
        <v>0</v>
      </c>
      <c r="DF52" s="255">
        <v>0</v>
      </c>
      <c r="DG52" s="573"/>
      <c r="DH52" s="573"/>
      <c r="DI52" s="574"/>
      <c r="DJ52" s="574"/>
      <c r="DK52" s="256"/>
      <c r="DL52" s="255"/>
      <c r="DM52" s="255">
        <f t="shared" si="1"/>
        <v>0.6</v>
      </c>
      <c r="DN52" s="258" t="str">
        <f t="shared" si="2"/>
        <v>OK</v>
      </c>
      <c r="DO52" s="259">
        <f t="shared" si="13"/>
        <v>0</v>
      </c>
      <c r="DP52" s="259">
        <f t="shared" si="23"/>
        <v>0</v>
      </c>
      <c r="DQ52" s="242" t="e">
        <f t="shared" si="8"/>
        <v>#DIV/0!</v>
      </c>
      <c r="DR52" s="586"/>
      <c r="DS52" s="586"/>
      <c r="DT52" s="607" t="e">
        <f t="shared" si="14"/>
        <v>#DIV/0!</v>
      </c>
      <c r="DU52" s="584"/>
      <c r="DV52" s="584"/>
      <c r="DW52" s="576"/>
      <c r="DX52" s="259">
        <f t="shared" si="58"/>
        <v>0</v>
      </c>
      <c r="DY52" s="259">
        <f t="shared" si="58"/>
        <v>0</v>
      </c>
      <c r="DZ52" s="242" t="e">
        <f t="shared" si="9"/>
        <v>#DIV/0!</v>
      </c>
      <c r="EA52" s="586"/>
      <c r="EB52" s="586"/>
      <c r="EC52" s="607"/>
      <c r="ED52" s="584"/>
      <c r="EE52" s="584"/>
      <c r="EF52" s="576"/>
      <c r="EG52" s="259">
        <f>+DX52+CG52+BY52+BQ52</f>
        <v>0</v>
      </c>
      <c r="EH52" s="259">
        <f t="shared" si="53"/>
        <v>0</v>
      </c>
      <c r="EI52" s="242" t="e">
        <f t="shared" si="19"/>
        <v>#DIV/0!</v>
      </c>
      <c r="EJ52" s="586"/>
      <c r="EK52" s="586"/>
      <c r="EL52" s="607"/>
      <c r="EM52" s="584"/>
      <c r="EN52" s="584"/>
      <c r="EO52" s="576"/>
      <c r="EP52" s="259">
        <f t="shared" si="54"/>
        <v>0.6</v>
      </c>
      <c r="EQ52" s="259">
        <f t="shared" si="54"/>
        <v>0</v>
      </c>
      <c r="ER52" s="242">
        <f t="shared" si="11"/>
        <v>0</v>
      </c>
      <c r="ES52" s="586"/>
      <c r="ET52" s="586"/>
      <c r="EU52" s="607" t="e">
        <f t="shared" si="61"/>
        <v>#DIV/0!</v>
      </c>
      <c r="EV52" s="584"/>
      <c r="EW52" s="584"/>
      <c r="EX52" s="576"/>
      <c r="EY52" s="271">
        <f t="shared" si="12"/>
        <v>0</v>
      </c>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row>
    <row r="53" spans="1:221" ht="41.25" customHeight="1" thickBot="1" x14ac:dyDescent="0.3">
      <c r="A53" s="639" t="s">
        <v>216</v>
      </c>
      <c r="B53" s="639"/>
      <c r="C53" s="639" t="s">
        <v>57</v>
      </c>
      <c r="D53" s="639">
        <v>4</v>
      </c>
      <c r="E53" s="639" t="s">
        <v>58</v>
      </c>
      <c r="F53" s="639" t="s">
        <v>217</v>
      </c>
      <c r="G53" s="639" t="s">
        <v>59</v>
      </c>
      <c r="H53" s="634">
        <v>0.12</v>
      </c>
      <c r="I53" s="635">
        <v>0.1</v>
      </c>
      <c r="J53" s="634">
        <v>13</v>
      </c>
      <c r="K53" s="636" t="s">
        <v>685</v>
      </c>
      <c r="L53" s="637" t="s">
        <v>686</v>
      </c>
      <c r="M53" s="638" t="s">
        <v>164</v>
      </c>
      <c r="N53" s="634">
        <v>1</v>
      </c>
      <c r="O53" s="641" t="s">
        <v>218</v>
      </c>
      <c r="P53" s="642">
        <v>1</v>
      </c>
      <c r="Q53" s="643">
        <f>+P53/P99</f>
        <v>9.8522167487684748E-2</v>
      </c>
      <c r="R53" s="641" t="s">
        <v>101</v>
      </c>
      <c r="S53" s="317" t="s">
        <v>219</v>
      </c>
      <c r="T53" s="318">
        <v>0.5</v>
      </c>
      <c r="U53" s="319">
        <v>0</v>
      </c>
      <c r="V53" s="319">
        <v>0</v>
      </c>
      <c r="W53" s="319">
        <f>+U53</f>
        <v>0</v>
      </c>
      <c r="X53" s="319">
        <f>+V53</f>
        <v>0</v>
      </c>
      <c r="Y53" s="640">
        <f>+SUM(W53:W54)</f>
        <v>0</v>
      </c>
      <c r="Z53" s="640">
        <f>+SUM(X53:X54)</f>
        <v>0</v>
      </c>
      <c r="AA53" s="320"/>
      <c r="AB53" s="319"/>
      <c r="AC53" s="319">
        <v>0</v>
      </c>
      <c r="AD53" s="319">
        <v>0</v>
      </c>
      <c r="AE53" s="640">
        <f>+SUM(AC53:AC54)</f>
        <v>0</v>
      </c>
      <c r="AF53" s="640">
        <f>+SUM(AD53:AD54)</f>
        <v>0</v>
      </c>
      <c r="AG53" s="640">
        <f>+SUM(AE53:AE54)</f>
        <v>0</v>
      </c>
      <c r="AH53" s="640">
        <f>+SUM(AF53:AF54)</f>
        <v>0</v>
      </c>
      <c r="AI53" s="320"/>
      <c r="AJ53" s="319"/>
      <c r="AK53" s="319">
        <v>0</v>
      </c>
      <c r="AL53" s="319">
        <v>0</v>
      </c>
      <c r="AM53" s="640">
        <f>+AK53</f>
        <v>0</v>
      </c>
      <c r="AN53" s="640">
        <f>+AL53</f>
        <v>0</v>
      </c>
      <c r="AO53" s="640">
        <f>+SUM(AM53:AM54)</f>
        <v>0</v>
      </c>
      <c r="AP53" s="640">
        <f>+SUM(AN53:AN54)</f>
        <v>0</v>
      </c>
      <c r="AQ53" s="320"/>
      <c r="AR53" s="319"/>
      <c r="AS53" s="319">
        <v>0</v>
      </c>
      <c r="AT53" s="319">
        <v>0</v>
      </c>
      <c r="AU53" s="319"/>
      <c r="AV53" s="319"/>
      <c r="AW53" s="640">
        <f>+AU53</f>
        <v>0</v>
      </c>
      <c r="AX53" s="640">
        <f>+AV53</f>
        <v>0</v>
      </c>
      <c r="AY53" s="320"/>
      <c r="AZ53" s="319"/>
      <c r="BA53" s="319">
        <f>+AY53</f>
        <v>0</v>
      </c>
      <c r="BB53" s="319">
        <f>+AZ53</f>
        <v>0</v>
      </c>
      <c r="BC53" s="640">
        <f>+SUM(BA53:BA54)</f>
        <v>0</v>
      </c>
      <c r="BD53" s="640">
        <f>+SUM(BB53:BB54)</f>
        <v>0</v>
      </c>
      <c r="BE53" s="640">
        <f>+BC53</f>
        <v>0</v>
      </c>
      <c r="BF53" s="640">
        <f>+BD53</f>
        <v>0</v>
      </c>
      <c r="BG53" s="320"/>
      <c r="BH53" s="319"/>
      <c r="BI53" s="319">
        <v>0</v>
      </c>
      <c r="BJ53" s="319">
        <v>0</v>
      </c>
      <c r="BK53" s="640">
        <f>+SUM(BI53:BI54)</f>
        <v>0</v>
      </c>
      <c r="BL53" s="640">
        <f>+SUM(BJ53:BJ54)</f>
        <v>0</v>
      </c>
      <c r="BM53" s="640">
        <f>+BK53</f>
        <v>0</v>
      </c>
      <c r="BN53" s="640">
        <f>+BL53</f>
        <v>0</v>
      </c>
      <c r="BO53" s="320"/>
      <c r="BP53" s="319"/>
      <c r="BQ53" s="319">
        <f>+BO53</f>
        <v>0</v>
      </c>
      <c r="BR53" s="319">
        <f>+BP53</f>
        <v>0</v>
      </c>
      <c r="BS53" s="640">
        <f>+SUM(BQ53:BQ54)</f>
        <v>0</v>
      </c>
      <c r="BT53" s="640">
        <f>+SUM(BR53:BR54)</f>
        <v>0</v>
      </c>
      <c r="BU53" s="640">
        <f>+BS53</f>
        <v>0</v>
      </c>
      <c r="BV53" s="640">
        <f>+BT53</f>
        <v>0</v>
      </c>
      <c r="BW53" s="644" t="s">
        <v>204</v>
      </c>
      <c r="BX53" s="644" t="s">
        <v>204</v>
      </c>
      <c r="BY53" s="319">
        <v>0</v>
      </c>
      <c r="BZ53" s="319">
        <v>0</v>
      </c>
      <c r="CA53" s="640">
        <f>+SUM(BY53:BY54)</f>
        <v>0</v>
      </c>
      <c r="CB53" s="640">
        <f>+SUM(BZ53:BZ54)</f>
        <v>0</v>
      </c>
      <c r="CC53" s="640">
        <f>+CA53</f>
        <v>0</v>
      </c>
      <c r="CD53" s="640">
        <f>+CB53</f>
        <v>0</v>
      </c>
      <c r="CE53" s="644" t="s">
        <v>204</v>
      </c>
      <c r="CF53" s="644" t="s">
        <v>204</v>
      </c>
      <c r="CG53" s="319">
        <v>0</v>
      </c>
      <c r="CH53" s="319"/>
      <c r="CI53" s="640">
        <f>+SUM(CG53:CG54)</f>
        <v>0</v>
      </c>
      <c r="CJ53" s="640">
        <f>+SUM(CH53:CH54)</f>
        <v>0</v>
      </c>
      <c r="CK53" s="640">
        <f>+CI53</f>
        <v>0</v>
      </c>
      <c r="CL53" s="640">
        <f>+CJ53</f>
        <v>0</v>
      </c>
      <c r="CM53" s="644"/>
      <c r="CN53" s="644"/>
      <c r="CO53" s="269">
        <v>0</v>
      </c>
      <c r="CP53" s="269">
        <v>0</v>
      </c>
      <c r="CQ53" s="595">
        <f>+SUM(CO53:CO54)</f>
        <v>0</v>
      </c>
      <c r="CR53" s="595">
        <f>+SUM(CP53:CP54)</f>
        <v>0</v>
      </c>
      <c r="CS53" s="595">
        <f>+CQ53</f>
        <v>0</v>
      </c>
      <c r="CT53" s="595">
        <f>+CR53</f>
        <v>0</v>
      </c>
      <c r="CU53" s="183"/>
      <c r="CV53" s="269"/>
      <c r="CW53" s="269">
        <v>0.5</v>
      </c>
      <c r="CX53" s="269">
        <f>+CV53</f>
        <v>0</v>
      </c>
      <c r="CY53" s="595">
        <f>+SUM(CW53:CW54)</f>
        <v>0.5</v>
      </c>
      <c r="CZ53" s="595">
        <f>+SUM(CX53:CX54)</f>
        <v>0</v>
      </c>
      <c r="DA53" s="595">
        <f>+CY53*$P$53</f>
        <v>0.5</v>
      </c>
      <c r="DB53" s="595">
        <f>+CZ53*$P$53</f>
        <v>0</v>
      </c>
      <c r="DC53" s="183"/>
      <c r="DD53" s="269"/>
      <c r="DE53" s="269">
        <f>+DC53</f>
        <v>0</v>
      </c>
      <c r="DF53" s="269">
        <f>+DD53</f>
        <v>0</v>
      </c>
      <c r="DG53" s="595">
        <f>+SUM(DE53:DE54)</f>
        <v>0.5</v>
      </c>
      <c r="DH53" s="595">
        <f>+SUM(DF53:DF54)</f>
        <v>0</v>
      </c>
      <c r="DI53" s="595">
        <f>+DG53*$P$53</f>
        <v>0.5</v>
      </c>
      <c r="DJ53" s="595">
        <f>+DH53*$P$53</f>
        <v>0</v>
      </c>
      <c r="DK53" s="183"/>
      <c r="DL53" s="269"/>
      <c r="DM53" s="255">
        <f t="shared" si="1"/>
        <v>0.5</v>
      </c>
      <c r="DN53" s="258" t="str">
        <f t="shared" si="2"/>
        <v>OK</v>
      </c>
      <c r="DO53" s="259">
        <f t="shared" si="13"/>
        <v>0</v>
      </c>
      <c r="DP53" s="259">
        <f t="shared" si="23"/>
        <v>0</v>
      </c>
      <c r="DQ53" s="242" t="e">
        <f t="shared" si="8"/>
        <v>#DIV/0!</v>
      </c>
      <c r="DR53" s="586">
        <f>+W53+AE53+AM53</f>
        <v>0</v>
      </c>
      <c r="DS53" s="586">
        <f>+X53+AF53+AN53</f>
        <v>0</v>
      </c>
      <c r="DT53" s="605" t="e">
        <f t="shared" si="14"/>
        <v>#DIV/0!</v>
      </c>
      <c r="DU53" s="584">
        <f>+AO53+AG53+Y53</f>
        <v>0</v>
      </c>
      <c r="DV53" s="584">
        <f>+AP53+AH53+Z53</f>
        <v>0</v>
      </c>
      <c r="DW53" s="576"/>
      <c r="DX53" s="259">
        <f>+BI53+BA53+AS53+AK53+AC53+U53</f>
        <v>0</v>
      </c>
      <c r="DY53" s="259">
        <f t="shared" ref="DX53:DY61" si="62">+BJ53+BB53+AT53+AL53+AD53+V53</f>
        <v>0</v>
      </c>
      <c r="DZ53" s="242" t="e">
        <f t="shared" si="9"/>
        <v>#DIV/0!</v>
      </c>
      <c r="EA53" s="586">
        <f>+DR53+BK53+BC53+AU53</f>
        <v>0</v>
      </c>
      <c r="EB53" s="586">
        <f>+DS53+BL53+BD53+AV53</f>
        <v>0</v>
      </c>
      <c r="EC53" s="605" t="e">
        <f t="shared" ref="EC53" si="63">+EB53/EA53</f>
        <v>#DIV/0!</v>
      </c>
      <c r="ED53" s="586">
        <f>+DU53+BN53+BF53+AX53</f>
        <v>0</v>
      </c>
      <c r="EE53" s="586">
        <f>+DV53+BO53+BG53+AY53</f>
        <v>0</v>
      </c>
      <c r="EF53" s="576" t="e">
        <f>+EE53/ED53</f>
        <v>#DIV/0!</v>
      </c>
      <c r="EG53" s="259">
        <f>+DX53+CG53+BY53+BQ53</f>
        <v>0</v>
      </c>
      <c r="EH53" s="259">
        <f>+DY53+CH53+BZ53+BR53</f>
        <v>0</v>
      </c>
      <c r="EI53" s="242" t="e">
        <f t="shared" si="19"/>
        <v>#DIV/0!</v>
      </c>
      <c r="EJ53" s="586">
        <f>+ED53+CI53+CA53+BS53</f>
        <v>0</v>
      </c>
      <c r="EK53" s="586">
        <f>+EE53+CJ53+CB53+BT53</f>
        <v>0</v>
      </c>
      <c r="EL53" s="605" t="e">
        <f t="shared" ref="EL53" si="64">+EK53/EJ53</f>
        <v>#DIV/0!</v>
      </c>
      <c r="EM53" s="584">
        <f>+ED53+CK53+CC53+BU53</f>
        <v>0</v>
      </c>
      <c r="EN53" s="584">
        <f>+EE53+CL53+CD53+BV53</f>
        <v>0</v>
      </c>
      <c r="EO53" s="657" t="e">
        <f>EN53/EM53</f>
        <v>#DIV/0!</v>
      </c>
      <c r="EP53" s="259">
        <f>+EG53+DE53+CW53+CO53</f>
        <v>0.5</v>
      </c>
      <c r="EQ53" s="259">
        <f>+EH53+DF53+CX53+CP53</f>
        <v>0</v>
      </c>
      <c r="ER53" s="242">
        <f t="shared" si="11"/>
        <v>0</v>
      </c>
      <c r="ES53" s="586">
        <f>+EJ53+DG53+CY53+CQ53</f>
        <v>1</v>
      </c>
      <c r="ET53" s="586">
        <f>+EK53+DH53+CZ53+CR53</f>
        <v>0</v>
      </c>
      <c r="EU53" s="605">
        <f t="shared" si="61"/>
        <v>0</v>
      </c>
      <c r="EV53" s="584">
        <f>+EM53+DI53+DA53+CS53</f>
        <v>1</v>
      </c>
      <c r="EW53" s="584">
        <f>+EN53+DJ53+DB53+CT53</f>
        <v>0</v>
      </c>
      <c r="EX53" s="576"/>
      <c r="EY53" s="271">
        <f t="shared" si="12"/>
        <v>0</v>
      </c>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row>
    <row r="54" spans="1:221" ht="41.25" customHeight="1" thickBot="1" x14ac:dyDescent="0.3">
      <c r="A54" s="639"/>
      <c r="B54" s="639"/>
      <c r="C54" s="639"/>
      <c r="D54" s="639"/>
      <c r="E54" s="639"/>
      <c r="F54" s="639"/>
      <c r="G54" s="639"/>
      <c r="H54" s="634"/>
      <c r="I54" s="635"/>
      <c r="J54" s="634"/>
      <c r="K54" s="636"/>
      <c r="L54" s="637"/>
      <c r="M54" s="638"/>
      <c r="N54" s="634"/>
      <c r="O54" s="641"/>
      <c r="P54" s="642"/>
      <c r="Q54" s="643"/>
      <c r="R54" s="641"/>
      <c r="S54" s="317" t="s">
        <v>220</v>
      </c>
      <c r="T54" s="318">
        <v>0.5</v>
      </c>
      <c r="U54" s="319">
        <v>0</v>
      </c>
      <c r="V54" s="319">
        <v>0</v>
      </c>
      <c r="W54" s="319">
        <f>+U54</f>
        <v>0</v>
      </c>
      <c r="X54" s="319">
        <f>+V54</f>
        <v>0</v>
      </c>
      <c r="Y54" s="640"/>
      <c r="Z54" s="640"/>
      <c r="AA54" s="320"/>
      <c r="AB54" s="319"/>
      <c r="AC54" s="319">
        <v>0</v>
      </c>
      <c r="AD54" s="319">
        <v>0</v>
      </c>
      <c r="AE54" s="640"/>
      <c r="AF54" s="640"/>
      <c r="AG54" s="640"/>
      <c r="AH54" s="640"/>
      <c r="AI54" s="320"/>
      <c r="AJ54" s="319"/>
      <c r="AK54" s="319">
        <v>0</v>
      </c>
      <c r="AL54" s="319">
        <v>0</v>
      </c>
      <c r="AM54" s="640"/>
      <c r="AN54" s="640"/>
      <c r="AO54" s="640"/>
      <c r="AP54" s="640"/>
      <c r="AQ54" s="320"/>
      <c r="AR54" s="319"/>
      <c r="AS54" s="319">
        <v>0</v>
      </c>
      <c r="AT54" s="319">
        <v>0</v>
      </c>
      <c r="AU54" s="319"/>
      <c r="AV54" s="319"/>
      <c r="AW54" s="640"/>
      <c r="AX54" s="640"/>
      <c r="AY54" s="320"/>
      <c r="AZ54" s="319"/>
      <c r="BA54" s="319">
        <f>+AY54</f>
        <v>0</v>
      </c>
      <c r="BB54" s="319">
        <f>+AZ54</f>
        <v>0</v>
      </c>
      <c r="BC54" s="640"/>
      <c r="BD54" s="640"/>
      <c r="BE54" s="640"/>
      <c r="BF54" s="640"/>
      <c r="BG54" s="320"/>
      <c r="BH54" s="319"/>
      <c r="BI54" s="319">
        <v>0</v>
      </c>
      <c r="BJ54" s="319">
        <v>0</v>
      </c>
      <c r="BK54" s="640"/>
      <c r="BL54" s="640"/>
      <c r="BM54" s="640"/>
      <c r="BN54" s="640"/>
      <c r="BO54" s="320"/>
      <c r="BP54" s="319"/>
      <c r="BQ54" s="319">
        <f>+BO54</f>
        <v>0</v>
      </c>
      <c r="BR54" s="319">
        <f>+BP54</f>
        <v>0</v>
      </c>
      <c r="BS54" s="640"/>
      <c r="BT54" s="640"/>
      <c r="BU54" s="640"/>
      <c r="BV54" s="640"/>
      <c r="BW54" s="645"/>
      <c r="BX54" s="645"/>
      <c r="BY54" s="319">
        <v>0</v>
      </c>
      <c r="BZ54" s="319">
        <v>0</v>
      </c>
      <c r="CA54" s="640"/>
      <c r="CB54" s="640"/>
      <c r="CC54" s="640"/>
      <c r="CD54" s="640"/>
      <c r="CE54" s="645"/>
      <c r="CF54" s="645"/>
      <c r="CG54" s="319">
        <v>0</v>
      </c>
      <c r="CH54" s="319"/>
      <c r="CI54" s="640"/>
      <c r="CJ54" s="640"/>
      <c r="CK54" s="640"/>
      <c r="CL54" s="640"/>
      <c r="CM54" s="645"/>
      <c r="CN54" s="645"/>
      <c r="CO54" s="269">
        <v>0</v>
      </c>
      <c r="CP54" s="269">
        <v>0</v>
      </c>
      <c r="CQ54" s="595"/>
      <c r="CR54" s="595"/>
      <c r="CS54" s="595"/>
      <c r="CT54" s="595"/>
      <c r="CU54" s="183"/>
      <c r="CV54" s="269"/>
      <c r="CW54" s="269">
        <f>+CU54</f>
        <v>0</v>
      </c>
      <c r="CX54" s="269">
        <f>+CV54</f>
        <v>0</v>
      </c>
      <c r="CY54" s="595"/>
      <c r="CZ54" s="595"/>
      <c r="DA54" s="595"/>
      <c r="DB54" s="595"/>
      <c r="DC54" s="183"/>
      <c r="DD54" s="269"/>
      <c r="DE54" s="269">
        <v>0.5</v>
      </c>
      <c r="DF54" s="269">
        <f>+DD54</f>
        <v>0</v>
      </c>
      <c r="DG54" s="595"/>
      <c r="DH54" s="595"/>
      <c r="DI54" s="595"/>
      <c r="DJ54" s="595"/>
      <c r="DK54" s="183"/>
      <c r="DL54" s="269"/>
      <c r="DM54" s="255">
        <f t="shared" si="1"/>
        <v>0.5</v>
      </c>
      <c r="DN54" s="258" t="str">
        <f t="shared" si="2"/>
        <v>OK</v>
      </c>
      <c r="DO54" s="259">
        <f t="shared" si="13"/>
        <v>0</v>
      </c>
      <c r="DP54" s="259">
        <f t="shared" si="23"/>
        <v>0</v>
      </c>
      <c r="DQ54" s="242" t="e">
        <f t="shared" si="8"/>
        <v>#DIV/0!</v>
      </c>
      <c r="DR54" s="586"/>
      <c r="DS54" s="586"/>
      <c r="DT54" s="605"/>
      <c r="DU54" s="584"/>
      <c r="DV54" s="584"/>
      <c r="DW54" s="576"/>
      <c r="DX54" s="259">
        <f>+BI54+BA54+AS54+AK54+AC54+U54</f>
        <v>0</v>
      </c>
      <c r="DY54" s="259">
        <f t="shared" si="58"/>
        <v>0</v>
      </c>
      <c r="DZ54" s="242" t="e">
        <f t="shared" si="9"/>
        <v>#DIV/0!</v>
      </c>
      <c r="EA54" s="586">
        <f t="shared" ref="EA54:EB54" si="65">+DR54+BK54+BC54+AU54</f>
        <v>0</v>
      </c>
      <c r="EB54" s="586">
        <f t="shared" si="65"/>
        <v>0</v>
      </c>
      <c r="EC54" s="605"/>
      <c r="ED54" s="586">
        <f t="shared" ref="ED54:EE54" si="66">+DU54+BN54+BF54+AX54</f>
        <v>0</v>
      </c>
      <c r="EE54" s="586">
        <f t="shared" si="66"/>
        <v>0</v>
      </c>
      <c r="EF54" s="576"/>
      <c r="EG54" s="259">
        <f>+DX54+CG54+BY54+BQ54</f>
        <v>0</v>
      </c>
      <c r="EH54" s="259">
        <f>+DY54+CH54+BZ54+BR54</f>
        <v>0</v>
      </c>
      <c r="EI54" s="242" t="e">
        <f t="shared" si="19"/>
        <v>#DIV/0!</v>
      </c>
      <c r="EJ54" s="586"/>
      <c r="EK54" s="586"/>
      <c r="EL54" s="605"/>
      <c r="EM54" s="584"/>
      <c r="EN54" s="584"/>
      <c r="EO54" s="576"/>
      <c r="EP54" s="259">
        <f>+EG54+DE54+CW54+CO54</f>
        <v>0.5</v>
      </c>
      <c r="EQ54" s="259">
        <f>+EH54+DF54+CX54+CP54</f>
        <v>0</v>
      </c>
      <c r="ER54" s="242">
        <f t="shared" si="11"/>
        <v>0</v>
      </c>
      <c r="ES54" s="586"/>
      <c r="ET54" s="586"/>
      <c r="EU54" s="605"/>
      <c r="EV54" s="584"/>
      <c r="EW54" s="584"/>
      <c r="EX54" s="576"/>
      <c r="EY54" s="271">
        <f t="shared" si="12"/>
        <v>0</v>
      </c>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row>
    <row r="55" spans="1:221" ht="54.75" customHeight="1" thickBot="1" x14ac:dyDescent="0.3">
      <c r="A55" s="654" t="s">
        <v>221</v>
      </c>
      <c r="B55" s="654"/>
      <c r="C55" s="654" t="s">
        <v>60</v>
      </c>
      <c r="D55" s="654">
        <v>5</v>
      </c>
      <c r="E55" s="654" t="s">
        <v>687</v>
      </c>
      <c r="F55" s="654" t="s">
        <v>222</v>
      </c>
      <c r="G55" s="654" t="s">
        <v>59</v>
      </c>
      <c r="H55" s="655">
        <v>0.12</v>
      </c>
      <c r="I55" s="656">
        <v>0.1</v>
      </c>
      <c r="J55" s="650">
        <v>14</v>
      </c>
      <c r="K55" s="646" t="s">
        <v>223</v>
      </c>
      <c r="L55" s="647" t="s">
        <v>224</v>
      </c>
      <c r="M55" s="648" t="s">
        <v>164</v>
      </c>
      <c r="N55" s="650">
        <v>12</v>
      </c>
      <c r="O55" s="652" t="s">
        <v>225</v>
      </c>
      <c r="P55" s="653">
        <v>0.45</v>
      </c>
      <c r="Q55" s="660">
        <f>+P55/$P$99</f>
        <v>4.4334975369458136E-2</v>
      </c>
      <c r="R55" s="652" t="s">
        <v>101</v>
      </c>
      <c r="S55" s="321" t="s">
        <v>226</v>
      </c>
      <c r="T55" s="273">
        <v>0.17</v>
      </c>
      <c r="U55" s="322">
        <v>0</v>
      </c>
      <c r="V55" s="322">
        <v>0</v>
      </c>
      <c r="W55" s="658">
        <f>+SUM(U55:U60)</f>
        <v>0</v>
      </c>
      <c r="X55" s="658">
        <f>+SUM(V55:V60)</f>
        <v>0</v>
      </c>
      <c r="Y55" s="659">
        <f>+(U55*$P$55)+(U56*$P$55)+(U57*$P$55)+(U58*$P$55)+(U59*$P$55)+(U60*$P$55)+(U61*$P$61)+(U63*$P$61)+(U64*$P$64)+(U65*$P$65)</f>
        <v>0</v>
      </c>
      <c r="Z55" s="659">
        <f>+(V55*$P$55)+(V56*$P$55)+(V57*$P$55)+(V58*$P$55)+(V59*$P$55)+(V60*$P$55)+(V61*$P$61)+(V63*$P$61)+(V64*$P$64)+(V65*$P$65)</f>
        <v>0</v>
      </c>
      <c r="AA55" s="323"/>
      <c r="AB55" s="322"/>
      <c r="AC55" s="322">
        <v>0</v>
      </c>
      <c r="AD55" s="322">
        <v>0</v>
      </c>
      <c r="AE55" s="658">
        <f>+SUM(AC55:AC60)</f>
        <v>0</v>
      </c>
      <c r="AF55" s="658">
        <f>+SUM(AD55:AD60)</f>
        <v>0</v>
      </c>
      <c r="AG55" s="659">
        <f>+(AC55*$P$55)+(AC56*$P$55)+(AC57*$P$55)+(AC58*$P$55)+(AC59*$P$55)+(AC60*$P$55)+(AC61*$P$61)+(AC63*$P$61)+(AC64*$P$64)+(AC65*$P$65)</f>
        <v>0</v>
      </c>
      <c r="AH55" s="659">
        <f>+(AD55*$P$55)+(AD56*$P$55)+(AD57*$P$55)+(AD58*$P$55)+(AD59*$P$55)+(AD60*$P$55)+(AD61*$P$61)+(AD63*$P$61)+(AD64*$P$64)+(AD65*$P$65)</f>
        <v>0</v>
      </c>
      <c r="AI55" s="323"/>
      <c r="AJ55" s="322"/>
      <c r="AK55" s="322">
        <v>0</v>
      </c>
      <c r="AL55" s="322">
        <v>0</v>
      </c>
      <c r="AM55" s="658">
        <f>+SUM(AK55:AK60)</f>
        <v>0</v>
      </c>
      <c r="AN55" s="658">
        <f>+SUM(AL55:AL60)</f>
        <v>0</v>
      </c>
      <c r="AO55" s="659">
        <f>+(AK55*$P$55)+(AK56*$P$55)+(AK57*$P$55)+(AK58*$P$55)+(AK59*$P$55)+(AK60*$P$55)+(AK61*$P$61)+(AK63*$P$61)+(AK64*$P$64)+(AK65*$P$65)</f>
        <v>0</v>
      </c>
      <c r="AP55" s="659">
        <f>+(AL55*$P$55)+(AL56*$P$55)+(AL57*$P$55)+(AL58*$P$55)+(AL59*$P$55)+(AL60*$P$55)+(AL61*$P$61)+(AL63*$P$61)+(AL64*$P$64)+(AL65*$P$65)</f>
        <v>0</v>
      </c>
      <c r="AQ55" s="323"/>
      <c r="AR55" s="322"/>
      <c r="AS55" s="322">
        <v>0</v>
      </c>
      <c r="AT55" s="322">
        <v>0</v>
      </c>
      <c r="AU55" s="658">
        <f>+SUM(AS55:AS60)</f>
        <v>0</v>
      </c>
      <c r="AV55" s="658">
        <f>+SUM(AT55:AT60)</f>
        <v>0</v>
      </c>
      <c r="AW55" s="659">
        <f>+(AS55*$P$55)+(AS56*$P$55)+(AS57*$P$55)+(AS58*$P$55)+(AS59*$P$55)+(AS60*$P$55)+(AS61*$P$61)+(AS63*$P$61)+(AS64*$P$64)+(AS65*$P$65)</f>
        <v>0</v>
      </c>
      <c r="AX55" s="659">
        <f>+(AT55*$P$55)+(AT56*$P$55)+(AT57*$P$55)+(AT58*$P$55)+(AT59*$P$55)+(AT60*$P$55)+(AT61*$P$61)+(AT63*$P$61)+(AT64*$P$64)+(AT65*$P$65)</f>
        <v>0</v>
      </c>
      <c r="AY55" s="323"/>
      <c r="AZ55" s="322"/>
      <c r="BA55" s="322">
        <v>0</v>
      </c>
      <c r="BB55" s="322">
        <v>0</v>
      </c>
      <c r="BC55" s="658">
        <f>+SUM(BA55:BA60)</f>
        <v>0</v>
      </c>
      <c r="BD55" s="658">
        <f>+SUM(BB55:BB60)</f>
        <v>0</v>
      </c>
      <c r="BE55" s="659">
        <f>+(BA55*$P$55)+(BA56*$P$55)+(BA57*$P$55)+(BA58*$P$55)+(BA59*$P$55)+(BA60*$P$55)+(BA61*$P$61)+(BA63*$P$61)+(BA64*$P$64)+(BA65*$P$65)</f>
        <v>0</v>
      </c>
      <c r="BF55" s="659">
        <f>+(BB55*$P$55)+(BB56*$P$55)+(BB57*$P$55)+(BB58*$P$55)+(BB59*$P$55)+(BB60*$P$55)+(BB61*$P$61)+(BB63*$P$61)+(BB64*$P$64)+(BB65*$P$65)</f>
        <v>0</v>
      </c>
      <c r="BG55" s="323"/>
      <c r="BH55" s="322"/>
      <c r="BI55" s="322">
        <v>0</v>
      </c>
      <c r="BJ55" s="322">
        <v>0</v>
      </c>
      <c r="BK55" s="658">
        <f>+SUM(BI55:BI60)</f>
        <v>0</v>
      </c>
      <c r="BL55" s="658">
        <f>+SUM(BJ55:BJ60)</f>
        <v>0</v>
      </c>
      <c r="BM55" s="659">
        <f>+(BI55*$P$55)+(BI56*$P$55)+(BI57*$P$55)+(BI58*$P$55)+(BI59*$P$55)+(BI60*$P$55)+(BI61*$P$61)+(BI63*$P$61)+(BI64*$P$64)+(BI65*$P$65)</f>
        <v>0</v>
      </c>
      <c r="BN55" s="659">
        <f>+(BJ55*$P$55)+(BJ56*$P$55)+(BJ57*$P$55)+(BJ58*$P$55)+(BJ59*$P$55)+(BJ60*$P$55)+(BJ61*$P$61)+(BJ63*$P$61)+(BJ64*$P$64)+(BJ65*$P$65)</f>
        <v>0</v>
      </c>
      <c r="BO55" s="323"/>
      <c r="BP55" s="322"/>
      <c r="BQ55" s="324">
        <v>2.8000000000000001E-2</v>
      </c>
      <c r="BR55" s="324">
        <v>2.8000000000000001E-2</v>
      </c>
      <c r="BS55" s="658">
        <f>+SUM(BQ55:BQ60)</f>
        <v>0.16800000000000001</v>
      </c>
      <c r="BT55" s="658">
        <f>+SUM(BR55:BR60)</f>
        <v>0.16800000000000001</v>
      </c>
      <c r="BU55" s="663">
        <f>+(BQ55*$P$55)+(BQ56*$P$55)+(BQ57*$P$55)+(BQ58*$P$55)+(BQ59*$P$55)+(BQ60*$P$55)+(BQ61*$P$61)+(BQ63*$P$61)+(BQ64*$P$64)+(BQ65*$P$65)</f>
        <v>0.15810000000000002</v>
      </c>
      <c r="BV55" s="659">
        <f>+(BR55*$P$55)+(BR56*$P$55)+(BR57*$P$55)+(BR58*$P$55)+(BR59*$P$55)+(BR60*$P$55)+(BR61*$P$61)+(BR63*$P$61)+(BR64*$P$64)+(BR65*$P$65)</f>
        <v>0.15810000000000002</v>
      </c>
      <c r="BW55" s="323" t="s">
        <v>227</v>
      </c>
      <c r="BX55" s="322" t="s">
        <v>228</v>
      </c>
      <c r="BY55" s="324">
        <v>2.8000000000000001E-2</v>
      </c>
      <c r="BZ55" s="324">
        <v>2.8000000000000001E-2</v>
      </c>
      <c r="CA55" s="658">
        <f>+SUM(BY55:BY60)</f>
        <v>0.16400000000000001</v>
      </c>
      <c r="CB55" s="658">
        <f>+SUM(BZ55:BZ60)</f>
        <v>0.16400000000000001</v>
      </c>
      <c r="CC55" s="659">
        <f>+(BY55*$P$55)+(BY56*$P$55)+(BY57*$P$55)+(BY58*$P$55)+(BY59*$P$55)+(BY60*$P$55)+(BY61*$P$61)+(BY63*$P$61)+(BY64*$P$64)+(BY65*$P$65)</f>
        <v>0.16980000000000001</v>
      </c>
      <c r="CD55" s="659">
        <f>+(BZ55*$P$55)+(BZ56*$P$55)+(BZ57*$P$55)+(BZ58*$P$55)+(BZ59*$P$55)+(BZ60*$P$55)+(BZ61*$P$61)+(BZ63*$P$61)+(BZ64*$P$64)+(BZ65*$P$65)</f>
        <v>0.16980000000000001</v>
      </c>
      <c r="CE55" s="323" t="s">
        <v>229</v>
      </c>
      <c r="CF55" s="322" t="s">
        <v>228</v>
      </c>
      <c r="CG55" s="324">
        <v>2.8000000000000001E-2</v>
      </c>
      <c r="CH55" s="324"/>
      <c r="CI55" s="658">
        <f>+SUM(CG55:CG60)</f>
        <v>0.16400000000000001</v>
      </c>
      <c r="CJ55" s="658">
        <f>+SUM(CH55:CH60)</f>
        <v>0</v>
      </c>
      <c r="CK55" s="659">
        <f>+(CG55*$P$55)+(CG56*$P$55)+(CG57*$P$55)+(CG58*$P$55)+(CG59*$P$55)+(CG60*$P$55)+(CG61*$P$61)+(CG63*$P$61)+(CG64*$P$64)+(CG65*$P$65)</f>
        <v>0.17680000000000001</v>
      </c>
      <c r="CL55" s="659">
        <f>+(CH55*$P$55)+(CH56*$P$55)+(CH57*$P$55)+(CH58*$P$55)+(CH59*$P$55)+(CH60*$P$55)+(CH61*$P$61)+(CH63*$P$61)+(CH64*$P$64)+(CH65*$P$65)</f>
        <v>0</v>
      </c>
      <c r="CM55" s="323"/>
      <c r="CN55" s="322"/>
      <c r="CO55" s="257">
        <v>2.8000000000000001E-2</v>
      </c>
      <c r="CP55" s="255">
        <v>0</v>
      </c>
      <c r="CQ55" s="573">
        <f>+SUM(CO55:CO60)</f>
        <v>0.16400000000000001</v>
      </c>
      <c r="CR55" s="573">
        <f>+SUM(CP55:CP60)</f>
        <v>0</v>
      </c>
      <c r="CS55" s="574">
        <f>+(CO55*$P$55)+(CO56*$P$55)+(CO57*$P$55)+(CO58*$P$55)+(CO59*$P$55)+(CO60*$P$55)+(CO61*$P$61)+(CO63*$P$61)+(CO64*$P$64)+(CO65*$P$65)</f>
        <v>0.17680000000000001</v>
      </c>
      <c r="CT55" s="574">
        <f>+(CP55*$P$55)+(CP56*$P$55)+(CP57*$P$55)+(CP58*$P$55)+(CP59*$P$55)+(CP60*$P$55)+(CP61*$P$61)+(CP63*$P$61)+(CP64*$P$64)+(CP65*$P$65)</f>
        <v>0</v>
      </c>
      <c r="CU55" s="256"/>
      <c r="CV55" s="255"/>
      <c r="CW55" s="257">
        <v>2.8000000000000001E-2</v>
      </c>
      <c r="CX55" s="255">
        <v>0</v>
      </c>
      <c r="CY55" s="573">
        <f>+SUM(CW55:CW60)</f>
        <v>0.16800000000000001</v>
      </c>
      <c r="CZ55" s="573">
        <f>+SUM(CX55:CX60)</f>
        <v>0</v>
      </c>
      <c r="DA55" s="574">
        <f>+(CW55*$P$55)+(CW56*$P$55)+(CW57*$P$55)+(CW58*$P$55)+(CW59*$P$55)+(CW60*$P$55)+(CW61*$P$61)+(CW63*$P$61)+(CW64*$P$64)+(CW65*$P$65)</f>
        <v>0.17510000000000003</v>
      </c>
      <c r="DB55" s="574">
        <f>+(CX55*$P$55)+(CX56*$P$55)+(CX57*$P$55)+(CX58*$P$55)+(CX59*$P$55)+(CX60*$P$55)+(CX61*$P$61)+(CX63*$P$61)+(CX64*$P$64)+(CX65*$P$65)</f>
        <v>0</v>
      </c>
      <c r="DC55" s="256"/>
      <c r="DD55" s="255"/>
      <c r="DE55" s="257">
        <v>0.03</v>
      </c>
      <c r="DF55" s="255">
        <v>0</v>
      </c>
      <c r="DG55" s="573">
        <f>+SUM(DE55:DE60)</f>
        <v>0.17199999999999999</v>
      </c>
      <c r="DH55" s="573">
        <f>+SUM(DF55:DF60)</f>
        <v>0</v>
      </c>
      <c r="DI55" s="574">
        <f>+(DE55*$P$55)+(DE56*$P$55)+(DE57*$P$55)+(DE58*$P$55)+(DE59*$P$55)+(DE60*$P$55)+(DE61*$P$61)+(DE63*$P$61)+(DE64*$P$64)+(DE65*$P$65)</f>
        <v>0.1434</v>
      </c>
      <c r="DJ55" s="574">
        <f>+(DF55*$P$55)+(DF56*$P$55)+(DF57*$P$55)+(DF58*$P$55)+(DF59*$P$55)+(DF60*$P$55)+(DF61*$P$61)+(DF63*$P$61)+(DF64*$P$64)+(DF65*$P$65)</f>
        <v>0</v>
      </c>
      <c r="DK55" s="256"/>
      <c r="DL55" s="255"/>
      <c r="DM55" s="255">
        <f t="shared" si="1"/>
        <v>0.16999999999999998</v>
      </c>
      <c r="DN55" s="258" t="str">
        <f t="shared" si="2"/>
        <v>OK</v>
      </c>
      <c r="DO55" s="259">
        <f t="shared" si="13"/>
        <v>0</v>
      </c>
      <c r="DP55" s="259">
        <f t="shared" si="23"/>
        <v>0</v>
      </c>
      <c r="DQ55" s="242" t="e">
        <f t="shared" si="8"/>
        <v>#DIV/0!</v>
      </c>
      <c r="DR55" s="586">
        <f>+W55+AE55+AM55</f>
        <v>0</v>
      </c>
      <c r="DS55" s="586">
        <f>+X55+AF55+AN55</f>
        <v>0</v>
      </c>
      <c r="DT55" s="605" t="e">
        <f>+DS55/DR55</f>
        <v>#DIV/0!</v>
      </c>
      <c r="DU55" s="584">
        <f>+SUM(AO55+AG55+Y55)</f>
        <v>0</v>
      </c>
      <c r="DV55" s="584">
        <f>+SUM(AP55+AH55+Z55)</f>
        <v>0</v>
      </c>
      <c r="DW55" s="576" t="e">
        <f>+DV55/DU55</f>
        <v>#DIV/0!</v>
      </c>
      <c r="DX55" s="259">
        <f>+BI55+BA55+AS55+AK55+AC55+U55</f>
        <v>0</v>
      </c>
      <c r="DY55" s="259">
        <f t="shared" si="58"/>
        <v>0</v>
      </c>
      <c r="DZ55" s="242" t="e">
        <f t="shared" si="9"/>
        <v>#DIV/0!</v>
      </c>
      <c r="EA55" s="586">
        <f>+DR55+BK55+BC55+AU55</f>
        <v>0</v>
      </c>
      <c r="EB55" s="586">
        <f>+DS55+BL55+BD55+AV55</f>
        <v>0</v>
      </c>
      <c r="EC55" s="605" t="e">
        <f>+EB55/EA55</f>
        <v>#DIV/0!</v>
      </c>
      <c r="ED55" s="584">
        <f>+DU55+BM55+BE55+AW55</f>
        <v>0</v>
      </c>
      <c r="EE55" s="584">
        <f>+SUM(AY55+AQ55+AI55)</f>
        <v>0</v>
      </c>
      <c r="EF55" s="576" t="e">
        <f>+EE55/ED55</f>
        <v>#DIV/0!</v>
      </c>
      <c r="EG55" s="259">
        <f>+DX55+CG55+BY55+BQ55</f>
        <v>8.4000000000000005E-2</v>
      </c>
      <c r="EH55" s="259">
        <f>+DY55+CH55+BZ55+BR55</f>
        <v>5.6000000000000001E-2</v>
      </c>
      <c r="EI55" s="242">
        <f>+EH55/EG55</f>
        <v>0.66666666666666663</v>
      </c>
      <c r="EJ55" s="586">
        <f>+EA55+CI55+CA55+BS55</f>
        <v>0.496</v>
      </c>
      <c r="EK55" s="586">
        <f>+EB55+CJ55+CB55+BT55</f>
        <v>0.33200000000000002</v>
      </c>
      <c r="EL55" s="605">
        <f>+EK55/EJ55</f>
        <v>0.66935483870967749</v>
      </c>
      <c r="EM55" s="584">
        <f>+ED55+CK55+CC55+BU55</f>
        <v>0.50470000000000004</v>
      </c>
      <c r="EN55" s="584">
        <f>+EE55+CL55+CD55+BV55</f>
        <v>0.32790000000000002</v>
      </c>
      <c r="EO55" s="576">
        <f>+EN55/EM55</f>
        <v>0.64969288686348325</v>
      </c>
      <c r="EP55" s="259">
        <f>+EG55+DE55+CW55+CO55</f>
        <v>0.17</v>
      </c>
      <c r="EQ55" s="259"/>
      <c r="ER55" s="242">
        <f t="shared" si="11"/>
        <v>0</v>
      </c>
      <c r="ES55" s="586">
        <f>+EJ55+DG55+CY55+CQ55</f>
        <v>1</v>
      </c>
      <c r="ET55" s="586">
        <f>+EK55+DH55+CZ55+CR55</f>
        <v>0.33200000000000002</v>
      </c>
      <c r="EU55" s="605">
        <f>+ET55/ES55</f>
        <v>0.33200000000000002</v>
      </c>
      <c r="EV55" s="584">
        <f>+EM55+DI55+DA55+CS55</f>
        <v>1</v>
      </c>
      <c r="EW55" s="584">
        <f>+EN55+DJ55+DB55+CT55</f>
        <v>0.32790000000000002</v>
      </c>
      <c r="EX55" s="576">
        <f>+EW55/EV55</f>
        <v>0.32790000000000002</v>
      </c>
      <c r="EY55" s="260">
        <f>EP55-T55</f>
        <v>0</v>
      </c>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row>
    <row r="56" spans="1:221" ht="54.75" customHeight="1" thickBot="1" x14ac:dyDescent="0.3">
      <c r="A56" s="654"/>
      <c r="B56" s="654"/>
      <c r="C56" s="654"/>
      <c r="D56" s="654"/>
      <c r="E56" s="654"/>
      <c r="F56" s="654"/>
      <c r="G56" s="654"/>
      <c r="H56" s="655"/>
      <c r="I56" s="656"/>
      <c r="J56" s="650"/>
      <c r="K56" s="646"/>
      <c r="L56" s="647"/>
      <c r="M56" s="649"/>
      <c r="N56" s="651"/>
      <c r="O56" s="652"/>
      <c r="P56" s="653"/>
      <c r="Q56" s="660"/>
      <c r="R56" s="652"/>
      <c r="S56" s="321" t="s">
        <v>230</v>
      </c>
      <c r="T56" s="273">
        <v>0.17</v>
      </c>
      <c r="U56" s="322">
        <v>0</v>
      </c>
      <c r="V56" s="322">
        <v>0</v>
      </c>
      <c r="W56" s="658"/>
      <c r="X56" s="658"/>
      <c r="Y56" s="659"/>
      <c r="Z56" s="659"/>
      <c r="AA56" s="323"/>
      <c r="AB56" s="322"/>
      <c r="AC56" s="322">
        <v>0</v>
      </c>
      <c r="AD56" s="322">
        <v>0</v>
      </c>
      <c r="AE56" s="658"/>
      <c r="AF56" s="658"/>
      <c r="AG56" s="659"/>
      <c r="AH56" s="659"/>
      <c r="AI56" s="323"/>
      <c r="AJ56" s="322"/>
      <c r="AK56" s="322">
        <v>0</v>
      </c>
      <c r="AL56" s="322">
        <v>0</v>
      </c>
      <c r="AM56" s="658"/>
      <c r="AN56" s="658"/>
      <c r="AO56" s="659"/>
      <c r="AP56" s="659"/>
      <c r="AQ56" s="323"/>
      <c r="AR56" s="322"/>
      <c r="AS56" s="322">
        <v>0</v>
      </c>
      <c r="AT56" s="322">
        <v>0</v>
      </c>
      <c r="AU56" s="658"/>
      <c r="AV56" s="658"/>
      <c r="AW56" s="659"/>
      <c r="AX56" s="659"/>
      <c r="AY56" s="323"/>
      <c r="AZ56" s="322"/>
      <c r="BA56" s="322">
        <v>0</v>
      </c>
      <c r="BB56" s="322">
        <v>0</v>
      </c>
      <c r="BC56" s="658"/>
      <c r="BD56" s="658"/>
      <c r="BE56" s="659"/>
      <c r="BF56" s="659"/>
      <c r="BG56" s="323"/>
      <c r="BH56" s="322"/>
      <c r="BI56" s="322">
        <v>0</v>
      </c>
      <c r="BJ56" s="322">
        <v>0</v>
      </c>
      <c r="BK56" s="658"/>
      <c r="BL56" s="658"/>
      <c r="BM56" s="659"/>
      <c r="BN56" s="659"/>
      <c r="BO56" s="323"/>
      <c r="BP56" s="322"/>
      <c r="BQ56" s="324">
        <v>2.8000000000000001E-2</v>
      </c>
      <c r="BR56" s="324">
        <v>2.8000000000000001E-2</v>
      </c>
      <c r="BS56" s="658"/>
      <c r="BT56" s="658"/>
      <c r="BU56" s="659"/>
      <c r="BV56" s="659"/>
      <c r="BW56" s="323" t="s">
        <v>231</v>
      </c>
      <c r="BX56" s="322" t="s">
        <v>232</v>
      </c>
      <c r="BY56" s="324">
        <v>2.8000000000000001E-2</v>
      </c>
      <c r="BZ56" s="324">
        <v>2.8000000000000001E-2</v>
      </c>
      <c r="CA56" s="658"/>
      <c r="CB56" s="658"/>
      <c r="CC56" s="659"/>
      <c r="CD56" s="659"/>
      <c r="CE56" s="323" t="s">
        <v>233</v>
      </c>
      <c r="CF56" s="322" t="s">
        <v>234</v>
      </c>
      <c r="CG56" s="324">
        <v>2.8000000000000001E-2</v>
      </c>
      <c r="CH56" s="324"/>
      <c r="CI56" s="658"/>
      <c r="CJ56" s="658"/>
      <c r="CK56" s="659"/>
      <c r="CL56" s="659"/>
      <c r="CM56" s="323"/>
      <c r="CN56" s="322"/>
      <c r="CO56" s="257">
        <v>2.8000000000000001E-2</v>
      </c>
      <c r="CP56" s="255">
        <v>0</v>
      </c>
      <c r="CQ56" s="573"/>
      <c r="CR56" s="573"/>
      <c r="CS56" s="574"/>
      <c r="CT56" s="574"/>
      <c r="CU56" s="256"/>
      <c r="CV56" s="255"/>
      <c r="CW56" s="257">
        <v>2.8000000000000001E-2</v>
      </c>
      <c r="CX56" s="255">
        <v>0</v>
      </c>
      <c r="CY56" s="573"/>
      <c r="CZ56" s="573"/>
      <c r="DA56" s="574"/>
      <c r="DB56" s="574"/>
      <c r="DC56" s="256"/>
      <c r="DD56" s="255"/>
      <c r="DE56" s="257">
        <v>0.03</v>
      </c>
      <c r="DF56" s="255">
        <v>0</v>
      </c>
      <c r="DG56" s="573"/>
      <c r="DH56" s="573"/>
      <c r="DI56" s="574"/>
      <c r="DJ56" s="574"/>
      <c r="DK56" s="256"/>
      <c r="DL56" s="255"/>
      <c r="DM56" s="255">
        <f t="shared" si="1"/>
        <v>0.16999999999999998</v>
      </c>
      <c r="DN56" s="258" t="str">
        <f t="shared" si="2"/>
        <v>OK</v>
      </c>
      <c r="DO56" s="259">
        <f t="shared" si="13"/>
        <v>0</v>
      </c>
      <c r="DP56" s="259">
        <f t="shared" si="23"/>
        <v>0</v>
      </c>
      <c r="DQ56" s="242" t="e">
        <f t="shared" si="8"/>
        <v>#DIV/0!</v>
      </c>
      <c r="DR56" s="621"/>
      <c r="DS56" s="621"/>
      <c r="DT56" s="607" t="e">
        <f t="shared" si="14"/>
        <v>#DIV/0!</v>
      </c>
      <c r="DU56" s="584"/>
      <c r="DV56" s="584"/>
      <c r="DW56" s="576"/>
      <c r="DX56" s="259">
        <f t="shared" si="62"/>
        <v>0</v>
      </c>
      <c r="DY56" s="259">
        <f t="shared" si="58"/>
        <v>0</v>
      </c>
      <c r="DZ56" s="242" t="e">
        <f t="shared" si="9"/>
        <v>#DIV/0!</v>
      </c>
      <c r="EA56" s="586"/>
      <c r="EB56" s="586"/>
      <c r="EC56" s="605"/>
      <c r="ED56" s="584"/>
      <c r="EE56" s="584"/>
      <c r="EF56" s="576"/>
      <c r="EG56" s="259">
        <f t="shared" ref="EG56:EH59" si="67">+DX56+CG56+BY56+BQ56</f>
        <v>8.4000000000000005E-2</v>
      </c>
      <c r="EH56" s="259">
        <f t="shared" si="67"/>
        <v>5.6000000000000001E-2</v>
      </c>
      <c r="EI56" s="242">
        <f>+EH56/EG56</f>
        <v>0.66666666666666663</v>
      </c>
      <c r="EJ56" s="586"/>
      <c r="EK56" s="586"/>
      <c r="EL56" s="605"/>
      <c r="EM56" s="584"/>
      <c r="EN56" s="584"/>
      <c r="EO56" s="576"/>
      <c r="EP56" s="259">
        <f>+EG56+DE56+CW56+CO56</f>
        <v>0.17</v>
      </c>
      <c r="EQ56" s="259">
        <f>+EH56+DF56+CX56+CP56</f>
        <v>5.6000000000000001E-2</v>
      </c>
      <c r="ER56" s="242">
        <f t="shared" si="11"/>
        <v>0.32941176470588235</v>
      </c>
      <c r="ES56" s="621"/>
      <c r="ET56" s="621"/>
      <c r="EU56" s="607" t="e">
        <f t="shared" ref="EU56:EU57" si="68">+ET56/ES56</f>
        <v>#DIV/0!</v>
      </c>
      <c r="EV56" s="584"/>
      <c r="EW56" s="584"/>
      <c r="EX56" s="576"/>
      <c r="EY56" s="260">
        <f t="shared" si="12"/>
        <v>0</v>
      </c>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row>
    <row r="57" spans="1:221" ht="54.75" customHeight="1" thickBot="1" x14ac:dyDescent="0.3">
      <c r="A57" s="654"/>
      <c r="B57" s="654"/>
      <c r="C57" s="654"/>
      <c r="D57" s="654"/>
      <c r="E57" s="654"/>
      <c r="F57" s="654"/>
      <c r="G57" s="654"/>
      <c r="H57" s="655"/>
      <c r="I57" s="656"/>
      <c r="J57" s="650"/>
      <c r="K57" s="646"/>
      <c r="L57" s="647"/>
      <c r="M57" s="649"/>
      <c r="N57" s="651"/>
      <c r="O57" s="652"/>
      <c r="P57" s="653"/>
      <c r="Q57" s="660"/>
      <c r="R57" s="652"/>
      <c r="S57" s="321" t="s">
        <v>235</v>
      </c>
      <c r="T57" s="273">
        <v>0.17</v>
      </c>
      <c r="U57" s="322">
        <v>0</v>
      </c>
      <c r="V57" s="322">
        <v>0</v>
      </c>
      <c r="W57" s="658"/>
      <c r="X57" s="658"/>
      <c r="Y57" s="659"/>
      <c r="Z57" s="659"/>
      <c r="AA57" s="323"/>
      <c r="AB57" s="322"/>
      <c r="AC57" s="322">
        <v>0</v>
      </c>
      <c r="AD57" s="322">
        <v>0</v>
      </c>
      <c r="AE57" s="658"/>
      <c r="AF57" s="658"/>
      <c r="AG57" s="659"/>
      <c r="AH57" s="659"/>
      <c r="AI57" s="323"/>
      <c r="AJ57" s="322"/>
      <c r="AK57" s="322">
        <v>0</v>
      </c>
      <c r="AL57" s="322">
        <v>0</v>
      </c>
      <c r="AM57" s="658"/>
      <c r="AN57" s="658"/>
      <c r="AO57" s="659"/>
      <c r="AP57" s="659"/>
      <c r="AQ57" s="323"/>
      <c r="AR57" s="322"/>
      <c r="AS57" s="322">
        <v>0</v>
      </c>
      <c r="AT57" s="322">
        <v>0</v>
      </c>
      <c r="AU57" s="658"/>
      <c r="AV57" s="658"/>
      <c r="AW57" s="659"/>
      <c r="AX57" s="659"/>
      <c r="AY57" s="323"/>
      <c r="AZ57" s="322"/>
      <c r="BA57" s="322">
        <v>0</v>
      </c>
      <c r="BB57" s="322">
        <v>0</v>
      </c>
      <c r="BC57" s="658"/>
      <c r="BD57" s="658"/>
      <c r="BE57" s="659"/>
      <c r="BF57" s="659"/>
      <c r="BG57" s="323"/>
      <c r="BH57" s="322"/>
      <c r="BI57" s="322">
        <v>0</v>
      </c>
      <c r="BJ57" s="322">
        <v>0</v>
      </c>
      <c r="BK57" s="658"/>
      <c r="BL57" s="658"/>
      <c r="BM57" s="659"/>
      <c r="BN57" s="659"/>
      <c r="BO57" s="323"/>
      <c r="BP57" s="322"/>
      <c r="BQ57" s="324">
        <v>2.8000000000000001E-2</v>
      </c>
      <c r="BR57" s="324">
        <v>2.8000000000000001E-2</v>
      </c>
      <c r="BS57" s="658"/>
      <c r="BT57" s="658"/>
      <c r="BU57" s="659"/>
      <c r="BV57" s="659"/>
      <c r="BW57" s="323" t="s">
        <v>236</v>
      </c>
      <c r="BX57" s="322" t="s">
        <v>237</v>
      </c>
      <c r="BY57" s="324">
        <v>2.8000000000000001E-2</v>
      </c>
      <c r="BZ57" s="324">
        <v>2.8000000000000001E-2</v>
      </c>
      <c r="CA57" s="658"/>
      <c r="CB57" s="658"/>
      <c r="CC57" s="659"/>
      <c r="CD57" s="659"/>
      <c r="CE57" s="323" t="s">
        <v>238</v>
      </c>
      <c r="CF57" s="322" t="s">
        <v>239</v>
      </c>
      <c r="CG57" s="324">
        <v>2.8000000000000001E-2</v>
      </c>
      <c r="CH57" s="324"/>
      <c r="CI57" s="658"/>
      <c r="CJ57" s="658"/>
      <c r="CK57" s="659"/>
      <c r="CL57" s="659"/>
      <c r="CM57" s="323"/>
      <c r="CN57" s="322"/>
      <c r="CO57" s="257">
        <v>2.8000000000000001E-2</v>
      </c>
      <c r="CP57" s="255">
        <v>0</v>
      </c>
      <c r="CQ57" s="573"/>
      <c r="CR57" s="573"/>
      <c r="CS57" s="574"/>
      <c r="CT57" s="574"/>
      <c r="CU57" s="256"/>
      <c r="CV57" s="255"/>
      <c r="CW57" s="257">
        <v>2.8000000000000001E-2</v>
      </c>
      <c r="CX57" s="255">
        <v>0</v>
      </c>
      <c r="CY57" s="573"/>
      <c r="CZ57" s="573"/>
      <c r="DA57" s="574"/>
      <c r="DB57" s="574"/>
      <c r="DC57" s="256"/>
      <c r="DD57" s="255"/>
      <c r="DE57" s="257">
        <v>0.03</v>
      </c>
      <c r="DF57" s="255">
        <v>0</v>
      </c>
      <c r="DG57" s="573"/>
      <c r="DH57" s="573"/>
      <c r="DI57" s="574"/>
      <c r="DJ57" s="574"/>
      <c r="DK57" s="256"/>
      <c r="DL57" s="255"/>
      <c r="DM57" s="255">
        <f t="shared" si="1"/>
        <v>0.16999999999999998</v>
      </c>
      <c r="DN57" s="258" t="str">
        <f t="shared" si="2"/>
        <v>OK</v>
      </c>
      <c r="DO57" s="259">
        <f t="shared" si="13"/>
        <v>0</v>
      </c>
      <c r="DP57" s="259">
        <f t="shared" si="23"/>
        <v>0</v>
      </c>
      <c r="DQ57" s="242" t="e">
        <f t="shared" si="8"/>
        <v>#DIV/0!</v>
      </c>
      <c r="DR57" s="621"/>
      <c r="DS57" s="621"/>
      <c r="DT57" s="607" t="e">
        <f t="shared" si="14"/>
        <v>#DIV/0!</v>
      </c>
      <c r="DU57" s="584"/>
      <c r="DV57" s="584"/>
      <c r="DW57" s="576"/>
      <c r="DX57" s="259">
        <f t="shared" si="62"/>
        <v>0</v>
      </c>
      <c r="DY57" s="259">
        <f t="shared" si="58"/>
        <v>0</v>
      </c>
      <c r="DZ57" s="242" t="e">
        <f t="shared" si="9"/>
        <v>#DIV/0!</v>
      </c>
      <c r="EA57" s="586"/>
      <c r="EB57" s="586"/>
      <c r="EC57" s="605"/>
      <c r="ED57" s="584"/>
      <c r="EE57" s="584"/>
      <c r="EF57" s="576"/>
      <c r="EG57" s="259">
        <f t="shared" si="67"/>
        <v>8.4000000000000005E-2</v>
      </c>
      <c r="EH57" s="259">
        <f t="shared" si="67"/>
        <v>5.6000000000000001E-2</v>
      </c>
      <c r="EI57" s="242">
        <f t="shared" si="19"/>
        <v>0.66666666666666663</v>
      </c>
      <c r="EJ57" s="586"/>
      <c r="EK57" s="586"/>
      <c r="EL57" s="605"/>
      <c r="EM57" s="584"/>
      <c r="EN57" s="584"/>
      <c r="EO57" s="576"/>
      <c r="EP57" s="259">
        <f t="shared" ref="EP57:EQ65" si="69">+EG57+DE57+CW57+CO57</f>
        <v>0.17</v>
      </c>
      <c r="EQ57" s="259">
        <f t="shared" si="69"/>
        <v>5.6000000000000001E-2</v>
      </c>
      <c r="ER57" s="242">
        <f t="shared" si="11"/>
        <v>0.32941176470588235</v>
      </c>
      <c r="ES57" s="621"/>
      <c r="ET57" s="621"/>
      <c r="EU57" s="607" t="e">
        <f t="shared" si="68"/>
        <v>#DIV/0!</v>
      </c>
      <c r="EV57" s="584"/>
      <c r="EW57" s="584"/>
      <c r="EX57" s="576"/>
      <c r="EY57" s="260">
        <f t="shared" si="12"/>
        <v>0</v>
      </c>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row>
    <row r="58" spans="1:221" ht="54.75" customHeight="1" thickBot="1" x14ac:dyDescent="0.3">
      <c r="A58" s="654"/>
      <c r="B58" s="654"/>
      <c r="C58" s="654"/>
      <c r="D58" s="654"/>
      <c r="E58" s="654"/>
      <c r="F58" s="654"/>
      <c r="G58" s="654"/>
      <c r="H58" s="655"/>
      <c r="I58" s="656"/>
      <c r="J58" s="650"/>
      <c r="K58" s="646"/>
      <c r="L58" s="647"/>
      <c r="M58" s="649"/>
      <c r="N58" s="651"/>
      <c r="O58" s="652"/>
      <c r="P58" s="653"/>
      <c r="Q58" s="660"/>
      <c r="R58" s="652"/>
      <c r="S58" s="321" t="s">
        <v>240</v>
      </c>
      <c r="T58" s="273">
        <v>0.17</v>
      </c>
      <c r="U58" s="322">
        <v>0</v>
      </c>
      <c r="V58" s="322">
        <v>0</v>
      </c>
      <c r="W58" s="658"/>
      <c r="X58" s="658"/>
      <c r="Y58" s="659"/>
      <c r="Z58" s="659"/>
      <c r="AA58" s="323"/>
      <c r="AB58" s="322"/>
      <c r="AC58" s="322">
        <v>0</v>
      </c>
      <c r="AD58" s="322">
        <v>0</v>
      </c>
      <c r="AE58" s="658"/>
      <c r="AF58" s="658"/>
      <c r="AG58" s="659"/>
      <c r="AH58" s="659"/>
      <c r="AI58" s="323"/>
      <c r="AJ58" s="322"/>
      <c r="AK58" s="322">
        <v>0</v>
      </c>
      <c r="AL58" s="322">
        <v>0</v>
      </c>
      <c r="AM58" s="658"/>
      <c r="AN58" s="658"/>
      <c r="AO58" s="659"/>
      <c r="AP58" s="659"/>
      <c r="AQ58" s="323"/>
      <c r="AR58" s="322"/>
      <c r="AS58" s="322">
        <v>0</v>
      </c>
      <c r="AT58" s="322">
        <v>0</v>
      </c>
      <c r="AU58" s="658"/>
      <c r="AV58" s="658"/>
      <c r="AW58" s="659"/>
      <c r="AX58" s="659"/>
      <c r="AY58" s="323"/>
      <c r="AZ58" s="322"/>
      <c r="BA58" s="322">
        <v>0</v>
      </c>
      <c r="BB58" s="322">
        <v>0</v>
      </c>
      <c r="BC58" s="658"/>
      <c r="BD58" s="658"/>
      <c r="BE58" s="659"/>
      <c r="BF58" s="659"/>
      <c r="BG58" s="323"/>
      <c r="BH58" s="322"/>
      <c r="BI58" s="322">
        <v>0</v>
      </c>
      <c r="BJ58" s="322">
        <v>0</v>
      </c>
      <c r="BK58" s="658"/>
      <c r="BL58" s="658"/>
      <c r="BM58" s="659"/>
      <c r="BN58" s="659"/>
      <c r="BO58" s="323"/>
      <c r="BP58" s="322"/>
      <c r="BQ58" s="324">
        <v>2.8000000000000001E-2</v>
      </c>
      <c r="BR58" s="324">
        <v>2.8000000000000001E-2</v>
      </c>
      <c r="BS58" s="658"/>
      <c r="BT58" s="658"/>
      <c r="BU58" s="659"/>
      <c r="BV58" s="659"/>
      <c r="BW58" s="323" t="s">
        <v>241</v>
      </c>
      <c r="BX58" s="322" t="s">
        <v>242</v>
      </c>
      <c r="BY58" s="324">
        <v>2.8000000000000001E-2</v>
      </c>
      <c r="BZ58" s="324">
        <v>2.8000000000000001E-2</v>
      </c>
      <c r="CA58" s="658"/>
      <c r="CB58" s="658"/>
      <c r="CC58" s="659"/>
      <c r="CD58" s="659"/>
      <c r="CE58" s="323" t="s">
        <v>243</v>
      </c>
      <c r="CF58" s="322" t="s">
        <v>244</v>
      </c>
      <c r="CG58" s="324">
        <v>2.8000000000000001E-2</v>
      </c>
      <c r="CH58" s="324"/>
      <c r="CI58" s="658"/>
      <c r="CJ58" s="658"/>
      <c r="CK58" s="659"/>
      <c r="CL58" s="659"/>
      <c r="CM58" s="323"/>
      <c r="CN58" s="322"/>
      <c r="CO58" s="257">
        <v>2.8000000000000001E-2</v>
      </c>
      <c r="CP58" s="255">
        <v>0</v>
      </c>
      <c r="CQ58" s="573"/>
      <c r="CR58" s="573"/>
      <c r="CS58" s="574"/>
      <c r="CT58" s="574"/>
      <c r="CU58" s="256"/>
      <c r="CV58" s="255"/>
      <c r="CW58" s="257">
        <v>2.8000000000000001E-2</v>
      </c>
      <c r="CX58" s="255">
        <v>0</v>
      </c>
      <c r="CY58" s="573"/>
      <c r="CZ58" s="573"/>
      <c r="DA58" s="574"/>
      <c r="DB58" s="574"/>
      <c r="DC58" s="256"/>
      <c r="DD58" s="255"/>
      <c r="DE58" s="257">
        <v>0.03</v>
      </c>
      <c r="DF58" s="255">
        <v>0</v>
      </c>
      <c r="DG58" s="573"/>
      <c r="DH58" s="573"/>
      <c r="DI58" s="574"/>
      <c r="DJ58" s="574"/>
      <c r="DK58" s="256"/>
      <c r="DL58" s="255"/>
      <c r="DM58" s="255">
        <f t="shared" si="1"/>
        <v>0.16999999999999998</v>
      </c>
      <c r="DN58" s="258" t="str">
        <f t="shared" si="2"/>
        <v>OK</v>
      </c>
      <c r="DO58" s="259">
        <f t="shared" si="13"/>
        <v>0</v>
      </c>
      <c r="DP58" s="259">
        <f t="shared" si="23"/>
        <v>0</v>
      </c>
      <c r="DQ58" s="242" t="e">
        <f t="shared" si="8"/>
        <v>#DIV/0!</v>
      </c>
      <c r="DR58" s="621"/>
      <c r="DS58" s="621"/>
      <c r="DT58" s="607"/>
      <c r="DU58" s="584"/>
      <c r="DV58" s="584"/>
      <c r="DW58" s="576"/>
      <c r="DX58" s="259">
        <f t="shared" si="62"/>
        <v>0</v>
      </c>
      <c r="DY58" s="259">
        <f t="shared" si="58"/>
        <v>0</v>
      </c>
      <c r="DZ58" s="242" t="e">
        <f t="shared" si="9"/>
        <v>#DIV/0!</v>
      </c>
      <c r="EA58" s="586"/>
      <c r="EB58" s="586"/>
      <c r="EC58" s="605"/>
      <c r="ED58" s="584"/>
      <c r="EE58" s="584"/>
      <c r="EF58" s="576"/>
      <c r="EG58" s="259">
        <f>+DX58+CG58+BY58+BQ58</f>
        <v>8.4000000000000005E-2</v>
      </c>
      <c r="EH58" s="259">
        <f>+DY58+CH58+BZ58+BR58</f>
        <v>5.6000000000000001E-2</v>
      </c>
      <c r="EI58" s="242">
        <f t="shared" si="19"/>
        <v>0.66666666666666663</v>
      </c>
      <c r="EJ58" s="586"/>
      <c r="EK58" s="586"/>
      <c r="EL58" s="605"/>
      <c r="EM58" s="584"/>
      <c r="EN58" s="584"/>
      <c r="EO58" s="576"/>
      <c r="EP58" s="259">
        <f t="shared" si="69"/>
        <v>0.17</v>
      </c>
      <c r="EQ58" s="259">
        <f t="shared" si="69"/>
        <v>5.6000000000000001E-2</v>
      </c>
      <c r="ER58" s="242">
        <f t="shared" si="11"/>
        <v>0.32941176470588235</v>
      </c>
      <c r="ES58" s="621"/>
      <c r="ET58" s="621"/>
      <c r="EU58" s="607"/>
      <c r="EV58" s="584"/>
      <c r="EW58" s="584"/>
      <c r="EX58" s="576"/>
      <c r="EY58" s="260">
        <f t="shared" si="12"/>
        <v>0</v>
      </c>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row>
    <row r="59" spans="1:221" ht="54.75" customHeight="1" thickBot="1" x14ac:dyDescent="0.3">
      <c r="A59" s="654"/>
      <c r="B59" s="654"/>
      <c r="C59" s="654"/>
      <c r="D59" s="654"/>
      <c r="E59" s="654"/>
      <c r="F59" s="654"/>
      <c r="G59" s="654"/>
      <c r="H59" s="655"/>
      <c r="I59" s="656"/>
      <c r="J59" s="650"/>
      <c r="K59" s="646"/>
      <c r="L59" s="647"/>
      <c r="M59" s="649"/>
      <c r="N59" s="651"/>
      <c r="O59" s="652"/>
      <c r="P59" s="653"/>
      <c r="Q59" s="660"/>
      <c r="R59" s="652"/>
      <c r="S59" s="321" t="s">
        <v>245</v>
      </c>
      <c r="T59" s="273">
        <v>0.17</v>
      </c>
      <c r="U59" s="322">
        <v>0</v>
      </c>
      <c r="V59" s="322">
        <v>0</v>
      </c>
      <c r="W59" s="658"/>
      <c r="X59" s="658"/>
      <c r="Y59" s="659"/>
      <c r="Z59" s="659"/>
      <c r="AA59" s="323"/>
      <c r="AB59" s="322"/>
      <c r="AC59" s="322">
        <v>0</v>
      </c>
      <c r="AD59" s="322">
        <v>0</v>
      </c>
      <c r="AE59" s="658"/>
      <c r="AF59" s="658"/>
      <c r="AG59" s="659"/>
      <c r="AH59" s="659"/>
      <c r="AI59" s="323"/>
      <c r="AJ59" s="322"/>
      <c r="AK59" s="322">
        <v>0</v>
      </c>
      <c r="AL59" s="322">
        <v>0</v>
      </c>
      <c r="AM59" s="658"/>
      <c r="AN59" s="658"/>
      <c r="AO59" s="659"/>
      <c r="AP59" s="659"/>
      <c r="AQ59" s="323"/>
      <c r="AR59" s="322"/>
      <c r="AS59" s="322">
        <v>0</v>
      </c>
      <c r="AT59" s="322">
        <v>0</v>
      </c>
      <c r="AU59" s="658"/>
      <c r="AV59" s="658"/>
      <c r="AW59" s="659"/>
      <c r="AX59" s="659"/>
      <c r="AY59" s="323"/>
      <c r="AZ59" s="322"/>
      <c r="BA59" s="322">
        <v>0</v>
      </c>
      <c r="BB59" s="322">
        <v>0</v>
      </c>
      <c r="BC59" s="658"/>
      <c r="BD59" s="658"/>
      <c r="BE59" s="659"/>
      <c r="BF59" s="659"/>
      <c r="BG59" s="323"/>
      <c r="BH59" s="322"/>
      <c r="BI59" s="322">
        <v>0</v>
      </c>
      <c r="BJ59" s="322">
        <v>0</v>
      </c>
      <c r="BK59" s="658"/>
      <c r="BL59" s="658"/>
      <c r="BM59" s="659"/>
      <c r="BN59" s="659"/>
      <c r="BO59" s="323"/>
      <c r="BP59" s="322"/>
      <c r="BQ59" s="324">
        <v>2.8000000000000001E-2</v>
      </c>
      <c r="BR59" s="324">
        <v>2.8000000000000001E-2</v>
      </c>
      <c r="BS59" s="658"/>
      <c r="BT59" s="658"/>
      <c r="BU59" s="659"/>
      <c r="BV59" s="659"/>
      <c r="BW59" s="323" t="s">
        <v>246</v>
      </c>
      <c r="BX59" s="322" t="s">
        <v>247</v>
      </c>
      <c r="BY59" s="324">
        <v>2.8000000000000001E-2</v>
      </c>
      <c r="BZ59" s="324">
        <v>2.8000000000000001E-2</v>
      </c>
      <c r="CA59" s="658"/>
      <c r="CB59" s="658"/>
      <c r="CC59" s="659"/>
      <c r="CD59" s="659"/>
      <c r="CE59" s="323" t="s">
        <v>248</v>
      </c>
      <c r="CF59" s="322" t="s">
        <v>249</v>
      </c>
      <c r="CG59" s="324">
        <v>2.8000000000000001E-2</v>
      </c>
      <c r="CH59" s="324"/>
      <c r="CI59" s="658"/>
      <c r="CJ59" s="658"/>
      <c r="CK59" s="659"/>
      <c r="CL59" s="659"/>
      <c r="CM59" s="323"/>
      <c r="CN59" s="322"/>
      <c r="CO59" s="257">
        <v>2.8000000000000001E-2</v>
      </c>
      <c r="CP59" s="255">
        <v>0</v>
      </c>
      <c r="CQ59" s="573"/>
      <c r="CR59" s="573"/>
      <c r="CS59" s="574"/>
      <c r="CT59" s="574"/>
      <c r="CU59" s="256"/>
      <c r="CV59" s="255"/>
      <c r="CW59" s="257">
        <v>2.8000000000000001E-2</v>
      </c>
      <c r="CX59" s="255">
        <v>0</v>
      </c>
      <c r="CY59" s="573"/>
      <c r="CZ59" s="573"/>
      <c r="DA59" s="574"/>
      <c r="DB59" s="574"/>
      <c r="DC59" s="256"/>
      <c r="DD59" s="255"/>
      <c r="DE59" s="257">
        <v>0.03</v>
      </c>
      <c r="DF59" s="255">
        <v>0</v>
      </c>
      <c r="DG59" s="573"/>
      <c r="DH59" s="573"/>
      <c r="DI59" s="574"/>
      <c r="DJ59" s="574"/>
      <c r="DK59" s="256"/>
      <c r="DL59" s="255"/>
      <c r="DM59" s="255">
        <f t="shared" si="1"/>
        <v>0.16999999999999998</v>
      </c>
      <c r="DN59" s="258" t="str">
        <f t="shared" si="2"/>
        <v>OK</v>
      </c>
      <c r="DO59" s="259">
        <f t="shared" si="13"/>
        <v>0</v>
      </c>
      <c r="DP59" s="259">
        <f t="shared" si="23"/>
        <v>0</v>
      </c>
      <c r="DQ59" s="242" t="e">
        <f t="shared" si="8"/>
        <v>#DIV/0!</v>
      </c>
      <c r="DR59" s="621"/>
      <c r="DS59" s="621"/>
      <c r="DT59" s="607"/>
      <c r="DU59" s="584"/>
      <c r="DV59" s="584"/>
      <c r="DW59" s="576"/>
      <c r="DX59" s="259">
        <f t="shared" si="62"/>
        <v>0</v>
      </c>
      <c r="DY59" s="259">
        <f t="shared" si="58"/>
        <v>0</v>
      </c>
      <c r="DZ59" s="242" t="e">
        <f t="shared" si="9"/>
        <v>#DIV/0!</v>
      </c>
      <c r="EA59" s="586"/>
      <c r="EB59" s="586"/>
      <c r="EC59" s="605"/>
      <c r="ED59" s="584"/>
      <c r="EE59" s="584"/>
      <c r="EF59" s="576"/>
      <c r="EG59" s="259">
        <f t="shared" si="67"/>
        <v>8.4000000000000005E-2</v>
      </c>
      <c r="EH59" s="259">
        <f t="shared" si="67"/>
        <v>5.6000000000000001E-2</v>
      </c>
      <c r="EI59" s="242">
        <f t="shared" si="19"/>
        <v>0.66666666666666663</v>
      </c>
      <c r="EJ59" s="586"/>
      <c r="EK59" s="586"/>
      <c r="EL59" s="605"/>
      <c r="EM59" s="584"/>
      <c r="EN59" s="584"/>
      <c r="EO59" s="576"/>
      <c r="EP59" s="259">
        <f t="shared" si="69"/>
        <v>0.17</v>
      </c>
      <c r="EQ59" s="259">
        <f t="shared" si="69"/>
        <v>5.6000000000000001E-2</v>
      </c>
      <c r="ER59" s="242">
        <f t="shared" si="11"/>
        <v>0.32941176470588235</v>
      </c>
      <c r="ES59" s="621"/>
      <c r="ET59" s="621"/>
      <c r="EU59" s="607"/>
      <c r="EV59" s="584"/>
      <c r="EW59" s="584"/>
      <c r="EX59" s="576"/>
      <c r="EY59" s="260">
        <f t="shared" si="12"/>
        <v>0</v>
      </c>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row>
    <row r="60" spans="1:221" ht="54.75" customHeight="1" thickBot="1" x14ac:dyDescent="0.3">
      <c r="A60" s="654"/>
      <c r="B60" s="654"/>
      <c r="C60" s="654"/>
      <c r="D60" s="654"/>
      <c r="E60" s="654"/>
      <c r="F60" s="654"/>
      <c r="G60" s="654"/>
      <c r="H60" s="655"/>
      <c r="I60" s="656"/>
      <c r="J60" s="650"/>
      <c r="K60" s="646"/>
      <c r="L60" s="647"/>
      <c r="M60" s="649"/>
      <c r="N60" s="651"/>
      <c r="O60" s="652"/>
      <c r="P60" s="653"/>
      <c r="Q60" s="660"/>
      <c r="R60" s="652"/>
      <c r="S60" s="321" t="s">
        <v>250</v>
      </c>
      <c r="T60" s="273">
        <v>0.15</v>
      </c>
      <c r="U60" s="322">
        <v>0</v>
      </c>
      <c r="V60" s="322">
        <v>0</v>
      </c>
      <c r="W60" s="658"/>
      <c r="X60" s="658"/>
      <c r="Y60" s="659"/>
      <c r="Z60" s="659"/>
      <c r="AA60" s="323"/>
      <c r="AB60" s="322"/>
      <c r="AC60" s="322">
        <v>0</v>
      </c>
      <c r="AD60" s="322">
        <v>0</v>
      </c>
      <c r="AE60" s="658"/>
      <c r="AF60" s="658"/>
      <c r="AG60" s="659"/>
      <c r="AH60" s="659"/>
      <c r="AI60" s="323"/>
      <c r="AJ60" s="322"/>
      <c r="AK60" s="322">
        <v>0</v>
      </c>
      <c r="AL60" s="322">
        <v>0</v>
      </c>
      <c r="AM60" s="658"/>
      <c r="AN60" s="658"/>
      <c r="AO60" s="659"/>
      <c r="AP60" s="659"/>
      <c r="AQ60" s="323"/>
      <c r="AR60" s="322"/>
      <c r="AS60" s="322">
        <v>0</v>
      </c>
      <c r="AT60" s="322">
        <v>0</v>
      </c>
      <c r="AU60" s="658"/>
      <c r="AV60" s="658"/>
      <c r="AW60" s="659"/>
      <c r="AX60" s="659"/>
      <c r="AY60" s="323"/>
      <c r="AZ60" s="322"/>
      <c r="BA60" s="322">
        <v>0</v>
      </c>
      <c r="BB60" s="322">
        <v>0</v>
      </c>
      <c r="BC60" s="658"/>
      <c r="BD60" s="658"/>
      <c r="BE60" s="659"/>
      <c r="BF60" s="659"/>
      <c r="BG60" s="323"/>
      <c r="BH60" s="322"/>
      <c r="BI60" s="322">
        <v>0</v>
      </c>
      <c r="BJ60" s="322">
        <v>0</v>
      </c>
      <c r="BK60" s="658"/>
      <c r="BL60" s="658"/>
      <c r="BM60" s="659"/>
      <c r="BN60" s="659"/>
      <c r="BO60" s="323"/>
      <c r="BP60" s="322"/>
      <c r="BQ60" s="324">
        <v>2.8000000000000001E-2</v>
      </c>
      <c r="BR60" s="324">
        <v>2.8000000000000001E-2</v>
      </c>
      <c r="BS60" s="658"/>
      <c r="BT60" s="658"/>
      <c r="BU60" s="659"/>
      <c r="BV60" s="659"/>
      <c r="BW60" s="323" t="s">
        <v>251</v>
      </c>
      <c r="BX60" s="322" t="s">
        <v>252</v>
      </c>
      <c r="BY60" s="324">
        <v>2.4E-2</v>
      </c>
      <c r="BZ60" s="324">
        <v>2.4E-2</v>
      </c>
      <c r="CA60" s="658"/>
      <c r="CB60" s="658"/>
      <c r="CC60" s="659"/>
      <c r="CD60" s="659"/>
      <c r="CE60" s="323" t="s">
        <v>253</v>
      </c>
      <c r="CF60" s="322" t="s">
        <v>252</v>
      </c>
      <c r="CG60" s="324">
        <v>2.4E-2</v>
      </c>
      <c r="CH60" s="324"/>
      <c r="CI60" s="658"/>
      <c r="CJ60" s="658"/>
      <c r="CK60" s="659"/>
      <c r="CL60" s="659"/>
      <c r="CM60" s="323"/>
      <c r="CN60" s="322"/>
      <c r="CO60" s="257">
        <v>2.4E-2</v>
      </c>
      <c r="CP60" s="255">
        <v>0</v>
      </c>
      <c r="CQ60" s="573"/>
      <c r="CR60" s="573"/>
      <c r="CS60" s="574"/>
      <c r="CT60" s="574"/>
      <c r="CU60" s="256"/>
      <c r="CV60" s="255"/>
      <c r="CW60" s="257">
        <v>2.8000000000000001E-2</v>
      </c>
      <c r="CX60" s="255">
        <v>0</v>
      </c>
      <c r="CY60" s="573"/>
      <c r="CZ60" s="573"/>
      <c r="DA60" s="574"/>
      <c r="DB60" s="574"/>
      <c r="DC60" s="256"/>
      <c r="DD60" s="255"/>
      <c r="DE60" s="257">
        <v>2.1999999999999999E-2</v>
      </c>
      <c r="DF60" s="255">
        <v>0</v>
      </c>
      <c r="DG60" s="573"/>
      <c r="DH60" s="573"/>
      <c r="DI60" s="574"/>
      <c r="DJ60" s="574"/>
      <c r="DK60" s="256"/>
      <c r="DL60" s="255"/>
      <c r="DM60" s="255">
        <f t="shared" si="1"/>
        <v>0.15</v>
      </c>
      <c r="DN60" s="258" t="str">
        <f t="shared" si="2"/>
        <v>OK</v>
      </c>
      <c r="DO60" s="259">
        <f t="shared" si="13"/>
        <v>0</v>
      </c>
      <c r="DP60" s="259">
        <f t="shared" si="23"/>
        <v>0</v>
      </c>
      <c r="DQ60" s="242" t="e">
        <f t="shared" si="8"/>
        <v>#DIV/0!</v>
      </c>
      <c r="DR60" s="621"/>
      <c r="DS60" s="621"/>
      <c r="DT60" s="607" t="e">
        <f t="shared" si="14"/>
        <v>#DIV/0!</v>
      </c>
      <c r="DU60" s="584"/>
      <c r="DV60" s="584"/>
      <c r="DW60" s="576"/>
      <c r="DX60" s="259">
        <f>+BI60+BA60+AS60+AK60+AC60+U60</f>
        <v>0</v>
      </c>
      <c r="DY60" s="259">
        <f t="shared" si="58"/>
        <v>0</v>
      </c>
      <c r="DZ60" s="242" t="e">
        <f t="shared" si="9"/>
        <v>#DIV/0!</v>
      </c>
      <c r="EA60" s="586"/>
      <c r="EB60" s="586"/>
      <c r="EC60" s="605"/>
      <c r="ED60" s="584"/>
      <c r="EE60" s="584"/>
      <c r="EF60" s="576"/>
      <c r="EG60" s="259">
        <f>+DX60+CG60+BY60+BQ60</f>
        <v>7.5999999999999998E-2</v>
      </c>
      <c r="EH60" s="259">
        <f>+DY60+CH60+BZ60+BR60</f>
        <v>5.2000000000000005E-2</v>
      </c>
      <c r="EI60" s="242">
        <f t="shared" si="19"/>
        <v>0.6842105263157896</v>
      </c>
      <c r="EJ60" s="586"/>
      <c r="EK60" s="586"/>
      <c r="EL60" s="605"/>
      <c r="EM60" s="584"/>
      <c r="EN60" s="584"/>
      <c r="EO60" s="576"/>
      <c r="EP60" s="259">
        <f t="shared" si="69"/>
        <v>0.15</v>
      </c>
      <c r="EQ60" s="259">
        <f t="shared" si="69"/>
        <v>5.2000000000000005E-2</v>
      </c>
      <c r="ER60" s="242">
        <f t="shared" si="11"/>
        <v>0.34666666666666673</v>
      </c>
      <c r="ES60" s="621"/>
      <c r="ET60" s="621"/>
      <c r="EU60" s="607" t="e">
        <f t="shared" ref="EU60:EU70" si="70">+ET60/ES60</f>
        <v>#DIV/0!</v>
      </c>
      <c r="EV60" s="584"/>
      <c r="EW60" s="584"/>
      <c r="EX60" s="576"/>
      <c r="EY60" s="260">
        <f>EP60-T60</f>
        <v>0</v>
      </c>
      <c r="EZ60" s="388">
        <f>12*EW55/100</f>
        <v>3.9348000000000001E-2</v>
      </c>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row>
    <row r="61" spans="1:221" ht="41.25" customHeight="1" thickBot="1" x14ac:dyDescent="0.3">
      <c r="A61" s="654"/>
      <c r="B61" s="654"/>
      <c r="C61" s="654"/>
      <c r="D61" s="654"/>
      <c r="E61" s="654"/>
      <c r="F61" s="654"/>
      <c r="G61" s="654"/>
      <c r="H61" s="655"/>
      <c r="I61" s="656"/>
      <c r="J61" s="650">
        <v>15</v>
      </c>
      <c r="K61" s="646" t="s">
        <v>254</v>
      </c>
      <c r="L61" s="672" t="s">
        <v>255</v>
      </c>
      <c r="M61" s="648" t="s">
        <v>159</v>
      </c>
      <c r="N61" s="656">
        <v>1</v>
      </c>
      <c r="O61" s="652" t="s">
        <v>256</v>
      </c>
      <c r="P61" s="653">
        <v>0.35</v>
      </c>
      <c r="Q61" s="660">
        <f>+P61/$P$99</f>
        <v>3.4482758620689655E-2</v>
      </c>
      <c r="R61" s="652" t="s">
        <v>101</v>
      </c>
      <c r="S61" s="661" t="s">
        <v>257</v>
      </c>
      <c r="T61" s="662">
        <v>0.65</v>
      </c>
      <c r="U61" s="658">
        <v>0</v>
      </c>
      <c r="V61" s="658">
        <v>0</v>
      </c>
      <c r="W61" s="658">
        <f>+U61+U63</f>
        <v>0</v>
      </c>
      <c r="X61" s="658">
        <f>+V61+V63</f>
        <v>0</v>
      </c>
      <c r="Y61" s="659"/>
      <c r="Z61" s="659"/>
      <c r="AA61" s="323"/>
      <c r="AB61" s="322"/>
      <c r="AC61" s="658">
        <v>0</v>
      </c>
      <c r="AD61" s="658">
        <v>0</v>
      </c>
      <c r="AE61" s="658">
        <f>+AC61+AC63</f>
        <v>0</v>
      </c>
      <c r="AF61" s="658">
        <f>+AD61+AD63</f>
        <v>0</v>
      </c>
      <c r="AG61" s="659"/>
      <c r="AH61" s="659"/>
      <c r="AI61" s="323"/>
      <c r="AJ61" s="322"/>
      <c r="AK61" s="658">
        <v>0</v>
      </c>
      <c r="AL61" s="658">
        <v>0</v>
      </c>
      <c r="AM61" s="658">
        <f>+AK61+AK63</f>
        <v>0</v>
      </c>
      <c r="AN61" s="658">
        <f>+AL61+AL63</f>
        <v>0</v>
      </c>
      <c r="AO61" s="659"/>
      <c r="AP61" s="659"/>
      <c r="AQ61" s="323"/>
      <c r="AR61" s="322"/>
      <c r="AS61" s="658">
        <v>0</v>
      </c>
      <c r="AT61" s="658">
        <v>0</v>
      </c>
      <c r="AU61" s="658">
        <f>+AS61+AS63</f>
        <v>0</v>
      </c>
      <c r="AV61" s="658">
        <f>+AT61+AT63</f>
        <v>0</v>
      </c>
      <c r="AW61" s="659"/>
      <c r="AX61" s="659"/>
      <c r="AY61" s="323"/>
      <c r="AZ61" s="322"/>
      <c r="BA61" s="658">
        <v>0</v>
      </c>
      <c r="BB61" s="658">
        <v>0</v>
      </c>
      <c r="BC61" s="658">
        <f>+BA61+BA63</f>
        <v>0</v>
      </c>
      <c r="BD61" s="658">
        <f>+BB61+BB63</f>
        <v>0</v>
      </c>
      <c r="BE61" s="659"/>
      <c r="BF61" s="659"/>
      <c r="BG61" s="323"/>
      <c r="BH61" s="322"/>
      <c r="BI61" s="658">
        <v>0</v>
      </c>
      <c r="BJ61" s="658">
        <v>0</v>
      </c>
      <c r="BK61" s="658">
        <f>+BI61+BI63</f>
        <v>0</v>
      </c>
      <c r="BL61" s="658">
        <f>+BJ61+BJ63</f>
        <v>0</v>
      </c>
      <c r="BM61" s="659"/>
      <c r="BN61" s="659"/>
      <c r="BO61" s="323"/>
      <c r="BP61" s="322"/>
      <c r="BQ61" s="664">
        <v>0.1</v>
      </c>
      <c r="BR61" s="664">
        <v>0.1</v>
      </c>
      <c r="BS61" s="658">
        <f>+BQ61+BQ63</f>
        <v>0.15000000000000002</v>
      </c>
      <c r="BT61" s="658">
        <f>+BR61+BR63</f>
        <v>0.15000000000000002</v>
      </c>
      <c r="BU61" s="659"/>
      <c r="BV61" s="659"/>
      <c r="BW61" s="665" t="s">
        <v>258</v>
      </c>
      <c r="BX61" s="668" t="s">
        <v>259</v>
      </c>
      <c r="BY61" s="658">
        <v>0.1</v>
      </c>
      <c r="BZ61" s="658">
        <v>0.1</v>
      </c>
      <c r="CA61" s="658">
        <f>+BY61+BY63</f>
        <v>0.16</v>
      </c>
      <c r="CB61" s="658">
        <f>+BZ61+BZ63</f>
        <v>0.16</v>
      </c>
      <c r="CC61" s="659"/>
      <c r="CD61" s="659"/>
      <c r="CE61" s="665" t="s">
        <v>260</v>
      </c>
      <c r="CF61" s="668" t="s">
        <v>261</v>
      </c>
      <c r="CG61" s="658">
        <v>0.12</v>
      </c>
      <c r="CH61" s="658"/>
      <c r="CI61" s="658">
        <f>+CG61+CG63</f>
        <v>0.18</v>
      </c>
      <c r="CJ61" s="658">
        <f>+CH61+CH63</f>
        <v>0</v>
      </c>
      <c r="CK61" s="659"/>
      <c r="CL61" s="659"/>
      <c r="CM61" s="665"/>
      <c r="CN61" s="668"/>
      <c r="CO61" s="573">
        <v>0.12</v>
      </c>
      <c r="CP61" s="573">
        <v>0</v>
      </c>
      <c r="CQ61" s="573">
        <f>+CO61+CO63</f>
        <v>0.18</v>
      </c>
      <c r="CR61" s="573">
        <f>+CP61+CP63</f>
        <v>0</v>
      </c>
      <c r="CS61" s="574"/>
      <c r="CT61" s="574"/>
      <c r="CU61" s="256"/>
      <c r="CV61" s="255"/>
      <c r="CW61" s="673">
        <v>0.11</v>
      </c>
      <c r="CX61" s="573">
        <v>0</v>
      </c>
      <c r="CY61" s="573">
        <f>+CW61+CW63</f>
        <v>0.16999999999999998</v>
      </c>
      <c r="CZ61" s="573">
        <f>+CX61+CX63</f>
        <v>0</v>
      </c>
      <c r="DA61" s="574"/>
      <c r="DB61" s="574"/>
      <c r="DC61" s="256"/>
      <c r="DD61" s="255"/>
      <c r="DE61" s="573">
        <v>0.1</v>
      </c>
      <c r="DF61" s="573">
        <v>0</v>
      </c>
      <c r="DG61" s="573">
        <f>+DE61+DE63</f>
        <v>0.16</v>
      </c>
      <c r="DH61" s="573">
        <f>+DF61+DF63</f>
        <v>0</v>
      </c>
      <c r="DI61" s="574"/>
      <c r="DJ61" s="574"/>
      <c r="DK61" s="256"/>
      <c r="DL61" s="255"/>
      <c r="DM61" s="255">
        <f t="shared" si="1"/>
        <v>0.65</v>
      </c>
      <c r="DN61" s="258" t="str">
        <f t="shared" si="2"/>
        <v>OK</v>
      </c>
      <c r="DO61" s="259">
        <f t="shared" si="13"/>
        <v>0</v>
      </c>
      <c r="DP61" s="259">
        <f t="shared" si="23"/>
        <v>0</v>
      </c>
      <c r="DQ61" s="242" t="e">
        <f t="shared" si="8"/>
        <v>#DIV/0!</v>
      </c>
      <c r="DR61" s="586">
        <f>+W61+AE61+AM61</f>
        <v>0</v>
      </c>
      <c r="DS61" s="586">
        <f>+X61+AF61+AN61</f>
        <v>0</v>
      </c>
      <c r="DT61" s="588" t="e">
        <f>+DS61/DR61</f>
        <v>#DIV/0!</v>
      </c>
      <c r="DU61" s="584"/>
      <c r="DV61" s="584"/>
      <c r="DW61" s="576"/>
      <c r="DX61" s="586">
        <f t="shared" si="62"/>
        <v>0</v>
      </c>
      <c r="DY61" s="586">
        <f t="shared" si="58"/>
        <v>0</v>
      </c>
      <c r="DZ61" s="242" t="e">
        <f t="shared" si="9"/>
        <v>#DIV/0!</v>
      </c>
      <c r="EA61" s="586">
        <f>+DR61+BK61+BC61+AU61</f>
        <v>0</v>
      </c>
      <c r="EB61" s="586">
        <f>+DS61+BL61+BD61+AV61</f>
        <v>0</v>
      </c>
      <c r="EC61" s="588" t="e">
        <f>+EB61/EA61</f>
        <v>#DIV/0!</v>
      </c>
      <c r="ED61" s="584"/>
      <c r="EE61" s="584"/>
      <c r="EF61" s="576"/>
      <c r="EG61" s="586">
        <f>+DX61+CG61+BY61+BQ61</f>
        <v>0.32</v>
      </c>
      <c r="EH61" s="586">
        <f>+DY61+CH61+BZ61+BR61</f>
        <v>0.2</v>
      </c>
      <c r="EI61" s="585">
        <f t="shared" si="19"/>
        <v>0.625</v>
      </c>
      <c r="EJ61" s="586">
        <f>+EA61+CI61+CA61+BS61</f>
        <v>0.49</v>
      </c>
      <c r="EK61" s="586">
        <f>+EB61+CR61+CJ61+CB61</f>
        <v>0.16</v>
      </c>
      <c r="EL61" s="588">
        <f>+EK61/EJ61</f>
        <v>0.32653061224489799</v>
      </c>
      <c r="EM61" s="584"/>
      <c r="EN61" s="584"/>
      <c r="EO61" s="576"/>
      <c r="EP61" s="259">
        <f t="shared" si="69"/>
        <v>0.65</v>
      </c>
      <c r="EQ61" s="259">
        <f t="shared" si="69"/>
        <v>0.2</v>
      </c>
      <c r="ER61" s="242">
        <f t="shared" si="11"/>
        <v>0.30769230769230771</v>
      </c>
      <c r="ES61" s="586">
        <f>+EJ61+DG61+CY61+CQ61</f>
        <v>1</v>
      </c>
      <c r="ET61" s="586">
        <f>+EK61+DH61+CZ61+CR61</f>
        <v>0.16</v>
      </c>
      <c r="EU61" s="264">
        <f t="shared" si="70"/>
        <v>0.16</v>
      </c>
      <c r="EV61" s="584"/>
      <c r="EW61" s="584"/>
      <c r="EX61" s="576"/>
      <c r="EY61" s="260">
        <f>EP61-T61</f>
        <v>0</v>
      </c>
      <c r="EZ61" s="261"/>
      <c r="FA61" s="37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row>
    <row r="62" spans="1:221" ht="18.75" customHeight="1" thickBot="1" x14ac:dyDescent="0.3">
      <c r="A62" s="654"/>
      <c r="B62" s="654"/>
      <c r="C62" s="654"/>
      <c r="D62" s="654"/>
      <c r="E62" s="654"/>
      <c r="F62" s="654"/>
      <c r="G62" s="654"/>
      <c r="H62" s="655"/>
      <c r="I62" s="656"/>
      <c r="J62" s="650"/>
      <c r="K62" s="646"/>
      <c r="L62" s="672"/>
      <c r="M62" s="648"/>
      <c r="N62" s="656"/>
      <c r="O62" s="652"/>
      <c r="P62" s="653"/>
      <c r="Q62" s="660"/>
      <c r="R62" s="652"/>
      <c r="S62" s="661"/>
      <c r="T62" s="662"/>
      <c r="U62" s="658"/>
      <c r="V62" s="658"/>
      <c r="W62" s="658"/>
      <c r="X62" s="658"/>
      <c r="Y62" s="659"/>
      <c r="Z62" s="659"/>
      <c r="AA62" s="323"/>
      <c r="AB62" s="322"/>
      <c r="AC62" s="658"/>
      <c r="AD62" s="658"/>
      <c r="AE62" s="658"/>
      <c r="AF62" s="658"/>
      <c r="AG62" s="659"/>
      <c r="AH62" s="659"/>
      <c r="AI62" s="323"/>
      <c r="AJ62" s="322"/>
      <c r="AK62" s="658"/>
      <c r="AL62" s="658"/>
      <c r="AM62" s="658"/>
      <c r="AN62" s="658"/>
      <c r="AO62" s="659"/>
      <c r="AP62" s="659"/>
      <c r="AQ62" s="323"/>
      <c r="AR62" s="322"/>
      <c r="AS62" s="658"/>
      <c r="AT62" s="658"/>
      <c r="AU62" s="658"/>
      <c r="AV62" s="658"/>
      <c r="AW62" s="659"/>
      <c r="AX62" s="659"/>
      <c r="AY62" s="323"/>
      <c r="AZ62" s="322"/>
      <c r="BA62" s="658"/>
      <c r="BB62" s="658"/>
      <c r="BC62" s="658"/>
      <c r="BD62" s="658"/>
      <c r="BE62" s="659"/>
      <c r="BF62" s="659"/>
      <c r="BG62" s="323"/>
      <c r="BH62" s="322"/>
      <c r="BI62" s="658"/>
      <c r="BJ62" s="658"/>
      <c r="BK62" s="658"/>
      <c r="BL62" s="658"/>
      <c r="BM62" s="659"/>
      <c r="BN62" s="659"/>
      <c r="BO62" s="323"/>
      <c r="BP62" s="322"/>
      <c r="BQ62" s="664"/>
      <c r="BR62" s="664"/>
      <c r="BS62" s="658"/>
      <c r="BT62" s="658"/>
      <c r="BU62" s="659"/>
      <c r="BV62" s="659"/>
      <c r="BW62" s="667"/>
      <c r="BX62" s="670"/>
      <c r="BY62" s="658"/>
      <c r="BZ62" s="658"/>
      <c r="CA62" s="658"/>
      <c r="CB62" s="658"/>
      <c r="CC62" s="659"/>
      <c r="CD62" s="659"/>
      <c r="CE62" s="667"/>
      <c r="CF62" s="670"/>
      <c r="CG62" s="658"/>
      <c r="CH62" s="658"/>
      <c r="CI62" s="658"/>
      <c r="CJ62" s="658"/>
      <c r="CK62" s="659"/>
      <c r="CL62" s="659"/>
      <c r="CM62" s="667"/>
      <c r="CN62" s="670"/>
      <c r="CO62" s="573"/>
      <c r="CP62" s="573"/>
      <c r="CQ62" s="573"/>
      <c r="CR62" s="573"/>
      <c r="CS62" s="574"/>
      <c r="CT62" s="574"/>
      <c r="CU62" s="256"/>
      <c r="CV62" s="255"/>
      <c r="CW62" s="673"/>
      <c r="CX62" s="573"/>
      <c r="CY62" s="573"/>
      <c r="CZ62" s="573"/>
      <c r="DA62" s="574"/>
      <c r="DB62" s="574"/>
      <c r="DC62" s="256"/>
      <c r="DD62" s="255"/>
      <c r="DE62" s="573"/>
      <c r="DF62" s="573"/>
      <c r="DG62" s="573"/>
      <c r="DH62" s="573"/>
      <c r="DI62" s="574"/>
      <c r="DJ62" s="574"/>
      <c r="DK62" s="256"/>
      <c r="DL62" s="255"/>
      <c r="DM62" s="255">
        <f t="shared" si="1"/>
        <v>0</v>
      </c>
      <c r="DN62" s="258" t="str">
        <f t="shared" si="2"/>
        <v>OK</v>
      </c>
      <c r="DO62" s="259">
        <f t="shared" si="13"/>
        <v>0</v>
      </c>
      <c r="DP62" s="259">
        <f t="shared" si="23"/>
        <v>0</v>
      </c>
      <c r="DQ62" s="242" t="e">
        <f t="shared" si="8"/>
        <v>#DIV/0!</v>
      </c>
      <c r="DR62" s="586"/>
      <c r="DS62" s="586"/>
      <c r="DT62" s="588"/>
      <c r="DU62" s="584"/>
      <c r="DV62" s="584"/>
      <c r="DW62" s="576"/>
      <c r="DX62" s="586"/>
      <c r="DY62" s="586"/>
      <c r="DZ62" s="242" t="e">
        <f t="shared" si="9"/>
        <v>#DIV/0!</v>
      </c>
      <c r="EA62" s="586"/>
      <c r="EB62" s="586"/>
      <c r="EC62" s="588"/>
      <c r="ED62" s="584"/>
      <c r="EE62" s="584"/>
      <c r="EF62" s="576"/>
      <c r="EG62" s="586"/>
      <c r="EH62" s="586"/>
      <c r="EI62" s="585"/>
      <c r="EJ62" s="586"/>
      <c r="EK62" s="586"/>
      <c r="EL62" s="588"/>
      <c r="EM62" s="584"/>
      <c r="EN62" s="584"/>
      <c r="EO62" s="576"/>
      <c r="EP62" s="259">
        <f t="shared" si="69"/>
        <v>0</v>
      </c>
      <c r="EQ62" s="259">
        <f t="shared" si="69"/>
        <v>0</v>
      </c>
      <c r="ER62" s="242" t="e">
        <f t="shared" si="11"/>
        <v>#DIV/0!</v>
      </c>
      <c r="ES62" s="586"/>
      <c r="ET62" s="586"/>
      <c r="EU62" s="264" t="e">
        <f t="shared" si="70"/>
        <v>#DIV/0!</v>
      </c>
      <c r="EV62" s="584"/>
      <c r="EW62" s="584"/>
      <c r="EX62" s="576"/>
      <c r="EY62" s="260"/>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row>
    <row r="63" spans="1:221" ht="41.25" customHeight="1" thickBot="1" x14ac:dyDescent="0.3">
      <c r="A63" s="654"/>
      <c r="B63" s="654"/>
      <c r="C63" s="654"/>
      <c r="D63" s="654"/>
      <c r="E63" s="654"/>
      <c r="F63" s="654"/>
      <c r="G63" s="654"/>
      <c r="H63" s="655"/>
      <c r="I63" s="656"/>
      <c r="J63" s="650"/>
      <c r="K63" s="646"/>
      <c r="L63" s="325" t="s">
        <v>262</v>
      </c>
      <c r="M63" s="648"/>
      <c r="N63" s="656"/>
      <c r="O63" s="652"/>
      <c r="P63" s="653"/>
      <c r="Q63" s="660"/>
      <c r="R63" s="652"/>
      <c r="S63" s="272" t="s">
        <v>688</v>
      </c>
      <c r="T63" s="273">
        <v>0.35</v>
      </c>
      <c r="U63" s="322">
        <v>0</v>
      </c>
      <c r="V63" s="322">
        <v>0</v>
      </c>
      <c r="W63" s="658"/>
      <c r="X63" s="658"/>
      <c r="Y63" s="659"/>
      <c r="Z63" s="659"/>
      <c r="AA63" s="323"/>
      <c r="AB63" s="322"/>
      <c r="AC63" s="322">
        <v>0</v>
      </c>
      <c r="AD63" s="322">
        <v>0</v>
      </c>
      <c r="AE63" s="658"/>
      <c r="AF63" s="658"/>
      <c r="AG63" s="659"/>
      <c r="AH63" s="659"/>
      <c r="AI63" s="323"/>
      <c r="AJ63" s="322"/>
      <c r="AK63" s="322">
        <v>0</v>
      </c>
      <c r="AL63" s="322">
        <v>0</v>
      </c>
      <c r="AM63" s="658"/>
      <c r="AN63" s="658"/>
      <c r="AO63" s="659"/>
      <c r="AP63" s="659"/>
      <c r="AQ63" s="323"/>
      <c r="AR63" s="322"/>
      <c r="AS63" s="322">
        <v>0</v>
      </c>
      <c r="AT63" s="322">
        <v>0</v>
      </c>
      <c r="AU63" s="658"/>
      <c r="AV63" s="658"/>
      <c r="AW63" s="659"/>
      <c r="AX63" s="659"/>
      <c r="AY63" s="323"/>
      <c r="AZ63" s="322"/>
      <c r="BA63" s="322">
        <v>0</v>
      </c>
      <c r="BB63" s="322">
        <v>0</v>
      </c>
      <c r="BC63" s="658"/>
      <c r="BD63" s="658"/>
      <c r="BE63" s="659"/>
      <c r="BF63" s="659"/>
      <c r="BG63" s="323"/>
      <c r="BH63" s="322"/>
      <c r="BI63" s="322">
        <v>0</v>
      </c>
      <c r="BJ63" s="322">
        <v>0</v>
      </c>
      <c r="BK63" s="658"/>
      <c r="BL63" s="658"/>
      <c r="BM63" s="659"/>
      <c r="BN63" s="659"/>
      <c r="BO63" s="323"/>
      <c r="BP63" s="322"/>
      <c r="BQ63" s="324">
        <v>0.05</v>
      </c>
      <c r="BR63" s="324">
        <v>0.05</v>
      </c>
      <c r="BS63" s="658"/>
      <c r="BT63" s="658"/>
      <c r="BU63" s="659"/>
      <c r="BV63" s="659"/>
      <c r="BW63" s="665" t="s">
        <v>264</v>
      </c>
      <c r="BX63" s="668" t="s">
        <v>265</v>
      </c>
      <c r="BY63" s="322">
        <v>0.06</v>
      </c>
      <c r="BZ63" s="322">
        <v>0.06</v>
      </c>
      <c r="CA63" s="658"/>
      <c r="CB63" s="658"/>
      <c r="CC63" s="659"/>
      <c r="CD63" s="659"/>
      <c r="CE63" s="665" t="s">
        <v>266</v>
      </c>
      <c r="CF63" s="668" t="s">
        <v>265</v>
      </c>
      <c r="CG63" s="322">
        <v>0.06</v>
      </c>
      <c r="CH63" s="322"/>
      <c r="CI63" s="658"/>
      <c r="CJ63" s="658"/>
      <c r="CK63" s="659"/>
      <c r="CL63" s="659"/>
      <c r="CM63" s="665"/>
      <c r="CN63" s="668"/>
      <c r="CO63" s="255">
        <v>0.06</v>
      </c>
      <c r="CP63" s="255">
        <v>0</v>
      </c>
      <c r="CQ63" s="573"/>
      <c r="CR63" s="573"/>
      <c r="CS63" s="574"/>
      <c r="CT63" s="574"/>
      <c r="CU63" s="256"/>
      <c r="CV63" s="255"/>
      <c r="CW63" s="257">
        <v>0.06</v>
      </c>
      <c r="CX63" s="255">
        <v>0</v>
      </c>
      <c r="CY63" s="573"/>
      <c r="CZ63" s="573"/>
      <c r="DA63" s="574"/>
      <c r="DB63" s="574"/>
      <c r="DC63" s="256"/>
      <c r="DD63" s="255"/>
      <c r="DE63" s="255">
        <v>0.06</v>
      </c>
      <c r="DF63" s="255">
        <v>0</v>
      </c>
      <c r="DG63" s="573"/>
      <c r="DH63" s="573"/>
      <c r="DI63" s="574"/>
      <c r="DJ63" s="574"/>
      <c r="DK63" s="256"/>
      <c r="DL63" s="255"/>
      <c r="DM63" s="255">
        <f t="shared" si="1"/>
        <v>0.35</v>
      </c>
      <c r="DN63" s="258" t="str">
        <f t="shared" si="2"/>
        <v>OK</v>
      </c>
      <c r="DO63" s="259">
        <f t="shared" si="13"/>
        <v>0</v>
      </c>
      <c r="DP63" s="259">
        <f t="shared" si="23"/>
        <v>0</v>
      </c>
      <c r="DQ63" s="242" t="e">
        <f t="shared" si="8"/>
        <v>#DIV/0!</v>
      </c>
      <c r="DR63" s="586"/>
      <c r="DS63" s="586"/>
      <c r="DT63" s="588"/>
      <c r="DU63" s="584"/>
      <c r="DV63" s="584"/>
      <c r="DW63" s="576"/>
      <c r="DX63" s="259">
        <f>+BI63+BA63+AS63+AK63+AC63+U63</f>
        <v>0</v>
      </c>
      <c r="DY63" s="259">
        <f t="shared" si="58"/>
        <v>0</v>
      </c>
      <c r="DZ63" s="242" t="e">
        <f t="shared" si="9"/>
        <v>#DIV/0!</v>
      </c>
      <c r="EA63" s="586"/>
      <c r="EB63" s="586"/>
      <c r="EC63" s="588"/>
      <c r="ED63" s="584"/>
      <c r="EE63" s="584"/>
      <c r="EF63" s="576"/>
      <c r="EG63" s="259">
        <f>+DX63+CG63+BY63+BQ63</f>
        <v>0.16999999999999998</v>
      </c>
      <c r="EH63" s="259">
        <f t="shared" ref="EH63" si="71">+DY63+CH63+BZ63+BR63</f>
        <v>0.11</v>
      </c>
      <c r="EI63" s="242">
        <f t="shared" si="19"/>
        <v>0.6470588235294118</v>
      </c>
      <c r="EJ63" s="586"/>
      <c r="EK63" s="586"/>
      <c r="EL63" s="588"/>
      <c r="EM63" s="584"/>
      <c r="EN63" s="584"/>
      <c r="EO63" s="576"/>
      <c r="EP63" s="259">
        <f t="shared" si="69"/>
        <v>0.35</v>
      </c>
      <c r="EQ63" s="259">
        <f t="shared" si="69"/>
        <v>0.11</v>
      </c>
      <c r="ER63" s="242">
        <f t="shared" si="11"/>
        <v>0.31428571428571433</v>
      </c>
      <c r="ES63" s="586"/>
      <c r="ET63" s="586"/>
      <c r="EU63" s="264" t="e">
        <f t="shared" si="70"/>
        <v>#DIV/0!</v>
      </c>
      <c r="EV63" s="584"/>
      <c r="EW63" s="584"/>
      <c r="EX63" s="576"/>
      <c r="EY63" s="260"/>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row>
    <row r="64" spans="1:221" ht="41.25" customHeight="1" thickBot="1" x14ac:dyDescent="0.3">
      <c r="A64" s="654"/>
      <c r="B64" s="654"/>
      <c r="C64" s="654"/>
      <c r="D64" s="654"/>
      <c r="E64" s="654"/>
      <c r="F64" s="654"/>
      <c r="G64" s="654"/>
      <c r="H64" s="655"/>
      <c r="I64" s="656"/>
      <c r="J64" s="265">
        <v>16</v>
      </c>
      <c r="K64" s="326" t="s">
        <v>267</v>
      </c>
      <c r="L64" s="327" t="s">
        <v>268</v>
      </c>
      <c r="M64" s="266" t="s">
        <v>159</v>
      </c>
      <c r="N64" s="328">
        <v>1</v>
      </c>
      <c r="O64" s="267" t="s">
        <v>256</v>
      </c>
      <c r="P64" s="268">
        <v>0.1</v>
      </c>
      <c r="Q64" s="329">
        <f>+P64/$P$99</f>
        <v>9.8522167487684748E-3</v>
      </c>
      <c r="R64" s="267" t="s">
        <v>101</v>
      </c>
      <c r="S64" s="272" t="s">
        <v>263</v>
      </c>
      <c r="T64" s="273">
        <v>1</v>
      </c>
      <c r="U64" s="322">
        <v>0</v>
      </c>
      <c r="V64" s="322">
        <v>0</v>
      </c>
      <c r="W64" s="322">
        <f>+U64</f>
        <v>0</v>
      </c>
      <c r="X64" s="322">
        <f>+V64</f>
        <v>0</v>
      </c>
      <c r="Y64" s="659"/>
      <c r="Z64" s="659"/>
      <c r="AA64" s="323"/>
      <c r="AB64" s="322"/>
      <c r="AC64" s="322">
        <v>0</v>
      </c>
      <c r="AD64" s="322">
        <v>0</v>
      </c>
      <c r="AE64" s="322">
        <f>+AC64</f>
        <v>0</v>
      </c>
      <c r="AF64" s="322">
        <f>+AD64</f>
        <v>0</v>
      </c>
      <c r="AG64" s="659"/>
      <c r="AH64" s="659"/>
      <c r="AI64" s="323"/>
      <c r="AJ64" s="322"/>
      <c r="AK64" s="322">
        <v>0</v>
      </c>
      <c r="AL64" s="322">
        <v>0</v>
      </c>
      <c r="AM64" s="322">
        <f>+AK64</f>
        <v>0</v>
      </c>
      <c r="AN64" s="322">
        <f>+AL64</f>
        <v>0</v>
      </c>
      <c r="AO64" s="659"/>
      <c r="AP64" s="659"/>
      <c r="AQ64" s="323"/>
      <c r="AR64" s="322"/>
      <c r="AS64" s="322">
        <v>0</v>
      </c>
      <c r="AT64" s="322">
        <v>0</v>
      </c>
      <c r="AU64" s="322">
        <f>+AS64</f>
        <v>0</v>
      </c>
      <c r="AV64" s="322">
        <f>+AT64</f>
        <v>0</v>
      </c>
      <c r="AW64" s="659"/>
      <c r="AX64" s="659"/>
      <c r="AY64" s="323"/>
      <c r="AZ64" s="322"/>
      <c r="BA64" s="322">
        <v>0</v>
      </c>
      <c r="BB64" s="322">
        <v>0</v>
      </c>
      <c r="BC64" s="322">
        <f>+BA64</f>
        <v>0</v>
      </c>
      <c r="BD64" s="322">
        <f>+BB64</f>
        <v>0</v>
      </c>
      <c r="BE64" s="659"/>
      <c r="BF64" s="659"/>
      <c r="BG64" s="323"/>
      <c r="BH64" s="322"/>
      <c r="BI64" s="322">
        <v>0</v>
      </c>
      <c r="BJ64" s="322">
        <v>0</v>
      </c>
      <c r="BK64" s="322">
        <f>+BI64</f>
        <v>0</v>
      </c>
      <c r="BL64" s="322">
        <f>+BJ64</f>
        <v>0</v>
      </c>
      <c r="BM64" s="659"/>
      <c r="BN64" s="659"/>
      <c r="BO64" s="323"/>
      <c r="BP64" s="322"/>
      <c r="BQ64" s="324">
        <v>0.15</v>
      </c>
      <c r="BR64" s="324">
        <v>0.15</v>
      </c>
      <c r="BS64" s="322">
        <f>+BQ64</f>
        <v>0.15</v>
      </c>
      <c r="BT64" s="322">
        <f>+BR64</f>
        <v>0.15</v>
      </c>
      <c r="BU64" s="659"/>
      <c r="BV64" s="659"/>
      <c r="BW64" s="667"/>
      <c r="BX64" s="670"/>
      <c r="BY64" s="322">
        <v>0.2</v>
      </c>
      <c r="BZ64" s="322">
        <v>0.2</v>
      </c>
      <c r="CA64" s="322">
        <f>+BY64</f>
        <v>0.2</v>
      </c>
      <c r="CB64" s="322">
        <f>+BZ64</f>
        <v>0.2</v>
      </c>
      <c r="CC64" s="659"/>
      <c r="CD64" s="659"/>
      <c r="CE64" s="667"/>
      <c r="CF64" s="670"/>
      <c r="CG64" s="322">
        <v>0.2</v>
      </c>
      <c r="CH64" s="322"/>
      <c r="CI64" s="322">
        <f>+CG64</f>
        <v>0.2</v>
      </c>
      <c r="CJ64" s="322">
        <f>+CH64</f>
        <v>0</v>
      </c>
      <c r="CK64" s="659"/>
      <c r="CL64" s="659"/>
      <c r="CM64" s="667"/>
      <c r="CN64" s="670"/>
      <c r="CO64" s="274">
        <v>0.2</v>
      </c>
      <c r="CP64" s="274">
        <v>0</v>
      </c>
      <c r="CQ64" s="255">
        <f>+CO64</f>
        <v>0.2</v>
      </c>
      <c r="CR64" s="255">
        <f>+CP64</f>
        <v>0</v>
      </c>
      <c r="CS64" s="574"/>
      <c r="CT64" s="574"/>
      <c r="CU64" s="256"/>
      <c r="CV64" s="255"/>
      <c r="CW64" s="275">
        <v>0.2</v>
      </c>
      <c r="CX64" s="274">
        <v>0</v>
      </c>
      <c r="CY64" s="255">
        <f>+CW64</f>
        <v>0.2</v>
      </c>
      <c r="CZ64" s="255">
        <f>+CX64</f>
        <v>0</v>
      </c>
      <c r="DA64" s="574"/>
      <c r="DB64" s="574"/>
      <c r="DC64" s="256"/>
      <c r="DD64" s="255"/>
      <c r="DE64" s="274">
        <v>0.05</v>
      </c>
      <c r="DF64" s="274">
        <v>0</v>
      </c>
      <c r="DG64" s="255">
        <f>+DE64</f>
        <v>0.05</v>
      </c>
      <c r="DH64" s="255">
        <f>+DF64</f>
        <v>0</v>
      </c>
      <c r="DI64" s="574"/>
      <c r="DJ64" s="574"/>
      <c r="DK64" s="256"/>
      <c r="DL64" s="255"/>
      <c r="DM64" s="255">
        <f t="shared" si="1"/>
        <v>1</v>
      </c>
      <c r="DN64" s="258" t="str">
        <f t="shared" si="2"/>
        <v>OK</v>
      </c>
      <c r="DO64" s="259">
        <f t="shared" si="13"/>
        <v>0</v>
      </c>
      <c r="DP64" s="259">
        <f t="shared" si="23"/>
        <v>0</v>
      </c>
      <c r="DQ64" s="242" t="e">
        <f t="shared" si="8"/>
        <v>#DIV/0!</v>
      </c>
      <c r="DR64" s="259">
        <f>+W64+AE64+AM64</f>
        <v>0</v>
      </c>
      <c r="DS64" s="259">
        <f>+X64+AF64+AN64</f>
        <v>0</v>
      </c>
      <c r="DT64" s="242" t="e">
        <f t="shared" si="14"/>
        <v>#DIV/0!</v>
      </c>
      <c r="DU64" s="584"/>
      <c r="DV64" s="584"/>
      <c r="DW64" s="576"/>
      <c r="DX64" s="259">
        <f>+BI64+BA64+AS64+AK64+AC64+U64</f>
        <v>0</v>
      </c>
      <c r="DY64" s="259">
        <f>+BJ64+BB64+AT64</f>
        <v>0</v>
      </c>
      <c r="DZ64" s="242" t="e">
        <f t="shared" si="9"/>
        <v>#DIV/0!</v>
      </c>
      <c r="EA64" s="259">
        <f>+DR64+BK64+BC64+AU64</f>
        <v>0</v>
      </c>
      <c r="EB64" s="259">
        <f>+DS64+BL64+BD64+AV64</f>
        <v>0</v>
      </c>
      <c r="EC64" s="242" t="e">
        <f t="shared" ref="EC64:EC67" si="72">+EB64/EA64</f>
        <v>#DIV/0!</v>
      </c>
      <c r="ED64" s="584"/>
      <c r="EE64" s="584"/>
      <c r="EF64" s="576"/>
      <c r="EG64" s="259">
        <f>+DX64+CG64+BY64+BQ64</f>
        <v>0.55000000000000004</v>
      </c>
      <c r="EH64" s="259">
        <f>+DY64+CH64+BZ64+BR64</f>
        <v>0.35</v>
      </c>
      <c r="EI64" s="242">
        <f t="shared" si="19"/>
        <v>0.63636363636363624</v>
      </c>
      <c r="EJ64" s="259">
        <f>+EA64+CI64+CA64+BS64</f>
        <v>0.55000000000000004</v>
      </c>
      <c r="EK64" s="259">
        <f>+EB64+CR64+CJ64+CB64</f>
        <v>0.2</v>
      </c>
      <c r="EL64" s="242">
        <f t="shared" ref="EL64:EL69" si="73">+EK64/EJ64</f>
        <v>0.36363636363636365</v>
      </c>
      <c r="EM64" s="584"/>
      <c r="EN64" s="584"/>
      <c r="EO64" s="576"/>
      <c r="EP64" s="259">
        <f t="shared" si="69"/>
        <v>1</v>
      </c>
      <c r="EQ64" s="259">
        <f t="shared" si="69"/>
        <v>0.35</v>
      </c>
      <c r="ER64" s="242">
        <f t="shared" si="11"/>
        <v>0.35</v>
      </c>
      <c r="ES64" s="259">
        <f>+EJ64+DG64+CY64+CQ64</f>
        <v>1</v>
      </c>
      <c r="ET64" s="259">
        <f>+EK64+DH64+CZ64+CR64</f>
        <v>0.2</v>
      </c>
      <c r="EU64" s="242">
        <f t="shared" si="70"/>
        <v>0.2</v>
      </c>
      <c r="EV64" s="584"/>
      <c r="EW64" s="584"/>
      <c r="EX64" s="576"/>
      <c r="EY64" s="260">
        <f t="shared" ref="EY64:EY69" si="74">EP64-T64</f>
        <v>0</v>
      </c>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row>
    <row r="65" spans="1:221" ht="41.25" customHeight="1" thickBot="1" x14ac:dyDescent="0.3">
      <c r="A65" s="654"/>
      <c r="B65" s="654"/>
      <c r="C65" s="654"/>
      <c r="D65" s="654"/>
      <c r="E65" s="654"/>
      <c r="F65" s="654"/>
      <c r="G65" s="654"/>
      <c r="H65" s="655"/>
      <c r="I65" s="656"/>
      <c r="J65" s="650">
        <v>17</v>
      </c>
      <c r="K65" s="674" t="s">
        <v>269</v>
      </c>
      <c r="L65" s="672" t="s">
        <v>270</v>
      </c>
      <c r="M65" s="648" t="s">
        <v>164</v>
      </c>
      <c r="N65" s="676">
        <v>1</v>
      </c>
      <c r="O65" s="652" t="s">
        <v>271</v>
      </c>
      <c r="P65" s="653">
        <v>0.1</v>
      </c>
      <c r="Q65" s="660">
        <f>+P65/$P$99</f>
        <v>9.8522167487684748E-3</v>
      </c>
      <c r="R65" s="652" t="s">
        <v>101</v>
      </c>
      <c r="S65" s="661" t="s">
        <v>272</v>
      </c>
      <c r="T65" s="662">
        <v>1</v>
      </c>
      <c r="U65" s="658">
        <v>0</v>
      </c>
      <c r="V65" s="658">
        <v>0</v>
      </c>
      <c r="W65" s="658">
        <f>+U65</f>
        <v>0</v>
      </c>
      <c r="X65" s="658">
        <f>+V65</f>
        <v>0</v>
      </c>
      <c r="Y65" s="659"/>
      <c r="Z65" s="659"/>
      <c r="AA65" s="323"/>
      <c r="AB65" s="322"/>
      <c r="AC65" s="658">
        <v>0</v>
      </c>
      <c r="AD65" s="658">
        <v>0</v>
      </c>
      <c r="AE65" s="658">
        <f>+AC65</f>
        <v>0</v>
      </c>
      <c r="AF65" s="658">
        <f>+AD65</f>
        <v>0</v>
      </c>
      <c r="AG65" s="659"/>
      <c r="AH65" s="659"/>
      <c r="AI65" s="323"/>
      <c r="AJ65" s="322"/>
      <c r="AK65" s="658">
        <v>0</v>
      </c>
      <c r="AL65" s="658">
        <v>0</v>
      </c>
      <c r="AM65" s="658">
        <f>+AK65</f>
        <v>0</v>
      </c>
      <c r="AN65" s="658">
        <f>+AL65</f>
        <v>0</v>
      </c>
      <c r="AO65" s="659"/>
      <c r="AP65" s="659"/>
      <c r="AQ65" s="323"/>
      <c r="AR65" s="322"/>
      <c r="AS65" s="658">
        <v>0</v>
      </c>
      <c r="AT65" s="658">
        <v>0</v>
      </c>
      <c r="AU65" s="658">
        <f>+AS65</f>
        <v>0</v>
      </c>
      <c r="AV65" s="658">
        <f>+AT65</f>
        <v>0</v>
      </c>
      <c r="AW65" s="659"/>
      <c r="AX65" s="659"/>
      <c r="AY65" s="323"/>
      <c r="AZ65" s="322"/>
      <c r="BA65" s="658">
        <v>0</v>
      </c>
      <c r="BB65" s="658">
        <v>0</v>
      </c>
      <c r="BC65" s="658">
        <f>+BA65</f>
        <v>0</v>
      </c>
      <c r="BD65" s="658">
        <f>+BB65</f>
        <v>0</v>
      </c>
      <c r="BE65" s="659"/>
      <c r="BF65" s="659"/>
      <c r="BG65" s="323"/>
      <c r="BH65" s="322"/>
      <c r="BI65" s="658">
        <v>0</v>
      </c>
      <c r="BJ65" s="658">
        <v>0</v>
      </c>
      <c r="BK65" s="658">
        <f>+BI65</f>
        <v>0</v>
      </c>
      <c r="BL65" s="658">
        <f>+BJ65</f>
        <v>0</v>
      </c>
      <c r="BM65" s="659"/>
      <c r="BN65" s="659"/>
      <c r="BO65" s="323"/>
      <c r="BP65" s="322"/>
      <c r="BQ65" s="664">
        <v>0.15</v>
      </c>
      <c r="BR65" s="664">
        <v>0.15</v>
      </c>
      <c r="BS65" s="658">
        <f>+BQ65</f>
        <v>0.15</v>
      </c>
      <c r="BT65" s="658">
        <f>+BR65</f>
        <v>0.15</v>
      </c>
      <c r="BU65" s="659"/>
      <c r="BV65" s="659"/>
      <c r="BW65" s="665" t="s">
        <v>273</v>
      </c>
      <c r="BX65" s="668" t="s">
        <v>274</v>
      </c>
      <c r="BY65" s="658">
        <v>0.2</v>
      </c>
      <c r="BZ65" s="658">
        <v>0.2</v>
      </c>
      <c r="CA65" s="658">
        <f>+BY65</f>
        <v>0.2</v>
      </c>
      <c r="CB65" s="658">
        <f>+BZ65</f>
        <v>0.2</v>
      </c>
      <c r="CC65" s="659"/>
      <c r="CD65" s="659"/>
      <c r="CE65" s="665" t="s">
        <v>273</v>
      </c>
      <c r="CF65" s="668" t="s">
        <v>275</v>
      </c>
      <c r="CG65" s="658">
        <v>0.2</v>
      </c>
      <c r="CH65" s="658"/>
      <c r="CI65" s="658">
        <f>+CG65</f>
        <v>0.2</v>
      </c>
      <c r="CJ65" s="658">
        <f>+CH65</f>
        <v>0</v>
      </c>
      <c r="CK65" s="659"/>
      <c r="CL65" s="659"/>
      <c r="CM65" s="665"/>
      <c r="CN65" s="668"/>
      <c r="CO65" s="671">
        <v>0.2</v>
      </c>
      <c r="CP65" s="671">
        <v>0</v>
      </c>
      <c r="CQ65" s="573">
        <f>+CO65</f>
        <v>0.2</v>
      </c>
      <c r="CR65" s="573">
        <f>+CP65</f>
        <v>0</v>
      </c>
      <c r="CS65" s="574"/>
      <c r="CT65" s="574"/>
      <c r="CU65" s="256"/>
      <c r="CV65" s="255"/>
      <c r="CW65" s="679">
        <v>0.2</v>
      </c>
      <c r="CX65" s="671">
        <v>0</v>
      </c>
      <c r="CY65" s="573">
        <f>+CW65</f>
        <v>0.2</v>
      </c>
      <c r="CZ65" s="573">
        <f>+CX65</f>
        <v>0</v>
      </c>
      <c r="DA65" s="574"/>
      <c r="DB65" s="574"/>
      <c r="DC65" s="256"/>
      <c r="DD65" s="255"/>
      <c r="DE65" s="671">
        <v>0.05</v>
      </c>
      <c r="DF65" s="671">
        <v>0</v>
      </c>
      <c r="DG65" s="573">
        <f>+DE65</f>
        <v>0.05</v>
      </c>
      <c r="DH65" s="573">
        <f>+DF65</f>
        <v>0</v>
      </c>
      <c r="DI65" s="574"/>
      <c r="DJ65" s="574"/>
      <c r="DK65" s="256"/>
      <c r="DL65" s="255"/>
      <c r="DM65" s="255">
        <f t="shared" si="1"/>
        <v>1</v>
      </c>
      <c r="DN65" s="258" t="str">
        <f t="shared" si="2"/>
        <v>OK</v>
      </c>
      <c r="DO65" s="586">
        <f t="shared" si="13"/>
        <v>0</v>
      </c>
      <c r="DP65" s="586">
        <f t="shared" si="23"/>
        <v>0</v>
      </c>
      <c r="DQ65" s="242" t="e">
        <f t="shared" si="8"/>
        <v>#DIV/0!</v>
      </c>
      <c r="DR65" s="586">
        <f>+W65+AE65+AM65</f>
        <v>0</v>
      </c>
      <c r="DS65" s="586">
        <f>+X65+AF65+AN65</f>
        <v>0</v>
      </c>
      <c r="DT65" s="588" t="e">
        <f t="shared" si="14"/>
        <v>#DIV/0!</v>
      </c>
      <c r="DU65" s="584"/>
      <c r="DV65" s="584"/>
      <c r="DW65" s="576"/>
      <c r="DX65" s="586">
        <f>+BI65+BA65+AS65+AK65+AC65+U65</f>
        <v>0</v>
      </c>
      <c r="DY65" s="586">
        <f>+BJ65+BB65+AT65+AL65+AD65+V65</f>
        <v>0</v>
      </c>
      <c r="DZ65" s="242" t="e">
        <f t="shared" si="9"/>
        <v>#DIV/0!</v>
      </c>
      <c r="EA65" s="586">
        <f>+DR65+BK65+BC65+AU65</f>
        <v>0</v>
      </c>
      <c r="EB65" s="586">
        <f t="shared" ref="EB65" si="75">+DS65+BL65+BD65+AV65</f>
        <v>0</v>
      </c>
      <c r="EC65" s="588" t="e">
        <f t="shared" si="72"/>
        <v>#DIV/0!</v>
      </c>
      <c r="ED65" s="584"/>
      <c r="EE65" s="584"/>
      <c r="EF65" s="576"/>
      <c r="EG65" s="586">
        <f>+DX65+CG65+BY65+BQ65</f>
        <v>0.55000000000000004</v>
      </c>
      <c r="EH65" s="586">
        <f>+DY65+CH65+BZ65+BR65</f>
        <v>0.35</v>
      </c>
      <c r="EI65" s="585">
        <f t="shared" si="19"/>
        <v>0.63636363636363624</v>
      </c>
      <c r="EJ65" s="586">
        <f>+EA65+CI65+CA65+BS65</f>
        <v>0.55000000000000004</v>
      </c>
      <c r="EK65" s="586">
        <f>+EB65+CJ65+CB65+BT65</f>
        <v>0.35</v>
      </c>
      <c r="EL65" s="588">
        <f t="shared" si="73"/>
        <v>0.63636363636363624</v>
      </c>
      <c r="EM65" s="584"/>
      <c r="EN65" s="584"/>
      <c r="EO65" s="576"/>
      <c r="EP65" s="586">
        <f t="shared" si="69"/>
        <v>1</v>
      </c>
      <c r="EQ65" s="586">
        <f t="shared" si="69"/>
        <v>0.35</v>
      </c>
      <c r="ER65" s="242">
        <f t="shared" si="11"/>
        <v>0.35</v>
      </c>
      <c r="ES65" s="586">
        <f>+EJ65+DG65+CY65+CQ65</f>
        <v>1</v>
      </c>
      <c r="ET65" s="586">
        <f>+EK65+DH65+CZ65+CR65</f>
        <v>0.35</v>
      </c>
      <c r="EU65" s="588">
        <f t="shared" si="70"/>
        <v>0.35</v>
      </c>
      <c r="EV65" s="584"/>
      <c r="EW65" s="584"/>
      <c r="EX65" s="576"/>
      <c r="EY65" s="260">
        <f t="shared" si="74"/>
        <v>0</v>
      </c>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row>
    <row r="66" spans="1:221" ht="41.25" customHeight="1" thickBot="1" x14ac:dyDescent="0.3">
      <c r="A66" s="654"/>
      <c r="B66" s="654"/>
      <c r="C66" s="654"/>
      <c r="D66" s="654"/>
      <c r="E66" s="654"/>
      <c r="F66" s="654"/>
      <c r="G66" s="654"/>
      <c r="H66" s="655"/>
      <c r="I66" s="656"/>
      <c r="J66" s="650"/>
      <c r="K66" s="674"/>
      <c r="L66" s="672"/>
      <c r="M66" s="675"/>
      <c r="N66" s="677"/>
      <c r="O66" s="652"/>
      <c r="P66" s="653"/>
      <c r="Q66" s="660"/>
      <c r="R66" s="652"/>
      <c r="S66" s="661"/>
      <c r="T66" s="662"/>
      <c r="U66" s="658"/>
      <c r="V66" s="658"/>
      <c r="W66" s="658"/>
      <c r="X66" s="658"/>
      <c r="Y66" s="659"/>
      <c r="Z66" s="659"/>
      <c r="AA66" s="323"/>
      <c r="AB66" s="322"/>
      <c r="AC66" s="658"/>
      <c r="AD66" s="658"/>
      <c r="AE66" s="658"/>
      <c r="AF66" s="658"/>
      <c r="AG66" s="659"/>
      <c r="AH66" s="659"/>
      <c r="AI66" s="323"/>
      <c r="AJ66" s="322"/>
      <c r="AK66" s="658"/>
      <c r="AL66" s="658"/>
      <c r="AM66" s="658"/>
      <c r="AN66" s="658"/>
      <c r="AO66" s="659"/>
      <c r="AP66" s="659"/>
      <c r="AQ66" s="323"/>
      <c r="AR66" s="322"/>
      <c r="AS66" s="658"/>
      <c r="AT66" s="658"/>
      <c r="AU66" s="658"/>
      <c r="AV66" s="658"/>
      <c r="AW66" s="659"/>
      <c r="AX66" s="659"/>
      <c r="AY66" s="323"/>
      <c r="AZ66" s="322"/>
      <c r="BA66" s="658"/>
      <c r="BB66" s="658"/>
      <c r="BC66" s="658"/>
      <c r="BD66" s="658"/>
      <c r="BE66" s="659"/>
      <c r="BF66" s="659"/>
      <c r="BG66" s="323"/>
      <c r="BH66" s="322"/>
      <c r="BI66" s="658"/>
      <c r="BJ66" s="658"/>
      <c r="BK66" s="658"/>
      <c r="BL66" s="658"/>
      <c r="BM66" s="659"/>
      <c r="BN66" s="659"/>
      <c r="BO66" s="323"/>
      <c r="BP66" s="322"/>
      <c r="BQ66" s="664"/>
      <c r="BR66" s="664"/>
      <c r="BS66" s="658"/>
      <c r="BT66" s="658"/>
      <c r="BU66" s="659"/>
      <c r="BV66" s="659"/>
      <c r="BW66" s="666"/>
      <c r="BX66" s="669"/>
      <c r="BY66" s="658"/>
      <c r="BZ66" s="658"/>
      <c r="CA66" s="658"/>
      <c r="CB66" s="658"/>
      <c r="CC66" s="659"/>
      <c r="CD66" s="659"/>
      <c r="CE66" s="666"/>
      <c r="CF66" s="669"/>
      <c r="CG66" s="658"/>
      <c r="CH66" s="658"/>
      <c r="CI66" s="658"/>
      <c r="CJ66" s="658"/>
      <c r="CK66" s="659"/>
      <c r="CL66" s="659"/>
      <c r="CM66" s="666"/>
      <c r="CN66" s="669"/>
      <c r="CO66" s="671"/>
      <c r="CP66" s="671"/>
      <c r="CQ66" s="573"/>
      <c r="CR66" s="573"/>
      <c r="CS66" s="574"/>
      <c r="CT66" s="574"/>
      <c r="CU66" s="256"/>
      <c r="CV66" s="255"/>
      <c r="CW66" s="679"/>
      <c r="CX66" s="671"/>
      <c r="CY66" s="573"/>
      <c r="CZ66" s="573"/>
      <c r="DA66" s="574"/>
      <c r="DB66" s="574"/>
      <c r="DC66" s="256"/>
      <c r="DD66" s="255"/>
      <c r="DE66" s="671"/>
      <c r="DF66" s="671"/>
      <c r="DG66" s="573"/>
      <c r="DH66" s="573"/>
      <c r="DI66" s="574"/>
      <c r="DJ66" s="574"/>
      <c r="DK66" s="256"/>
      <c r="DL66" s="255"/>
      <c r="DM66" s="255">
        <f t="shared" si="1"/>
        <v>0</v>
      </c>
      <c r="DN66" s="258" t="str">
        <f t="shared" si="2"/>
        <v>OK</v>
      </c>
      <c r="DO66" s="586"/>
      <c r="DP66" s="586"/>
      <c r="DQ66" s="242" t="e">
        <f t="shared" si="8"/>
        <v>#DIV/0!</v>
      </c>
      <c r="DR66" s="621"/>
      <c r="DS66" s="621"/>
      <c r="DT66" s="605" t="e">
        <f t="shared" si="14"/>
        <v>#DIV/0!</v>
      </c>
      <c r="DU66" s="584"/>
      <c r="DV66" s="584"/>
      <c r="DW66" s="576"/>
      <c r="DX66" s="586"/>
      <c r="DY66" s="586"/>
      <c r="DZ66" s="242" t="e">
        <f t="shared" si="9"/>
        <v>#DIV/0!</v>
      </c>
      <c r="EA66" s="586"/>
      <c r="EB66" s="586"/>
      <c r="EC66" s="605" t="e">
        <f t="shared" si="72"/>
        <v>#DIV/0!</v>
      </c>
      <c r="ED66" s="584"/>
      <c r="EE66" s="584"/>
      <c r="EF66" s="576"/>
      <c r="EG66" s="586"/>
      <c r="EH66" s="586"/>
      <c r="EI66" s="585"/>
      <c r="EJ66" s="586"/>
      <c r="EK66" s="586"/>
      <c r="EL66" s="605" t="e">
        <f t="shared" si="73"/>
        <v>#DIV/0!</v>
      </c>
      <c r="EM66" s="584"/>
      <c r="EN66" s="584"/>
      <c r="EO66" s="576"/>
      <c r="EP66" s="586"/>
      <c r="EQ66" s="586"/>
      <c r="ER66" s="242" t="e">
        <f t="shared" si="11"/>
        <v>#DIV/0!</v>
      </c>
      <c r="ES66" s="586"/>
      <c r="ET66" s="586"/>
      <c r="EU66" s="605" t="e">
        <f t="shared" si="70"/>
        <v>#DIV/0!</v>
      </c>
      <c r="EV66" s="584"/>
      <c r="EW66" s="584"/>
      <c r="EX66" s="576"/>
      <c r="EY66" s="260">
        <f t="shared" si="74"/>
        <v>0</v>
      </c>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row>
    <row r="67" spans="1:221" ht="6" customHeight="1" thickBot="1" x14ac:dyDescent="0.3">
      <c r="A67" s="654"/>
      <c r="B67" s="654"/>
      <c r="C67" s="654"/>
      <c r="D67" s="654"/>
      <c r="E67" s="654"/>
      <c r="F67" s="654"/>
      <c r="G67" s="654"/>
      <c r="H67" s="655"/>
      <c r="I67" s="656"/>
      <c r="J67" s="650"/>
      <c r="K67" s="674"/>
      <c r="L67" s="672"/>
      <c r="M67" s="675"/>
      <c r="N67" s="677"/>
      <c r="O67" s="652"/>
      <c r="P67" s="653"/>
      <c r="Q67" s="660"/>
      <c r="R67" s="652"/>
      <c r="S67" s="661"/>
      <c r="T67" s="662"/>
      <c r="U67" s="658"/>
      <c r="V67" s="658"/>
      <c r="W67" s="658"/>
      <c r="X67" s="658"/>
      <c r="Y67" s="659"/>
      <c r="Z67" s="659"/>
      <c r="AA67" s="323"/>
      <c r="AB67" s="322"/>
      <c r="AC67" s="658"/>
      <c r="AD67" s="658"/>
      <c r="AE67" s="658"/>
      <c r="AF67" s="658"/>
      <c r="AG67" s="659"/>
      <c r="AH67" s="659"/>
      <c r="AI67" s="323"/>
      <c r="AJ67" s="322"/>
      <c r="AK67" s="658"/>
      <c r="AL67" s="658"/>
      <c r="AM67" s="658"/>
      <c r="AN67" s="658"/>
      <c r="AO67" s="659"/>
      <c r="AP67" s="659"/>
      <c r="AQ67" s="323"/>
      <c r="AR67" s="322"/>
      <c r="AS67" s="658"/>
      <c r="AT67" s="658"/>
      <c r="AU67" s="658"/>
      <c r="AV67" s="658"/>
      <c r="AW67" s="659"/>
      <c r="AX67" s="659"/>
      <c r="AY67" s="323"/>
      <c r="AZ67" s="322"/>
      <c r="BA67" s="658"/>
      <c r="BB67" s="658"/>
      <c r="BC67" s="658"/>
      <c r="BD67" s="658"/>
      <c r="BE67" s="659"/>
      <c r="BF67" s="659"/>
      <c r="BG67" s="323"/>
      <c r="BH67" s="322"/>
      <c r="BI67" s="658"/>
      <c r="BJ67" s="658"/>
      <c r="BK67" s="658"/>
      <c r="BL67" s="658"/>
      <c r="BM67" s="659"/>
      <c r="BN67" s="659"/>
      <c r="BO67" s="323"/>
      <c r="BP67" s="322"/>
      <c r="BQ67" s="664"/>
      <c r="BR67" s="664"/>
      <c r="BS67" s="658"/>
      <c r="BT67" s="658"/>
      <c r="BU67" s="659"/>
      <c r="BV67" s="659"/>
      <c r="BW67" s="667"/>
      <c r="BX67" s="670"/>
      <c r="BY67" s="658"/>
      <c r="BZ67" s="658"/>
      <c r="CA67" s="658"/>
      <c r="CB67" s="658"/>
      <c r="CC67" s="659"/>
      <c r="CD67" s="659"/>
      <c r="CE67" s="667"/>
      <c r="CF67" s="670"/>
      <c r="CG67" s="658"/>
      <c r="CH67" s="658"/>
      <c r="CI67" s="658"/>
      <c r="CJ67" s="658"/>
      <c r="CK67" s="659"/>
      <c r="CL67" s="659"/>
      <c r="CM67" s="667"/>
      <c r="CN67" s="670"/>
      <c r="CO67" s="671"/>
      <c r="CP67" s="671"/>
      <c r="CQ67" s="573"/>
      <c r="CR67" s="573"/>
      <c r="CS67" s="574"/>
      <c r="CT67" s="574"/>
      <c r="CU67" s="256"/>
      <c r="CV67" s="255"/>
      <c r="CW67" s="679"/>
      <c r="CX67" s="671"/>
      <c r="CY67" s="573"/>
      <c r="CZ67" s="573"/>
      <c r="DA67" s="574"/>
      <c r="DB67" s="574"/>
      <c r="DC67" s="256"/>
      <c r="DD67" s="255"/>
      <c r="DE67" s="671"/>
      <c r="DF67" s="671"/>
      <c r="DG67" s="573"/>
      <c r="DH67" s="573"/>
      <c r="DI67" s="574"/>
      <c r="DJ67" s="574"/>
      <c r="DK67" s="256"/>
      <c r="DL67" s="255"/>
      <c r="DM67" s="255">
        <f t="shared" si="1"/>
        <v>0</v>
      </c>
      <c r="DN67" s="258" t="str">
        <f t="shared" si="2"/>
        <v>OK</v>
      </c>
      <c r="DO67" s="586"/>
      <c r="DP67" s="586"/>
      <c r="DQ67" s="242" t="e">
        <f t="shared" si="8"/>
        <v>#DIV/0!</v>
      </c>
      <c r="DR67" s="621"/>
      <c r="DS67" s="621"/>
      <c r="DT67" s="605" t="e">
        <f t="shared" si="14"/>
        <v>#DIV/0!</v>
      </c>
      <c r="DU67" s="584"/>
      <c r="DV67" s="584"/>
      <c r="DW67" s="576"/>
      <c r="DX67" s="586"/>
      <c r="DY67" s="586"/>
      <c r="DZ67" s="242" t="e">
        <f t="shared" si="9"/>
        <v>#DIV/0!</v>
      </c>
      <c r="EA67" s="586"/>
      <c r="EB67" s="586"/>
      <c r="EC67" s="605" t="e">
        <f t="shared" si="72"/>
        <v>#DIV/0!</v>
      </c>
      <c r="ED67" s="584"/>
      <c r="EE67" s="584"/>
      <c r="EF67" s="576"/>
      <c r="EG67" s="586"/>
      <c r="EH67" s="586"/>
      <c r="EI67" s="585"/>
      <c r="EJ67" s="586"/>
      <c r="EK67" s="586"/>
      <c r="EL67" s="605" t="e">
        <f t="shared" si="73"/>
        <v>#DIV/0!</v>
      </c>
      <c r="EM67" s="584"/>
      <c r="EN67" s="584"/>
      <c r="EO67" s="576"/>
      <c r="EP67" s="586"/>
      <c r="EQ67" s="586"/>
      <c r="ER67" s="242" t="e">
        <f t="shared" si="11"/>
        <v>#DIV/0!</v>
      </c>
      <c r="ES67" s="586"/>
      <c r="ET67" s="586"/>
      <c r="EU67" s="605" t="e">
        <f t="shared" si="70"/>
        <v>#DIV/0!</v>
      </c>
      <c r="EV67" s="584"/>
      <c r="EW67" s="584"/>
      <c r="EX67" s="576"/>
      <c r="EY67" s="260">
        <f t="shared" si="74"/>
        <v>0</v>
      </c>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row>
    <row r="68" spans="1:221" ht="41.25" customHeight="1" thickBot="1" x14ac:dyDescent="0.3">
      <c r="A68" s="678" t="s">
        <v>221</v>
      </c>
      <c r="B68" s="678"/>
      <c r="C68" s="678" t="s">
        <v>62</v>
      </c>
      <c r="D68" s="678">
        <v>6</v>
      </c>
      <c r="E68" s="678" t="s">
        <v>63</v>
      </c>
      <c r="F68" s="678" t="s">
        <v>276</v>
      </c>
      <c r="G68" s="678" t="s">
        <v>59</v>
      </c>
      <c r="H68" s="687">
        <v>0.12</v>
      </c>
      <c r="I68" s="688">
        <v>0.1</v>
      </c>
      <c r="J68" s="680">
        <v>18</v>
      </c>
      <c r="K68" s="689" t="s">
        <v>277</v>
      </c>
      <c r="L68" s="690" t="s">
        <v>278</v>
      </c>
      <c r="M68" s="690" t="s">
        <v>279</v>
      </c>
      <c r="N68" s="680">
        <v>1</v>
      </c>
      <c r="O68" s="681" t="s">
        <v>280</v>
      </c>
      <c r="P68" s="682">
        <v>0.2</v>
      </c>
      <c r="Q68" s="683">
        <f>+P68/$P$99</f>
        <v>1.970443349753695E-2</v>
      </c>
      <c r="R68" s="684" t="s">
        <v>101</v>
      </c>
      <c r="S68" s="282" t="s">
        <v>281</v>
      </c>
      <c r="T68" s="283">
        <v>0.5</v>
      </c>
      <c r="U68" s="330">
        <v>0</v>
      </c>
      <c r="V68" s="330">
        <v>0</v>
      </c>
      <c r="W68" s="685">
        <f>+U68+U69</f>
        <v>0</v>
      </c>
      <c r="X68" s="685">
        <f>+V68+V69</f>
        <v>0</v>
      </c>
      <c r="Y68" s="694">
        <f>+(U68*$P$68)+(U69*$P$68)+(U70*$P$70)+(U71*$P$70)+(U72*$P$72)+(U73*$P$72)+(U74*$P$74)+(U75*$P$74)+(U76*$P$74)+(U77*$P$77)+(U78*$P$77)+(U79*$P$79)+(U80*$P$79)+(U81*$P$79)+(U82*$P$82)+(U83*$P$83)</f>
        <v>0</v>
      </c>
      <c r="Z68" s="694">
        <f>+(V68*$P$68)+(V69*$P$68)+(V70*$P$70)+(V71*$P$70)+(V72*$P$72)+(V73*$P$72)+(V74*$P$74)+(V75*$P$74)+(V76*$P$74)+(V77*$P$77)+(V78*$P$77)+(V79*$P$79)+(V80*$P$79)+(V81*$P$79)+(V82*$P$82)+(V83*$P$83)</f>
        <v>0</v>
      </c>
      <c r="AA68" s="331"/>
      <c r="AB68" s="330"/>
      <c r="AC68" s="330">
        <v>0</v>
      </c>
      <c r="AD68" s="330">
        <v>0</v>
      </c>
      <c r="AE68" s="685">
        <f>+AC68+AC69</f>
        <v>0</v>
      </c>
      <c r="AF68" s="685">
        <f>+AD68+AD69</f>
        <v>0</v>
      </c>
      <c r="AG68" s="694">
        <f>+(AC68*$P$68)+(AC69*$P$68)+(AC70*$P$70)+(AC71*$P$70)+(AC72*$P$72)+(AC73*$P$72)+(AC74*$P$74)+(AC75*$P$74)+(AC76*$P$74)+(AC77*$P$77)+(AC78*$P$77)+(AC79*$P$79)+(AC80*$P$79)+(AC81*$P$79)+(AC82*$P$82)+(AC83*$P$83)</f>
        <v>0</v>
      </c>
      <c r="AH68" s="694">
        <f>+(AD68*$P$68)+(AD69*$P$68)+(AD70*$P$70)+(AD71*$P$70)+(AD72*$P$72)+(AD73*$P$72)+(AD74*$P$74)+(AD75*$P$74)+(AD76*$P$74)+(AD77*$P$77)+(AD78*$P$77)+(AD79*$P$79)+(AD80*$P$79)+(AD81*$P$79)+(AD82*$P$82)+(AD83*$P$83)</f>
        <v>0</v>
      </c>
      <c r="AI68" s="331"/>
      <c r="AJ68" s="330"/>
      <c r="AK68" s="330">
        <v>0</v>
      </c>
      <c r="AL68" s="330">
        <v>0</v>
      </c>
      <c r="AM68" s="685">
        <f>+AK68+AK69</f>
        <v>0</v>
      </c>
      <c r="AN68" s="685">
        <f>+AL68+AL69</f>
        <v>0</v>
      </c>
      <c r="AO68" s="694">
        <f>+(AK68*$P$68)+(AK69*$P$68)+(AK70*$P$70)+(AK71*$P$70)+(AK72*$P$72)+(AK73*$P$72)+(AK74*$P$74)+(AK75*$P$74)+(AK76*$P$74)+(AK77*$P$77)+(AK78*$P$77)+(AK79*$P$79)+(AK80*$P$79)+(AK81*$P$79)+(AK82*$P$82)+(AK83*$P$83)</f>
        <v>0</v>
      </c>
      <c r="AP68" s="694">
        <f>+(AL68*$P$68)+(AL69*$P$68)+(AL70*$P$70)+(AL71*$P$70)+(AL72*$P$72)+(AL73*$P$72)+(AL74*$P$74)+(AL75*$P$74)+(AL76*$P$74)+(AL77*$P$77)+(AL78*$P$77)+(AL79*$P$79)+(AL80*$P$79)+(AL81*$P$79)+(AL82*$P$82)+(AL83*$P$83)</f>
        <v>0</v>
      </c>
      <c r="AQ68" s="331"/>
      <c r="AR68" s="330"/>
      <c r="AS68" s="330">
        <v>0</v>
      </c>
      <c r="AT68" s="330">
        <v>0</v>
      </c>
      <c r="AU68" s="685">
        <f>+AS68+AS69</f>
        <v>0</v>
      </c>
      <c r="AV68" s="685">
        <f>+AT68+AT69</f>
        <v>0</v>
      </c>
      <c r="AW68" s="694">
        <f>+(AS68*$P$68)+(AS69*$P$68)+(AS70*$P$70)+(AS71*$P$70)+(AS72*$P$72)+(AS73*$P$72)+(AS74*$P$74)+(AS75*$P$74)+(AS76*$P$74)+(AS77*$P$77)+(AS78*$P$77)+(AS79*$P$79)+(AS80*$P$79)+(AS81*$P$79)+(AS82*$P$82)+(AS83*$P$83)</f>
        <v>0</v>
      </c>
      <c r="AX68" s="694">
        <f>+(AT68*$P$68)+(AT69*$P$68)+(AT70*$P$70)+(AT71*$P$70)+(AT72*$P$72)+(AT73*$P$72)+(AT74*$P$74)+(AT75*$P$74)+(AT76*$P$74)+(AT77*$P$77)+(AT78*$P$77)+(AT79*$P$79)+(AT80*$P$79)+(AT81*$P$79)+(AT82*$P$82)+(AT83*$P$83)</f>
        <v>0</v>
      </c>
      <c r="AY68" s="331"/>
      <c r="AZ68" s="330"/>
      <c r="BA68" s="330">
        <v>0</v>
      </c>
      <c r="BB68" s="330">
        <v>0</v>
      </c>
      <c r="BC68" s="685">
        <f>+BA68+BA69</f>
        <v>0</v>
      </c>
      <c r="BD68" s="685">
        <f>+BB68+BB69</f>
        <v>0</v>
      </c>
      <c r="BE68" s="694">
        <f>+(BA68*$P$68)+(BA69*$P$68)+(BA70*$P$70)+(BA71*$P$70)+(BA72*$P$72)+(BA73*$P$72)+(BA74*$P$74)+(BA75*$P$74)+(BA76*$P$74)+(BA77*$P$77)+(BA78*$P$77)+(BA79*$P$79)+(BA80*$P$79)+(BA81*$P$79)+(BA82*$P$82)+(BA83*$P$83)</f>
        <v>0</v>
      </c>
      <c r="BF68" s="694">
        <f>+(BB68*$P$68)+(BB69*$P$68)+(BB70*$P$70)+(BB71*$P$70)+(BB72*$P$72)+(BB73*$P$72)+(BB74*$P$74)+(BB75*$P$74)+(BB76*$P$74)+(BB77*$P$77)+(BB78*$P$77)+(BB79*$P$79)+(BB80*$P$79)+(BB81*$P$79)+(BB82*$P$82)+(BB83*$P$83)</f>
        <v>0</v>
      </c>
      <c r="BG68" s="331"/>
      <c r="BH68" s="330"/>
      <c r="BI68" s="330">
        <v>0</v>
      </c>
      <c r="BJ68" s="330">
        <v>0</v>
      </c>
      <c r="BK68" s="685">
        <f>+BI68+BI69</f>
        <v>0</v>
      </c>
      <c r="BL68" s="685">
        <f>+BJ68+BJ69</f>
        <v>0</v>
      </c>
      <c r="BM68" s="694">
        <f>+(BI68*$P$68)+(BI69*$P$68)+(BI70*$P$70)+(BI71*$P$70)+(BI72*$P$72)+(BI73*$P$72)+(BI74*$P$74)+(BI75*$P$74)+(BI76*$P$74)+(BI77*$P$77)+(BI78*$P$77)+(BI79*$P$79)+(BI80*$P$79)+(BI81*$P$79)+(BI82*$P$82)+(BI83*$P$83)</f>
        <v>0</v>
      </c>
      <c r="BN68" s="694">
        <f>+(BJ68*$P$68)+(BJ69*$P$68)+(BJ70*$P$70)+(BJ71*$P$70)+(BJ72*$P$72)+(BJ73*$P$72)+(BJ74*$P$74)+(BJ75*$P$74)+(BJ76*$P$74)+(BJ77*$P$77)+(BJ78*$P$77)+(BJ79*$P$79)+(BJ80*$P$79)+(BJ81*$P$79)+(BJ82*$P$82)+(BJ83*$P$83)</f>
        <v>0</v>
      </c>
      <c r="BO68" s="331"/>
      <c r="BP68" s="330"/>
      <c r="BQ68" s="332">
        <v>8.3299999999999999E-2</v>
      </c>
      <c r="BR68" s="332">
        <v>8.3299999999999999E-2</v>
      </c>
      <c r="BS68" s="685">
        <f>+BQ68+BQ69</f>
        <v>0.1666</v>
      </c>
      <c r="BT68" s="685">
        <f>+BR68+BR69</f>
        <v>0.1666</v>
      </c>
      <c r="BU68" s="694">
        <f>+(BQ68*$P$68)+(BQ69*$P$68)+(BQ70*$P$70)+(BQ71*$P$70)+(BQ72*$P$72)+(BQ73*$P$72)+(BQ74*$P$74)+(BQ75*$P$74)+(BQ76*$P$74)+(BQ77*$P$77)+(BQ78*$P$77)+(BQ79*$P$79)+(BQ80*$P$79)+(BQ81*$P$79)+(BQ82*$P$82)+(BQ83*$P$83)</f>
        <v>6.6640000000000005E-2</v>
      </c>
      <c r="BV68" s="694">
        <f>+(BR68*$P$68)+(BR69*$P$68)+(BR70*$P$70)+(BR71*$P$70)+(BR72*$P$72)+(BR73*$P$72)+(BR74*$P$74)+(BR75*$P$74)+(BR76*$P$74)+(BR77*$P$77)+(BR78*$P$77)+(BR79*$P$79)+(BR80*$P$79)+(BR81*$P$79)+(BR82*$P$82)+(BR83*$P$83)</f>
        <v>6.6640000000000005E-2</v>
      </c>
      <c r="BW68" s="331" t="s">
        <v>282</v>
      </c>
      <c r="BX68" s="330" t="s">
        <v>283</v>
      </c>
      <c r="BY68" s="330">
        <v>8.3299999999999999E-2</v>
      </c>
      <c r="BZ68" s="330">
        <v>8.3299999999999999E-2</v>
      </c>
      <c r="CA68" s="685">
        <f>+BY68+BY69</f>
        <v>0.1666</v>
      </c>
      <c r="CB68" s="685">
        <f>+BZ68+BZ69</f>
        <v>0.1666</v>
      </c>
      <c r="CC68" s="694">
        <f>+(BY68*$P$68)+(BY69*$P$68)+(BY70*$P$70)+(BY71*$P$70)+(BY72*$P$72)+(BY73*$P$72)+(BY74*$P$74)+(BY75*$P$74)+(BY76*$P$74)+(BY77*$P$77)+(BY78*$P$77)+(BY79*$P$79)+(BY80*$P$79)+(BY81*$P$79)+(BY82*$P$82)+(BY83*$P$83)</f>
        <v>7.6640000000000014E-2</v>
      </c>
      <c r="CD68" s="694">
        <f>+(BZ68*$P$68)+(BZ69*$P$68)+(BZ70*$P$70)+(BZ71*$P$70)+(BZ72*$P$72)+(BZ73*$P$72)+(BZ74*$P$74)+(BZ75*$P$74)+(BZ76*$P$74)+(BZ77*$P$77)+(BZ78*$P$77)+(BZ79*$P$79)+(BZ80*$P$79)+(BZ81*$P$79)+(BZ82*$P$82)+(BZ83*$P$83)</f>
        <v>7.6640000000000014E-2</v>
      </c>
      <c r="CE68" s="331" t="s">
        <v>284</v>
      </c>
      <c r="CF68" s="330" t="s">
        <v>283</v>
      </c>
      <c r="CG68" s="330">
        <v>8.3299999999999999E-2</v>
      </c>
      <c r="CH68" s="330"/>
      <c r="CI68" s="685">
        <f>+CG68+CG69</f>
        <v>0.1666</v>
      </c>
      <c r="CJ68" s="685">
        <f>+CH68+CH69</f>
        <v>0</v>
      </c>
      <c r="CK68" s="694">
        <f>+(CG68*$P$68)+(CG69*$P$68)+(CG70*$P$70)+(CG71*$P$70)+(CG72*$P$72)+(CG73*$P$72)+(CG74*$P$74)+(CG75*$P$74)+(CG76*$P$74)+(CG77*$P$77)+(CG78*$P$77)+(CG79*$P$79)+(CG80*$P$79)+(CG81*$P$79)+(CG82*$P$82)+(CG83*$P$83)</f>
        <v>7.6640000000000014E-2</v>
      </c>
      <c r="CL68" s="694">
        <f>+(CH68*$P$68)+(CH69*$P$68)+(CH70*$P$70)+(CH71*$P$70)+(CH72*$P$72)+(CH73*$P$72)+(CH74*$P$74)+(CH75*$P$74)+(CH76*$P$74)+(CH77*$P$77)+(CH78*$P$77)+(CH79*$P$79)+(CH80*$P$79)+(CH81*$P$79)+(CH82*$P$82)+(CH83*$P$83)</f>
        <v>0</v>
      </c>
      <c r="CM68" s="331"/>
      <c r="CN68" s="330"/>
      <c r="CO68" s="269">
        <v>8.3299999999999999E-2</v>
      </c>
      <c r="CP68" s="269">
        <v>0</v>
      </c>
      <c r="CQ68" s="594">
        <f>+CO68+CO69</f>
        <v>0.1666</v>
      </c>
      <c r="CR68" s="594">
        <f>+CP68+CP69</f>
        <v>0</v>
      </c>
      <c r="CS68" s="595">
        <f>+(CO68*$P$68)+(CO69*$P$68)+(CO70*$P$70)+(CO71*$P$70)+(CO72*$P$72)+(CO73*$P$72)+(CO74*$P$74)+(CO75*$P$74)+(CO76*$P$74)+(CO77*$P$77)+(CO78*$P$77)+(CO79*$P$79)+(CO80*$P$79)+(CO81*$P$79)+(CO82*$P$82)+(CO83*$P$83)</f>
        <v>0.28664000000000001</v>
      </c>
      <c r="CT68" s="595">
        <f>+(CP68*$P$68)+(CP69*$P$68)+(CP70*$P$70)+(CP71*$P$70)+(CP72*$P$72)+(CP73*$P$72)+(CP74*$P$74)+(CP75*$P$74)+(CP76*$P$74)+(CP77*$P$77)+(CP78*$P$77)+(CP79*$P$79)+(CP80*$P$79)+(CP81*$P$79)+(CP82*$P$82)+(CP83*$P$83)</f>
        <v>0</v>
      </c>
      <c r="CU68" s="183"/>
      <c r="CV68" s="269"/>
      <c r="CW68" s="270">
        <v>8.3299999999999999E-2</v>
      </c>
      <c r="CX68" s="269">
        <v>0</v>
      </c>
      <c r="CY68" s="594">
        <f>+CW68+CW69</f>
        <v>0.1666</v>
      </c>
      <c r="CZ68" s="594">
        <f>+CX68+CX69</f>
        <v>0</v>
      </c>
      <c r="DA68" s="595">
        <f>+(CW68*$P$68)+(CW69*$P$68)+(CW70*$P$70)+(CW71*$P$70)+(CW72*$P$72)+(CW73*$P$72)+(CW74*$P$74)+(CW75*$P$74)+(CW76*$P$74)+(CW77*$P$77)+(CW78*$P$77)+(CW79*$P$79)+(CW80*$P$79)+(CW81*$P$79)+(CW82*$P$82)+(CW83*$P$83)</f>
        <v>0.35164000000000001</v>
      </c>
      <c r="DB68" s="595">
        <f>+(CX68*$P$68)+(CX69*$P$68)+(CX70*$P$70)+(CX71*$P$70)+(CX72*$P$72)+(CX73*$P$72)+(CX74*$P$74)+(CX75*$P$74)+(CX76*$P$74)+(CX77*$P$77)+(CX78*$P$77)+(CX79*$P$79)+(CX80*$P$79)+(CX81*$P$79)+(CX82*$P$82)+(CX83*$P$83)</f>
        <v>0</v>
      </c>
      <c r="DC68" s="183"/>
      <c r="DD68" s="269"/>
      <c r="DE68" s="270">
        <v>8.3500000000000005E-2</v>
      </c>
      <c r="DF68" s="269">
        <v>0</v>
      </c>
      <c r="DG68" s="594">
        <f>+DE68+DE69</f>
        <v>0.16700000000000001</v>
      </c>
      <c r="DH68" s="594">
        <f>+DF68+DF69</f>
        <v>0</v>
      </c>
      <c r="DI68" s="595">
        <f>+(DE68*$P$68)+(DE69*$P$68)+(DE70*$P$70)+(DE71*$P$70)+(DE72*$P$72)+(DE73*$P$72)+(DE74*$P$74)+(DE75*$P$74)+(DE76*$P$74)+(DE77*$P$77)+(DE78*$P$77)+(DE79*$P$79)+(DE80*$P$79)+(DE81*$P$79)+(DE82*$P$82)+(DE83*$P$83)</f>
        <v>0.14180000000000001</v>
      </c>
      <c r="DJ68" s="595">
        <f>+(DF68*$P$68)+(DF69*$P$68)+(DF70*$P$70)+(DF71*$P$70)+(DF72*$P$72)+(DF73*$P$72)+(DF74*$P$74)+(DF75*$P$74)+(DF76*$P$74)+(DF77*$P$77)+(DF78*$P$77)+(DF79*$P$79)+(DF80*$P$79)+(DF81*$P$79)+(DF82*$P$82)+(DF83*$P$83)</f>
        <v>0</v>
      </c>
      <c r="DK68" s="183"/>
      <c r="DL68" s="269"/>
      <c r="DM68" s="255">
        <f t="shared" si="1"/>
        <v>0.49999999999999994</v>
      </c>
      <c r="DN68" s="258" t="str">
        <f t="shared" si="2"/>
        <v>OK</v>
      </c>
      <c r="DO68" s="259">
        <f t="shared" ref="DO68:DP96" si="76">+U68+AC68+AK68</f>
        <v>0</v>
      </c>
      <c r="DP68" s="259">
        <f t="shared" si="76"/>
        <v>0</v>
      </c>
      <c r="DQ68" s="242" t="e">
        <f t="shared" si="8"/>
        <v>#DIV/0!</v>
      </c>
      <c r="DR68" s="586">
        <f>+W68+AE68+AM68</f>
        <v>0</v>
      </c>
      <c r="DS68" s="586">
        <f>+X68+AF68+AN68</f>
        <v>0</v>
      </c>
      <c r="DT68" s="605" t="e">
        <f t="shared" si="14"/>
        <v>#DIV/0!</v>
      </c>
      <c r="DU68" s="584">
        <f>+AO68+AG68+Y68</f>
        <v>0</v>
      </c>
      <c r="DV68" s="584">
        <f>+AP68+AH68+Z68</f>
        <v>0</v>
      </c>
      <c r="DW68" s="576" t="e">
        <f>+DV68/DU68</f>
        <v>#DIV/0!</v>
      </c>
      <c r="DX68" s="259">
        <f t="shared" ref="DX68:DY85" si="77">+BI68+BA68+AS68+AK68+AC68+U68</f>
        <v>0</v>
      </c>
      <c r="DY68" s="259">
        <f t="shared" si="77"/>
        <v>0</v>
      </c>
      <c r="DZ68" s="242" t="e">
        <f t="shared" si="9"/>
        <v>#DIV/0!</v>
      </c>
      <c r="EA68" s="586">
        <f>+DR68+AM68+AU68+BC68</f>
        <v>0</v>
      </c>
      <c r="EB68" s="586">
        <f>+DS68+AN68+AV68+BD68</f>
        <v>0</v>
      </c>
      <c r="EC68" s="605" t="e">
        <f>+EB68/EA68</f>
        <v>#DIV/0!</v>
      </c>
      <c r="ED68" s="584">
        <f>+DU68+BM68+BE68+AW68</f>
        <v>0</v>
      </c>
      <c r="EE68" s="584">
        <f>+DV68+BN68+BF68+AX68</f>
        <v>0</v>
      </c>
      <c r="EF68" s="576" t="e">
        <f>+EE68/ED68</f>
        <v>#DIV/0!</v>
      </c>
      <c r="EG68" s="259">
        <f>+DX68+BQ68+BY68+CG68</f>
        <v>0.24990000000000001</v>
      </c>
      <c r="EH68" s="259">
        <f>+DY68+BR68+BZ68+CH68</f>
        <v>0.1666</v>
      </c>
      <c r="EI68" s="242">
        <f t="shared" si="19"/>
        <v>0.66666666666666663</v>
      </c>
      <c r="EJ68" s="586">
        <f>+EA68+CI68+CA68+BS68</f>
        <v>0.49980000000000002</v>
      </c>
      <c r="EK68" s="586">
        <f>+EB68+CJ68+CB68+BT68</f>
        <v>0.3332</v>
      </c>
      <c r="EL68" s="605">
        <f t="shared" si="73"/>
        <v>0.66666666666666663</v>
      </c>
      <c r="EM68" s="584">
        <f>+ED68+CK68+CC68+BU68</f>
        <v>0.21992000000000003</v>
      </c>
      <c r="EN68" s="584">
        <f>+EE68+CL68+CD68+BV68</f>
        <v>0.14328000000000002</v>
      </c>
      <c r="EO68" s="576">
        <f>+EN68/EM68</f>
        <v>0.65150963986904331</v>
      </c>
      <c r="EP68" s="259">
        <f>+EG68+DE68+CW68+CO68</f>
        <v>0.5</v>
      </c>
      <c r="EQ68" s="259">
        <f>+EH68+DF68+CX68+CP68</f>
        <v>0.1666</v>
      </c>
      <c r="ER68" s="242">
        <f t="shared" si="11"/>
        <v>0.3332</v>
      </c>
      <c r="ES68" s="586">
        <f>+EJ68+CQ68+CY68+DG68</f>
        <v>1</v>
      </c>
      <c r="ET68" s="586">
        <f>+EK68+CR68+CZ68+DH68</f>
        <v>0.3332</v>
      </c>
      <c r="EU68" s="605">
        <f t="shared" si="70"/>
        <v>0.3332</v>
      </c>
      <c r="EV68" s="584">
        <f>+EM68+DI68+DA68+CS68</f>
        <v>1</v>
      </c>
      <c r="EW68" s="584">
        <f>+EN68+DJ68+DB68+CT68</f>
        <v>0.14328000000000002</v>
      </c>
      <c r="EX68" s="576">
        <f>+EW68/EV68</f>
        <v>0.14328000000000002</v>
      </c>
      <c r="EY68" s="271">
        <f t="shared" si="74"/>
        <v>0</v>
      </c>
      <c r="EZ68" s="246"/>
      <c r="FA68" s="246"/>
      <c r="FB68" s="246"/>
      <c r="FC68" s="246"/>
      <c r="FD68" s="246"/>
      <c r="FE68" s="246"/>
      <c r="FF68" s="246"/>
      <c r="FG68" s="246"/>
      <c r="FH68" s="246"/>
      <c r="FI68" s="246"/>
      <c r="FJ68" s="246"/>
      <c r="FK68" s="246"/>
      <c r="FL68" s="246"/>
      <c r="FM68" s="246"/>
      <c r="FN68" s="246"/>
      <c r="FO68" s="246"/>
      <c r="FP68" s="246"/>
      <c r="FQ68" s="246"/>
      <c r="FR68" s="246"/>
      <c r="FS68" s="246"/>
      <c r="FT68" s="246"/>
      <c r="FU68" s="246"/>
      <c r="FV68" s="246"/>
      <c r="FW68" s="246"/>
      <c r="FX68" s="246"/>
      <c r="FY68" s="246"/>
      <c r="FZ68" s="246"/>
      <c r="GA68" s="246"/>
      <c r="GB68" s="246"/>
      <c r="GC68" s="246"/>
      <c r="GD68" s="246"/>
      <c r="GE68" s="246"/>
      <c r="GF68" s="246"/>
      <c r="GG68" s="246"/>
      <c r="GH68" s="246"/>
      <c r="GI68" s="246"/>
      <c r="GJ68" s="246"/>
      <c r="GK68" s="246"/>
      <c r="GL68" s="246"/>
      <c r="GM68" s="246"/>
      <c r="GN68" s="246"/>
      <c r="GO68" s="246"/>
      <c r="GP68" s="246"/>
      <c r="GQ68" s="246"/>
      <c r="GR68" s="246"/>
      <c r="GS68" s="246"/>
      <c r="GT68" s="246"/>
      <c r="GU68" s="246"/>
      <c r="GV68" s="246"/>
      <c r="GW68" s="246"/>
      <c r="GX68" s="246"/>
      <c r="GY68" s="246"/>
      <c r="GZ68" s="246"/>
      <c r="HA68" s="246"/>
      <c r="HB68" s="246"/>
      <c r="HC68" s="246"/>
      <c r="HD68" s="246"/>
      <c r="HE68" s="246"/>
      <c r="HF68" s="246"/>
      <c r="HG68" s="246"/>
      <c r="HH68" s="246"/>
      <c r="HI68" s="246"/>
      <c r="HJ68" s="246"/>
      <c r="HK68" s="246"/>
      <c r="HL68" s="246"/>
      <c r="HM68" s="246"/>
    </row>
    <row r="69" spans="1:221" ht="41.25" customHeight="1" thickBot="1" x14ac:dyDescent="0.3">
      <c r="A69" s="678"/>
      <c r="B69" s="678"/>
      <c r="C69" s="678"/>
      <c r="D69" s="678"/>
      <c r="E69" s="678"/>
      <c r="F69" s="678"/>
      <c r="G69" s="678"/>
      <c r="H69" s="687"/>
      <c r="I69" s="688"/>
      <c r="J69" s="680"/>
      <c r="K69" s="689"/>
      <c r="L69" s="690"/>
      <c r="M69" s="690"/>
      <c r="N69" s="680"/>
      <c r="O69" s="681"/>
      <c r="P69" s="682"/>
      <c r="Q69" s="683"/>
      <c r="R69" s="684"/>
      <c r="S69" s="282" t="s">
        <v>285</v>
      </c>
      <c r="T69" s="283">
        <v>0.5</v>
      </c>
      <c r="U69" s="330">
        <v>0</v>
      </c>
      <c r="V69" s="330">
        <v>0</v>
      </c>
      <c r="W69" s="686"/>
      <c r="X69" s="686"/>
      <c r="Y69" s="694"/>
      <c r="Z69" s="694"/>
      <c r="AA69" s="331"/>
      <c r="AB69" s="330"/>
      <c r="AC69" s="330">
        <v>0</v>
      </c>
      <c r="AD69" s="330">
        <v>0</v>
      </c>
      <c r="AE69" s="686"/>
      <c r="AF69" s="686"/>
      <c r="AG69" s="694"/>
      <c r="AH69" s="694"/>
      <c r="AI69" s="331"/>
      <c r="AJ69" s="330"/>
      <c r="AK69" s="330">
        <v>0</v>
      </c>
      <c r="AL69" s="330">
        <v>0</v>
      </c>
      <c r="AM69" s="686"/>
      <c r="AN69" s="686"/>
      <c r="AO69" s="694"/>
      <c r="AP69" s="694"/>
      <c r="AQ69" s="331"/>
      <c r="AR69" s="330"/>
      <c r="AS69" s="330">
        <v>0</v>
      </c>
      <c r="AT69" s="330">
        <v>0</v>
      </c>
      <c r="AU69" s="686"/>
      <c r="AV69" s="686"/>
      <c r="AW69" s="694"/>
      <c r="AX69" s="694"/>
      <c r="AY69" s="331"/>
      <c r="AZ69" s="330"/>
      <c r="BA69" s="330">
        <v>0</v>
      </c>
      <c r="BB69" s="330">
        <v>0</v>
      </c>
      <c r="BC69" s="686"/>
      <c r="BD69" s="686"/>
      <c r="BE69" s="694"/>
      <c r="BF69" s="694"/>
      <c r="BG69" s="331"/>
      <c r="BH69" s="330"/>
      <c r="BI69" s="330">
        <v>0</v>
      </c>
      <c r="BJ69" s="330">
        <v>0</v>
      </c>
      <c r="BK69" s="686"/>
      <c r="BL69" s="686"/>
      <c r="BM69" s="694"/>
      <c r="BN69" s="694"/>
      <c r="BO69" s="331"/>
      <c r="BP69" s="330"/>
      <c r="BQ69" s="332">
        <v>8.3299999999999999E-2</v>
      </c>
      <c r="BR69" s="332">
        <v>8.3299999999999999E-2</v>
      </c>
      <c r="BS69" s="686"/>
      <c r="BT69" s="686"/>
      <c r="BU69" s="694"/>
      <c r="BV69" s="694"/>
      <c r="BW69" s="331" t="s">
        <v>286</v>
      </c>
      <c r="BX69" s="330" t="s">
        <v>287</v>
      </c>
      <c r="BY69" s="330">
        <v>8.3299999999999999E-2</v>
      </c>
      <c r="BZ69" s="330">
        <v>8.3299999999999999E-2</v>
      </c>
      <c r="CA69" s="686"/>
      <c r="CB69" s="686"/>
      <c r="CC69" s="694"/>
      <c r="CD69" s="694"/>
      <c r="CE69" s="331" t="s">
        <v>288</v>
      </c>
      <c r="CF69" s="330" t="s">
        <v>289</v>
      </c>
      <c r="CG69" s="330">
        <v>8.3299999999999999E-2</v>
      </c>
      <c r="CH69" s="330"/>
      <c r="CI69" s="686"/>
      <c r="CJ69" s="686"/>
      <c r="CK69" s="694"/>
      <c r="CL69" s="694"/>
      <c r="CM69" s="331"/>
      <c r="CN69" s="330"/>
      <c r="CO69" s="269">
        <v>8.3299999999999999E-2</v>
      </c>
      <c r="CP69" s="269">
        <v>0</v>
      </c>
      <c r="CQ69" s="696"/>
      <c r="CR69" s="696"/>
      <c r="CS69" s="595"/>
      <c r="CT69" s="595"/>
      <c r="CU69" s="183"/>
      <c r="CV69" s="269"/>
      <c r="CW69" s="270">
        <v>8.3299999999999999E-2</v>
      </c>
      <c r="CX69" s="269">
        <v>0</v>
      </c>
      <c r="CY69" s="696"/>
      <c r="CZ69" s="696"/>
      <c r="DA69" s="595"/>
      <c r="DB69" s="595"/>
      <c r="DC69" s="183"/>
      <c r="DD69" s="269"/>
      <c r="DE69" s="270">
        <v>8.3500000000000005E-2</v>
      </c>
      <c r="DF69" s="269">
        <v>0</v>
      </c>
      <c r="DG69" s="696"/>
      <c r="DH69" s="696"/>
      <c r="DI69" s="595"/>
      <c r="DJ69" s="595"/>
      <c r="DK69" s="183"/>
      <c r="DL69" s="269"/>
      <c r="DM69" s="255">
        <f t="shared" si="1"/>
        <v>0.49999999999999994</v>
      </c>
      <c r="DN69" s="258" t="str">
        <f t="shared" si="2"/>
        <v>OK</v>
      </c>
      <c r="DO69" s="259">
        <f t="shared" si="76"/>
        <v>0</v>
      </c>
      <c r="DP69" s="259">
        <f t="shared" si="76"/>
        <v>0</v>
      </c>
      <c r="DQ69" s="242" t="e">
        <f t="shared" si="8"/>
        <v>#DIV/0!</v>
      </c>
      <c r="DR69" s="621"/>
      <c r="DS69" s="621"/>
      <c r="DT69" s="607" t="e">
        <f t="shared" si="14"/>
        <v>#DIV/0!</v>
      </c>
      <c r="DU69" s="584"/>
      <c r="DV69" s="584"/>
      <c r="DW69" s="576"/>
      <c r="DX69" s="259">
        <f t="shared" si="77"/>
        <v>0</v>
      </c>
      <c r="DY69" s="259">
        <f t="shared" si="77"/>
        <v>0</v>
      </c>
      <c r="DZ69" s="242" t="e">
        <f t="shared" si="9"/>
        <v>#DIV/0!</v>
      </c>
      <c r="EA69" s="586"/>
      <c r="EB69" s="586"/>
      <c r="EC69" s="607" t="e">
        <f>+EB69/EA69</f>
        <v>#DIV/0!</v>
      </c>
      <c r="ED69" s="584"/>
      <c r="EE69" s="584"/>
      <c r="EF69" s="576"/>
      <c r="EG69" s="259">
        <f t="shared" ref="EG69:EH82" si="78">+DX69+BQ69+BY69+CG69</f>
        <v>0.24990000000000001</v>
      </c>
      <c r="EH69" s="259">
        <f t="shared" si="78"/>
        <v>0.1666</v>
      </c>
      <c r="EI69" s="242">
        <f t="shared" si="19"/>
        <v>0.66666666666666663</v>
      </c>
      <c r="EJ69" s="586"/>
      <c r="EK69" s="586"/>
      <c r="EL69" s="607" t="e">
        <f t="shared" si="73"/>
        <v>#DIV/0!</v>
      </c>
      <c r="EM69" s="584"/>
      <c r="EN69" s="584"/>
      <c r="EO69" s="576"/>
      <c r="EP69" s="259">
        <f t="shared" ref="EP69:EQ84" si="79">+EG69+DE69+CW69+CO69</f>
        <v>0.5</v>
      </c>
      <c r="EQ69" s="259">
        <f t="shared" si="79"/>
        <v>0.1666</v>
      </c>
      <c r="ER69" s="242">
        <f t="shared" si="11"/>
        <v>0.3332</v>
      </c>
      <c r="ES69" s="621"/>
      <c r="ET69" s="621"/>
      <c r="EU69" s="607" t="e">
        <f t="shared" si="70"/>
        <v>#DIV/0!</v>
      </c>
      <c r="EV69" s="584"/>
      <c r="EW69" s="584"/>
      <c r="EX69" s="576"/>
      <c r="EY69" s="271">
        <f t="shared" si="74"/>
        <v>0</v>
      </c>
      <c r="EZ69" s="246"/>
      <c r="FA69" s="246"/>
      <c r="FB69" s="246"/>
      <c r="FC69" s="246"/>
      <c r="FD69" s="246"/>
      <c r="FE69" s="246"/>
      <c r="FF69" s="246"/>
      <c r="FG69" s="246"/>
      <c r="FH69" s="246"/>
      <c r="FI69" s="246"/>
      <c r="FJ69" s="246"/>
      <c r="FK69" s="246"/>
      <c r="FL69" s="246"/>
      <c r="FM69" s="246"/>
      <c r="FN69" s="246"/>
      <c r="FO69" s="246"/>
      <c r="FP69" s="246"/>
      <c r="FQ69" s="246"/>
      <c r="FR69" s="246"/>
      <c r="FS69" s="246"/>
      <c r="FT69" s="246"/>
      <c r="FU69" s="246"/>
      <c r="FV69" s="246"/>
      <c r="FW69" s="246"/>
      <c r="FX69" s="246"/>
      <c r="FY69" s="246"/>
      <c r="FZ69" s="246"/>
      <c r="GA69" s="246"/>
      <c r="GB69" s="246"/>
      <c r="GC69" s="246"/>
      <c r="GD69" s="246"/>
      <c r="GE69" s="246"/>
      <c r="GF69" s="246"/>
      <c r="GG69" s="246"/>
      <c r="GH69" s="246"/>
      <c r="GI69" s="246"/>
      <c r="GJ69" s="246"/>
      <c r="GK69" s="246"/>
      <c r="GL69" s="246"/>
      <c r="GM69" s="246"/>
      <c r="GN69" s="246"/>
      <c r="GO69" s="246"/>
      <c r="GP69" s="246"/>
      <c r="GQ69" s="246"/>
      <c r="GR69" s="246"/>
      <c r="GS69" s="246"/>
      <c r="GT69" s="246"/>
      <c r="GU69" s="246"/>
      <c r="GV69" s="246"/>
      <c r="GW69" s="246"/>
      <c r="GX69" s="246"/>
      <c r="GY69" s="246"/>
      <c r="GZ69" s="246"/>
      <c r="HA69" s="246"/>
      <c r="HB69" s="246"/>
      <c r="HC69" s="246"/>
      <c r="HD69" s="246"/>
      <c r="HE69" s="246"/>
      <c r="HF69" s="246"/>
      <c r="HG69" s="246"/>
      <c r="HH69" s="246"/>
      <c r="HI69" s="246"/>
      <c r="HJ69" s="246"/>
      <c r="HK69" s="246"/>
      <c r="HL69" s="246"/>
      <c r="HM69" s="246"/>
    </row>
    <row r="70" spans="1:221" ht="41.25" customHeight="1" thickBot="1" x14ac:dyDescent="0.3">
      <c r="A70" s="678"/>
      <c r="B70" s="678"/>
      <c r="C70" s="678"/>
      <c r="D70" s="678"/>
      <c r="E70" s="678"/>
      <c r="F70" s="678"/>
      <c r="G70" s="678"/>
      <c r="H70" s="687"/>
      <c r="I70" s="688"/>
      <c r="J70" s="333">
        <v>19</v>
      </c>
      <c r="K70" s="334" t="s">
        <v>290</v>
      </c>
      <c r="L70" s="335" t="s">
        <v>291</v>
      </c>
      <c r="M70" s="335" t="s">
        <v>164</v>
      </c>
      <c r="N70" s="333">
        <v>1</v>
      </c>
      <c r="O70" s="684" t="s">
        <v>292</v>
      </c>
      <c r="P70" s="697">
        <v>0.2</v>
      </c>
      <c r="Q70" s="336">
        <v>0.01</v>
      </c>
      <c r="R70" s="684" t="s">
        <v>101</v>
      </c>
      <c r="S70" s="334" t="s">
        <v>290</v>
      </c>
      <c r="T70" s="337">
        <v>0.5</v>
      </c>
      <c r="U70" s="330">
        <v>0</v>
      </c>
      <c r="V70" s="330">
        <v>0</v>
      </c>
      <c r="W70" s="685">
        <f>+U70+U71</f>
        <v>0</v>
      </c>
      <c r="X70" s="685">
        <f>+V70+V71</f>
        <v>0</v>
      </c>
      <c r="Y70" s="694"/>
      <c r="Z70" s="694"/>
      <c r="AA70" s="331"/>
      <c r="AB70" s="330"/>
      <c r="AC70" s="330">
        <v>0</v>
      </c>
      <c r="AD70" s="330">
        <v>0</v>
      </c>
      <c r="AE70" s="685">
        <f>+AC70+AC71</f>
        <v>0</v>
      </c>
      <c r="AF70" s="685">
        <f>+AD70+AD71</f>
        <v>0</v>
      </c>
      <c r="AG70" s="694"/>
      <c r="AH70" s="694"/>
      <c r="AI70" s="331"/>
      <c r="AJ70" s="330"/>
      <c r="AK70" s="330">
        <v>0</v>
      </c>
      <c r="AL70" s="330">
        <v>0</v>
      </c>
      <c r="AM70" s="685">
        <f>+AK70+AK71</f>
        <v>0</v>
      </c>
      <c r="AN70" s="685">
        <f>+AL70+AL71</f>
        <v>0</v>
      </c>
      <c r="AO70" s="694"/>
      <c r="AP70" s="694"/>
      <c r="AQ70" s="331"/>
      <c r="AR70" s="330"/>
      <c r="AS70" s="330">
        <v>0</v>
      </c>
      <c r="AT70" s="330">
        <v>0</v>
      </c>
      <c r="AU70" s="685">
        <f>+AS70+AS71</f>
        <v>0</v>
      </c>
      <c r="AV70" s="685">
        <f>+AT70+AT71</f>
        <v>0</v>
      </c>
      <c r="AW70" s="694"/>
      <c r="AX70" s="694"/>
      <c r="AY70" s="331"/>
      <c r="AZ70" s="330"/>
      <c r="BA70" s="330">
        <v>0</v>
      </c>
      <c r="BB70" s="330">
        <v>0</v>
      </c>
      <c r="BC70" s="685">
        <f>+BA70+BA71</f>
        <v>0</v>
      </c>
      <c r="BD70" s="685">
        <f>+BB70+BB71</f>
        <v>0</v>
      </c>
      <c r="BE70" s="694"/>
      <c r="BF70" s="694"/>
      <c r="BG70" s="331"/>
      <c r="BH70" s="330"/>
      <c r="BI70" s="330">
        <v>0</v>
      </c>
      <c r="BJ70" s="330">
        <v>0</v>
      </c>
      <c r="BK70" s="685">
        <f>+BI70+BI71</f>
        <v>0</v>
      </c>
      <c r="BL70" s="685">
        <f>+BJ70+BJ71</f>
        <v>0</v>
      </c>
      <c r="BM70" s="694"/>
      <c r="BN70" s="694"/>
      <c r="BO70" s="331"/>
      <c r="BP70" s="330"/>
      <c r="BQ70" s="332">
        <v>8.3299999999999999E-2</v>
      </c>
      <c r="BR70" s="332">
        <v>8.3299999999999999E-2</v>
      </c>
      <c r="BS70" s="685">
        <f>+BQ70+BQ71</f>
        <v>0.1666</v>
      </c>
      <c r="BT70" s="685">
        <f>+BR70+BR71</f>
        <v>0.1666</v>
      </c>
      <c r="BU70" s="694"/>
      <c r="BV70" s="694"/>
      <c r="BW70" s="331" t="s">
        <v>293</v>
      </c>
      <c r="BX70" s="330" t="s">
        <v>294</v>
      </c>
      <c r="BY70" s="330">
        <v>8.3299999999999999E-2</v>
      </c>
      <c r="BZ70" s="330">
        <v>8.3299999999999999E-2</v>
      </c>
      <c r="CA70" s="685">
        <f>+BY70+BY71</f>
        <v>0.1666</v>
      </c>
      <c r="CB70" s="685">
        <f>+BZ70+BZ71</f>
        <v>0.1666</v>
      </c>
      <c r="CC70" s="694"/>
      <c r="CD70" s="694"/>
      <c r="CE70" s="331" t="s">
        <v>293</v>
      </c>
      <c r="CF70" s="330" t="s">
        <v>294</v>
      </c>
      <c r="CG70" s="330">
        <v>8.3299999999999999E-2</v>
      </c>
      <c r="CH70" s="330"/>
      <c r="CI70" s="685">
        <f>+CG70+CG71</f>
        <v>0.1666</v>
      </c>
      <c r="CJ70" s="685">
        <f>+CH70+CH71</f>
        <v>0</v>
      </c>
      <c r="CK70" s="694"/>
      <c r="CL70" s="694"/>
      <c r="CM70" s="331"/>
      <c r="CN70" s="330"/>
      <c r="CO70" s="269">
        <v>8.3299999999999999E-2</v>
      </c>
      <c r="CP70" s="269">
        <v>0</v>
      </c>
      <c r="CQ70" s="594">
        <f>+CO70+CO71</f>
        <v>0.1666</v>
      </c>
      <c r="CR70" s="594">
        <f>+CP70+CP71</f>
        <v>0</v>
      </c>
      <c r="CS70" s="595"/>
      <c r="CT70" s="595"/>
      <c r="CU70" s="183"/>
      <c r="CV70" s="269"/>
      <c r="CW70" s="270">
        <v>8.3299999999999999E-2</v>
      </c>
      <c r="CX70" s="269">
        <v>0</v>
      </c>
      <c r="CY70" s="594">
        <f>+CW70+CW71</f>
        <v>0.1666</v>
      </c>
      <c r="CZ70" s="594">
        <f>+CX70+CX71</f>
        <v>0</v>
      </c>
      <c r="DA70" s="595"/>
      <c r="DB70" s="595"/>
      <c r="DC70" s="183"/>
      <c r="DD70" s="269"/>
      <c r="DE70" s="270">
        <v>8.3500000000000005E-2</v>
      </c>
      <c r="DF70" s="269">
        <v>0</v>
      </c>
      <c r="DG70" s="594">
        <f>+DE70+DE71</f>
        <v>0.16700000000000001</v>
      </c>
      <c r="DH70" s="594">
        <f>+DF70+DF71</f>
        <v>0</v>
      </c>
      <c r="DI70" s="595"/>
      <c r="DJ70" s="595"/>
      <c r="DK70" s="183"/>
      <c r="DL70" s="269"/>
      <c r="DM70" s="255">
        <f t="shared" si="1"/>
        <v>0.49999999999999994</v>
      </c>
      <c r="DN70" s="258" t="str">
        <f t="shared" si="2"/>
        <v>OK</v>
      </c>
      <c r="DO70" s="259">
        <f t="shared" si="76"/>
        <v>0</v>
      </c>
      <c r="DP70" s="259">
        <f t="shared" si="76"/>
        <v>0</v>
      </c>
      <c r="DQ70" s="242" t="e">
        <f t="shared" si="8"/>
        <v>#DIV/0!</v>
      </c>
      <c r="DR70" s="586">
        <f>+W70+AE70+AM70</f>
        <v>0</v>
      </c>
      <c r="DS70" s="586">
        <f>+X70+AF70+AN70</f>
        <v>0</v>
      </c>
      <c r="DT70" s="588" t="e">
        <f t="shared" si="14"/>
        <v>#DIV/0!</v>
      </c>
      <c r="DU70" s="584"/>
      <c r="DV70" s="584"/>
      <c r="DW70" s="576"/>
      <c r="DX70" s="259">
        <f t="shared" si="77"/>
        <v>0</v>
      </c>
      <c r="DY70" s="259">
        <f t="shared" si="77"/>
        <v>0</v>
      </c>
      <c r="DZ70" s="242" t="e">
        <f t="shared" si="9"/>
        <v>#DIV/0!</v>
      </c>
      <c r="EA70" s="586">
        <f t="shared" ref="EA70:EB70" si="80">+DR70+AM70+AU70+BC70</f>
        <v>0</v>
      </c>
      <c r="EB70" s="586">
        <f t="shared" si="80"/>
        <v>0</v>
      </c>
      <c r="EC70" s="588" t="e">
        <f>+EB70/#REF!</f>
        <v>#REF!</v>
      </c>
      <c r="ED70" s="584"/>
      <c r="EE70" s="584"/>
      <c r="EF70" s="576"/>
      <c r="EG70" s="259">
        <f t="shared" si="78"/>
        <v>0.24990000000000001</v>
      </c>
      <c r="EH70" s="259">
        <f t="shared" si="78"/>
        <v>0.1666</v>
      </c>
      <c r="EI70" s="242">
        <f t="shared" si="19"/>
        <v>0.66666666666666663</v>
      </c>
      <c r="EJ70" s="586">
        <f>+EA70+CI70+CA70+BS70</f>
        <v>0.49980000000000002</v>
      </c>
      <c r="EK70" s="586">
        <f t="shared" ref="EK70" si="81">+EB70+CJ70+CB70+BT70</f>
        <v>0.3332</v>
      </c>
      <c r="EL70" s="588">
        <f>+EK70/EJ70</f>
        <v>0.66666666666666663</v>
      </c>
      <c r="EM70" s="584"/>
      <c r="EN70" s="584"/>
      <c r="EO70" s="576"/>
      <c r="EP70" s="259">
        <f t="shared" si="79"/>
        <v>0.5</v>
      </c>
      <c r="EQ70" s="259">
        <f t="shared" si="79"/>
        <v>0.1666</v>
      </c>
      <c r="ER70" s="242">
        <f t="shared" si="11"/>
        <v>0.3332</v>
      </c>
      <c r="ES70" s="586">
        <f>+EJ70+CQ70+CY70+DG70</f>
        <v>1</v>
      </c>
      <c r="ET70" s="586">
        <f>+EK70+CR70+CZ70+DH70</f>
        <v>0.3332</v>
      </c>
      <c r="EU70" s="588">
        <f t="shared" si="70"/>
        <v>0.3332</v>
      </c>
      <c r="EV70" s="584"/>
      <c r="EW70" s="584"/>
      <c r="EX70" s="576"/>
      <c r="EY70" s="271">
        <f t="shared" si="12"/>
        <v>0</v>
      </c>
      <c r="EZ70" s="246"/>
      <c r="FA70" s="246"/>
      <c r="FB70" s="246"/>
      <c r="FC70" s="246"/>
      <c r="FD70" s="246"/>
      <c r="FE70" s="246"/>
      <c r="FF70" s="246"/>
      <c r="FG70" s="246"/>
      <c r="FH70" s="246"/>
      <c r="FI70" s="246"/>
      <c r="FJ70" s="246"/>
      <c r="FK70" s="246"/>
      <c r="FL70" s="246"/>
      <c r="FM70" s="246"/>
      <c r="FN70" s="246"/>
      <c r="FO70" s="246"/>
      <c r="FP70" s="246"/>
      <c r="FQ70" s="246"/>
      <c r="FR70" s="246"/>
      <c r="FS70" s="246"/>
      <c r="FT70" s="246"/>
      <c r="FU70" s="246"/>
      <c r="FV70" s="246"/>
      <c r="FW70" s="246"/>
      <c r="FX70" s="246"/>
      <c r="FY70" s="246"/>
      <c r="FZ70" s="246"/>
      <c r="GA70" s="246"/>
      <c r="GB70" s="246"/>
      <c r="GC70" s="246"/>
      <c r="GD70" s="246"/>
      <c r="GE70" s="246"/>
      <c r="GF70" s="246"/>
      <c r="GG70" s="246"/>
      <c r="GH70" s="246"/>
      <c r="GI70" s="246"/>
      <c r="GJ70" s="246"/>
      <c r="GK70" s="246"/>
      <c r="GL70" s="246"/>
      <c r="GM70" s="246"/>
      <c r="GN70" s="246"/>
      <c r="GO70" s="246"/>
      <c r="GP70" s="246"/>
      <c r="GQ70" s="246"/>
      <c r="GR70" s="246"/>
      <c r="GS70" s="246"/>
      <c r="GT70" s="246"/>
      <c r="GU70" s="246"/>
      <c r="GV70" s="246"/>
      <c r="GW70" s="246"/>
      <c r="GX70" s="246"/>
      <c r="GY70" s="246"/>
      <c r="GZ70" s="246"/>
      <c r="HA70" s="246"/>
      <c r="HB70" s="246"/>
      <c r="HC70" s="246"/>
      <c r="HD70" s="246"/>
      <c r="HE70" s="246"/>
      <c r="HF70" s="246"/>
      <c r="HG70" s="246"/>
      <c r="HH70" s="246"/>
      <c r="HI70" s="246"/>
      <c r="HJ70" s="246"/>
      <c r="HK70" s="246"/>
      <c r="HL70" s="246"/>
      <c r="HM70" s="246"/>
    </row>
    <row r="71" spans="1:221" ht="41.25" customHeight="1" thickBot="1" x14ac:dyDescent="0.3">
      <c r="A71" s="678"/>
      <c r="B71" s="678"/>
      <c r="C71" s="678"/>
      <c r="D71" s="678"/>
      <c r="E71" s="678"/>
      <c r="F71" s="678"/>
      <c r="G71" s="678"/>
      <c r="H71" s="687"/>
      <c r="I71" s="688"/>
      <c r="J71" s="333">
        <v>20</v>
      </c>
      <c r="K71" s="334" t="s">
        <v>295</v>
      </c>
      <c r="L71" s="335" t="s">
        <v>296</v>
      </c>
      <c r="M71" s="338" t="s">
        <v>164</v>
      </c>
      <c r="N71" s="339">
        <v>1</v>
      </c>
      <c r="O71" s="684"/>
      <c r="P71" s="697"/>
      <c r="Q71" s="336">
        <v>0.01</v>
      </c>
      <c r="R71" s="684"/>
      <c r="S71" s="334" t="s">
        <v>295</v>
      </c>
      <c r="T71" s="337">
        <v>0.5</v>
      </c>
      <c r="U71" s="330">
        <v>0</v>
      </c>
      <c r="V71" s="330">
        <v>0</v>
      </c>
      <c r="W71" s="685"/>
      <c r="X71" s="685"/>
      <c r="Y71" s="694"/>
      <c r="Z71" s="694"/>
      <c r="AA71" s="331"/>
      <c r="AB71" s="330"/>
      <c r="AC71" s="330">
        <v>0</v>
      </c>
      <c r="AD71" s="330">
        <v>0</v>
      </c>
      <c r="AE71" s="685"/>
      <c r="AF71" s="685"/>
      <c r="AG71" s="694"/>
      <c r="AH71" s="694"/>
      <c r="AI71" s="331"/>
      <c r="AJ71" s="330"/>
      <c r="AK71" s="330">
        <v>0</v>
      </c>
      <c r="AL71" s="330">
        <v>0</v>
      </c>
      <c r="AM71" s="685"/>
      <c r="AN71" s="685"/>
      <c r="AO71" s="694"/>
      <c r="AP71" s="694"/>
      <c r="AQ71" s="331"/>
      <c r="AR71" s="330"/>
      <c r="AS71" s="330">
        <v>0</v>
      </c>
      <c r="AT71" s="330">
        <v>0</v>
      </c>
      <c r="AU71" s="685"/>
      <c r="AV71" s="685"/>
      <c r="AW71" s="694"/>
      <c r="AX71" s="694"/>
      <c r="AY71" s="331"/>
      <c r="AZ71" s="330"/>
      <c r="BA71" s="330">
        <v>0</v>
      </c>
      <c r="BB71" s="330">
        <v>0</v>
      </c>
      <c r="BC71" s="685"/>
      <c r="BD71" s="685"/>
      <c r="BE71" s="694"/>
      <c r="BF71" s="694"/>
      <c r="BG71" s="331"/>
      <c r="BH71" s="330"/>
      <c r="BI71" s="330">
        <v>0</v>
      </c>
      <c r="BJ71" s="330">
        <v>0</v>
      </c>
      <c r="BK71" s="685"/>
      <c r="BL71" s="685"/>
      <c r="BM71" s="694"/>
      <c r="BN71" s="694"/>
      <c r="BO71" s="331"/>
      <c r="BP71" s="330"/>
      <c r="BQ71" s="332">
        <v>8.3299999999999999E-2</v>
      </c>
      <c r="BR71" s="332">
        <v>8.3299999999999999E-2</v>
      </c>
      <c r="BS71" s="685"/>
      <c r="BT71" s="685"/>
      <c r="BU71" s="694"/>
      <c r="BV71" s="694"/>
      <c r="BW71" s="331" t="s">
        <v>297</v>
      </c>
      <c r="BX71" s="330" t="s">
        <v>298</v>
      </c>
      <c r="BY71" s="330">
        <v>8.3299999999999999E-2</v>
      </c>
      <c r="BZ71" s="330">
        <v>8.3299999999999999E-2</v>
      </c>
      <c r="CA71" s="685"/>
      <c r="CB71" s="685"/>
      <c r="CC71" s="694"/>
      <c r="CD71" s="694"/>
      <c r="CE71" s="331" t="s">
        <v>299</v>
      </c>
      <c r="CF71" s="330" t="s">
        <v>298</v>
      </c>
      <c r="CG71" s="330">
        <v>8.3299999999999999E-2</v>
      </c>
      <c r="CH71" s="330"/>
      <c r="CI71" s="685"/>
      <c r="CJ71" s="685"/>
      <c r="CK71" s="694"/>
      <c r="CL71" s="694"/>
      <c r="CM71" s="331"/>
      <c r="CN71" s="330"/>
      <c r="CO71" s="269">
        <v>8.3299999999999999E-2</v>
      </c>
      <c r="CP71" s="269">
        <v>0</v>
      </c>
      <c r="CQ71" s="594"/>
      <c r="CR71" s="594"/>
      <c r="CS71" s="595"/>
      <c r="CT71" s="595"/>
      <c r="CU71" s="183"/>
      <c r="CV71" s="269"/>
      <c r="CW71" s="270">
        <v>8.3299999999999999E-2</v>
      </c>
      <c r="CX71" s="269">
        <v>0</v>
      </c>
      <c r="CY71" s="594"/>
      <c r="CZ71" s="594"/>
      <c r="DA71" s="595"/>
      <c r="DB71" s="595"/>
      <c r="DC71" s="183"/>
      <c r="DD71" s="269"/>
      <c r="DE71" s="270">
        <v>8.3500000000000005E-2</v>
      </c>
      <c r="DF71" s="269">
        <v>0</v>
      </c>
      <c r="DG71" s="594"/>
      <c r="DH71" s="594"/>
      <c r="DI71" s="595"/>
      <c r="DJ71" s="595"/>
      <c r="DK71" s="183"/>
      <c r="DL71" s="269"/>
      <c r="DM71" s="255">
        <f t="shared" si="1"/>
        <v>0.49999999999999994</v>
      </c>
      <c r="DN71" s="258" t="str">
        <f t="shared" si="2"/>
        <v>OK</v>
      </c>
      <c r="DO71" s="259">
        <f t="shared" si="76"/>
        <v>0</v>
      </c>
      <c r="DP71" s="259">
        <f t="shared" si="76"/>
        <v>0</v>
      </c>
      <c r="DQ71" s="242" t="e">
        <f t="shared" si="8"/>
        <v>#DIV/0!</v>
      </c>
      <c r="DR71" s="586"/>
      <c r="DS71" s="586"/>
      <c r="DT71" s="588"/>
      <c r="DU71" s="584"/>
      <c r="DV71" s="584"/>
      <c r="DW71" s="576"/>
      <c r="DX71" s="259">
        <f t="shared" si="77"/>
        <v>0</v>
      </c>
      <c r="DY71" s="259">
        <f t="shared" si="77"/>
        <v>0</v>
      </c>
      <c r="DZ71" s="242" t="e">
        <f t="shared" si="9"/>
        <v>#DIV/0!</v>
      </c>
      <c r="EA71" s="586"/>
      <c r="EB71" s="586"/>
      <c r="EC71" s="588"/>
      <c r="ED71" s="584"/>
      <c r="EE71" s="584"/>
      <c r="EF71" s="576"/>
      <c r="EG71" s="259">
        <f t="shared" si="78"/>
        <v>0.24990000000000001</v>
      </c>
      <c r="EH71" s="259">
        <f t="shared" si="78"/>
        <v>0.1666</v>
      </c>
      <c r="EI71" s="242">
        <f t="shared" si="19"/>
        <v>0.66666666666666663</v>
      </c>
      <c r="EJ71" s="586"/>
      <c r="EK71" s="586"/>
      <c r="EL71" s="588"/>
      <c r="EM71" s="584"/>
      <c r="EN71" s="584"/>
      <c r="EO71" s="576"/>
      <c r="EP71" s="259">
        <f t="shared" si="79"/>
        <v>0.5</v>
      </c>
      <c r="EQ71" s="259">
        <f t="shared" si="79"/>
        <v>0.1666</v>
      </c>
      <c r="ER71" s="242">
        <f t="shared" si="11"/>
        <v>0.3332</v>
      </c>
      <c r="ES71" s="621"/>
      <c r="ET71" s="621"/>
      <c r="EU71" s="588"/>
      <c r="EV71" s="584"/>
      <c r="EW71" s="584"/>
      <c r="EX71" s="576"/>
      <c r="EY71" s="271">
        <f t="shared" si="12"/>
        <v>0</v>
      </c>
      <c r="EZ71" s="246"/>
      <c r="FA71" s="246"/>
      <c r="FB71" s="246"/>
      <c r="FC71" s="246"/>
      <c r="FD71" s="246"/>
      <c r="FE71" s="246"/>
      <c r="FF71" s="246"/>
      <c r="FG71" s="246"/>
      <c r="FH71" s="246"/>
      <c r="FI71" s="246"/>
      <c r="FJ71" s="246"/>
      <c r="FK71" s="246"/>
      <c r="FL71" s="246"/>
      <c r="FM71" s="246"/>
      <c r="FN71" s="246"/>
      <c r="FO71" s="246"/>
      <c r="FP71" s="246"/>
      <c r="FQ71" s="246"/>
      <c r="FR71" s="246"/>
      <c r="FS71" s="246"/>
      <c r="FT71" s="246"/>
      <c r="FU71" s="246"/>
      <c r="FV71" s="246"/>
      <c r="FW71" s="246"/>
      <c r="FX71" s="246"/>
      <c r="FY71" s="246"/>
      <c r="FZ71" s="246"/>
      <c r="GA71" s="246"/>
      <c r="GB71" s="246"/>
      <c r="GC71" s="246"/>
      <c r="GD71" s="246"/>
      <c r="GE71" s="246"/>
      <c r="GF71" s="246"/>
      <c r="GG71" s="246"/>
      <c r="GH71" s="246"/>
      <c r="GI71" s="246"/>
      <c r="GJ71" s="246"/>
      <c r="GK71" s="246"/>
      <c r="GL71" s="246"/>
      <c r="GM71" s="246"/>
      <c r="GN71" s="246"/>
      <c r="GO71" s="246"/>
      <c r="GP71" s="246"/>
      <c r="GQ71" s="246"/>
      <c r="GR71" s="246"/>
      <c r="GS71" s="246"/>
      <c r="GT71" s="246"/>
      <c r="GU71" s="246"/>
      <c r="GV71" s="246"/>
      <c r="GW71" s="246"/>
      <c r="GX71" s="246"/>
      <c r="GY71" s="246"/>
      <c r="GZ71" s="246"/>
      <c r="HA71" s="246"/>
      <c r="HB71" s="246"/>
      <c r="HC71" s="246"/>
      <c r="HD71" s="246"/>
      <c r="HE71" s="246"/>
      <c r="HF71" s="246"/>
      <c r="HG71" s="246"/>
      <c r="HH71" s="246"/>
      <c r="HI71" s="246"/>
      <c r="HJ71" s="246"/>
      <c r="HK71" s="246"/>
      <c r="HL71" s="246"/>
      <c r="HM71" s="246"/>
    </row>
    <row r="72" spans="1:221" ht="41.25" customHeight="1" thickBot="1" x14ac:dyDescent="0.3">
      <c r="A72" s="678"/>
      <c r="B72" s="678"/>
      <c r="C72" s="678"/>
      <c r="D72" s="678"/>
      <c r="E72" s="678"/>
      <c r="F72" s="678"/>
      <c r="G72" s="678"/>
      <c r="H72" s="687"/>
      <c r="I72" s="688"/>
      <c r="J72" s="680">
        <v>21</v>
      </c>
      <c r="K72" s="689" t="s">
        <v>300</v>
      </c>
      <c r="L72" s="690" t="s">
        <v>301</v>
      </c>
      <c r="M72" s="690" t="s">
        <v>164</v>
      </c>
      <c r="N72" s="680">
        <v>1</v>
      </c>
      <c r="O72" s="681" t="s">
        <v>302</v>
      </c>
      <c r="P72" s="682">
        <v>0.1</v>
      </c>
      <c r="Q72" s="683">
        <f>+P72/$P$99</f>
        <v>9.8522167487684748E-3</v>
      </c>
      <c r="R72" s="684" t="s">
        <v>101</v>
      </c>
      <c r="S72" s="282" t="s">
        <v>303</v>
      </c>
      <c r="T72" s="283">
        <v>0.5</v>
      </c>
      <c r="U72" s="330">
        <v>0</v>
      </c>
      <c r="V72" s="330">
        <v>0</v>
      </c>
      <c r="W72" s="693">
        <f>+U72+U73</f>
        <v>0</v>
      </c>
      <c r="X72" s="693">
        <f>+V72+V73</f>
        <v>0</v>
      </c>
      <c r="Y72" s="694"/>
      <c r="Z72" s="694"/>
      <c r="AA72" s="331"/>
      <c r="AB72" s="330"/>
      <c r="AC72" s="330">
        <v>0</v>
      </c>
      <c r="AD72" s="330">
        <v>0</v>
      </c>
      <c r="AE72" s="693">
        <f>+AC72+AC73</f>
        <v>0</v>
      </c>
      <c r="AF72" s="693">
        <f>+AD72+AD73</f>
        <v>0</v>
      </c>
      <c r="AG72" s="694"/>
      <c r="AH72" s="694"/>
      <c r="AI72" s="331"/>
      <c r="AJ72" s="330"/>
      <c r="AK72" s="330">
        <v>0</v>
      </c>
      <c r="AL72" s="330">
        <v>0</v>
      </c>
      <c r="AM72" s="693">
        <f>+AK72+AK73</f>
        <v>0</v>
      </c>
      <c r="AN72" s="693">
        <f>+AL72+AL73</f>
        <v>0</v>
      </c>
      <c r="AO72" s="694"/>
      <c r="AP72" s="694"/>
      <c r="AQ72" s="331"/>
      <c r="AR72" s="330"/>
      <c r="AS72" s="330">
        <v>0</v>
      </c>
      <c r="AT72" s="330">
        <v>0</v>
      </c>
      <c r="AU72" s="693">
        <f>+AS72+AS73</f>
        <v>0</v>
      </c>
      <c r="AV72" s="693">
        <f>+AT72+AT73</f>
        <v>0</v>
      </c>
      <c r="AW72" s="694"/>
      <c r="AX72" s="694"/>
      <c r="AY72" s="331"/>
      <c r="AZ72" s="330"/>
      <c r="BA72" s="330">
        <v>0</v>
      </c>
      <c r="BB72" s="330">
        <v>0</v>
      </c>
      <c r="BC72" s="693">
        <f>+BA72+BA73</f>
        <v>0</v>
      </c>
      <c r="BD72" s="693">
        <f>+BB72+BB73</f>
        <v>0</v>
      </c>
      <c r="BE72" s="694"/>
      <c r="BF72" s="694"/>
      <c r="BG72" s="331"/>
      <c r="BH72" s="330"/>
      <c r="BI72" s="330">
        <v>0</v>
      </c>
      <c r="BJ72" s="330">
        <v>0</v>
      </c>
      <c r="BK72" s="693">
        <f>+BI72+BI73</f>
        <v>0</v>
      </c>
      <c r="BL72" s="693">
        <f>+BJ72+BJ73</f>
        <v>0</v>
      </c>
      <c r="BM72" s="694"/>
      <c r="BN72" s="694"/>
      <c r="BO72" s="331"/>
      <c r="BP72" s="330"/>
      <c r="BQ72" s="332">
        <v>0</v>
      </c>
      <c r="BR72" s="332">
        <v>0</v>
      </c>
      <c r="BS72" s="693">
        <f>+BQ72+BQ73</f>
        <v>0</v>
      </c>
      <c r="BT72" s="693">
        <f>+BR72+BR73</f>
        <v>0</v>
      </c>
      <c r="BU72" s="694"/>
      <c r="BV72" s="694"/>
      <c r="BW72" s="700" t="s">
        <v>693</v>
      </c>
      <c r="BX72" s="703" t="s">
        <v>693</v>
      </c>
      <c r="BY72" s="330">
        <v>0</v>
      </c>
      <c r="BZ72" s="330">
        <v>0</v>
      </c>
      <c r="CA72" s="693">
        <f>+BY72+BY73</f>
        <v>0</v>
      </c>
      <c r="CB72" s="693">
        <f>+BZ72+BZ73</f>
        <v>0</v>
      </c>
      <c r="CC72" s="694"/>
      <c r="CD72" s="694"/>
      <c r="CE72" s="700" t="s">
        <v>693</v>
      </c>
      <c r="CF72" s="703" t="s">
        <v>693</v>
      </c>
      <c r="CG72" s="330">
        <v>0</v>
      </c>
      <c r="CH72" s="330"/>
      <c r="CI72" s="693">
        <f>+CG72+CG73</f>
        <v>0</v>
      </c>
      <c r="CJ72" s="693">
        <f>+CH72+CH73</f>
        <v>0</v>
      </c>
      <c r="CK72" s="694"/>
      <c r="CL72" s="694"/>
      <c r="CM72" s="700"/>
      <c r="CN72" s="703"/>
      <c r="CO72" s="269">
        <v>0.5</v>
      </c>
      <c r="CP72" s="269">
        <v>0</v>
      </c>
      <c r="CQ72" s="695">
        <f>+CO72+CO73</f>
        <v>0.5</v>
      </c>
      <c r="CR72" s="695">
        <f>+CP72+CP73</f>
        <v>0</v>
      </c>
      <c r="CS72" s="595"/>
      <c r="CT72" s="595"/>
      <c r="CU72" s="183"/>
      <c r="CV72" s="269"/>
      <c r="CW72" s="270">
        <v>0</v>
      </c>
      <c r="CX72" s="269">
        <v>0</v>
      </c>
      <c r="CY72" s="695">
        <f>+CW72+CW73</f>
        <v>0.5</v>
      </c>
      <c r="CZ72" s="695">
        <f>+CX72+CX73</f>
        <v>0</v>
      </c>
      <c r="DA72" s="595"/>
      <c r="DB72" s="595"/>
      <c r="DC72" s="183"/>
      <c r="DD72" s="269"/>
      <c r="DE72" s="269">
        <v>0</v>
      </c>
      <c r="DF72" s="269">
        <v>0</v>
      </c>
      <c r="DG72" s="695">
        <f>+DE72+DE73</f>
        <v>0</v>
      </c>
      <c r="DH72" s="695">
        <f>+DF72+DF73</f>
        <v>0</v>
      </c>
      <c r="DI72" s="595"/>
      <c r="DJ72" s="595"/>
      <c r="DK72" s="183"/>
      <c r="DL72" s="269"/>
      <c r="DM72" s="255">
        <f t="shared" si="1"/>
        <v>0.5</v>
      </c>
      <c r="DN72" s="258" t="str">
        <f t="shared" si="2"/>
        <v>OK</v>
      </c>
      <c r="DO72" s="259">
        <f t="shared" si="76"/>
        <v>0</v>
      </c>
      <c r="DP72" s="259">
        <f t="shared" si="76"/>
        <v>0</v>
      </c>
      <c r="DQ72" s="242" t="e">
        <f t="shared" si="8"/>
        <v>#DIV/0!</v>
      </c>
      <c r="DR72" s="586">
        <f>+W72+AE72+AM72</f>
        <v>0</v>
      </c>
      <c r="DS72" s="586">
        <f>+X72+AF72+AN72</f>
        <v>0</v>
      </c>
      <c r="DT72" s="605" t="e">
        <f t="shared" si="14"/>
        <v>#DIV/0!</v>
      </c>
      <c r="DU72" s="584"/>
      <c r="DV72" s="584"/>
      <c r="DW72" s="576"/>
      <c r="DX72" s="259">
        <f t="shared" si="77"/>
        <v>0</v>
      </c>
      <c r="DY72" s="259">
        <f t="shared" si="77"/>
        <v>0</v>
      </c>
      <c r="DZ72" s="242" t="e">
        <f t="shared" si="9"/>
        <v>#DIV/0!</v>
      </c>
      <c r="EA72" s="586">
        <f t="shared" ref="EA72:EB72" si="82">+DR72+AM72+AU72+BC72</f>
        <v>0</v>
      </c>
      <c r="EB72" s="586">
        <f t="shared" si="82"/>
        <v>0</v>
      </c>
      <c r="EC72" s="605" t="e">
        <f>+EB72/EA72</f>
        <v>#DIV/0!</v>
      </c>
      <c r="ED72" s="584"/>
      <c r="EE72" s="584"/>
      <c r="EF72" s="576"/>
      <c r="EG72" s="259">
        <f t="shared" si="78"/>
        <v>0</v>
      </c>
      <c r="EH72" s="259">
        <f t="shared" si="78"/>
        <v>0</v>
      </c>
      <c r="EI72" s="242" t="e">
        <f t="shared" si="19"/>
        <v>#DIV/0!</v>
      </c>
      <c r="EJ72" s="586">
        <f>+EA72+CI72+CA72+BS72</f>
        <v>0</v>
      </c>
      <c r="EK72" s="586">
        <f t="shared" ref="EK72" si="83">+EB72+CJ72+CB72+BT72</f>
        <v>0</v>
      </c>
      <c r="EL72" s="605" t="e">
        <f t="shared" ref="EL72" si="84">+EK72/EJ72</f>
        <v>#DIV/0!</v>
      </c>
      <c r="EM72" s="584"/>
      <c r="EN72" s="584"/>
      <c r="EO72" s="576"/>
      <c r="EP72" s="259">
        <f t="shared" si="79"/>
        <v>0.5</v>
      </c>
      <c r="EQ72" s="259">
        <f t="shared" si="79"/>
        <v>0</v>
      </c>
      <c r="ER72" s="242">
        <f t="shared" si="11"/>
        <v>0</v>
      </c>
      <c r="ES72" s="586">
        <f>+EJ72+CQ72+CY72+DG72</f>
        <v>1</v>
      </c>
      <c r="ET72" s="586">
        <f>+EK72+CR72+CZ72+DH72</f>
        <v>0</v>
      </c>
      <c r="EU72" s="605">
        <f t="shared" ref="EU72" si="85">+ET72/ES72</f>
        <v>0</v>
      </c>
      <c r="EV72" s="584"/>
      <c r="EW72" s="584"/>
      <c r="EX72" s="576"/>
      <c r="EY72" s="271">
        <f>EP72-T72</f>
        <v>0</v>
      </c>
      <c r="EZ72" s="246"/>
      <c r="FA72" s="246"/>
      <c r="FB72" s="246"/>
      <c r="FC72" s="246"/>
      <c r="FD72" s="246"/>
      <c r="FE72" s="246"/>
      <c r="FF72" s="246"/>
      <c r="FG72" s="246"/>
      <c r="FH72" s="246"/>
      <c r="FI72" s="246"/>
      <c r="FJ72" s="246"/>
      <c r="FK72" s="246"/>
      <c r="FL72" s="246"/>
      <c r="FM72" s="246"/>
      <c r="FN72" s="246"/>
      <c r="FO72" s="246"/>
      <c r="FP72" s="246"/>
      <c r="FQ72" s="246"/>
      <c r="FR72" s="246"/>
      <c r="FS72" s="246"/>
      <c r="FT72" s="246"/>
      <c r="FU72" s="246"/>
      <c r="FV72" s="246"/>
      <c r="FW72" s="246"/>
      <c r="FX72" s="246"/>
      <c r="FY72" s="246"/>
      <c r="FZ72" s="246"/>
      <c r="GA72" s="246"/>
      <c r="GB72" s="246"/>
      <c r="GC72" s="246"/>
      <c r="GD72" s="246"/>
      <c r="GE72" s="246"/>
      <c r="GF72" s="246"/>
      <c r="GG72" s="246"/>
      <c r="GH72" s="246"/>
      <c r="GI72" s="246"/>
      <c r="GJ72" s="246"/>
      <c r="GK72" s="246"/>
      <c r="GL72" s="246"/>
      <c r="GM72" s="246"/>
      <c r="GN72" s="246"/>
      <c r="GO72" s="246"/>
      <c r="GP72" s="246"/>
      <c r="GQ72" s="246"/>
      <c r="GR72" s="246"/>
      <c r="GS72" s="246"/>
      <c r="GT72" s="246"/>
      <c r="GU72" s="246"/>
      <c r="GV72" s="246"/>
      <c r="GW72" s="246"/>
      <c r="GX72" s="246"/>
      <c r="GY72" s="246"/>
      <c r="GZ72" s="246"/>
      <c r="HA72" s="246"/>
      <c r="HB72" s="246"/>
      <c r="HC72" s="246"/>
      <c r="HD72" s="246"/>
      <c r="HE72" s="246"/>
      <c r="HF72" s="246"/>
      <c r="HG72" s="246"/>
      <c r="HH72" s="246"/>
      <c r="HI72" s="246"/>
      <c r="HJ72" s="246"/>
      <c r="HK72" s="246"/>
      <c r="HL72" s="246"/>
      <c r="HM72" s="246"/>
    </row>
    <row r="73" spans="1:221" ht="41.25" customHeight="1" thickBot="1" x14ac:dyDescent="0.3">
      <c r="A73" s="678"/>
      <c r="B73" s="678"/>
      <c r="C73" s="678"/>
      <c r="D73" s="678"/>
      <c r="E73" s="678"/>
      <c r="F73" s="678"/>
      <c r="G73" s="678"/>
      <c r="H73" s="687"/>
      <c r="I73" s="688"/>
      <c r="J73" s="680"/>
      <c r="K73" s="689"/>
      <c r="L73" s="690"/>
      <c r="M73" s="690"/>
      <c r="N73" s="680"/>
      <c r="O73" s="681"/>
      <c r="P73" s="682"/>
      <c r="Q73" s="683"/>
      <c r="R73" s="684"/>
      <c r="S73" s="282" t="s">
        <v>304</v>
      </c>
      <c r="T73" s="283">
        <v>0.5</v>
      </c>
      <c r="U73" s="330">
        <v>0</v>
      </c>
      <c r="V73" s="330">
        <v>0</v>
      </c>
      <c r="W73" s="686"/>
      <c r="X73" s="686"/>
      <c r="Y73" s="694"/>
      <c r="Z73" s="694"/>
      <c r="AA73" s="331"/>
      <c r="AB73" s="330"/>
      <c r="AC73" s="330">
        <v>0</v>
      </c>
      <c r="AD73" s="330">
        <v>0</v>
      </c>
      <c r="AE73" s="686"/>
      <c r="AF73" s="686"/>
      <c r="AG73" s="694"/>
      <c r="AH73" s="694"/>
      <c r="AI73" s="331"/>
      <c r="AJ73" s="330"/>
      <c r="AK73" s="330">
        <v>0</v>
      </c>
      <c r="AL73" s="330">
        <v>0</v>
      </c>
      <c r="AM73" s="686"/>
      <c r="AN73" s="686"/>
      <c r="AO73" s="694"/>
      <c r="AP73" s="694"/>
      <c r="AQ73" s="331"/>
      <c r="AR73" s="330"/>
      <c r="AS73" s="330">
        <v>0</v>
      </c>
      <c r="AT73" s="330">
        <v>0</v>
      </c>
      <c r="AU73" s="686"/>
      <c r="AV73" s="686"/>
      <c r="AW73" s="694"/>
      <c r="AX73" s="694"/>
      <c r="AY73" s="331"/>
      <c r="AZ73" s="330"/>
      <c r="BA73" s="330">
        <v>0</v>
      </c>
      <c r="BB73" s="330">
        <v>0</v>
      </c>
      <c r="BC73" s="686"/>
      <c r="BD73" s="686"/>
      <c r="BE73" s="694"/>
      <c r="BF73" s="694"/>
      <c r="BG73" s="331"/>
      <c r="BH73" s="330"/>
      <c r="BI73" s="330">
        <v>0</v>
      </c>
      <c r="BJ73" s="330">
        <v>0</v>
      </c>
      <c r="BK73" s="686"/>
      <c r="BL73" s="686"/>
      <c r="BM73" s="694"/>
      <c r="BN73" s="694"/>
      <c r="BO73" s="331"/>
      <c r="BP73" s="330"/>
      <c r="BQ73" s="332">
        <v>0</v>
      </c>
      <c r="BR73" s="332">
        <v>0</v>
      </c>
      <c r="BS73" s="686"/>
      <c r="BT73" s="686"/>
      <c r="BU73" s="694"/>
      <c r="BV73" s="694"/>
      <c r="BW73" s="701"/>
      <c r="BX73" s="704"/>
      <c r="BY73" s="330">
        <v>0</v>
      </c>
      <c r="BZ73" s="330">
        <v>0</v>
      </c>
      <c r="CA73" s="686"/>
      <c r="CB73" s="686"/>
      <c r="CC73" s="694"/>
      <c r="CD73" s="694"/>
      <c r="CE73" s="701"/>
      <c r="CF73" s="704"/>
      <c r="CG73" s="330">
        <v>0</v>
      </c>
      <c r="CH73" s="330"/>
      <c r="CI73" s="686"/>
      <c r="CJ73" s="686"/>
      <c r="CK73" s="694"/>
      <c r="CL73" s="694"/>
      <c r="CM73" s="701"/>
      <c r="CN73" s="704"/>
      <c r="CO73" s="269">
        <v>0</v>
      </c>
      <c r="CP73" s="269">
        <v>0</v>
      </c>
      <c r="CQ73" s="696"/>
      <c r="CR73" s="696"/>
      <c r="CS73" s="595"/>
      <c r="CT73" s="595"/>
      <c r="CU73" s="183"/>
      <c r="CV73" s="269"/>
      <c r="CW73" s="270">
        <v>0.5</v>
      </c>
      <c r="CX73" s="269">
        <v>0</v>
      </c>
      <c r="CY73" s="696"/>
      <c r="CZ73" s="696"/>
      <c r="DA73" s="595"/>
      <c r="DB73" s="595"/>
      <c r="DC73" s="183"/>
      <c r="DD73" s="269"/>
      <c r="DE73" s="269">
        <v>0</v>
      </c>
      <c r="DF73" s="269">
        <v>0</v>
      </c>
      <c r="DG73" s="696"/>
      <c r="DH73" s="696"/>
      <c r="DI73" s="595"/>
      <c r="DJ73" s="595"/>
      <c r="DK73" s="183"/>
      <c r="DL73" s="269"/>
      <c r="DM73" s="255">
        <f t="shared" si="1"/>
        <v>0.5</v>
      </c>
      <c r="DN73" s="258" t="str">
        <f t="shared" si="2"/>
        <v>OK</v>
      </c>
      <c r="DO73" s="259">
        <f t="shared" si="76"/>
        <v>0</v>
      </c>
      <c r="DP73" s="259">
        <f t="shared" si="76"/>
        <v>0</v>
      </c>
      <c r="DQ73" s="242" t="e">
        <f t="shared" si="8"/>
        <v>#DIV/0!</v>
      </c>
      <c r="DR73" s="586"/>
      <c r="DS73" s="586"/>
      <c r="DT73" s="605"/>
      <c r="DU73" s="584"/>
      <c r="DV73" s="584"/>
      <c r="DW73" s="576"/>
      <c r="DX73" s="259">
        <f t="shared" si="77"/>
        <v>0</v>
      </c>
      <c r="DY73" s="259">
        <f t="shared" si="77"/>
        <v>0</v>
      </c>
      <c r="DZ73" s="242" t="e">
        <f t="shared" si="9"/>
        <v>#DIV/0!</v>
      </c>
      <c r="EA73" s="586"/>
      <c r="EB73" s="586"/>
      <c r="EC73" s="605"/>
      <c r="ED73" s="584"/>
      <c r="EE73" s="584"/>
      <c r="EF73" s="576"/>
      <c r="EG73" s="259">
        <f t="shared" si="78"/>
        <v>0</v>
      </c>
      <c r="EH73" s="259">
        <f t="shared" si="78"/>
        <v>0</v>
      </c>
      <c r="EI73" s="242" t="e">
        <f t="shared" si="19"/>
        <v>#DIV/0!</v>
      </c>
      <c r="EJ73" s="586"/>
      <c r="EK73" s="586"/>
      <c r="EL73" s="605"/>
      <c r="EM73" s="584"/>
      <c r="EN73" s="584"/>
      <c r="EO73" s="576"/>
      <c r="EP73" s="259">
        <f t="shared" si="79"/>
        <v>0.5</v>
      </c>
      <c r="EQ73" s="259">
        <f t="shared" si="79"/>
        <v>0</v>
      </c>
      <c r="ER73" s="242">
        <f t="shared" si="11"/>
        <v>0</v>
      </c>
      <c r="ES73" s="621"/>
      <c r="ET73" s="621"/>
      <c r="EU73" s="605"/>
      <c r="EV73" s="584"/>
      <c r="EW73" s="584"/>
      <c r="EX73" s="576"/>
      <c r="EY73" s="271">
        <f t="shared" si="12"/>
        <v>0</v>
      </c>
      <c r="EZ73" s="246"/>
      <c r="FA73" s="246"/>
      <c r="FB73" s="246"/>
      <c r="FC73" s="246"/>
      <c r="FD73" s="246"/>
      <c r="FE73" s="246"/>
      <c r="FF73" s="246"/>
      <c r="FG73" s="246"/>
      <c r="FH73" s="246"/>
      <c r="FI73" s="246"/>
      <c r="FJ73" s="246"/>
      <c r="FK73" s="246"/>
      <c r="FL73" s="246"/>
      <c r="FM73" s="246"/>
      <c r="FN73" s="246"/>
      <c r="FO73" s="246"/>
      <c r="FP73" s="246"/>
      <c r="FQ73" s="246"/>
      <c r="FR73" s="246"/>
      <c r="FS73" s="246"/>
      <c r="FT73" s="246"/>
      <c r="FU73" s="246"/>
      <c r="FV73" s="246"/>
      <c r="FW73" s="246"/>
      <c r="FX73" s="246"/>
      <c r="FY73" s="246"/>
      <c r="FZ73" s="246"/>
      <c r="GA73" s="246"/>
      <c r="GB73" s="246"/>
      <c r="GC73" s="246"/>
      <c r="GD73" s="246"/>
      <c r="GE73" s="246"/>
      <c r="GF73" s="246"/>
      <c r="GG73" s="246"/>
      <c r="GH73" s="246"/>
      <c r="GI73" s="246"/>
      <c r="GJ73" s="246"/>
      <c r="GK73" s="246"/>
      <c r="GL73" s="246"/>
      <c r="GM73" s="246"/>
      <c r="GN73" s="246"/>
      <c r="GO73" s="246"/>
      <c r="GP73" s="246"/>
      <c r="GQ73" s="246"/>
      <c r="GR73" s="246"/>
      <c r="GS73" s="246"/>
      <c r="GT73" s="246"/>
      <c r="GU73" s="246"/>
      <c r="GV73" s="246"/>
      <c r="GW73" s="246"/>
      <c r="GX73" s="246"/>
      <c r="GY73" s="246"/>
      <c r="GZ73" s="246"/>
      <c r="HA73" s="246"/>
      <c r="HB73" s="246"/>
      <c r="HC73" s="246"/>
      <c r="HD73" s="246"/>
      <c r="HE73" s="246"/>
      <c r="HF73" s="246"/>
      <c r="HG73" s="246"/>
      <c r="HH73" s="246"/>
      <c r="HI73" s="246"/>
      <c r="HJ73" s="246"/>
      <c r="HK73" s="246"/>
      <c r="HL73" s="246"/>
      <c r="HM73" s="246"/>
    </row>
    <row r="74" spans="1:221" ht="41.25" customHeight="1" thickBot="1" x14ac:dyDescent="0.3">
      <c r="A74" s="678"/>
      <c r="B74" s="678"/>
      <c r="C74" s="678"/>
      <c r="D74" s="678"/>
      <c r="E74" s="678"/>
      <c r="F74" s="678"/>
      <c r="G74" s="678"/>
      <c r="H74" s="687"/>
      <c r="I74" s="688"/>
      <c r="J74" s="680">
        <v>22</v>
      </c>
      <c r="K74" s="689" t="s">
        <v>305</v>
      </c>
      <c r="L74" s="690" t="s">
        <v>306</v>
      </c>
      <c r="M74" s="691" t="s">
        <v>164</v>
      </c>
      <c r="N74" s="692">
        <v>9</v>
      </c>
      <c r="O74" s="680" t="s">
        <v>302</v>
      </c>
      <c r="P74" s="682">
        <v>0.1</v>
      </c>
      <c r="Q74" s="683">
        <f>+P74/$P$99</f>
        <v>9.8522167487684748E-3</v>
      </c>
      <c r="R74" s="681" t="s">
        <v>101</v>
      </c>
      <c r="S74" s="282" t="s">
        <v>307</v>
      </c>
      <c r="T74" s="283">
        <v>0.5</v>
      </c>
      <c r="U74" s="330">
        <v>0</v>
      </c>
      <c r="V74" s="330">
        <v>0</v>
      </c>
      <c r="W74" s="685">
        <f>+U74+U75+U76</f>
        <v>0</v>
      </c>
      <c r="X74" s="685">
        <f>+V74+V75+V76</f>
        <v>0</v>
      </c>
      <c r="Y74" s="694"/>
      <c r="Z74" s="694"/>
      <c r="AA74" s="331"/>
      <c r="AB74" s="330"/>
      <c r="AC74" s="330">
        <v>0</v>
      </c>
      <c r="AD74" s="330">
        <v>0</v>
      </c>
      <c r="AE74" s="685">
        <f>+AC74+AC75+AC76</f>
        <v>0</v>
      </c>
      <c r="AF74" s="685">
        <f>+AD74+AD75+AD76</f>
        <v>0</v>
      </c>
      <c r="AG74" s="694"/>
      <c r="AH74" s="694"/>
      <c r="AI74" s="331"/>
      <c r="AJ74" s="330"/>
      <c r="AK74" s="330">
        <v>0</v>
      </c>
      <c r="AL74" s="330">
        <v>0</v>
      </c>
      <c r="AM74" s="685">
        <f>+AK74+AK75+AK76</f>
        <v>0</v>
      </c>
      <c r="AN74" s="685">
        <f>+AL74+AL75+AL76</f>
        <v>0</v>
      </c>
      <c r="AO74" s="694"/>
      <c r="AP74" s="694"/>
      <c r="AQ74" s="331"/>
      <c r="AR74" s="330"/>
      <c r="AS74" s="330">
        <v>0</v>
      </c>
      <c r="AT74" s="330">
        <v>0</v>
      </c>
      <c r="AU74" s="685">
        <f>+AS74+AS75+AS76</f>
        <v>0</v>
      </c>
      <c r="AV74" s="685">
        <f>+AT74+AT75+AT76</f>
        <v>0</v>
      </c>
      <c r="AW74" s="694"/>
      <c r="AX74" s="694"/>
      <c r="AY74" s="331"/>
      <c r="AZ74" s="330"/>
      <c r="BA74" s="330">
        <v>0</v>
      </c>
      <c r="BB74" s="330">
        <v>0</v>
      </c>
      <c r="BC74" s="685">
        <f>+BA74+BA75+BA76</f>
        <v>0</v>
      </c>
      <c r="BD74" s="685">
        <f>+BB74+BB75+BB76</f>
        <v>0</v>
      </c>
      <c r="BE74" s="694"/>
      <c r="BF74" s="694"/>
      <c r="BG74" s="331"/>
      <c r="BH74" s="330"/>
      <c r="BI74" s="330">
        <v>0</v>
      </c>
      <c r="BJ74" s="330">
        <v>0</v>
      </c>
      <c r="BK74" s="685">
        <f>+BI74+BI75+BI76</f>
        <v>0</v>
      </c>
      <c r="BL74" s="685">
        <f>+BJ74+BJ75+BJ76</f>
        <v>0</v>
      </c>
      <c r="BM74" s="694"/>
      <c r="BN74" s="694"/>
      <c r="BO74" s="331"/>
      <c r="BP74" s="330"/>
      <c r="BQ74" s="332">
        <v>0</v>
      </c>
      <c r="BR74" s="332">
        <v>0</v>
      </c>
      <c r="BS74" s="685">
        <f>+BQ74+BQ75+BQ76</f>
        <v>0</v>
      </c>
      <c r="BT74" s="685">
        <f>+BR74+BR75+BR76</f>
        <v>0</v>
      </c>
      <c r="BU74" s="694"/>
      <c r="BV74" s="694"/>
      <c r="BW74" s="701"/>
      <c r="BX74" s="704"/>
      <c r="BY74" s="330">
        <v>0</v>
      </c>
      <c r="BZ74" s="330">
        <v>0</v>
      </c>
      <c r="CA74" s="685">
        <f>+BY74+BY75+BY76</f>
        <v>0</v>
      </c>
      <c r="CB74" s="685">
        <f>+BZ74+BZ75+BZ76</f>
        <v>0</v>
      </c>
      <c r="CC74" s="694"/>
      <c r="CD74" s="694"/>
      <c r="CE74" s="701"/>
      <c r="CF74" s="704"/>
      <c r="CG74" s="330">
        <v>0</v>
      </c>
      <c r="CH74" s="330"/>
      <c r="CI74" s="685">
        <f>+CG74+CG75+CG76</f>
        <v>0</v>
      </c>
      <c r="CJ74" s="685">
        <f>+CH74+CH75+CH76</f>
        <v>0</v>
      </c>
      <c r="CK74" s="694"/>
      <c r="CL74" s="694"/>
      <c r="CM74" s="701"/>
      <c r="CN74" s="704"/>
      <c r="CO74" s="269">
        <v>0.5</v>
      </c>
      <c r="CP74" s="269">
        <v>0</v>
      </c>
      <c r="CQ74" s="594">
        <f>+CO74+CO75+CO76</f>
        <v>0.5</v>
      </c>
      <c r="CR74" s="594">
        <f>+CP74+CP75+CP76</f>
        <v>0</v>
      </c>
      <c r="CS74" s="595"/>
      <c r="CT74" s="595"/>
      <c r="CU74" s="183"/>
      <c r="CV74" s="269"/>
      <c r="CW74" s="270">
        <v>0</v>
      </c>
      <c r="CX74" s="269">
        <v>0</v>
      </c>
      <c r="CY74" s="594">
        <f>+CW74+CW75+CW76</f>
        <v>0.25</v>
      </c>
      <c r="CZ74" s="594">
        <f>+CX74+CX75+CX76</f>
        <v>0</v>
      </c>
      <c r="DA74" s="595"/>
      <c r="DB74" s="595"/>
      <c r="DC74" s="183"/>
      <c r="DD74" s="269"/>
      <c r="DE74" s="269">
        <v>0</v>
      </c>
      <c r="DF74" s="269">
        <v>0</v>
      </c>
      <c r="DG74" s="594">
        <f>+DE74+DE75+DE76</f>
        <v>0.25</v>
      </c>
      <c r="DH74" s="594">
        <f>+DF74+DF75+DF76</f>
        <v>0</v>
      </c>
      <c r="DI74" s="595"/>
      <c r="DJ74" s="595"/>
      <c r="DK74" s="183"/>
      <c r="DL74" s="269"/>
      <c r="DM74" s="255">
        <f t="shared" si="1"/>
        <v>0.5</v>
      </c>
      <c r="DN74" s="258" t="str">
        <f t="shared" si="2"/>
        <v>OK</v>
      </c>
      <c r="DO74" s="259">
        <f t="shared" si="76"/>
        <v>0</v>
      </c>
      <c r="DP74" s="259">
        <f t="shared" si="76"/>
        <v>0</v>
      </c>
      <c r="DQ74" s="242" t="e">
        <f t="shared" si="8"/>
        <v>#DIV/0!</v>
      </c>
      <c r="DR74" s="586">
        <f>+W74+AE74+AM74</f>
        <v>0</v>
      </c>
      <c r="DS74" s="586">
        <f>+X74+AF74+AN74</f>
        <v>0</v>
      </c>
      <c r="DT74" s="588" t="e">
        <f>+DS74/DR74</f>
        <v>#DIV/0!</v>
      </c>
      <c r="DU74" s="584"/>
      <c r="DV74" s="584"/>
      <c r="DW74" s="576"/>
      <c r="DX74" s="259">
        <f t="shared" si="77"/>
        <v>0</v>
      </c>
      <c r="DY74" s="259">
        <f t="shared" si="77"/>
        <v>0</v>
      </c>
      <c r="DZ74" s="242" t="e">
        <f t="shared" si="9"/>
        <v>#DIV/0!</v>
      </c>
      <c r="EA74" s="586">
        <f>+DR74+W74+AE74+AM74</f>
        <v>0</v>
      </c>
      <c r="EB74" s="586">
        <f>+DS74+X74+AF74+AN74</f>
        <v>0</v>
      </c>
      <c r="EC74" s="588" t="e">
        <f>+EB74/EA74</f>
        <v>#DIV/0!</v>
      </c>
      <c r="ED74" s="584"/>
      <c r="EE74" s="584"/>
      <c r="EF74" s="576"/>
      <c r="EG74" s="259">
        <f t="shared" si="78"/>
        <v>0</v>
      </c>
      <c r="EH74" s="259">
        <f t="shared" si="78"/>
        <v>0</v>
      </c>
      <c r="EI74" s="242" t="e">
        <f t="shared" si="19"/>
        <v>#DIV/0!</v>
      </c>
      <c r="EJ74" s="586">
        <f>+EA74+BS74+CA74+CI74</f>
        <v>0</v>
      </c>
      <c r="EK74" s="586">
        <f>+EB74+BT74+CB74+CJ74</f>
        <v>0</v>
      </c>
      <c r="EL74" s="588" t="e">
        <f>+EK74/EJ74</f>
        <v>#DIV/0!</v>
      </c>
      <c r="EM74" s="584"/>
      <c r="EN74" s="584"/>
      <c r="EO74" s="576"/>
      <c r="EP74" s="259">
        <f t="shared" si="79"/>
        <v>0.5</v>
      </c>
      <c r="EQ74" s="259">
        <f t="shared" si="79"/>
        <v>0</v>
      </c>
      <c r="ER74" s="242">
        <f t="shared" si="11"/>
        <v>0</v>
      </c>
      <c r="ES74" s="586">
        <f>+EJ74+CQ74+CY74+DG74</f>
        <v>1</v>
      </c>
      <c r="ET74" s="586">
        <f>+EK74+CR74+CZ74+DH74</f>
        <v>0</v>
      </c>
      <c r="EU74" s="588">
        <f>+ET74/ES74</f>
        <v>0</v>
      </c>
      <c r="EV74" s="584"/>
      <c r="EW74" s="584"/>
      <c r="EX74" s="576"/>
      <c r="EY74" s="271">
        <f t="shared" si="12"/>
        <v>0</v>
      </c>
      <c r="EZ74" s="246"/>
      <c r="FA74" s="246"/>
      <c r="FB74" s="246"/>
      <c r="FC74" s="246"/>
      <c r="FD74" s="246"/>
      <c r="FE74" s="246"/>
      <c r="FF74" s="246"/>
      <c r="FG74" s="246"/>
      <c r="FH74" s="246"/>
      <c r="FI74" s="246"/>
      <c r="FJ74" s="246"/>
      <c r="FK74" s="246"/>
      <c r="FL74" s="246"/>
      <c r="FM74" s="246"/>
      <c r="FN74" s="246"/>
      <c r="FO74" s="246"/>
      <c r="FP74" s="246"/>
      <c r="FQ74" s="246"/>
      <c r="FR74" s="246"/>
      <c r="FS74" s="246"/>
      <c r="FT74" s="246"/>
      <c r="FU74" s="246"/>
      <c r="FV74" s="246"/>
      <c r="FW74" s="246"/>
      <c r="FX74" s="246"/>
      <c r="FY74" s="246"/>
      <c r="FZ74" s="246"/>
      <c r="GA74" s="246"/>
      <c r="GB74" s="246"/>
      <c r="GC74" s="246"/>
      <c r="GD74" s="246"/>
      <c r="GE74" s="246"/>
      <c r="GF74" s="246"/>
      <c r="GG74" s="246"/>
      <c r="GH74" s="246"/>
      <c r="GI74" s="246"/>
      <c r="GJ74" s="246"/>
      <c r="GK74" s="246"/>
      <c r="GL74" s="246"/>
      <c r="GM74" s="246"/>
      <c r="GN74" s="246"/>
      <c r="GO74" s="246"/>
      <c r="GP74" s="246"/>
      <c r="GQ74" s="246"/>
      <c r="GR74" s="246"/>
      <c r="GS74" s="246"/>
      <c r="GT74" s="246"/>
      <c r="GU74" s="246"/>
      <c r="GV74" s="246"/>
      <c r="GW74" s="246"/>
      <c r="GX74" s="246"/>
      <c r="GY74" s="246"/>
      <c r="GZ74" s="246"/>
      <c r="HA74" s="246"/>
      <c r="HB74" s="246"/>
      <c r="HC74" s="246"/>
      <c r="HD74" s="246"/>
      <c r="HE74" s="246"/>
      <c r="HF74" s="246"/>
      <c r="HG74" s="246"/>
      <c r="HH74" s="246"/>
      <c r="HI74" s="246"/>
      <c r="HJ74" s="246"/>
      <c r="HK74" s="246"/>
      <c r="HL74" s="246"/>
      <c r="HM74" s="246"/>
    </row>
    <row r="75" spans="1:221" ht="41.25" customHeight="1" thickBot="1" x14ac:dyDescent="0.3">
      <c r="A75" s="678"/>
      <c r="B75" s="678"/>
      <c r="C75" s="678"/>
      <c r="D75" s="678"/>
      <c r="E75" s="678"/>
      <c r="F75" s="678"/>
      <c r="G75" s="678"/>
      <c r="H75" s="687"/>
      <c r="I75" s="688"/>
      <c r="J75" s="680"/>
      <c r="K75" s="689"/>
      <c r="L75" s="690"/>
      <c r="M75" s="691"/>
      <c r="N75" s="692"/>
      <c r="O75" s="680"/>
      <c r="P75" s="682"/>
      <c r="Q75" s="683"/>
      <c r="R75" s="681"/>
      <c r="S75" s="282" t="s">
        <v>308</v>
      </c>
      <c r="T75" s="283">
        <v>0.25</v>
      </c>
      <c r="U75" s="330">
        <v>0</v>
      </c>
      <c r="V75" s="330">
        <v>0</v>
      </c>
      <c r="W75" s="685"/>
      <c r="X75" s="685"/>
      <c r="Y75" s="694"/>
      <c r="Z75" s="694"/>
      <c r="AA75" s="331"/>
      <c r="AB75" s="330"/>
      <c r="AC75" s="330">
        <v>0</v>
      </c>
      <c r="AD75" s="330">
        <v>0</v>
      </c>
      <c r="AE75" s="685"/>
      <c r="AF75" s="685"/>
      <c r="AG75" s="694"/>
      <c r="AH75" s="694"/>
      <c r="AI75" s="331"/>
      <c r="AJ75" s="330"/>
      <c r="AK75" s="330">
        <v>0</v>
      </c>
      <c r="AL75" s="330">
        <v>0</v>
      </c>
      <c r="AM75" s="685"/>
      <c r="AN75" s="685"/>
      <c r="AO75" s="694"/>
      <c r="AP75" s="694"/>
      <c r="AQ75" s="331"/>
      <c r="AR75" s="330"/>
      <c r="AS75" s="330">
        <v>0</v>
      </c>
      <c r="AT75" s="330">
        <v>0</v>
      </c>
      <c r="AU75" s="685"/>
      <c r="AV75" s="685"/>
      <c r="AW75" s="694"/>
      <c r="AX75" s="694"/>
      <c r="AY75" s="331"/>
      <c r="AZ75" s="330"/>
      <c r="BA75" s="330">
        <v>0</v>
      </c>
      <c r="BB75" s="330">
        <v>0</v>
      </c>
      <c r="BC75" s="685"/>
      <c r="BD75" s="685"/>
      <c r="BE75" s="694"/>
      <c r="BF75" s="694"/>
      <c r="BG75" s="331"/>
      <c r="BH75" s="330"/>
      <c r="BI75" s="330">
        <v>0</v>
      </c>
      <c r="BJ75" s="330">
        <v>0</v>
      </c>
      <c r="BK75" s="685"/>
      <c r="BL75" s="685"/>
      <c r="BM75" s="694"/>
      <c r="BN75" s="694"/>
      <c r="BO75" s="331"/>
      <c r="BP75" s="330"/>
      <c r="BQ75" s="332">
        <v>0</v>
      </c>
      <c r="BR75" s="332">
        <v>0</v>
      </c>
      <c r="BS75" s="685"/>
      <c r="BT75" s="685"/>
      <c r="BU75" s="694"/>
      <c r="BV75" s="694"/>
      <c r="BW75" s="701"/>
      <c r="BX75" s="704"/>
      <c r="BY75" s="330">
        <v>0</v>
      </c>
      <c r="BZ75" s="330">
        <v>0</v>
      </c>
      <c r="CA75" s="685"/>
      <c r="CB75" s="685"/>
      <c r="CC75" s="694"/>
      <c r="CD75" s="694"/>
      <c r="CE75" s="701"/>
      <c r="CF75" s="704"/>
      <c r="CG75" s="330">
        <v>0</v>
      </c>
      <c r="CH75" s="330"/>
      <c r="CI75" s="685"/>
      <c r="CJ75" s="685"/>
      <c r="CK75" s="694"/>
      <c r="CL75" s="694"/>
      <c r="CM75" s="701"/>
      <c r="CN75" s="704"/>
      <c r="CO75" s="269">
        <v>0</v>
      </c>
      <c r="CP75" s="269">
        <v>0</v>
      </c>
      <c r="CQ75" s="594"/>
      <c r="CR75" s="594"/>
      <c r="CS75" s="595"/>
      <c r="CT75" s="595"/>
      <c r="CU75" s="183"/>
      <c r="CV75" s="269"/>
      <c r="CW75" s="270">
        <v>0.25</v>
      </c>
      <c r="CX75" s="269">
        <v>0</v>
      </c>
      <c r="CY75" s="594"/>
      <c r="CZ75" s="594"/>
      <c r="DA75" s="595"/>
      <c r="DB75" s="595"/>
      <c r="DC75" s="183"/>
      <c r="DD75" s="269"/>
      <c r="DE75" s="269">
        <v>0</v>
      </c>
      <c r="DF75" s="269">
        <v>0</v>
      </c>
      <c r="DG75" s="594"/>
      <c r="DH75" s="594"/>
      <c r="DI75" s="595"/>
      <c r="DJ75" s="595"/>
      <c r="DK75" s="183"/>
      <c r="DL75" s="269"/>
      <c r="DM75" s="255">
        <f t="shared" si="1"/>
        <v>0.25</v>
      </c>
      <c r="DN75" s="258" t="str">
        <f t="shared" si="2"/>
        <v>OK</v>
      </c>
      <c r="DO75" s="259">
        <f t="shared" si="76"/>
        <v>0</v>
      </c>
      <c r="DP75" s="259">
        <f t="shared" si="76"/>
        <v>0</v>
      </c>
      <c r="DQ75" s="242" t="e">
        <f t="shared" si="8"/>
        <v>#DIV/0!</v>
      </c>
      <c r="DR75" s="586"/>
      <c r="DS75" s="586"/>
      <c r="DT75" s="588"/>
      <c r="DU75" s="584"/>
      <c r="DV75" s="584"/>
      <c r="DW75" s="576"/>
      <c r="DX75" s="259">
        <f t="shared" si="77"/>
        <v>0</v>
      </c>
      <c r="DY75" s="259">
        <f t="shared" si="77"/>
        <v>0</v>
      </c>
      <c r="DZ75" s="242" t="e">
        <f t="shared" si="9"/>
        <v>#DIV/0!</v>
      </c>
      <c r="EA75" s="586"/>
      <c r="EB75" s="586"/>
      <c r="EC75" s="588"/>
      <c r="ED75" s="584"/>
      <c r="EE75" s="584"/>
      <c r="EF75" s="576"/>
      <c r="EG75" s="259">
        <f t="shared" si="78"/>
        <v>0</v>
      </c>
      <c r="EH75" s="259">
        <f t="shared" si="78"/>
        <v>0</v>
      </c>
      <c r="EI75" s="242" t="e">
        <f t="shared" si="19"/>
        <v>#DIV/0!</v>
      </c>
      <c r="EJ75" s="586"/>
      <c r="EK75" s="586"/>
      <c r="EL75" s="588"/>
      <c r="EM75" s="584"/>
      <c r="EN75" s="584"/>
      <c r="EO75" s="576"/>
      <c r="EP75" s="259">
        <f t="shared" si="79"/>
        <v>0.25</v>
      </c>
      <c r="EQ75" s="259">
        <f t="shared" si="79"/>
        <v>0</v>
      </c>
      <c r="ER75" s="242">
        <f t="shared" si="11"/>
        <v>0</v>
      </c>
      <c r="ES75" s="586"/>
      <c r="ET75" s="586"/>
      <c r="EU75" s="588"/>
      <c r="EV75" s="584"/>
      <c r="EW75" s="584"/>
      <c r="EX75" s="576"/>
      <c r="EY75" s="271">
        <f t="shared" si="12"/>
        <v>0</v>
      </c>
      <c r="EZ75" s="388">
        <f>12*EW68/100</f>
        <v>1.7193600000000003E-2</v>
      </c>
      <c r="FA75" s="246"/>
      <c r="FB75" s="246"/>
      <c r="FC75" s="246"/>
      <c r="FD75" s="246"/>
      <c r="FE75" s="246"/>
      <c r="FF75" s="246"/>
      <c r="FG75" s="246"/>
      <c r="FH75" s="246"/>
      <c r="FI75" s="246"/>
      <c r="FJ75" s="246"/>
      <c r="FK75" s="246"/>
      <c r="FL75" s="246"/>
      <c r="FM75" s="246"/>
      <c r="FN75" s="246"/>
      <c r="FO75" s="246"/>
      <c r="FP75" s="246"/>
      <c r="FQ75" s="246"/>
      <c r="FR75" s="246"/>
      <c r="FS75" s="246"/>
      <c r="FT75" s="246"/>
      <c r="FU75" s="246"/>
      <c r="FV75" s="246"/>
      <c r="FW75" s="246"/>
      <c r="FX75" s="246"/>
      <c r="FY75" s="246"/>
      <c r="FZ75" s="246"/>
      <c r="GA75" s="246"/>
      <c r="GB75" s="246"/>
      <c r="GC75" s="246"/>
      <c r="GD75" s="246"/>
      <c r="GE75" s="246"/>
      <c r="GF75" s="246"/>
      <c r="GG75" s="246"/>
      <c r="GH75" s="246"/>
      <c r="GI75" s="246"/>
      <c r="GJ75" s="246"/>
      <c r="GK75" s="246"/>
      <c r="GL75" s="246"/>
      <c r="GM75" s="246"/>
      <c r="GN75" s="246"/>
      <c r="GO75" s="246"/>
      <c r="GP75" s="246"/>
      <c r="GQ75" s="246"/>
      <c r="GR75" s="246"/>
      <c r="GS75" s="246"/>
      <c r="GT75" s="246"/>
      <c r="GU75" s="246"/>
      <c r="GV75" s="246"/>
      <c r="GW75" s="246"/>
      <c r="GX75" s="246"/>
      <c r="GY75" s="246"/>
      <c r="GZ75" s="246"/>
      <c r="HA75" s="246"/>
      <c r="HB75" s="246"/>
      <c r="HC75" s="246"/>
      <c r="HD75" s="246"/>
      <c r="HE75" s="246"/>
      <c r="HF75" s="246"/>
      <c r="HG75" s="246"/>
      <c r="HH75" s="246"/>
      <c r="HI75" s="246"/>
      <c r="HJ75" s="246"/>
      <c r="HK75" s="246"/>
      <c r="HL75" s="246"/>
      <c r="HM75" s="246"/>
    </row>
    <row r="76" spans="1:221" ht="41.25" customHeight="1" thickBot="1" x14ac:dyDescent="0.3">
      <c r="A76" s="678"/>
      <c r="B76" s="678"/>
      <c r="C76" s="678"/>
      <c r="D76" s="678"/>
      <c r="E76" s="678"/>
      <c r="F76" s="678"/>
      <c r="G76" s="678"/>
      <c r="H76" s="687"/>
      <c r="I76" s="688"/>
      <c r="J76" s="680"/>
      <c r="K76" s="689"/>
      <c r="L76" s="690"/>
      <c r="M76" s="691"/>
      <c r="N76" s="692"/>
      <c r="O76" s="680"/>
      <c r="P76" s="682"/>
      <c r="Q76" s="683"/>
      <c r="R76" s="681"/>
      <c r="S76" s="282" t="s">
        <v>309</v>
      </c>
      <c r="T76" s="283">
        <v>0.25</v>
      </c>
      <c r="U76" s="330">
        <v>0</v>
      </c>
      <c r="V76" s="330">
        <v>0</v>
      </c>
      <c r="W76" s="685"/>
      <c r="X76" s="685"/>
      <c r="Y76" s="694"/>
      <c r="Z76" s="694"/>
      <c r="AA76" s="331"/>
      <c r="AB76" s="330"/>
      <c r="AC76" s="330">
        <v>0</v>
      </c>
      <c r="AD76" s="330">
        <v>0</v>
      </c>
      <c r="AE76" s="685"/>
      <c r="AF76" s="685"/>
      <c r="AG76" s="694"/>
      <c r="AH76" s="694"/>
      <c r="AI76" s="331"/>
      <c r="AJ76" s="330"/>
      <c r="AK76" s="330">
        <v>0</v>
      </c>
      <c r="AL76" s="330">
        <v>0</v>
      </c>
      <c r="AM76" s="685"/>
      <c r="AN76" s="685"/>
      <c r="AO76" s="694"/>
      <c r="AP76" s="694"/>
      <c r="AQ76" s="331"/>
      <c r="AR76" s="330"/>
      <c r="AS76" s="330">
        <v>0</v>
      </c>
      <c r="AT76" s="330">
        <v>0</v>
      </c>
      <c r="AU76" s="685"/>
      <c r="AV76" s="685"/>
      <c r="AW76" s="694"/>
      <c r="AX76" s="694"/>
      <c r="AY76" s="331"/>
      <c r="AZ76" s="330"/>
      <c r="BA76" s="330">
        <v>0</v>
      </c>
      <c r="BB76" s="330">
        <v>0</v>
      </c>
      <c r="BC76" s="685"/>
      <c r="BD76" s="685"/>
      <c r="BE76" s="694"/>
      <c r="BF76" s="694"/>
      <c r="BG76" s="331"/>
      <c r="BH76" s="330"/>
      <c r="BI76" s="330">
        <v>0</v>
      </c>
      <c r="BJ76" s="330">
        <v>0</v>
      </c>
      <c r="BK76" s="685"/>
      <c r="BL76" s="685"/>
      <c r="BM76" s="694"/>
      <c r="BN76" s="694"/>
      <c r="BO76" s="331"/>
      <c r="BP76" s="330"/>
      <c r="BQ76" s="332">
        <v>0</v>
      </c>
      <c r="BR76" s="332">
        <v>0</v>
      </c>
      <c r="BS76" s="685"/>
      <c r="BT76" s="685"/>
      <c r="BU76" s="694"/>
      <c r="BV76" s="694"/>
      <c r="BW76" s="701"/>
      <c r="BX76" s="704"/>
      <c r="BY76" s="330">
        <v>0</v>
      </c>
      <c r="BZ76" s="330">
        <v>0</v>
      </c>
      <c r="CA76" s="685"/>
      <c r="CB76" s="685"/>
      <c r="CC76" s="694"/>
      <c r="CD76" s="694"/>
      <c r="CE76" s="701"/>
      <c r="CF76" s="704"/>
      <c r="CG76" s="330">
        <v>0</v>
      </c>
      <c r="CH76" s="330"/>
      <c r="CI76" s="685"/>
      <c r="CJ76" s="685"/>
      <c r="CK76" s="694"/>
      <c r="CL76" s="694"/>
      <c r="CM76" s="701"/>
      <c r="CN76" s="704"/>
      <c r="CO76" s="269">
        <v>0</v>
      </c>
      <c r="CP76" s="269">
        <v>0</v>
      </c>
      <c r="CQ76" s="594"/>
      <c r="CR76" s="594"/>
      <c r="CS76" s="595"/>
      <c r="CT76" s="595"/>
      <c r="CU76" s="183"/>
      <c r="CV76" s="269"/>
      <c r="CW76" s="270">
        <v>0</v>
      </c>
      <c r="CX76" s="269">
        <v>0</v>
      </c>
      <c r="CY76" s="594"/>
      <c r="CZ76" s="594"/>
      <c r="DA76" s="595"/>
      <c r="DB76" s="595"/>
      <c r="DC76" s="183"/>
      <c r="DD76" s="269"/>
      <c r="DE76" s="269">
        <v>0.25</v>
      </c>
      <c r="DF76" s="269">
        <v>0</v>
      </c>
      <c r="DG76" s="594"/>
      <c r="DH76" s="594"/>
      <c r="DI76" s="595"/>
      <c r="DJ76" s="595"/>
      <c r="DK76" s="183"/>
      <c r="DL76" s="269"/>
      <c r="DM76" s="255">
        <f t="shared" si="1"/>
        <v>0.25</v>
      </c>
      <c r="DN76" s="258" t="str">
        <f t="shared" si="2"/>
        <v>OK</v>
      </c>
      <c r="DO76" s="259">
        <f t="shared" si="76"/>
        <v>0</v>
      </c>
      <c r="DP76" s="259">
        <f t="shared" si="76"/>
        <v>0</v>
      </c>
      <c r="DQ76" s="242" t="e">
        <f t="shared" si="8"/>
        <v>#DIV/0!</v>
      </c>
      <c r="DR76" s="586"/>
      <c r="DS76" s="586"/>
      <c r="DT76" s="588"/>
      <c r="DU76" s="584"/>
      <c r="DV76" s="584"/>
      <c r="DW76" s="576"/>
      <c r="DX76" s="259">
        <f t="shared" si="77"/>
        <v>0</v>
      </c>
      <c r="DY76" s="259">
        <f t="shared" si="77"/>
        <v>0</v>
      </c>
      <c r="DZ76" s="242" t="e">
        <f t="shared" si="9"/>
        <v>#DIV/0!</v>
      </c>
      <c r="EA76" s="586"/>
      <c r="EB76" s="586"/>
      <c r="EC76" s="588"/>
      <c r="ED76" s="584"/>
      <c r="EE76" s="584"/>
      <c r="EF76" s="576"/>
      <c r="EG76" s="259">
        <f t="shared" si="78"/>
        <v>0</v>
      </c>
      <c r="EH76" s="259">
        <f t="shared" si="78"/>
        <v>0</v>
      </c>
      <c r="EI76" s="242" t="e">
        <f t="shared" si="19"/>
        <v>#DIV/0!</v>
      </c>
      <c r="EJ76" s="586"/>
      <c r="EK76" s="586"/>
      <c r="EL76" s="588"/>
      <c r="EM76" s="584"/>
      <c r="EN76" s="584"/>
      <c r="EO76" s="576"/>
      <c r="EP76" s="259">
        <f t="shared" si="79"/>
        <v>0.25</v>
      </c>
      <c r="EQ76" s="259">
        <f t="shared" si="79"/>
        <v>0</v>
      </c>
      <c r="ER76" s="242">
        <f t="shared" si="11"/>
        <v>0</v>
      </c>
      <c r="ES76" s="586"/>
      <c r="ET76" s="586"/>
      <c r="EU76" s="588"/>
      <c r="EV76" s="584"/>
      <c r="EW76" s="584"/>
      <c r="EX76" s="576"/>
      <c r="EY76" s="271">
        <f>EP76-T76</f>
        <v>0</v>
      </c>
      <c r="EZ76" s="246"/>
      <c r="FA76" s="246"/>
      <c r="FB76" s="298"/>
      <c r="FC76" s="298"/>
      <c r="FD76" s="246"/>
      <c r="FE76" s="246"/>
      <c r="FF76" s="246"/>
      <c r="FG76" s="246"/>
      <c r="FH76" s="246"/>
      <c r="FI76" s="246"/>
      <c r="FJ76" s="246"/>
      <c r="FK76" s="246"/>
      <c r="FL76" s="246"/>
      <c r="FM76" s="246"/>
      <c r="FN76" s="246"/>
      <c r="FO76" s="246"/>
      <c r="FP76" s="246"/>
      <c r="FQ76" s="246"/>
      <c r="FR76" s="246"/>
      <c r="FS76" s="246"/>
      <c r="FT76" s="246"/>
      <c r="FU76" s="246"/>
      <c r="FV76" s="246"/>
      <c r="FW76" s="246"/>
      <c r="FX76" s="246"/>
      <c r="FY76" s="246"/>
      <c r="FZ76" s="246"/>
      <c r="GA76" s="246"/>
      <c r="GB76" s="246"/>
      <c r="GC76" s="246"/>
      <c r="GD76" s="246"/>
      <c r="GE76" s="246"/>
      <c r="GF76" s="246"/>
      <c r="GG76" s="246"/>
      <c r="GH76" s="246"/>
      <c r="GI76" s="246"/>
      <c r="GJ76" s="246"/>
      <c r="GK76" s="246"/>
      <c r="GL76" s="246"/>
      <c r="GM76" s="246"/>
      <c r="GN76" s="246"/>
      <c r="GO76" s="246"/>
      <c r="GP76" s="246"/>
      <c r="GQ76" s="246"/>
      <c r="GR76" s="246"/>
      <c r="GS76" s="246"/>
      <c r="GT76" s="246"/>
      <c r="GU76" s="246"/>
      <c r="GV76" s="246"/>
      <c r="GW76" s="246"/>
      <c r="GX76" s="246"/>
      <c r="GY76" s="246"/>
      <c r="GZ76" s="246"/>
      <c r="HA76" s="246"/>
      <c r="HB76" s="246"/>
      <c r="HC76" s="246"/>
      <c r="HD76" s="246"/>
      <c r="HE76" s="246"/>
      <c r="HF76" s="246"/>
      <c r="HG76" s="246"/>
      <c r="HH76" s="246"/>
      <c r="HI76" s="246"/>
      <c r="HJ76" s="246"/>
      <c r="HK76" s="246"/>
      <c r="HL76" s="246"/>
      <c r="HM76" s="246"/>
    </row>
    <row r="77" spans="1:221" ht="41.25" customHeight="1" thickBot="1" x14ac:dyDescent="0.3">
      <c r="A77" s="678"/>
      <c r="B77" s="678"/>
      <c r="C77" s="678"/>
      <c r="D77" s="678"/>
      <c r="E77" s="678"/>
      <c r="F77" s="678"/>
      <c r="G77" s="678"/>
      <c r="H77" s="687"/>
      <c r="I77" s="688"/>
      <c r="J77" s="680">
        <v>23</v>
      </c>
      <c r="K77" s="689" t="s">
        <v>310</v>
      </c>
      <c r="L77" s="690" t="s">
        <v>311</v>
      </c>
      <c r="M77" s="691" t="s">
        <v>164</v>
      </c>
      <c r="N77" s="692">
        <v>1</v>
      </c>
      <c r="O77" s="680" t="s">
        <v>302</v>
      </c>
      <c r="P77" s="682">
        <v>0.1</v>
      </c>
      <c r="Q77" s="683">
        <f>+P77/$P$99</f>
        <v>9.8522167487684748E-3</v>
      </c>
      <c r="R77" s="684" t="s">
        <v>101</v>
      </c>
      <c r="S77" s="282" t="s">
        <v>312</v>
      </c>
      <c r="T77" s="283">
        <v>0.75</v>
      </c>
      <c r="U77" s="330">
        <v>0</v>
      </c>
      <c r="V77" s="330">
        <v>0</v>
      </c>
      <c r="W77" s="693">
        <f>+U77+U78</f>
        <v>0</v>
      </c>
      <c r="X77" s="685">
        <f>+V77+V78</f>
        <v>0</v>
      </c>
      <c r="Y77" s="694"/>
      <c r="Z77" s="694"/>
      <c r="AA77" s="331"/>
      <c r="AB77" s="330"/>
      <c r="AC77" s="330">
        <v>0</v>
      </c>
      <c r="AD77" s="330">
        <v>0</v>
      </c>
      <c r="AE77" s="693">
        <f>+AC77+AC78</f>
        <v>0</v>
      </c>
      <c r="AF77" s="685">
        <f>+AD77+AD78</f>
        <v>0</v>
      </c>
      <c r="AG77" s="694"/>
      <c r="AH77" s="694"/>
      <c r="AI77" s="331"/>
      <c r="AJ77" s="330"/>
      <c r="AK77" s="330">
        <v>0</v>
      </c>
      <c r="AL77" s="330">
        <v>0</v>
      </c>
      <c r="AM77" s="693">
        <f>+AK77+AK78</f>
        <v>0</v>
      </c>
      <c r="AN77" s="685">
        <f>+AL77+AL78</f>
        <v>0</v>
      </c>
      <c r="AO77" s="694"/>
      <c r="AP77" s="694"/>
      <c r="AQ77" s="331"/>
      <c r="AR77" s="330"/>
      <c r="AS77" s="330">
        <v>0</v>
      </c>
      <c r="AT77" s="330">
        <v>0</v>
      </c>
      <c r="AU77" s="693">
        <f>+AS77+AS78</f>
        <v>0</v>
      </c>
      <c r="AV77" s="685">
        <f>+AT77+AT78</f>
        <v>0</v>
      </c>
      <c r="AW77" s="694"/>
      <c r="AX77" s="694"/>
      <c r="AY77" s="331"/>
      <c r="AZ77" s="330"/>
      <c r="BA77" s="330">
        <v>0</v>
      </c>
      <c r="BB77" s="330">
        <v>0</v>
      </c>
      <c r="BC77" s="693">
        <f>+BA77+BA78</f>
        <v>0</v>
      </c>
      <c r="BD77" s="685">
        <f>+BB77+BB78</f>
        <v>0</v>
      </c>
      <c r="BE77" s="694"/>
      <c r="BF77" s="694"/>
      <c r="BG77" s="331"/>
      <c r="BH77" s="330"/>
      <c r="BI77" s="330">
        <v>0</v>
      </c>
      <c r="BJ77" s="330">
        <v>0</v>
      </c>
      <c r="BK77" s="693">
        <f>+BI77+BI78</f>
        <v>0</v>
      </c>
      <c r="BL77" s="685">
        <f>+BJ77+BJ78</f>
        <v>0</v>
      </c>
      <c r="BM77" s="694"/>
      <c r="BN77" s="694"/>
      <c r="BO77" s="331"/>
      <c r="BP77" s="330"/>
      <c r="BQ77" s="332">
        <v>0</v>
      </c>
      <c r="BR77" s="332">
        <v>0</v>
      </c>
      <c r="BS77" s="693">
        <f>+BQ77+BQ78</f>
        <v>0</v>
      </c>
      <c r="BT77" s="685">
        <f>+BR77+BR78</f>
        <v>0</v>
      </c>
      <c r="BU77" s="694"/>
      <c r="BV77" s="694"/>
      <c r="BW77" s="701"/>
      <c r="BX77" s="704"/>
      <c r="BY77" s="330">
        <v>0</v>
      </c>
      <c r="BZ77" s="330">
        <v>0</v>
      </c>
      <c r="CA77" s="693">
        <f>+BY77+BY78</f>
        <v>0</v>
      </c>
      <c r="CB77" s="685">
        <f>+BZ77+BZ78</f>
        <v>0</v>
      </c>
      <c r="CC77" s="694"/>
      <c r="CD77" s="694"/>
      <c r="CE77" s="701"/>
      <c r="CF77" s="704"/>
      <c r="CG77" s="330">
        <v>0</v>
      </c>
      <c r="CH77" s="330"/>
      <c r="CI77" s="693">
        <f>+CG77+CG78</f>
        <v>0</v>
      </c>
      <c r="CJ77" s="685">
        <f>+CH77+CH78</f>
        <v>0</v>
      </c>
      <c r="CK77" s="694"/>
      <c r="CL77" s="694"/>
      <c r="CM77" s="701"/>
      <c r="CN77" s="704"/>
      <c r="CO77" s="269">
        <v>0</v>
      </c>
      <c r="CP77" s="269">
        <v>0</v>
      </c>
      <c r="CQ77" s="695">
        <f>+CO77+CO78</f>
        <v>0</v>
      </c>
      <c r="CR77" s="594">
        <f>+CP77+CP78</f>
        <v>0</v>
      </c>
      <c r="CS77" s="595"/>
      <c r="CT77" s="595"/>
      <c r="CU77" s="183"/>
      <c r="CV77" s="269"/>
      <c r="CW77" s="270">
        <v>0.75</v>
      </c>
      <c r="CX77" s="269">
        <v>0</v>
      </c>
      <c r="CY77" s="695">
        <f>+CW77+CW78</f>
        <v>0.75</v>
      </c>
      <c r="CZ77" s="594">
        <f>+CX77+CX78</f>
        <v>0</v>
      </c>
      <c r="DA77" s="595"/>
      <c r="DB77" s="595"/>
      <c r="DC77" s="183"/>
      <c r="DD77" s="269"/>
      <c r="DE77" s="269">
        <v>0</v>
      </c>
      <c r="DF77" s="269">
        <v>0</v>
      </c>
      <c r="DG77" s="695">
        <f>+DE77+DE78</f>
        <v>0.25</v>
      </c>
      <c r="DH77" s="594">
        <f>+DF77+DF78</f>
        <v>0</v>
      </c>
      <c r="DI77" s="595"/>
      <c r="DJ77" s="595"/>
      <c r="DK77" s="183"/>
      <c r="DL77" s="269"/>
      <c r="DM77" s="255">
        <f t="shared" si="1"/>
        <v>0.75</v>
      </c>
      <c r="DN77" s="258" t="str">
        <f t="shared" si="2"/>
        <v>OK</v>
      </c>
      <c r="DO77" s="259">
        <f t="shared" si="76"/>
        <v>0</v>
      </c>
      <c r="DP77" s="259">
        <f t="shared" si="76"/>
        <v>0</v>
      </c>
      <c r="DQ77" s="242" t="e">
        <f t="shared" si="8"/>
        <v>#DIV/0!</v>
      </c>
      <c r="DR77" s="699">
        <f>+W77+AE77+AM77</f>
        <v>0</v>
      </c>
      <c r="DS77" s="699">
        <f>+X77+AF77+AN77</f>
        <v>0</v>
      </c>
      <c r="DT77" s="605" t="e">
        <f t="shared" si="14"/>
        <v>#DIV/0!</v>
      </c>
      <c r="DU77" s="584"/>
      <c r="DV77" s="584"/>
      <c r="DW77" s="576"/>
      <c r="DX77" s="259">
        <f t="shared" si="77"/>
        <v>0</v>
      </c>
      <c r="DY77" s="259">
        <f t="shared" si="77"/>
        <v>0</v>
      </c>
      <c r="DZ77" s="242" t="e">
        <f t="shared" si="9"/>
        <v>#DIV/0!</v>
      </c>
      <c r="EA77" s="586">
        <f>+DR77+AM77+AU77+BC77</f>
        <v>0</v>
      </c>
      <c r="EB77" s="586">
        <f>+DS77+X77+AF77+AN77</f>
        <v>0</v>
      </c>
      <c r="EC77" s="605" t="e">
        <f t="shared" ref="EC77" si="86">+EB77/EA77</f>
        <v>#DIV/0!</v>
      </c>
      <c r="ED77" s="584"/>
      <c r="EE77" s="584"/>
      <c r="EF77" s="576"/>
      <c r="EG77" s="259">
        <f t="shared" si="78"/>
        <v>0</v>
      </c>
      <c r="EH77" s="259">
        <f t="shared" si="78"/>
        <v>0</v>
      </c>
      <c r="EI77" s="242" t="e">
        <f t="shared" si="19"/>
        <v>#DIV/0!</v>
      </c>
      <c r="EJ77" s="586">
        <f>+EA77+CI77+CA77+BS77</f>
        <v>0</v>
      </c>
      <c r="EK77" s="586">
        <f>+EB77+CJ77+CB77+BT77</f>
        <v>0</v>
      </c>
      <c r="EL77" s="605" t="e">
        <f t="shared" ref="EL77" si="87">+EK77/EJ77</f>
        <v>#DIV/0!</v>
      </c>
      <c r="EM77" s="584"/>
      <c r="EN77" s="584"/>
      <c r="EO77" s="576"/>
      <c r="EP77" s="259">
        <f t="shared" si="79"/>
        <v>0.75</v>
      </c>
      <c r="EQ77" s="259">
        <f t="shared" si="79"/>
        <v>0</v>
      </c>
      <c r="ER77" s="242">
        <f t="shared" si="11"/>
        <v>0</v>
      </c>
      <c r="ES77" s="699">
        <f>+EJ77+CQ77+CY77+DG77</f>
        <v>1</v>
      </c>
      <c r="ET77" s="699">
        <f>+EK77+CR77+CZ77+DH77</f>
        <v>0</v>
      </c>
      <c r="EU77" s="605">
        <f t="shared" ref="EU77" si="88">+ET77/ES77</f>
        <v>0</v>
      </c>
      <c r="EV77" s="584"/>
      <c r="EW77" s="584"/>
      <c r="EX77" s="576"/>
      <c r="EY77" s="271">
        <f>EP77-T77</f>
        <v>0</v>
      </c>
      <c r="EZ77" s="246"/>
      <c r="FA77" s="246"/>
      <c r="FB77" s="299"/>
      <c r="FC77" s="298"/>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row>
    <row r="78" spans="1:221" ht="41.25" customHeight="1" thickBot="1" x14ac:dyDescent="0.3">
      <c r="A78" s="678"/>
      <c r="B78" s="678"/>
      <c r="C78" s="678"/>
      <c r="D78" s="678"/>
      <c r="E78" s="678"/>
      <c r="F78" s="678"/>
      <c r="G78" s="678"/>
      <c r="H78" s="687"/>
      <c r="I78" s="688"/>
      <c r="J78" s="680"/>
      <c r="K78" s="689"/>
      <c r="L78" s="690"/>
      <c r="M78" s="691"/>
      <c r="N78" s="692"/>
      <c r="O78" s="680"/>
      <c r="P78" s="682"/>
      <c r="Q78" s="683"/>
      <c r="R78" s="684"/>
      <c r="S78" s="282" t="s">
        <v>313</v>
      </c>
      <c r="T78" s="283">
        <v>0.25</v>
      </c>
      <c r="U78" s="330">
        <v>0</v>
      </c>
      <c r="V78" s="330">
        <v>0</v>
      </c>
      <c r="W78" s="686"/>
      <c r="X78" s="685"/>
      <c r="Y78" s="694"/>
      <c r="Z78" s="694"/>
      <c r="AA78" s="331"/>
      <c r="AB78" s="330"/>
      <c r="AC78" s="330">
        <v>0</v>
      </c>
      <c r="AD78" s="330">
        <v>0</v>
      </c>
      <c r="AE78" s="686"/>
      <c r="AF78" s="685"/>
      <c r="AG78" s="694"/>
      <c r="AH78" s="694"/>
      <c r="AI78" s="331"/>
      <c r="AJ78" s="330"/>
      <c r="AK78" s="330">
        <v>0</v>
      </c>
      <c r="AL78" s="330">
        <v>0</v>
      </c>
      <c r="AM78" s="686"/>
      <c r="AN78" s="685"/>
      <c r="AO78" s="694"/>
      <c r="AP78" s="694"/>
      <c r="AQ78" s="331"/>
      <c r="AR78" s="330"/>
      <c r="AS78" s="330">
        <v>0</v>
      </c>
      <c r="AT78" s="330">
        <v>0</v>
      </c>
      <c r="AU78" s="686"/>
      <c r="AV78" s="685"/>
      <c r="AW78" s="694"/>
      <c r="AX78" s="694"/>
      <c r="AY78" s="331"/>
      <c r="AZ78" s="330"/>
      <c r="BA78" s="330">
        <v>0</v>
      </c>
      <c r="BB78" s="330">
        <v>0</v>
      </c>
      <c r="BC78" s="686"/>
      <c r="BD78" s="685"/>
      <c r="BE78" s="694"/>
      <c r="BF78" s="694"/>
      <c r="BG78" s="331"/>
      <c r="BH78" s="330"/>
      <c r="BI78" s="330">
        <v>0</v>
      </c>
      <c r="BJ78" s="330">
        <v>0</v>
      </c>
      <c r="BK78" s="686"/>
      <c r="BL78" s="685"/>
      <c r="BM78" s="694"/>
      <c r="BN78" s="694"/>
      <c r="BO78" s="331"/>
      <c r="BP78" s="330"/>
      <c r="BQ78" s="332">
        <v>0</v>
      </c>
      <c r="BR78" s="332">
        <v>0</v>
      </c>
      <c r="BS78" s="686"/>
      <c r="BT78" s="685"/>
      <c r="BU78" s="694"/>
      <c r="BV78" s="694"/>
      <c r="BW78" s="701"/>
      <c r="BX78" s="704"/>
      <c r="BY78" s="330">
        <v>0</v>
      </c>
      <c r="BZ78" s="330">
        <v>0</v>
      </c>
      <c r="CA78" s="686"/>
      <c r="CB78" s="685"/>
      <c r="CC78" s="694"/>
      <c r="CD78" s="694"/>
      <c r="CE78" s="702"/>
      <c r="CF78" s="705"/>
      <c r="CG78" s="330">
        <v>0</v>
      </c>
      <c r="CH78" s="330"/>
      <c r="CI78" s="686"/>
      <c r="CJ78" s="685"/>
      <c r="CK78" s="694"/>
      <c r="CL78" s="694"/>
      <c r="CM78" s="702"/>
      <c r="CN78" s="705"/>
      <c r="CO78" s="269">
        <v>0</v>
      </c>
      <c r="CP78" s="269">
        <v>0</v>
      </c>
      <c r="CQ78" s="696"/>
      <c r="CR78" s="594"/>
      <c r="CS78" s="595"/>
      <c r="CT78" s="595"/>
      <c r="CU78" s="183"/>
      <c r="CV78" s="269"/>
      <c r="CW78" s="270">
        <v>0</v>
      </c>
      <c r="CX78" s="269">
        <v>0</v>
      </c>
      <c r="CY78" s="696"/>
      <c r="CZ78" s="594"/>
      <c r="DA78" s="595"/>
      <c r="DB78" s="595"/>
      <c r="DC78" s="183"/>
      <c r="DD78" s="269"/>
      <c r="DE78" s="269">
        <v>0.25</v>
      </c>
      <c r="DF78" s="269">
        <v>0</v>
      </c>
      <c r="DG78" s="696"/>
      <c r="DH78" s="594"/>
      <c r="DI78" s="595"/>
      <c r="DJ78" s="595"/>
      <c r="DK78" s="183"/>
      <c r="DL78" s="269"/>
      <c r="DM78" s="255">
        <f t="shared" si="1"/>
        <v>0.25</v>
      </c>
      <c r="DN78" s="258" t="str">
        <f t="shared" si="2"/>
        <v>OK</v>
      </c>
      <c r="DO78" s="259">
        <f t="shared" si="76"/>
        <v>0</v>
      </c>
      <c r="DP78" s="259">
        <f t="shared" si="76"/>
        <v>0</v>
      </c>
      <c r="DQ78" s="242" t="e">
        <f t="shared" si="8"/>
        <v>#DIV/0!</v>
      </c>
      <c r="DR78" s="621">
        <f t="shared" ref="DR78:DS78" si="89">+W78+AE78+AM78</f>
        <v>0</v>
      </c>
      <c r="DS78" s="621">
        <f t="shared" si="89"/>
        <v>0</v>
      </c>
      <c r="DT78" s="605"/>
      <c r="DU78" s="584"/>
      <c r="DV78" s="584"/>
      <c r="DW78" s="576"/>
      <c r="DX78" s="259">
        <f t="shared" si="77"/>
        <v>0</v>
      </c>
      <c r="DY78" s="259">
        <f t="shared" si="77"/>
        <v>0</v>
      </c>
      <c r="DZ78" s="242" t="e">
        <f t="shared" si="9"/>
        <v>#DIV/0!</v>
      </c>
      <c r="EA78" s="586"/>
      <c r="EB78" s="586"/>
      <c r="EC78" s="605"/>
      <c r="ED78" s="584"/>
      <c r="EE78" s="584"/>
      <c r="EF78" s="576"/>
      <c r="EG78" s="259">
        <f t="shared" si="78"/>
        <v>0</v>
      </c>
      <c r="EH78" s="259">
        <f t="shared" si="78"/>
        <v>0</v>
      </c>
      <c r="EI78" s="242" t="e">
        <f t="shared" si="19"/>
        <v>#DIV/0!</v>
      </c>
      <c r="EJ78" s="586"/>
      <c r="EK78" s="586"/>
      <c r="EL78" s="605"/>
      <c r="EM78" s="584"/>
      <c r="EN78" s="584"/>
      <c r="EO78" s="576"/>
      <c r="EP78" s="259">
        <f t="shared" si="79"/>
        <v>0.25</v>
      </c>
      <c r="EQ78" s="259">
        <f t="shared" si="79"/>
        <v>0</v>
      </c>
      <c r="ER78" s="242">
        <f t="shared" si="11"/>
        <v>0</v>
      </c>
      <c r="ES78" s="621"/>
      <c r="ET78" s="621"/>
      <c r="EU78" s="605"/>
      <c r="EV78" s="584"/>
      <c r="EW78" s="584"/>
      <c r="EX78" s="576"/>
      <c r="EY78" s="271">
        <f t="shared" si="12"/>
        <v>0</v>
      </c>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row>
    <row r="79" spans="1:221" ht="41.25" customHeight="1" thickBot="1" x14ac:dyDescent="0.3">
      <c r="A79" s="678"/>
      <c r="B79" s="678"/>
      <c r="C79" s="678"/>
      <c r="D79" s="678"/>
      <c r="E79" s="678"/>
      <c r="F79" s="678"/>
      <c r="G79" s="678"/>
      <c r="H79" s="687"/>
      <c r="I79" s="688"/>
      <c r="J79" s="680">
        <v>24</v>
      </c>
      <c r="K79" s="689" t="s">
        <v>314</v>
      </c>
      <c r="L79" s="690" t="s">
        <v>315</v>
      </c>
      <c r="M79" s="691" t="s">
        <v>164</v>
      </c>
      <c r="N79" s="698">
        <v>1</v>
      </c>
      <c r="O79" s="681" t="s">
        <v>302</v>
      </c>
      <c r="P79" s="682">
        <v>0.1</v>
      </c>
      <c r="Q79" s="683">
        <v>2.0000000000000004E-2</v>
      </c>
      <c r="R79" s="681" t="s">
        <v>101</v>
      </c>
      <c r="S79" s="282" t="s">
        <v>316</v>
      </c>
      <c r="T79" s="283">
        <v>0.5</v>
      </c>
      <c r="U79" s="330">
        <v>0</v>
      </c>
      <c r="V79" s="330">
        <v>0</v>
      </c>
      <c r="W79" s="693">
        <f>+U79+U80+U81</f>
        <v>0</v>
      </c>
      <c r="X79" s="693">
        <f>+V79+V80+V81</f>
        <v>0</v>
      </c>
      <c r="Y79" s="694"/>
      <c r="Z79" s="694"/>
      <c r="AA79" s="331"/>
      <c r="AB79" s="330"/>
      <c r="AC79" s="330">
        <v>0</v>
      </c>
      <c r="AD79" s="330">
        <v>0</v>
      </c>
      <c r="AE79" s="693">
        <f>+AC79+AC80+AC81</f>
        <v>0</v>
      </c>
      <c r="AF79" s="693">
        <f>+AD79+AD80+AD81</f>
        <v>0</v>
      </c>
      <c r="AG79" s="694"/>
      <c r="AH79" s="694"/>
      <c r="AI79" s="331"/>
      <c r="AJ79" s="330"/>
      <c r="AK79" s="330">
        <v>0</v>
      </c>
      <c r="AL79" s="330">
        <v>0</v>
      </c>
      <c r="AM79" s="693">
        <f>+AK79+AK80+AK81</f>
        <v>0</v>
      </c>
      <c r="AN79" s="693">
        <f>+AL79+AL80+AL81</f>
        <v>0</v>
      </c>
      <c r="AO79" s="694"/>
      <c r="AP79" s="694"/>
      <c r="AQ79" s="331"/>
      <c r="AR79" s="330"/>
      <c r="AS79" s="330">
        <v>0</v>
      </c>
      <c r="AT79" s="330">
        <v>0</v>
      </c>
      <c r="AU79" s="693">
        <f>+AS79+AS80+AS81</f>
        <v>0</v>
      </c>
      <c r="AV79" s="693">
        <f>+AT79+AT80+AT81</f>
        <v>0</v>
      </c>
      <c r="AW79" s="694"/>
      <c r="AX79" s="694"/>
      <c r="AY79" s="331"/>
      <c r="AZ79" s="330"/>
      <c r="BA79" s="330">
        <v>0</v>
      </c>
      <c r="BB79" s="330">
        <v>0</v>
      </c>
      <c r="BC79" s="693">
        <f>+BA79+BA80+BA81</f>
        <v>0</v>
      </c>
      <c r="BD79" s="693">
        <f>+BB79+BB80+BB81</f>
        <v>0</v>
      </c>
      <c r="BE79" s="694"/>
      <c r="BF79" s="694"/>
      <c r="BG79" s="331"/>
      <c r="BH79" s="330"/>
      <c r="BI79" s="330">
        <v>0</v>
      </c>
      <c r="BJ79" s="330">
        <v>0</v>
      </c>
      <c r="BK79" s="693">
        <f>+BI79+BI80+BI81</f>
        <v>0</v>
      </c>
      <c r="BL79" s="693">
        <f>+BJ79+BJ80+BJ81</f>
        <v>0</v>
      </c>
      <c r="BM79" s="694"/>
      <c r="BN79" s="694"/>
      <c r="BO79" s="331"/>
      <c r="BP79" s="330"/>
      <c r="BQ79" s="332">
        <v>0</v>
      </c>
      <c r="BR79" s="332">
        <v>0</v>
      </c>
      <c r="BS79" s="693">
        <f>+BQ79+BQ80+BQ81</f>
        <v>0</v>
      </c>
      <c r="BT79" s="693">
        <f>+BR79+BR80+BR81</f>
        <v>0</v>
      </c>
      <c r="BU79" s="694"/>
      <c r="BV79" s="694"/>
      <c r="BW79" s="701"/>
      <c r="BX79" s="704"/>
      <c r="BY79" s="330">
        <v>0.1</v>
      </c>
      <c r="BZ79" s="330">
        <v>0.1</v>
      </c>
      <c r="CA79" s="693">
        <f>+BY79+BY80+BY81</f>
        <v>0.1</v>
      </c>
      <c r="CB79" s="693">
        <f>+BZ79+BZ80+BZ81</f>
        <v>0.1</v>
      </c>
      <c r="CC79" s="694"/>
      <c r="CD79" s="694"/>
      <c r="CE79" s="340" t="s">
        <v>317</v>
      </c>
      <c r="CF79" s="341" t="s">
        <v>318</v>
      </c>
      <c r="CG79" s="330">
        <v>0.1</v>
      </c>
      <c r="CH79" s="330"/>
      <c r="CI79" s="693">
        <f>+CG79+CG80+CG81</f>
        <v>0.1</v>
      </c>
      <c r="CJ79" s="693">
        <f>+CH79+CH80+CH81</f>
        <v>0</v>
      </c>
      <c r="CK79" s="694"/>
      <c r="CL79" s="694"/>
      <c r="CM79" s="331"/>
      <c r="CN79" s="330"/>
      <c r="CO79" s="269">
        <v>0.2</v>
      </c>
      <c r="CP79" s="269">
        <v>0</v>
      </c>
      <c r="CQ79" s="695">
        <f>+CO79+CO80+CO81</f>
        <v>0.2</v>
      </c>
      <c r="CR79" s="695">
        <f>+CP79+CP80+CP81</f>
        <v>0</v>
      </c>
      <c r="CS79" s="595"/>
      <c r="CT79" s="595"/>
      <c r="CU79" s="183"/>
      <c r="CV79" s="269"/>
      <c r="CW79" s="270">
        <v>0.1</v>
      </c>
      <c r="CX79" s="269">
        <v>0</v>
      </c>
      <c r="CY79" s="695">
        <f>+CW79+CW80+CW81</f>
        <v>0.35</v>
      </c>
      <c r="CZ79" s="695">
        <f>+CX79+CX80+CX81</f>
        <v>0</v>
      </c>
      <c r="DA79" s="595"/>
      <c r="DB79" s="595"/>
      <c r="DC79" s="183"/>
      <c r="DD79" s="269"/>
      <c r="DE79" s="269">
        <v>0</v>
      </c>
      <c r="DF79" s="269">
        <v>0</v>
      </c>
      <c r="DG79" s="695">
        <f>+DE79+DE80+DE81</f>
        <v>0.25</v>
      </c>
      <c r="DH79" s="695">
        <f>+DF79+DF80+DF81</f>
        <v>0</v>
      </c>
      <c r="DI79" s="595"/>
      <c r="DJ79" s="595"/>
      <c r="DK79" s="183"/>
      <c r="DL79" s="269"/>
      <c r="DM79" s="255">
        <f t="shared" si="1"/>
        <v>0.5</v>
      </c>
      <c r="DN79" s="258" t="str">
        <f t="shared" si="2"/>
        <v>OK</v>
      </c>
      <c r="DO79" s="259">
        <f t="shared" si="76"/>
        <v>0</v>
      </c>
      <c r="DP79" s="259">
        <f t="shared" si="76"/>
        <v>0</v>
      </c>
      <c r="DQ79" s="242" t="e">
        <f t="shared" si="8"/>
        <v>#DIV/0!</v>
      </c>
      <c r="DR79" s="699">
        <f>+AM79+AE79+W79</f>
        <v>0</v>
      </c>
      <c r="DS79" s="699">
        <f>+AN79+AF79+X79</f>
        <v>0</v>
      </c>
      <c r="DT79" s="588" t="e">
        <f>+DS79/DR79</f>
        <v>#DIV/0!</v>
      </c>
      <c r="DU79" s="584"/>
      <c r="DV79" s="584"/>
      <c r="DW79" s="576"/>
      <c r="DX79" s="259">
        <f t="shared" si="77"/>
        <v>0</v>
      </c>
      <c r="DY79" s="259">
        <f t="shared" si="77"/>
        <v>0</v>
      </c>
      <c r="DZ79" s="242" t="e">
        <f t="shared" si="9"/>
        <v>#DIV/0!</v>
      </c>
      <c r="EA79" s="586">
        <f>+DR79+W79+AE79+AM79</f>
        <v>0</v>
      </c>
      <c r="EB79" s="586">
        <f>+DS79+X79+AF79+AN79</f>
        <v>0</v>
      </c>
      <c r="EC79" s="588" t="e">
        <f>+EB79/EA79</f>
        <v>#DIV/0!</v>
      </c>
      <c r="ED79" s="584"/>
      <c r="EE79" s="584"/>
      <c r="EF79" s="576"/>
      <c r="EG79" s="259">
        <f t="shared" si="78"/>
        <v>0.2</v>
      </c>
      <c r="EH79" s="259">
        <f t="shared" si="78"/>
        <v>0.1</v>
      </c>
      <c r="EI79" s="242">
        <f t="shared" si="19"/>
        <v>0.5</v>
      </c>
      <c r="EJ79" s="586">
        <f>+EA79+BS79+CA79+CI79</f>
        <v>0.2</v>
      </c>
      <c r="EK79" s="586">
        <f>+EB79+BT79+CB79+CJ79</f>
        <v>0.1</v>
      </c>
      <c r="EL79" s="588">
        <f>+EK79/EJ79</f>
        <v>0.5</v>
      </c>
      <c r="EM79" s="584"/>
      <c r="EN79" s="584"/>
      <c r="EO79" s="576"/>
      <c r="EP79" s="259">
        <f t="shared" si="79"/>
        <v>0.5</v>
      </c>
      <c r="EQ79" s="259">
        <f t="shared" si="79"/>
        <v>0.1</v>
      </c>
      <c r="ER79" s="242">
        <f t="shared" si="11"/>
        <v>0.2</v>
      </c>
      <c r="ES79" s="699">
        <f>+EJ79+DG79+CY79+CQ79</f>
        <v>1</v>
      </c>
      <c r="ET79" s="699">
        <f>+EK79+DH79+CZ79+CR79</f>
        <v>0.1</v>
      </c>
      <c r="EU79" s="588">
        <f>+ET79/ES79</f>
        <v>0.1</v>
      </c>
      <c r="EV79" s="584"/>
      <c r="EW79" s="584"/>
      <c r="EX79" s="576"/>
      <c r="EY79" s="271">
        <f t="shared" si="12"/>
        <v>0</v>
      </c>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row>
    <row r="80" spans="1:221" ht="41.25" customHeight="1" thickBot="1" x14ac:dyDescent="0.3">
      <c r="A80" s="678"/>
      <c r="B80" s="678"/>
      <c r="C80" s="678"/>
      <c r="D80" s="678"/>
      <c r="E80" s="678"/>
      <c r="F80" s="678"/>
      <c r="G80" s="678"/>
      <c r="H80" s="687"/>
      <c r="I80" s="688"/>
      <c r="J80" s="680"/>
      <c r="K80" s="689"/>
      <c r="L80" s="690"/>
      <c r="M80" s="691"/>
      <c r="N80" s="698"/>
      <c r="O80" s="681"/>
      <c r="P80" s="682"/>
      <c r="Q80" s="683"/>
      <c r="R80" s="681"/>
      <c r="S80" s="282" t="s">
        <v>319</v>
      </c>
      <c r="T80" s="283">
        <v>0.25</v>
      </c>
      <c r="U80" s="330">
        <v>0</v>
      </c>
      <c r="V80" s="330">
        <v>0</v>
      </c>
      <c r="W80" s="686"/>
      <c r="X80" s="686"/>
      <c r="Y80" s="694"/>
      <c r="Z80" s="694"/>
      <c r="AA80" s="331"/>
      <c r="AB80" s="330"/>
      <c r="AC80" s="330">
        <v>0</v>
      </c>
      <c r="AD80" s="330">
        <v>0</v>
      </c>
      <c r="AE80" s="686"/>
      <c r="AF80" s="686"/>
      <c r="AG80" s="694"/>
      <c r="AH80" s="694"/>
      <c r="AI80" s="331"/>
      <c r="AJ80" s="330"/>
      <c r="AK80" s="330">
        <v>0</v>
      </c>
      <c r="AL80" s="330">
        <v>0</v>
      </c>
      <c r="AM80" s="686"/>
      <c r="AN80" s="686"/>
      <c r="AO80" s="694"/>
      <c r="AP80" s="694"/>
      <c r="AQ80" s="331"/>
      <c r="AR80" s="330"/>
      <c r="AS80" s="330">
        <v>0</v>
      </c>
      <c r="AT80" s="330">
        <v>0</v>
      </c>
      <c r="AU80" s="686"/>
      <c r="AV80" s="686"/>
      <c r="AW80" s="694"/>
      <c r="AX80" s="694"/>
      <c r="AY80" s="331"/>
      <c r="AZ80" s="330"/>
      <c r="BA80" s="330">
        <v>0</v>
      </c>
      <c r="BB80" s="330">
        <v>0</v>
      </c>
      <c r="BC80" s="686"/>
      <c r="BD80" s="686"/>
      <c r="BE80" s="694"/>
      <c r="BF80" s="694"/>
      <c r="BG80" s="331"/>
      <c r="BH80" s="330"/>
      <c r="BI80" s="330">
        <v>0</v>
      </c>
      <c r="BJ80" s="330">
        <v>0</v>
      </c>
      <c r="BK80" s="686"/>
      <c r="BL80" s="686"/>
      <c r="BM80" s="694"/>
      <c r="BN80" s="694"/>
      <c r="BO80" s="331"/>
      <c r="BP80" s="330"/>
      <c r="BQ80" s="332">
        <v>0</v>
      </c>
      <c r="BR80" s="332">
        <v>0</v>
      </c>
      <c r="BS80" s="686"/>
      <c r="BT80" s="686"/>
      <c r="BU80" s="694"/>
      <c r="BV80" s="694"/>
      <c r="BW80" s="701"/>
      <c r="BX80" s="704"/>
      <c r="BY80" s="330">
        <v>0</v>
      </c>
      <c r="BZ80" s="330">
        <v>0</v>
      </c>
      <c r="CA80" s="686"/>
      <c r="CB80" s="686"/>
      <c r="CC80" s="694"/>
      <c r="CD80" s="694"/>
      <c r="CE80" s="700" t="s">
        <v>693</v>
      </c>
      <c r="CF80" s="700" t="s">
        <v>693</v>
      </c>
      <c r="CG80" s="330">
        <v>0</v>
      </c>
      <c r="CH80" s="330"/>
      <c r="CI80" s="686"/>
      <c r="CJ80" s="686"/>
      <c r="CK80" s="694"/>
      <c r="CL80" s="694"/>
      <c r="CM80" s="700"/>
      <c r="CN80" s="703"/>
      <c r="CO80" s="269">
        <v>0</v>
      </c>
      <c r="CP80" s="269">
        <v>0</v>
      </c>
      <c r="CQ80" s="696"/>
      <c r="CR80" s="696"/>
      <c r="CS80" s="595"/>
      <c r="CT80" s="595"/>
      <c r="CU80" s="183"/>
      <c r="CV80" s="269"/>
      <c r="CW80" s="270">
        <v>0.25</v>
      </c>
      <c r="CX80" s="269">
        <v>0</v>
      </c>
      <c r="CY80" s="696"/>
      <c r="CZ80" s="696"/>
      <c r="DA80" s="595"/>
      <c r="DB80" s="595"/>
      <c r="DC80" s="183"/>
      <c r="DD80" s="269"/>
      <c r="DE80" s="269">
        <v>0</v>
      </c>
      <c r="DF80" s="269">
        <v>0</v>
      </c>
      <c r="DG80" s="696"/>
      <c r="DH80" s="696"/>
      <c r="DI80" s="595"/>
      <c r="DJ80" s="595"/>
      <c r="DK80" s="183"/>
      <c r="DL80" s="269"/>
      <c r="DM80" s="255">
        <f t="shared" si="1"/>
        <v>0.25</v>
      </c>
      <c r="DN80" s="258" t="str">
        <f t="shared" si="2"/>
        <v>OK</v>
      </c>
      <c r="DO80" s="259">
        <f t="shared" si="76"/>
        <v>0</v>
      </c>
      <c r="DP80" s="259">
        <f t="shared" si="76"/>
        <v>0</v>
      </c>
      <c r="DQ80" s="242" t="e">
        <f t="shared" si="8"/>
        <v>#DIV/0!</v>
      </c>
      <c r="DR80" s="621"/>
      <c r="DS80" s="621"/>
      <c r="DT80" s="588"/>
      <c r="DU80" s="584"/>
      <c r="DV80" s="584"/>
      <c r="DW80" s="576"/>
      <c r="DX80" s="259">
        <f t="shared" si="77"/>
        <v>0</v>
      </c>
      <c r="DY80" s="259">
        <f t="shared" si="77"/>
        <v>0</v>
      </c>
      <c r="DZ80" s="242" t="e">
        <f t="shared" si="9"/>
        <v>#DIV/0!</v>
      </c>
      <c r="EA80" s="586"/>
      <c r="EB80" s="586"/>
      <c r="EC80" s="588"/>
      <c r="ED80" s="584"/>
      <c r="EE80" s="584"/>
      <c r="EF80" s="576"/>
      <c r="EG80" s="259">
        <f t="shared" si="78"/>
        <v>0</v>
      </c>
      <c r="EH80" s="259">
        <f t="shared" si="78"/>
        <v>0</v>
      </c>
      <c r="EI80" s="242" t="e">
        <f t="shared" si="19"/>
        <v>#DIV/0!</v>
      </c>
      <c r="EJ80" s="586"/>
      <c r="EK80" s="586"/>
      <c r="EL80" s="588"/>
      <c r="EM80" s="584"/>
      <c r="EN80" s="584"/>
      <c r="EO80" s="576"/>
      <c r="EP80" s="259">
        <f t="shared" si="79"/>
        <v>0.25</v>
      </c>
      <c r="EQ80" s="259">
        <f t="shared" si="79"/>
        <v>0</v>
      </c>
      <c r="ER80" s="242">
        <f t="shared" si="11"/>
        <v>0</v>
      </c>
      <c r="ES80" s="621"/>
      <c r="ET80" s="621"/>
      <c r="EU80" s="588"/>
      <c r="EV80" s="584"/>
      <c r="EW80" s="584"/>
      <c r="EX80" s="576"/>
      <c r="EY80" s="271">
        <f t="shared" si="12"/>
        <v>0</v>
      </c>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row>
    <row r="81" spans="1:221" ht="41.25" customHeight="1" thickBot="1" x14ac:dyDescent="0.3">
      <c r="A81" s="678"/>
      <c r="B81" s="678"/>
      <c r="C81" s="678"/>
      <c r="D81" s="678"/>
      <c r="E81" s="678"/>
      <c r="F81" s="678"/>
      <c r="G81" s="678"/>
      <c r="H81" s="687"/>
      <c r="I81" s="688"/>
      <c r="J81" s="680"/>
      <c r="K81" s="689"/>
      <c r="L81" s="690"/>
      <c r="M81" s="691"/>
      <c r="N81" s="698"/>
      <c r="O81" s="681"/>
      <c r="P81" s="682"/>
      <c r="Q81" s="683"/>
      <c r="R81" s="681"/>
      <c r="S81" s="282" t="s">
        <v>320</v>
      </c>
      <c r="T81" s="283">
        <v>0.25</v>
      </c>
      <c r="U81" s="330">
        <v>0</v>
      </c>
      <c r="V81" s="330">
        <v>0</v>
      </c>
      <c r="W81" s="686"/>
      <c r="X81" s="686"/>
      <c r="Y81" s="694"/>
      <c r="Z81" s="694"/>
      <c r="AA81" s="331"/>
      <c r="AB81" s="330"/>
      <c r="AC81" s="330">
        <v>0</v>
      </c>
      <c r="AD81" s="330">
        <v>0</v>
      </c>
      <c r="AE81" s="686"/>
      <c r="AF81" s="686"/>
      <c r="AG81" s="694"/>
      <c r="AH81" s="694"/>
      <c r="AI81" s="331"/>
      <c r="AJ81" s="330"/>
      <c r="AK81" s="330">
        <v>0</v>
      </c>
      <c r="AL81" s="330">
        <v>0</v>
      </c>
      <c r="AM81" s="686"/>
      <c r="AN81" s="686"/>
      <c r="AO81" s="694"/>
      <c r="AP81" s="694"/>
      <c r="AQ81" s="331"/>
      <c r="AR81" s="330"/>
      <c r="AS81" s="330">
        <v>0</v>
      </c>
      <c r="AT81" s="330">
        <v>0</v>
      </c>
      <c r="AU81" s="686"/>
      <c r="AV81" s="686"/>
      <c r="AW81" s="694"/>
      <c r="AX81" s="694"/>
      <c r="AY81" s="331"/>
      <c r="AZ81" s="330"/>
      <c r="BA81" s="330">
        <v>0</v>
      </c>
      <c r="BB81" s="330">
        <v>0</v>
      </c>
      <c r="BC81" s="686"/>
      <c r="BD81" s="686"/>
      <c r="BE81" s="694"/>
      <c r="BF81" s="694"/>
      <c r="BG81" s="331"/>
      <c r="BH81" s="330"/>
      <c r="BI81" s="330">
        <v>0</v>
      </c>
      <c r="BJ81" s="330">
        <v>0</v>
      </c>
      <c r="BK81" s="686"/>
      <c r="BL81" s="686"/>
      <c r="BM81" s="694"/>
      <c r="BN81" s="694"/>
      <c r="BO81" s="331"/>
      <c r="BP81" s="330"/>
      <c r="BQ81" s="332">
        <v>0</v>
      </c>
      <c r="BR81" s="332">
        <v>0</v>
      </c>
      <c r="BS81" s="686"/>
      <c r="BT81" s="686"/>
      <c r="BU81" s="694"/>
      <c r="BV81" s="694"/>
      <c r="BW81" s="701"/>
      <c r="BX81" s="704"/>
      <c r="BY81" s="330">
        <v>0</v>
      </c>
      <c r="BZ81" s="330">
        <v>0</v>
      </c>
      <c r="CA81" s="686"/>
      <c r="CB81" s="686"/>
      <c r="CC81" s="694"/>
      <c r="CD81" s="694"/>
      <c r="CE81" s="701"/>
      <c r="CF81" s="701"/>
      <c r="CG81" s="330">
        <v>0</v>
      </c>
      <c r="CH81" s="330"/>
      <c r="CI81" s="686"/>
      <c r="CJ81" s="686"/>
      <c r="CK81" s="694"/>
      <c r="CL81" s="694"/>
      <c r="CM81" s="701"/>
      <c r="CN81" s="704"/>
      <c r="CO81" s="269">
        <v>0</v>
      </c>
      <c r="CP81" s="269">
        <v>0</v>
      </c>
      <c r="CQ81" s="696"/>
      <c r="CR81" s="696"/>
      <c r="CS81" s="595"/>
      <c r="CT81" s="595"/>
      <c r="CU81" s="183"/>
      <c r="CV81" s="269"/>
      <c r="CW81" s="270">
        <v>0</v>
      </c>
      <c r="CX81" s="269">
        <v>0</v>
      </c>
      <c r="CY81" s="696"/>
      <c r="CZ81" s="696"/>
      <c r="DA81" s="595"/>
      <c r="DB81" s="595"/>
      <c r="DC81" s="183"/>
      <c r="DD81" s="269"/>
      <c r="DE81" s="269">
        <v>0.25</v>
      </c>
      <c r="DF81" s="269">
        <v>0</v>
      </c>
      <c r="DG81" s="696"/>
      <c r="DH81" s="696"/>
      <c r="DI81" s="595"/>
      <c r="DJ81" s="595"/>
      <c r="DK81" s="183"/>
      <c r="DL81" s="269"/>
      <c r="DM81" s="255">
        <f t="shared" si="1"/>
        <v>0.25</v>
      </c>
      <c r="DN81" s="258" t="str">
        <f t="shared" si="2"/>
        <v>OK</v>
      </c>
      <c r="DO81" s="259">
        <f t="shared" si="76"/>
        <v>0</v>
      </c>
      <c r="DP81" s="259">
        <f t="shared" si="76"/>
        <v>0</v>
      </c>
      <c r="DQ81" s="242" t="e">
        <f t="shared" si="8"/>
        <v>#DIV/0!</v>
      </c>
      <c r="DR81" s="621"/>
      <c r="DS81" s="621"/>
      <c r="DT81" s="588"/>
      <c r="DU81" s="584"/>
      <c r="DV81" s="584"/>
      <c r="DW81" s="576"/>
      <c r="DX81" s="259">
        <f t="shared" si="77"/>
        <v>0</v>
      </c>
      <c r="DY81" s="259">
        <f t="shared" si="77"/>
        <v>0</v>
      </c>
      <c r="DZ81" s="242" t="e">
        <f t="shared" si="9"/>
        <v>#DIV/0!</v>
      </c>
      <c r="EA81" s="586"/>
      <c r="EB81" s="586"/>
      <c r="EC81" s="588"/>
      <c r="ED81" s="584"/>
      <c r="EE81" s="584"/>
      <c r="EF81" s="576"/>
      <c r="EG81" s="259">
        <f t="shared" si="78"/>
        <v>0</v>
      </c>
      <c r="EH81" s="259">
        <f t="shared" si="78"/>
        <v>0</v>
      </c>
      <c r="EI81" s="242" t="e">
        <f t="shared" si="19"/>
        <v>#DIV/0!</v>
      </c>
      <c r="EJ81" s="586"/>
      <c r="EK81" s="586"/>
      <c r="EL81" s="588"/>
      <c r="EM81" s="584"/>
      <c r="EN81" s="584"/>
      <c r="EO81" s="576"/>
      <c r="EP81" s="259">
        <f t="shared" si="79"/>
        <v>0.25</v>
      </c>
      <c r="EQ81" s="259">
        <f t="shared" si="79"/>
        <v>0</v>
      </c>
      <c r="ER81" s="242">
        <f t="shared" si="11"/>
        <v>0</v>
      </c>
      <c r="ES81" s="621"/>
      <c r="ET81" s="621"/>
      <c r="EU81" s="588"/>
      <c r="EV81" s="584"/>
      <c r="EW81" s="584"/>
      <c r="EX81" s="576"/>
      <c r="EY81" s="271">
        <f t="shared" si="12"/>
        <v>0</v>
      </c>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row>
    <row r="82" spans="1:221" ht="41.25" customHeight="1" thickBot="1" x14ac:dyDescent="0.3">
      <c r="A82" s="678"/>
      <c r="B82" s="678"/>
      <c r="C82" s="678"/>
      <c r="D82" s="678"/>
      <c r="E82" s="678"/>
      <c r="F82" s="678"/>
      <c r="G82" s="678"/>
      <c r="H82" s="687"/>
      <c r="I82" s="688"/>
      <c r="J82" s="276">
        <v>25</v>
      </c>
      <c r="K82" s="277" t="s">
        <v>321</v>
      </c>
      <c r="L82" s="278" t="s">
        <v>322</v>
      </c>
      <c r="M82" s="285" t="s">
        <v>164</v>
      </c>
      <c r="N82" s="286">
        <v>1</v>
      </c>
      <c r="O82" s="279" t="s">
        <v>302</v>
      </c>
      <c r="P82" s="280">
        <v>0.1</v>
      </c>
      <c r="Q82" s="336">
        <f>+P82/$P$99</f>
        <v>9.8522167487684748E-3</v>
      </c>
      <c r="R82" s="281" t="s">
        <v>101</v>
      </c>
      <c r="S82" s="282" t="s">
        <v>323</v>
      </c>
      <c r="T82" s="283">
        <v>1</v>
      </c>
      <c r="U82" s="330">
        <v>0</v>
      </c>
      <c r="V82" s="330">
        <v>0</v>
      </c>
      <c r="W82" s="342">
        <f>+U82</f>
        <v>0</v>
      </c>
      <c r="X82" s="342">
        <f>+V82</f>
        <v>0</v>
      </c>
      <c r="Y82" s="694"/>
      <c r="Z82" s="694"/>
      <c r="AA82" s="331"/>
      <c r="AB82" s="330"/>
      <c r="AC82" s="330">
        <v>0</v>
      </c>
      <c r="AD82" s="330">
        <v>0</v>
      </c>
      <c r="AE82" s="342">
        <f>+AC82</f>
        <v>0</v>
      </c>
      <c r="AF82" s="342">
        <f>+AD82</f>
        <v>0</v>
      </c>
      <c r="AG82" s="694"/>
      <c r="AH82" s="694"/>
      <c r="AI82" s="331"/>
      <c r="AJ82" s="330"/>
      <c r="AK82" s="330">
        <v>0</v>
      </c>
      <c r="AL82" s="330">
        <v>0</v>
      </c>
      <c r="AM82" s="342">
        <f>+AK82</f>
        <v>0</v>
      </c>
      <c r="AN82" s="342">
        <f>+AL82</f>
        <v>0</v>
      </c>
      <c r="AO82" s="694"/>
      <c r="AP82" s="694"/>
      <c r="AQ82" s="331"/>
      <c r="AR82" s="330"/>
      <c r="AS82" s="330">
        <v>0</v>
      </c>
      <c r="AT82" s="330">
        <v>0</v>
      </c>
      <c r="AU82" s="342">
        <f>+AS82</f>
        <v>0</v>
      </c>
      <c r="AV82" s="342">
        <f>+AT82</f>
        <v>0</v>
      </c>
      <c r="AW82" s="694"/>
      <c r="AX82" s="694"/>
      <c r="AY82" s="331"/>
      <c r="AZ82" s="330"/>
      <c r="BA82" s="330">
        <v>0</v>
      </c>
      <c r="BB82" s="330">
        <v>0</v>
      </c>
      <c r="BC82" s="342">
        <f>+BA82</f>
        <v>0</v>
      </c>
      <c r="BD82" s="342">
        <f>+BB82</f>
        <v>0</v>
      </c>
      <c r="BE82" s="694"/>
      <c r="BF82" s="694"/>
      <c r="BG82" s="331"/>
      <c r="BH82" s="330"/>
      <c r="BI82" s="330">
        <v>0</v>
      </c>
      <c r="BJ82" s="330">
        <v>0</v>
      </c>
      <c r="BK82" s="342">
        <f>+BI82</f>
        <v>0</v>
      </c>
      <c r="BL82" s="342">
        <f>+BJ82</f>
        <v>0</v>
      </c>
      <c r="BM82" s="694"/>
      <c r="BN82" s="694"/>
      <c r="BO82" s="331"/>
      <c r="BP82" s="330"/>
      <c r="BQ82" s="332">
        <v>0</v>
      </c>
      <c r="BR82" s="332">
        <v>0</v>
      </c>
      <c r="BS82" s="342">
        <f>+BQ82</f>
        <v>0</v>
      </c>
      <c r="BT82" s="342">
        <f>+BR82</f>
        <v>0</v>
      </c>
      <c r="BU82" s="694"/>
      <c r="BV82" s="694"/>
      <c r="BW82" s="701"/>
      <c r="BX82" s="704"/>
      <c r="BY82" s="330">
        <v>0</v>
      </c>
      <c r="BZ82" s="330">
        <v>0</v>
      </c>
      <c r="CA82" s="342">
        <f>+BY82</f>
        <v>0</v>
      </c>
      <c r="CB82" s="342">
        <f>+BZ82</f>
        <v>0</v>
      </c>
      <c r="CC82" s="694"/>
      <c r="CD82" s="694"/>
      <c r="CE82" s="701"/>
      <c r="CF82" s="701"/>
      <c r="CG82" s="330">
        <v>0</v>
      </c>
      <c r="CH82" s="330"/>
      <c r="CI82" s="342">
        <f>+CG82</f>
        <v>0</v>
      </c>
      <c r="CJ82" s="342">
        <f>+CH82</f>
        <v>0</v>
      </c>
      <c r="CK82" s="694"/>
      <c r="CL82" s="694"/>
      <c r="CM82" s="701"/>
      <c r="CN82" s="704"/>
      <c r="CO82" s="269">
        <v>0.5</v>
      </c>
      <c r="CP82" s="269">
        <v>0</v>
      </c>
      <c r="CQ82" s="284">
        <f>+CO82</f>
        <v>0.5</v>
      </c>
      <c r="CR82" s="284">
        <f>+CP82</f>
        <v>0</v>
      </c>
      <c r="CS82" s="595"/>
      <c r="CT82" s="595"/>
      <c r="CU82" s="183"/>
      <c r="CV82" s="269"/>
      <c r="CW82" s="270">
        <v>0.5</v>
      </c>
      <c r="CX82" s="269">
        <v>0</v>
      </c>
      <c r="CY82" s="284">
        <f>+CW82</f>
        <v>0.5</v>
      </c>
      <c r="CZ82" s="284">
        <f>+CX82</f>
        <v>0</v>
      </c>
      <c r="DA82" s="595"/>
      <c r="DB82" s="595"/>
      <c r="DC82" s="183"/>
      <c r="DD82" s="269"/>
      <c r="DE82" s="269">
        <v>0</v>
      </c>
      <c r="DF82" s="269">
        <v>0</v>
      </c>
      <c r="DG82" s="284">
        <f>+DE82</f>
        <v>0</v>
      </c>
      <c r="DH82" s="284">
        <f>+DF82</f>
        <v>0</v>
      </c>
      <c r="DI82" s="595"/>
      <c r="DJ82" s="595"/>
      <c r="DK82" s="183"/>
      <c r="DL82" s="269"/>
      <c r="DM82" s="255">
        <f t="shared" si="1"/>
        <v>1</v>
      </c>
      <c r="DN82" s="258" t="str">
        <f t="shared" si="2"/>
        <v>OK</v>
      </c>
      <c r="DO82" s="259">
        <f t="shared" si="76"/>
        <v>0</v>
      </c>
      <c r="DP82" s="259">
        <f t="shared" si="76"/>
        <v>0</v>
      </c>
      <c r="DQ82" s="242" t="e">
        <f t="shared" si="8"/>
        <v>#DIV/0!</v>
      </c>
      <c r="DR82" s="287">
        <f>+AM82+AE82+W82</f>
        <v>0</v>
      </c>
      <c r="DS82" s="287">
        <f>+AN82+AF82+X82</f>
        <v>0</v>
      </c>
      <c r="DT82" s="242" t="e">
        <f>+DS82/DR82</f>
        <v>#DIV/0!</v>
      </c>
      <c r="DU82" s="584"/>
      <c r="DV82" s="584"/>
      <c r="DW82" s="576"/>
      <c r="DX82" s="259">
        <f t="shared" si="77"/>
        <v>0</v>
      </c>
      <c r="DY82" s="259">
        <f t="shared" si="77"/>
        <v>0</v>
      </c>
      <c r="DZ82" s="242" t="e">
        <f t="shared" si="9"/>
        <v>#DIV/0!</v>
      </c>
      <c r="EA82" s="259">
        <f>+DR82+AU82+BC82+BK82</f>
        <v>0</v>
      </c>
      <c r="EB82" s="259">
        <f>+DS82+X79+AF79+AN79</f>
        <v>0</v>
      </c>
      <c r="EC82" s="242" t="e">
        <f>+EB82/EA82</f>
        <v>#DIV/0!</v>
      </c>
      <c r="ED82" s="584"/>
      <c r="EE82" s="584"/>
      <c r="EF82" s="576"/>
      <c r="EG82" s="259">
        <f t="shared" si="78"/>
        <v>0</v>
      </c>
      <c r="EH82" s="259">
        <f t="shared" si="78"/>
        <v>0</v>
      </c>
      <c r="EI82" s="242" t="e">
        <f t="shared" si="19"/>
        <v>#DIV/0!</v>
      </c>
      <c r="EJ82" s="259">
        <f>+EA82+BS82+CA82+CI82</f>
        <v>0</v>
      </c>
      <c r="EK82" s="259">
        <f>+EB82+BT82+CB82+CJ82</f>
        <v>0</v>
      </c>
      <c r="EL82" s="242" t="e">
        <f>+EK82/EJ82</f>
        <v>#DIV/0!</v>
      </c>
      <c r="EM82" s="584"/>
      <c r="EN82" s="584"/>
      <c r="EO82" s="576"/>
      <c r="EP82" s="259">
        <f t="shared" si="79"/>
        <v>1</v>
      </c>
      <c r="EQ82" s="259">
        <f t="shared" si="79"/>
        <v>0</v>
      </c>
      <c r="ER82" s="242">
        <f t="shared" si="11"/>
        <v>0</v>
      </c>
      <c r="ES82" s="287">
        <f>+EJ82+CQ82+CY82+DG82</f>
        <v>1</v>
      </c>
      <c r="ET82" s="287">
        <f>+EK82+CR82+CZ82+DH82</f>
        <v>0</v>
      </c>
      <c r="EU82" s="242">
        <f>+ET82/ES82</f>
        <v>0</v>
      </c>
      <c r="EV82" s="584"/>
      <c r="EW82" s="584"/>
      <c r="EX82" s="576"/>
      <c r="EY82" s="271">
        <f t="shared" si="12"/>
        <v>0</v>
      </c>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row>
    <row r="83" spans="1:221" ht="41.25" customHeight="1" thickBot="1" x14ac:dyDescent="0.3">
      <c r="A83" s="678"/>
      <c r="B83" s="678"/>
      <c r="C83" s="678"/>
      <c r="D83" s="678"/>
      <c r="E83" s="678"/>
      <c r="F83" s="678"/>
      <c r="G83" s="678"/>
      <c r="H83" s="687"/>
      <c r="I83" s="688"/>
      <c r="J83" s="276">
        <v>26</v>
      </c>
      <c r="K83" s="277" t="s">
        <v>324</v>
      </c>
      <c r="L83" s="278" t="s">
        <v>325</v>
      </c>
      <c r="M83" s="285" t="s">
        <v>164</v>
      </c>
      <c r="N83" s="286">
        <v>1</v>
      </c>
      <c r="O83" s="279" t="s">
        <v>302</v>
      </c>
      <c r="P83" s="280">
        <v>0.1</v>
      </c>
      <c r="Q83" s="336">
        <f>+P83/$P$99</f>
        <v>9.8522167487684748E-3</v>
      </c>
      <c r="R83" s="281" t="s">
        <v>101</v>
      </c>
      <c r="S83" s="282" t="s">
        <v>326</v>
      </c>
      <c r="T83" s="283">
        <v>1</v>
      </c>
      <c r="U83" s="330">
        <v>0</v>
      </c>
      <c r="V83" s="330">
        <v>0</v>
      </c>
      <c r="W83" s="342">
        <f>+U83</f>
        <v>0</v>
      </c>
      <c r="X83" s="342">
        <f>+V83</f>
        <v>0</v>
      </c>
      <c r="Y83" s="694"/>
      <c r="Z83" s="694"/>
      <c r="AA83" s="331"/>
      <c r="AB83" s="330"/>
      <c r="AC83" s="330">
        <v>0</v>
      </c>
      <c r="AD83" s="330">
        <v>0</v>
      </c>
      <c r="AE83" s="342">
        <f>+AC83</f>
        <v>0</v>
      </c>
      <c r="AF83" s="342">
        <f>+AD83</f>
        <v>0</v>
      </c>
      <c r="AG83" s="694"/>
      <c r="AH83" s="694"/>
      <c r="AI83" s="331"/>
      <c r="AJ83" s="330"/>
      <c r="AK83" s="330">
        <v>0</v>
      </c>
      <c r="AL83" s="330">
        <v>0</v>
      </c>
      <c r="AM83" s="342">
        <f>+AK83</f>
        <v>0</v>
      </c>
      <c r="AN83" s="342">
        <f>+AL83</f>
        <v>0</v>
      </c>
      <c r="AO83" s="694"/>
      <c r="AP83" s="694"/>
      <c r="AQ83" s="331"/>
      <c r="AR83" s="330"/>
      <c r="AS83" s="330">
        <v>0</v>
      </c>
      <c r="AT83" s="330">
        <v>0</v>
      </c>
      <c r="AU83" s="342">
        <f>+AS83</f>
        <v>0</v>
      </c>
      <c r="AV83" s="342">
        <f>+AT83</f>
        <v>0</v>
      </c>
      <c r="AW83" s="694"/>
      <c r="AX83" s="694"/>
      <c r="AY83" s="331"/>
      <c r="AZ83" s="330"/>
      <c r="BA83" s="330">
        <v>0</v>
      </c>
      <c r="BB83" s="330">
        <v>0</v>
      </c>
      <c r="BC83" s="342">
        <f>+BA83</f>
        <v>0</v>
      </c>
      <c r="BD83" s="342">
        <f>+BB83</f>
        <v>0</v>
      </c>
      <c r="BE83" s="694"/>
      <c r="BF83" s="694"/>
      <c r="BG83" s="331"/>
      <c r="BH83" s="330"/>
      <c r="BI83" s="330">
        <v>0</v>
      </c>
      <c r="BJ83" s="330">
        <v>0</v>
      </c>
      <c r="BK83" s="342">
        <f>+BI83</f>
        <v>0</v>
      </c>
      <c r="BL83" s="342">
        <f>+BJ83</f>
        <v>0</v>
      </c>
      <c r="BM83" s="694"/>
      <c r="BN83" s="694"/>
      <c r="BO83" s="331"/>
      <c r="BP83" s="330"/>
      <c r="BQ83" s="332">
        <v>0</v>
      </c>
      <c r="BR83" s="332">
        <v>0</v>
      </c>
      <c r="BS83" s="342">
        <f>+BQ83</f>
        <v>0</v>
      </c>
      <c r="BT83" s="342">
        <f>+BR83</f>
        <v>0</v>
      </c>
      <c r="BU83" s="694"/>
      <c r="BV83" s="694"/>
      <c r="BW83" s="702"/>
      <c r="BX83" s="705"/>
      <c r="BY83" s="330">
        <v>0</v>
      </c>
      <c r="BZ83" s="330">
        <v>0</v>
      </c>
      <c r="CA83" s="342">
        <f>+BY83</f>
        <v>0</v>
      </c>
      <c r="CB83" s="342">
        <v>0</v>
      </c>
      <c r="CC83" s="694"/>
      <c r="CD83" s="694"/>
      <c r="CE83" s="702"/>
      <c r="CF83" s="702"/>
      <c r="CG83" s="330">
        <v>0</v>
      </c>
      <c r="CH83" s="330"/>
      <c r="CI83" s="342">
        <f>+CG83</f>
        <v>0</v>
      </c>
      <c r="CJ83" s="342">
        <f>+CH83</f>
        <v>0</v>
      </c>
      <c r="CK83" s="694"/>
      <c r="CL83" s="694"/>
      <c r="CM83" s="702"/>
      <c r="CN83" s="705"/>
      <c r="CO83" s="269">
        <v>0.5</v>
      </c>
      <c r="CP83" s="269">
        <v>0</v>
      </c>
      <c r="CQ83" s="284">
        <f>+CO83</f>
        <v>0.5</v>
      </c>
      <c r="CR83" s="284">
        <f>+CP83</f>
        <v>0</v>
      </c>
      <c r="CS83" s="595"/>
      <c r="CT83" s="595"/>
      <c r="CU83" s="183"/>
      <c r="CV83" s="269"/>
      <c r="CW83" s="270">
        <v>0.5</v>
      </c>
      <c r="CX83" s="269">
        <v>0</v>
      </c>
      <c r="CY83" s="284">
        <f>+CW83</f>
        <v>0.5</v>
      </c>
      <c r="CZ83" s="284">
        <f>+CX83</f>
        <v>0</v>
      </c>
      <c r="DA83" s="595"/>
      <c r="DB83" s="595"/>
      <c r="DC83" s="183"/>
      <c r="DD83" s="269"/>
      <c r="DE83" s="269">
        <v>0</v>
      </c>
      <c r="DF83" s="269">
        <v>0</v>
      </c>
      <c r="DG83" s="284">
        <f>+DE83</f>
        <v>0</v>
      </c>
      <c r="DH83" s="284">
        <f>+DF83</f>
        <v>0</v>
      </c>
      <c r="DI83" s="595"/>
      <c r="DJ83" s="595"/>
      <c r="DK83" s="183"/>
      <c r="DL83" s="269"/>
      <c r="DM83" s="255">
        <f t="shared" si="1"/>
        <v>1</v>
      </c>
      <c r="DN83" s="258" t="str">
        <f t="shared" si="2"/>
        <v>OK</v>
      </c>
      <c r="DO83" s="259">
        <f t="shared" si="76"/>
        <v>0</v>
      </c>
      <c r="DP83" s="259">
        <f t="shared" si="76"/>
        <v>0</v>
      </c>
      <c r="DQ83" s="242" t="e">
        <f t="shared" si="8"/>
        <v>#DIV/0!</v>
      </c>
      <c r="DR83" s="287">
        <f>+AM83+AE83+W83</f>
        <v>0</v>
      </c>
      <c r="DS83" s="287">
        <f>+AN83+AF83+X83</f>
        <v>0</v>
      </c>
      <c r="DT83" s="242" t="e">
        <f t="shared" si="14"/>
        <v>#DIV/0!</v>
      </c>
      <c r="DU83" s="584"/>
      <c r="DV83" s="584"/>
      <c r="DW83" s="576"/>
      <c r="DX83" s="259">
        <f t="shared" si="77"/>
        <v>0</v>
      </c>
      <c r="DY83" s="259">
        <f t="shared" si="77"/>
        <v>0</v>
      </c>
      <c r="DZ83" s="242" t="e">
        <f t="shared" si="9"/>
        <v>#DIV/0!</v>
      </c>
      <c r="EA83" s="259">
        <f>+DR83+AU83+BC83+BK83</f>
        <v>0</v>
      </c>
      <c r="EB83" s="259">
        <f>+DS83+X80+AF80+AN80</f>
        <v>0</v>
      </c>
      <c r="EC83" s="242" t="e">
        <f t="shared" ref="EC83" si="90">+EB83/EA83</f>
        <v>#DIV/0!</v>
      </c>
      <c r="ED83" s="584"/>
      <c r="EE83" s="584"/>
      <c r="EF83" s="576"/>
      <c r="EG83" s="259">
        <f>+DX83+BQ83+BY83+CG83</f>
        <v>0</v>
      </c>
      <c r="EH83" s="259">
        <f>+DY83+BR83+BZ83+CH83</f>
        <v>0</v>
      </c>
      <c r="EI83" s="242" t="e">
        <f t="shared" si="19"/>
        <v>#DIV/0!</v>
      </c>
      <c r="EJ83" s="259">
        <f>+EA83+CI83+CA83+BS83</f>
        <v>0</v>
      </c>
      <c r="EK83" s="259">
        <f>+EB83+CJ83+CB83+BT83</f>
        <v>0</v>
      </c>
      <c r="EL83" s="242" t="e">
        <f t="shared" ref="EL83" si="91">+EK83/EJ83</f>
        <v>#DIV/0!</v>
      </c>
      <c r="EM83" s="584"/>
      <c r="EN83" s="584"/>
      <c r="EO83" s="576"/>
      <c r="EP83" s="259">
        <f t="shared" si="79"/>
        <v>1</v>
      </c>
      <c r="EQ83" s="259">
        <f t="shared" si="79"/>
        <v>0</v>
      </c>
      <c r="ER83" s="242">
        <f t="shared" si="11"/>
        <v>0</v>
      </c>
      <c r="ES83" s="287">
        <f>+EJ83+CQ83+CY83+DG83</f>
        <v>1</v>
      </c>
      <c r="ET83" s="287">
        <f>+EK83+CR83+CZ83+DH83</f>
        <v>0</v>
      </c>
      <c r="EU83" s="242">
        <f t="shared" ref="EU83" si="92">+ET83/ES83</f>
        <v>0</v>
      </c>
      <c r="EV83" s="584"/>
      <c r="EW83" s="584"/>
      <c r="EX83" s="576"/>
      <c r="EY83" s="271">
        <f t="shared" si="12"/>
        <v>0</v>
      </c>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row>
    <row r="84" spans="1:221" ht="41.25" customHeight="1" thickBot="1" x14ac:dyDescent="0.3">
      <c r="A84" s="706" t="s">
        <v>221</v>
      </c>
      <c r="B84" s="706"/>
      <c r="C84" s="706" t="s">
        <v>64</v>
      </c>
      <c r="D84" s="706">
        <v>7</v>
      </c>
      <c r="E84" s="706" t="s">
        <v>65</v>
      </c>
      <c r="F84" s="706" t="s">
        <v>327</v>
      </c>
      <c r="G84" s="706" t="s">
        <v>59</v>
      </c>
      <c r="H84" s="712">
        <v>0.12</v>
      </c>
      <c r="I84" s="713">
        <v>0.1</v>
      </c>
      <c r="J84" s="714">
        <v>27</v>
      </c>
      <c r="K84" s="715" t="s">
        <v>328</v>
      </c>
      <c r="L84" s="343" t="s">
        <v>329</v>
      </c>
      <c r="M84" s="343" t="s">
        <v>164</v>
      </c>
      <c r="N84" s="344">
        <v>1</v>
      </c>
      <c r="O84" s="711" t="s">
        <v>330</v>
      </c>
      <c r="P84" s="716">
        <v>1</v>
      </c>
      <c r="Q84" s="710">
        <f>+P84/$P$99</f>
        <v>9.8522167487684748E-2</v>
      </c>
      <c r="R84" s="711" t="s">
        <v>101</v>
      </c>
      <c r="S84" s="345" t="s">
        <v>331</v>
      </c>
      <c r="T84" s="346">
        <v>0.2</v>
      </c>
      <c r="U84" s="347">
        <v>0</v>
      </c>
      <c r="V84" s="347">
        <v>0</v>
      </c>
      <c r="W84" s="707">
        <f>+SUM(U84:U88)</f>
        <v>0</v>
      </c>
      <c r="X84" s="707">
        <f>+SUM(V84:V88)</f>
        <v>0</v>
      </c>
      <c r="Y84" s="709">
        <f>+(U84*$P$84)+(U85*$P$84)+(U86*$P$84)+(U87*$P$84)+(U88*$P$84)</f>
        <v>0</v>
      </c>
      <c r="Z84" s="709">
        <f>+(V84*$P$84)+(V85*$P$84)+(V86*$P$84)+(V87*$P$84)+(V88*$P$84)</f>
        <v>0</v>
      </c>
      <c r="AA84" s="348"/>
      <c r="AB84" s="347"/>
      <c r="AC84" s="347">
        <v>0</v>
      </c>
      <c r="AD84" s="347">
        <v>0</v>
      </c>
      <c r="AE84" s="707">
        <f>+SUM(AC84:AC88)</f>
        <v>0</v>
      </c>
      <c r="AF84" s="707">
        <f>+SUM(AD84:AD88)</f>
        <v>0</v>
      </c>
      <c r="AG84" s="709">
        <f>+(AC84*$P$84)+(AC85*$P$84)+(AC86*$P$84)+(AC87*$P$84)+(AC88*$P$84)</f>
        <v>0</v>
      </c>
      <c r="AH84" s="709">
        <f>+(AD84*$P$84)+(AD85*$P$84)+(AD86*$P$84)+(AD87*$P$84)+(AD88*$P$84)</f>
        <v>0</v>
      </c>
      <c r="AI84" s="348"/>
      <c r="AJ84" s="347"/>
      <c r="AK84" s="347">
        <v>0</v>
      </c>
      <c r="AL84" s="347">
        <v>0</v>
      </c>
      <c r="AM84" s="707">
        <f>+SUM(AK84:AK88)</f>
        <v>0</v>
      </c>
      <c r="AN84" s="707">
        <f>+SUM(AL84:AL88)</f>
        <v>0</v>
      </c>
      <c r="AO84" s="709">
        <f>+(AK84*$P$84)+(AK85*$P$84)+(AK86*$P$84)+(AK87*$P$84)+(AK88*$P$84)</f>
        <v>0</v>
      </c>
      <c r="AP84" s="709">
        <f>+(AL84*$P$84)+(AL85*$P$84)+(AL86*$P$84)+(AL87*$P$84)+(AL88*$P$84)</f>
        <v>0</v>
      </c>
      <c r="AQ84" s="348"/>
      <c r="AR84" s="347"/>
      <c r="AS84" s="347">
        <v>0</v>
      </c>
      <c r="AT84" s="347">
        <v>0</v>
      </c>
      <c r="AU84" s="707">
        <f>+SUM(AS84:AS88)</f>
        <v>0</v>
      </c>
      <c r="AV84" s="707">
        <f>+SUM(AT84:AT88)</f>
        <v>0</v>
      </c>
      <c r="AW84" s="709">
        <f>+(AS84*$P$84)+(AS85*$P$84)+(AS86*$P$84)+(AS87*$P$84)+(AS88*$P$84)</f>
        <v>0</v>
      </c>
      <c r="AX84" s="709">
        <f>+(AT84*$P$84)+(AT85*$P$84)+(AT86*$P$84)+(AT87*$P$84)+(AT88*$P$84)</f>
        <v>0</v>
      </c>
      <c r="AY84" s="348"/>
      <c r="AZ84" s="347"/>
      <c r="BA84" s="347">
        <v>0</v>
      </c>
      <c r="BB84" s="347">
        <v>0</v>
      </c>
      <c r="BC84" s="707">
        <f>+SUM(BA84:BA88)</f>
        <v>0</v>
      </c>
      <c r="BD84" s="707">
        <f>+SUM(BB84:BB88)</f>
        <v>0</v>
      </c>
      <c r="BE84" s="709">
        <f>+(BA84*$P$84)+(BA85*$P$84)+(BA86*$P$84)+(BA87*$P$84)+(BA88*$P$84)</f>
        <v>0</v>
      </c>
      <c r="BF84" s="709">
        <f>+(BB84*$P$84)+(BB85*$P$84)+(BB86*$P$84)+(BB87*$P$84)+(BB88*$P$84)</f>
        <v>0</v>
      </c>
      <c r="BG84" s="348"/>
      <c r="BH84" s="347"/>
      <c r="BI84" s="347">
        <v>0</v>
      </c>
      <c r="BJ84" s="347">
        <v>0</v>
      </c>
      <c r="BK84" s="707">
        <f>+SUM(BI84:BI88)</f>
        <v>0</v>
      </c>
      <c r="BL84" s="707">
        <f>+SUM(BJ84:BJ88)</f>
        <v>0</v>
      </c>
      <c r="BM84" s="709">
        <f>+(BI84*$P$84)+(BI85*$P$84)+(BI86*$P$84)+(BI87*$P$84)+(BI88*$P$84)</f>
        <v>0</v>
      </c>
      <c r="BN84" s="709">
        <f>+(BJ84*$P$84)+(BJ85*$P$84)+(BJ86*$P$84)+(BJ87*$P$84)+(BJ88*$P$84)</f>
        <v>0</v>
      </c>
      <c r="BO84" s="348"/>
      <c r="BP84" s="347"/>
      <c r="BQ84" s="347">
        <v>3.4000000000000002E-2</v>
      </c>
      <c r="BR84" s="347">
        <v>3.4000000000000002E-2</v>
      </c>
      <c r="BS84" s="707">
        <f>+SUM(BQ84:BQ88)</f>
        <v>0.17</v>
      </c>
      <c r="BT84" s="707">
        <f>+SUM(BR84:BR88)</f>
        <v>0.17</v>
      </c>
      <c r="BU84" s="709">
        <f>+(BQ84*$P$84)+(BQ85*$P$84)+(BQ86*$P$84)+(BQ87*$P$84)+(BQ88*$P$84)</f>
        <v>0.17</v>
      </c>
      <c r="BV84" s="709">
        <f>+(BR84*$P$84)+(BR85*$P$84)+(BR86*$P$84)+(BR87*$P$84)+(BR88*$P$84)</f>
        <v>0.17</v>
      </c>
      <c r="BW84" s="349" t="s">
        <v>332</v>
      </c>
      <c r="BX84" s="350" t="s">
        <v>333</v>
      </c>
      <c r="BY84" s="347">
        <v>3.4000000000000002E-2</v>
      </c>
      <c r="BZ84" s="347">
        <v>3.4000000000000002E-2</v>
      </c>
      <c r="CA84" s="707">
        <f>+SUM(BY84:BY88)</f>
        <v>0.17</v>
      </c>
      <c r="CB84" s="707">
        <f>+SUM(BZ84:BZ88)</f>
        <v>0.17</v>
      </c>
      <c r="CC84" s="709">
        <f>+(BY84*$P$84)+(BY85*$P$84)+(BY86*$P$84)+(BY87*$P$84)+(BY88*$P$84)</f>
        <v>0.17</v>
      </c>
      <c r="CD84" s="709">
        <f>+(BZ84*$P$84)+(BZ85*$P$84)+(BZ86*$P$84)+(BZ87*$P$84)+(BZ88*$P$84)</f>
        <v>0.17</v>
      </c>
      <c r="CE84" s="349" t="s">
        <v>334</v>
      </c>
      <c r="CF84" s="350" t="s">
        <v>333</v>
      </c>
      <c r="CG84" s="347">
        <v>3.4000000000000002E-2</v>
      </c>
      <c r="CH84" s="347"/>
      <c r="CI84" s="707">
        <f>+SUM(CG84:CG88)</f>
        <v>0.17</v>
      </c>
      <c r="CJ84" s="707">
        <f>+SUM(CH84:CH88)</f>
        <v>0</v>
      </c>
      <c r="CK84" s="709">
        <f>+(CG84*$P$84)+(CG85*$P$84)+(CG86*$P$84)+(CG87*$P$84)+(CG88*$P$84)</f>
        <v>0.17</v>
      </c>
      <c r="CL84" s="709">
        <f>+(CH84*$P$84)+(CH85*$P$84)+(CH86*$P$84)+(CH87*$P$84)+(CH88*$P$84)</f>
        <v>0</v>
      </c>
      <c r="CM84" s="349"/>
      <c r="CN84" s="350"/>
      <c r="CO84" s="255">
        <v>3.4000000000000002E-2</v>
      </c>
      <c r="CP84" s="255">
        <v>0</v>
      </c>
      <c r="CQ84" s="573">
        <f>+SUM(CO84:CO88)</f>
        <v>0.17</v>
      </c>
      <c r="CR84" s="573">
        <f>+SUM(CP84:CP88)</f>
        <v>0</v>
      </c>
      <c r="CS84" s="574">
        <f>+(CO84*$P$84)+(CO85*$P$84)+(CO86*$P$84)+(CO87*$P$84)+(CO88*$P$84)</f>
        <v>0.17</v>
      </c>
      <c r="CT84" s="574">
        <f>+(CP84*$P$84)+(CP85*$P$84)+(CP86*$P$84)+(CP87*$P$84)+(CP88*$P$84)</f>
        <v>0</v>
      </c>
      <c r="CU84" s="256"/>
      <c r="CV84" s="255"/>
      <c r="CW84" s="255">
        <v>3.4000000000000002E-2</v>
      </c>
      <c r="CX84" s="255">
        <v>0</v>
      </c>
      <c r="CY84" s="573">
        <f>+SUM(CW84:CW88)</f>
        <v>0.17</v>
      </c>
      <c r="CZ84" s="573">
        <f>+SUM(CX84:CX88)</f>
        <v>0</v>
      </c>
      <c r="DA84" s="574">
        <f>+(CW84*$P$84)+(CW85*$P$84)+(CW86*$P$84)+(CW87*$P$84)+(CW88*$P$84)</f>
        <v>0.17</v>
      </c>
      <c r="DB84" s="574">
        <f>+(CX84*$P$84)+(CX85*$P$84)+(CX86*$P$84)+(CX87*$P$84)+(CX88*$P$84)</f>
        <v>0</v>
      </c>
      <c r="DC84" s="256"/>
      <c r="DD84" s="255"/>
      <c r="DE84" s="255">
        <v>0.03</v>
      </c>
      <c r="DF84" s="255">
        <v>0</v>
      </c>
      <c r="DG84" s="573">
        <f>+SUM(DE84:DE88)</f>
        <v>0.15</v>
      </c>
      <c r="DH84" s="573">
        <f>+SUM(DF84:DF88)</f>
        <v>0</v>
      </c>
      <c r="DI84" s="574">
        <f>+(DE84*$P$84)+(DE85*$P$84)+(DE86*$P$84)+(DE87*$P$84)+(DE88*$P$84)</f>
        <v>0.15</v>
      </c>
      <c r="DJ84" s="574">
        <f>+(DF84*$P$84)+(DF85*$P$84)+(DF86*$P$84)+(DF87*$P$84)+(DF88*$P$84)</f>
        <v>0</v>
      </c>
      <c r="DK84" s="256"/>
      <c r="DL84" s="255"/>
      <c r="DM84" s="255">
        <f t="shared" si="1"/>
        <v>0.2</v>
      </c>
      <c r="DN84" s="258" t="str">
        <f t="shared" si="2"/>
        <v>OK</v>
      </c>
      <c r="DO84" s="259">
        <f t="shared" si="76"/>
        <v>0</v>
      </c>
      <c r="DP84" s="259">
        <f t="shared" si="76"/>
        <v>0</v>
      </c>
      <c r="DQ84" s="242" t="e">
        <f t="shared" si="8"/>
        <v>#DIV/0!</v>
      </c>
      <c r="DR84" s="586">
        <f>+W84+AE84+AM84</f>
        <v>0</v>
      </c>
      <c r="DS84" s="586">
        <f>+X84+AF84+AN84</f>
        <v>0</v>
      </c>
      <c r="DT84" s="605" t="e">
        <f>+DS84/DR84</f>
        <v>#DIV/0!</v>
      </c>
      <c r="DU84" s="584">
        <f>+AM84+AG84+Y84</f>
        <v>0</v>
      </c>
      <c r="DV84" s="584">
        <f>+AN84+AH84+Z84</f>
        <v>0</v>
      </c>
      <c r="DW84" s="576" t="e">
        <f>+DV84/DU84</f>
        <v>#DIV/0!</v>
      </c>
      <c r="DX84" s="259">
        <f t="shared" si="77"/>
        <v>0</v>
      </c>
      <c r="DY84" s="259">
        <f t="shared" si="77"/>
        <v>0</v>
      </c>
      <c r="DZ84" s="242" t="e">
        <f t="shared" si="9"/>
        <v>#DIV/0!</v>
      </c>
      <c r="EA84" s="586">
        <f>+DR84+BK84+BC84+AU84</f>
        <v>0</v>
      </c>
      <c r="EB84" s="586">
        <f t="shared" ref="EB84" si="93">+DS84+BL84+BD84+AV84</f>
        <v>0</v>
      </c>
      <c r="EC84" s="605" t="e">
        <f>+EB84/EA84</f>
        <v>#DIV/0!</v>
      </c>
      <c r="ED84" s="584">
        <f>+DU84+BM84+BE84+AW84</f>
        <v>0</v>
      </c>
      <c r="EE84" s="584">
        <f>+DV84+BN84+BF84+AX84</f>
        <v>0</v>
      </c>
      <c r="EF84" s="576" t="e">
        <f>+EE84/ED84</f>
        <v>#DIV/0!</v>
      </c>
      <c r="EG84" s="259">
        <f>+DX84+BQ84+BY84+CG84</f>
        <v>0.10200000000000001</v>
      </c>
      <c r="EH84" s="259">
        <f t="shared" ref="EG84:EH96" si="94">+DY84+BR84+BZ84+CH84</f>
        <v>6.8000000000000005E-2</v>
      </c>
      <c r="EI84" s="242">
        <f t="shared" si="19"/>
        <v>0.66666666666666663</v>
      </c>
      <c r="EJ84" s="586">
        <f>+EA84+BS84+CA84+CI84</f>
        <v>0.51</v>
      </c>
      <c r="EK84" s="586">
        <f>+EB84+BT84+CB84+CJ84</f>
        <v>0.34</v>
      </c>
      <c r="EL84" s="605">
        <f>+EK84/EJ84</f>
        <v>0.66666666666666674</v>
      </c>
      <c r="EM84" s="584">
        <f>+ED84+CK84+CC84+BU84</f>
        <v>0.51</v>
      </c>
      <c r="EN84" s="584">
        <f>+EE84+CL84+CD84+BV84</f>
        <v>0.34</v>
      </c>
      <c r="EO84" s="576">
        <f>+EN84/EM84</f>
        <v>0.66666666666666674</v>
      </c>
      <c r="EP84" s="259">
        <f>+EG84+DE84+CW84+CO84</f>
        <v>0.2</v>
      </c>
      <c r="EQ84" s="259">
        <f t="shared" si="79"/>
        <v>6.8000000000000005E-2</v>
      </c>
      <c r="ER84" s="242">
        <f t="shared" si="11"/>
        <v>0.34</v>
      </c>
      <c r="ES84" s="586">
        <f>+EJ84+DG84+CY84+CQ84</f>
        <v>1</v>
      </c>
      <c r="ET84" s="586">
        <f>+EK84+DH84+CZ84+CR84</f>
        <v>0.34</v>
      </c>
      <c r="EU84" s="605">
        <f>+ET84/ES84</f>
        <v>0.34</v>
      </c>
      <c r="EV84" s="584">
        <f>+DI84+DA84+CS84+EM84</f>
        <v>1</v>
      </c>
      <c r="EW84" s="584">
        <f>+DJ84+DB84+CT84+EN84</f>
        <v>0.34</v>
      </c>
      <c r="EX84" s="576">
        <f>+EW84/EV84</f>
        <v>0.34</v>
      </c>
      <c r="EY84" s="260">
        <f t="shared" si="12"/>
        <v>0</v>
      </c>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row>
    <row r="85" spans="1:221" ht="41.25" customHeight="1" thickBot="1" x14ac:dyDescent="0.3">
      <c r="A85" s="706"/>
      <c r="B85" s="706"/>
      <c r="C85" s="706"/>
      <c r="D85" s="706"/>
      <c r="E85" s="706"/>
      <c r="F85" s="706"/>
      <c r="G85" s="706"/>
      <c r="H85" s="712"/>
      <c r="I85" s="713"/>
      <c r="J85" s="714"/>
      <c r="K85" s="715"/>
      <c r="L85" s="343" t="s">
        <v>335</v>
      </c>
      <c r="M85" s="343" t="s">
        <v>164</v>
      </c>
      <c r="N85" s="344">
        <v>1</v>
      </c>
      <c r="O85" s="711"/>
      <c r="P85" s="716"/>
      <c r="Q85" s="710"/>
      <c r="R85" s="711"/>
      <c r="S85" s="345" t="s">
        <v>336</v>
      </c>
      <c r="T85" s="346">
        <v>0.2</v>
      </c>
      <c r="U85" s="347">
        <v>0</v>
      </c>
      <c r="V85" s="347">
        <v>0</v>
      </c>
      <c r="W85" s="708"/>
      <c r="X85" s="708"/>
      <c r="Y85" s="709"/>
      <c r="Z85" s="709"/>
      <c r="AA85" s="348"/>
      <c r="AB85" s="347"/>
      <c r="AC85" s="347">
        <v>0</v>
      </c>
      <c r="AD85" s="347">
        <v>0</v>
      </c>
      <c r="AE85" s="708"/>
      <c r="AF85" s="708"/>
      <c r="AG85" s="709"/>
      <c r="AH85" s="709"/>
      <c r="AI85" s="348"/>
      <c r="AJ85" s="347"/>
      <c r="AK85" s="347">
        <v>0</v>
      </c>
      <c r="AL85" s="347">
        <v>0</v>
      </c>
      <c r="AM85" s="708"/>
      <c r="AN85" s="708"/>
      <c r="AO85" s="709"/>
      <c r="AP85" s="709"/>
      <c r="AQ85" s="348"/>
      <c r="AR85" s="347"/>
      <c r="AS85" s="347">
        <v>0</v>
      </c>
      <c r="AT85" s="347">
        <v>0</v>
      </c>
      <c r="AU85" s="708"/>
      <c r="AV85" s="708"/>
      <c r="AW85" s="709"/>
      <c r="AX85" s="709"/>
      <c r="AY85" s="348"/>
      <c r="AZ85" s="347"/>
      <c r="BA85" s="347">
        <v>0</v>
      </c>
      <c r="BB85" s="347">
        <v>0</v>
      </c>
      <c r="BC85" s="708"/>
      <c r="BD85" s="708"/>
      <c r="BE85" s="709"/>
      <c r="BF85" s="709"/>
      <c r="BG85" s="348"/>
      <c r="BH85" s="347"/>
      <c r="BI85" s="347">
        <v>0</v>
      </c>
      <c r="BJ85" s="347">
        <v>0</v>
      </c>
      <c r="BK85" s="708"/>
      <c r="BL85" s="708"/>
      <c r="BM85" s="709"/>
      <c r="BN85" s="709"/>
      <c r="BO85" s="348"/>
      <c r="BP85" s="347"/>
      <c r="BQ85" s="347">
        <v>3.4000000000000002E-2</v>
      </c>
      <c r="BR85" s="347">
        <v>3.4000000000000002E-2</v>
      </c>
      <c r="BS85" s="708"/>
      <c r="BT85" s="708"/>
      <c r="BU85" s="709"/>
      <c r="BV85" s="709"/>
      <c r="BW85" s="349" t="s">
        <v>337</v>
      </c>
      <c r="BX85" s="350" t="s">
        <v>333</v>
      </c>
      <c r="BY85" s="347">
        <v>3.4000000000000002E-2</v>
      </c>
      <c r="BZ85" s="347">
        <v>3.4000000000000002E-2</v>
      </c>
      <c r="CA85" s="708"/>
      <c r="CB85" s="708"/>
      <c r="CC85" s="709"/>
      <c r="CD85" s="709"/>
      <c r="CE85" s="349" t="s">
        <v>338</v>
      </c>
      <c r="CF85" s="350" t="s">
        <v>333</v>
      </c>
      <c r="CG85" s="347">
        <v>3.4000000000000002E-2</v>
      </c>
      <c r="CH85" s="347"/>
      <c r="CI85" s="708"/>
      <c r="CJ85" s="708"/>
      <c r="CK85" s="709"/>
      <c r="CL85" s="709"/>
      <c r="CM85" s="349"/>
      <c r="CN85" s="350"/>
      <c r="CO85" s="255">
        <v>3.4000000000000002E-2</v>
      </c>
      <c r="CP85" s="255">
        <v>0</v>
      </c>
      <c r="CQ85" s="717"/>
      <c r="CR85" s="717"/>
      <c r="CS85" s="574"/>
      <c r="CT85" s="574"/>
      <c r="CU85" s="256"/>
      <c r="CV85" s="255"/>
      <c r="CW85" s="255">
        <v>3.4000000000000002E-2</v>
      </c>
      <c r="CX85" s="255">
        <v>0</v>
      </c>
      <c r="CY85" s="717"/>
      <c r="CZ85" s="717"/>
      <c r="DA85" s="574"/>
      <c r="DB85" s="574"/>
      <c r="DC85" s="256"/>
      <c r="DD85" s="255"/>
      <c r="DE85" s="255">
        <v>0.03</v>
      </c>
      <c r="DF85" s="255">
        <v>0</v>
      </c>
      <c r="DG85" s="717"/>
      <c r="DH85" s="717"/>
      <c r="DI85" s="574"/>
      <c r="DJ85" s="574"/>
      <c r="DK85" s="256"/>
      <c r="DL85" s="255"/>
      <c r="DM85" s="255">
        <f t="shared" si="1"/>
        <v>0.2</v>
      </c>
      <c r="DN85" s="258" t="str">
        <f t="shared" si="2"/>
        <v>OK</v>
      </c>
      <c r="DO85" s="259">
        <f t="shared" si="76"/>
        <v>0</v>
      </c>
      <c r="DP85" s="259">
        <f t="shared" si="76"/>
        <v>0</v>
      </c>
      <c r="DQ85" s="242" t="e">
        <f t="shared" si="8"/>
        <v>#DIV/0!</v>
      </c>
      <c r="DR85" s="621"/>
      <c r="DS85" s="621"/>
      <c r="DT85" s="607" t="e">
        <f t="shared" si="14"/>
        <v>#DIV/0!</v>
      </c>
      <c r="DU85" s="584"/>
      <c r="DV85" s="584"/>
      <c r="DW85" s="576"/>
      <c r="DX85" s="259">
        <f t="shared" si="77"/>
        <v>0</v>
      </c>
      <c r="DY85" s="259">
        <f t="shared" si="77"/>
        <v>0</v>
      </c>
      <c r="DZ85" s="242" t="e">
        <f t="shared" si="9"/>
        <v>#DIV/0!</v>
      </c>
      <c r="EA85" s="586"/>
      <c r="EB85" s="586"/>
      <c r="EC85" s="607" t="e">
        <f t="shared" ref="EC85" si="95">+EB85/EA85</f>
        <v>#DIV/0!</v>
      </c>
      <c r="ED85" s="584"/>
      <c r="EE85" s="584"/>
      <c r="EF85" s="576"/>
      <c r="EG85" s="259">
        <f t="shared" si="94"/>
        <v>0.10200000000000001</v>
      </c>
      <c r="EH85" s="259">
        <f t="shared" si="94"/>
        <v>6.8000000000000005E-2</v>
      </c>
      <c r="EI85" s="242">
        <f t="shared" si="19"/>
        <v>0.66666666666666663</v>
      </c>
      <c r="EJ85" s="586"/>
      <c r="EK85" s="586"/>
      <c r="EL85" s="607" t="e">
        <f t="shared" ref="EL85" si="96">+EK85/EJ85</f>
        <v>#DIV/0!</v>
      </c>
      <c r="EM85" s="584"/>
      <c r="EN85" s="584"/>
      <c r="EO85" s="576"/>
      <c r="EP85" s="259">
        <f t="shared" ref="EP85:EQ96" si="97">+EG85+DE85+CW85+CO85</f>
        <v>0.2</v>
      </c>
      <c r="EQ85" s="259">
        <f t="shared" si="97"/>
        <v>6.8000000000000005E-2</v>
      </c>
      <c r="ER85" s="242">
        <f t="shared" si="11"/>
        <v>0.34</v>
      </c>
      <c r="ES85" s="621"/>
      <c r="ET85" s="621"/>
      <c r="EU85" s="607" t="e">
        <f t="shared" ref="EU85" si="98">+ET85/ES85</f>
        <v>#DIV/0!</v>
      </c>
      <c r="EV85" s="584"/>
      <c r="EW85" s="584"/>
      <c r="EX85" s="576"/>
      <c r="EY85" s="260">
        <f t="shared" si="12"/>
        <v>0</v>
      </c>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row>
    <row r="86" spans="1:221" ht="41.25" customHeight="1" thickBot="1" x14ac:dyDescent="0.3">
      <c r="A86" s="706"/>
      <c r="B86" s="706"/>
      <c r="C86" s="706"/>
      <c r="D86" s="706"/>
      <c r="E86" s="706"/>
      <c r="F86" s="706"/>
      <c r="G86" s="706"/>
      <c r="H86" s="712"/>
      <c r="I86" s="713"/>
      <c r="J86" s="714"/>
      <c r="K86" s="715"/>
      <c r="L86" s="343" t="s">
        <v>339</v>
      </c>
      <c r="M86" s="343" t="s">
        <v>164</v>
      </c>
      <c r="N86" s="344">
        <v>1</v>
      </c>
      <c r="O86" s="711"/>
      <c r="P86" s="716"/>
      <c r="Q86" s="710"/>
      <c r="R86" s="711"/>
      <c r="S86" s="345" t="s">
        <v>340</v>
      </c>
      <c r="T86" s="346">
        <v>0.2</v>
      </c>
      <c r="U86" s="347">
        <v>0</v>
      </c>
      <c r="V86" s="347">
        <v>0</v>
      </c>
      <c r="W86" s="708"/>
      <c r="X86" s="708"/>
      <c r="Y86" s="709"/>
      <c r="Z86" s="709"/>
      <c r="AA86" s="348"/>
      <c r="AB86" s="347"/>
      <c r="AC86" s="347">
        <v>0</v>
      </c>
      <c r="AD86" s="347">
        <v>0</v>
      </c>
      <c r="AE86" s="708"/>
      <c r="AF86" s="708"/>
      <c r="AG86" s="709"/>
      <c r="AH86" s="709"/>
      <c r="AI86" s="348"/>
      <c r="AJ86" s="347"/>
      <c r="AK86" s="347">
        <v>0</v>
      </c>
      <c r="AL86" s="347">
        <v>0</v>
      </c>
      <c r="AM86" s="708"/>
      <c r="AN86" s="708"/>
      <c r="AO86" s="709"/>
      <c r="AP86" s="709"/>
      <c r="AQ86" s="348"/>
      <c r="AR86" s="347"/>
      <c r="AS86" s="347">
        <v>0</v>
      </c>
      <c r="AT86" s="347">
        <v>0</v>
      </c>
      <c r="AU86" s="708"/>
      <c r="AV86" s="708"/>
      <c r="AW86" s="709"/>
      <c r="AX86" s="709"/>
      <c r="AY86" s="348"/>
      <c r="AZ86" s="347"/>
      <c r="BA86" s="347">
        <v>0</v>
      </c>
      <c r="BB86" s="347">
        <v>0</v>
      </c>
      <c r="BC86" s="708"/>
      <c r="BD86" s="708"/>
      <c r="BE86" s="709"/>
      <c r="BF86" s="709"/>
      <c r="BG86" s="348"/>
      <c r="BH86" s="347"/>
      <c r="BI86" s="347">
        <v>0</v>
      </c>
      <c r="BJ86" s="347">
        <v>0</v>
      </c>
      <c r="BK86" s="708"/>
      <c r="BL86" s="708"/>
      <c r="BM86" s="709"/>
      <c r="BN86" s="709"/>
      <c r="BO86" s="348"/>
      <c r="BP86" s="347"/>
      <c r="BQ86" s="347">
        <v>3.4000000000000002E-2</v>
      </c>
      <c r="BR86" s="347">
        <v>3.4000000000000002E-2</v>
      </c>
      <c r="BS86" s="708"/>
      <c r="BT86" s="708"/>
      <c r="BU86" s="709"/>
      <c r="BV86" s="709"/>
      <c r="BW86" s="349" t="s">
        <v>341</v>
      </c>
      <c r="BX86" s="350" t="s">
        <v>333</v>
      </c>
      <c r="BY86" s="347">
        <v>3.4000000000000002E-2</v>
      </c>
      <c r="BZ86" s="347">
        <v>3.4000000000000002E-2</v>
      </c>
      <c r="CA86" s="708"/>
      <c r="CB86" s="708"/>
      <c r="CC86" s="709"/>
      <c r="CD86" s="709"/>
      <c r="CE86" s="349" t="s">
        <v>342</v>
      </c>
      <c r="CF86" s="350" t="s">
        <v>333</v>
      </c>
      <c r="CG86" s="347">
        <v>3.4000000000000002E-2</v>
      </c>
      <c r="CH86" s="347"/>
      <c r="CI86" s="708"/>
      <c r="CJ86" s="708"/>
      <c r="CK86" s="709"/>
      <c r="CL86" s="709"/>
      <c r="CM86" s="349"/>
      <c r="CN86" s="350"/>
      <c r="CO86" s="255">
        <v>3.4000000000000002E-2</v>
      </c>
      <c r="CP86" s="255">
        <v>0</v>
      </c>
      <c r="CQ86" s="717"/>
      <c r="CR86" s="717"/>
      <c r="CS86" s="574"/>
      <c r="CT86" s="574"/>
      <c r="CU86" s="256"/>
      <c r="CV86" s="255"/>
      <c r="CW86" s="255">
        <v>3.4000000000000002E-2</v>
      </c>
      <c r="CX86" s="255">
        <v>0</v>
      </c>
      <c r="CY86" s="717"/>
      <c r="CZ86" s="717"/>
      <c r="DA86" s="574"/>
      <c r="DB86" s="574"/>
      <c r="DC86" s="256"/>
      <c r="DD86" s="255"/>
      <c r="DE86" s="255">
        <v>0.03</v>
      </c>
      <c r="DF86" s="255">
        <v>0</v>
      </c>
      <c r="DG86" s="717"/>
      <c r="DH86" s="717"/>
      <c r="DI86" s="574"/>
      <c r="DJ86" s="574"/>
      <c r="DK86" s="256"/>
      <c r="DL86" s="255"/>
      <c r="DM86" s="255">
        <f t="shared" si="1"/>
        <v>0.2</v>
      </c>
      <c r="DN86" s="258" t="str">
        <f t="shared" si="2"/>
        <v>OK</v>
      </c>
      <c r="DO86" s="259">
        <f t="shared" si="76"/>
        <v>0</v>
      </c>
      <c r="DP86" s="259">
        <f t="shared" si="76"/>
        <v>0</v>
      </c>
      <c r="DQ86" s="242" t="e">
        <f t="shared" si="8"/>
        <v>#DIV/0!</v>
      </c>
      <c r="DR86" s="621"/>
      <c r="DS86" s="621"/>
      <c r="DT86" s="607"/>
      <c r="DU86" s="584"/>
      <c r="DV86" s="584"/>
      <c r="DW86" s="576"/>
      <c r="DX86" s="259">
        <f t="shared" ref="DX86:DY97" si="99">+BI86+BA86+AS86+AK86+AC86+U86</f>
        <v>0</v>
      </c>
      <c r="DY86" s="259">
        <f t="shared" si="99"/>
        <v>0</v>
      </c>
      <c r="DZ86" s="242" t="e">
        <f t="shared" si="9"/>
        <v>#DIV/0!</v>
      </c>
      <c r="EA86" s="586"/>
      <c r="EB86" s="586"/>
      <c r="EC86" s="607"/>
      <c r="ED86" s="584"/>
      <c r="EE86" s="584"/>
      <c r="EF86" s="576"/>
      <c r="EG86" s="259">
        <f t="shared" si="94"/>
        <v>0.10200000000000001</v>
      </c>
      <c r="EH86" s="259">
        <f t="shared" si="94"/>
        <v>6.8000000000000005E-2</v>
      </c>
      <c r="EI86" s="242">
        <f t="shared" si="19"/>
        <v>0.66666666666666663</v>
      </c>
      <c r="EJ86" s="586"/>
      <c r="EK86" s="586"/>
      <c r="EL86" s="607"/>
      <c r="EM86" s="584"/>
      <c r="EN86" s="584"/>
      <c r="EO86" s="576"/>
      <c r="EP86" s="259">
        <f t="shared" si="97"/>
        <v>0.2</v>
      </c>
      <c r="EQ86" s="259">
        <f t="shared" si="97"/>
        <v>6.8000000000000005E-2</v>
      </c>
      <c r="ER86" s="242">
        <f t="shared" si="11"/>
        <v>0.34</v>
      </c>
      <c r="ES86" s="621"/>
      <c r="ET86" s="621"/>
      <c r="EU86" s="607"/>
      <c r="EV86" s="584"/>
      <c r="EW86" s="584"/>
      <c r="EX86" s="576"/>
      <c r="EY86" s="260">
        <f t="shared" si="12"/>
        <v>0</v>
      </c>
      <c r="EZ86" s="389">
        <f>12*EW84/100</f>
        <v>4.0800000000000003E-2</v>
      </c>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row>
    <row r="87" spans="1:221" ht="41.25" customHeight="1" thickBot="1" x14ac:dyDescent="0.3">
      <c r="A87" s="706"/>
      <c r="B87" s="706"/>
      <c r="C87" s="706"/>
      <c r="D87" s="706"/>
      <c r="E87" s="706"/>
      <c r="F87" s="706"/>
      <c r="G87" s="706"/>
      <c r="H87" s="712"/>
      <c r="I87" s="713"/>
      <c r="J87" s="714"/>
      <c r="K87" s="715"/>
      <c r="L87" s="343" t="s">
        <v>343</v>
      </c>
      <c r="M87" s="343" t="s">
        <v>164</v>
      </c>
      <c r="N87" s="344">
        <v>1</v>
      </c>
      <c r="O87" s="711"/>
      <c r="P87" s="716"/>
      <c r="Q87" s="710"/>
      <c r="R87" s="711"/>
      <c r="S87" s="345" t="s">
        <v>344</v>
      </c>
      <c r="T87" s="346">
        <v>0.2</v>
      </c>
      <c r="U87" s="347">
        <v>0</v>
      </c>
      <c r="V87" s="347">
        <v>0</v>
      </c>
      <c r="W87" s="708"/>
      <c r="X87" s="708"/>
      <c r="Y87" s="709"/>
      <c r="Z87" s="709"/>
      <c r="AA87" s="348"/>
      <c r="AB87" s="347"/>
      <c r="AC87" s="347">
        <v>0</v>
      </c>
      <c r="AD87" s="347">
        <v>0</v>
      </c>
      <c r="AE87" s="708"/>
      <c r="AF87" s="708"/>
      <c r="AG87" s="709"/>
      <c r="AH87" s="709"/>
      <c r="AI87" s="348"/>
      <c r="AJ87" s="347"/>
      <c r="AK87" s="347">
        <v>0</v>
      </c>
      <c r="AL87" s="347">
        <v>0</v>
      </c>
      <c r="AM87" s="708"/>
      <c r="AN87" s="708"/>
      <c r="AO87" s="709"/>
      <c r="AP87" s="709"/>
      <c r="AQ87" s="348"/>
      <c r="AR87" s="347"/>
      <c r="AS87" s="347">
        <v>0</v>
      </c>
      <c r="AT87" s="347">
        <v>0</v>
      </c>
      <c r="AU87" s="708"/>
      <c r="AV87" s="708"/>
      <c r="AW87" s="709"/>
      <c r="AX87" s="709"/>
      <c r="AY87" s="348"/>
      <c r="AZ87" s="347"/>
      <c r="BA87" s="347">
        <v>0</v>
      </c>
      <c r="BB87" s="347">
        <v>0</v>
      </c>
      <c r="BC87" s="708"/>
      <c r="BD87" s="708"/>
      <c r="BE87" s="709"/>
      <c r="BF87" s="709"/>
      <c r="BG87" s="348"/>
      <c r="BH87" s="347"/>
      <c r="BI87" s="347">
        <v>0</v>
      </c>
      <c r="BJ87" s="347">
        <v>0</v>
      </c>
      <c r="BK87" s="708"/>
      <c r="BL87" s="708"/>
      <c r="BM87" s="709"/>
      <c r="BN87" s="709"/>
      <c r="BO87" s="348"/>
      <c r="BP87" s="347"/>
      <c r="BQ87" s="347">
        <v>3.4000000000000002E-2</v>
      </c>
      <c r="BR87" s="347">
        <v>3.4000000000000002E-2</v>
      </c>
      <c r="BS87" s="708"/>
      <c r="BT87" s="708"/>
      <c r="BU87" s="709"/>
      <c r="BV87" s="709"/>
      <c r="BW87" s="349" t="s">
        <v>345</v>
      </c>
      <c r="BX87" s="350" t="s">
        <v>333</v>
      </c>
      <c r="BY87" s="347">
        <v>3.4000000000000002E-2</v>
      </c>
      <c r="BZ87" s="347">
        <v>3.4000000000000002E-2</v>
      </c>
      <c r="CA87" s="708"/>
      <c r="CB87" s="708"/>
      <c r="CC87" s="709"/>
      <c r="CD87" s="709"/>
      <c r="CE87" s="349" t="s">
        <v>337</v>
      </c>
      <c r="CF87" s="350" t="s">
        <v>333</v>
      </c>
      <c r="CG87" s="347">
        <v>3.4000000000000002E-2</v>
      </c>
      <c r="CH87" s="347"/>
      <c r="CI87" s="708"/>
      <c r="CJ87" s="708"/>
      <c r="CK87" s="709"/>
      <c r="CL87" s="709"/>
      <c r="CM87" s="349"/>
      <c r="CN87" s="350"/>
      <c r="CO87" s="255">
        <v>3.4000000000000002E-2</v>
      </c>
      <c r="CP87" s="255">
        <v>0</v>
      </c>
      <c r="CQ87" s="717"/>
      <c r="CR87" s="717"/>
      <c r="CS87" s="574"/>
      <c r="CT87" s="574"/>
      <c r="CU87" s="256"/>
      <c r="CV87" s="255"/>
      <c r="CW87" s="255">
        <v>3.4000000000000002E-2</v>
      </c>
      <c r="CX87" s="255">
        <v>0</v>
      </c>
      <c r="CY87" s="717"/>
      <c r="CZ87" s="717"/>
      <c r="DA87" s="574"/>
      <c r="DB87" s="574"/>
      <c r="DC87" s="256"/>
      <c r="DD87" s="255"/>
      <c r="DE87" s="255">
        <v>0.03</v>
      </c>
      <c r="DF87" s="255">
        <v>0</v>
      </c>
      <c r="DG87" s="717"/>
      <c r="DH87" s="717"/>
      <c r="DI87" s="574"/>
      <c r="DJ87" s="574"/>
      <c r="DK87" s="256"/>
      <c r="DL87" s="255"/>
      <c r="DM87" s="255">
        <f t="shared" ref="DM87:DM96" si="100">+DE87+CW87+CO87+CG87+BY87+BQ87+BI87+BA87+AS87+AK87+AC87+U87</f>
        <v>0.2</v>
      </c>
      <c r="DN87" s="258" t="str">
        <f t="shared" ref="DN87:DN96" si="101">+IF(DM87=T87,"OK","ERROR")</f>
        <v>OK</v>
      </c>
      <c r="DO87" s="259">
        <f t="shared" si="76"/>
        <v>0</v>
      </c>
      <c r="DP87" s="259">
        <f t="shared" si="76"/>
        <v>0</v>
      </c>
      <c r="DQ87" s="242" t="e">
        <f t="shared" si="8"/>
        <v>#DIV/0!</v>
      </c>
      <c r="DR87" s="621"/>
      <c r="DS87" s="621"/>
      <c r="DT87" s="607"/>
      <c r="DU87" s="584"/>
      <c r="DV87" s="584"/>
      <c r="DW87" s="576"/>
      <c r="DX87" s="259">
        <f t="shared" si="99"/>
        <v>0</v>
      </c>
      <c r="DY87" s="259">
        <f t="shared" si="99"/>
        <v>0</v>
      </c>
      <c r="DZ87" s="242" t="e">
        <f t="shared" si="9"/>
        <v>#DIV/0!</v>
      </c>
      <c r="EA87" s="586"/>
      <c r="EB87" s="586"/>
      <c r="EC87" s="607"/>
      <c r="ED87" s="584"/>
      <c r="EE87" s="584"/>
      <c r="EF87" s="576"/>
      <c r="EG87" s="259">
        <f t="shared" si="94"/>
        <v>0.10200000000000001</v>
      </c>
      <c r="EH87" s="259">
        <f t="shared" si="94"/>
        <v>6.8000000000000005E-2</v>
      </c>
      <c r="EI87" s="242">
        <f t="shared" si="19"/>
        <v>0.66666666666666663</v>
      </c>
      <c r="EJ87" s="586"/>
      <c r="EK87" s="586"/>
      <c r="EL87" s="607"/>
      <c r="EM87" s="584"/>
      <c r="EN87" s="584"/>
      <c r="EO87" s="576"/>
      <c r="EP87" s="259">
        <f t="shared" si="97"/>
        <v>0.2</v>
      </c>
      <c r="EQ87" s="259">
        <f t="shared" si="97"/>
        <v>6.8000000000000005E-2</v>
      </c>
      <c r="ER87" s="242">
        <f t="shared" si="11"/>
        <v>0.34</v>
      </c>
      <c r="ES87" s="621"/>
      <c r="ET87" s="621"/>
      <c r="EU87" s="607"/>
      <c r="EV87" s="584"/>
      <c r="EW87" s="584"/>
      <c r="EX87" s="576"/>
      <c r="EY87" s="260">
        <f t="shared" si="12"/>
        <v>0</v>
      </c>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row>
    <row r="88" spans="1:221" ht="41.25" customHeight="1" thickBot="1" x14ac:dyDescent="0.3">
      <c r="A88" s="706"/>
      <c r="B88" s="706"/>
      <c r="C88" s="706"/>
      <c r="D88" s="706"/>
      <c r="E88" s="706"/>
      <c r="F88" s="706"/>
      <c r="G88" s="706"/>
      <c r="H88" s="712"/>
      <c r="I88" s="713"/>
      <c r="J88" s="714"/>
      <c r="K88" s="715"/>
      <c r="L88" s="343" t="s">
        <v>346</v>
      </c>
      <c r="M88" s="343" t="s">
        <v>164</v>
      </c>
      <c r="N88" s="344">
        <v>1</v>
      </c>
      <c r="O88" s="711"/>
      <c r="P88" s="716"/>
      <c r="Q88" s="710"/>
      <c r="R88" s="711"/>
      <c r="S88" s="345" t="s">
        <v>347</v>
      </c>
      <c r="T88" s="346">
        <v>0.2</v>
      </c>
      <c r="U88" s="347">
        <v>0</v>
      </c>
      <c r="V88" s="347">
        <v>0</v>
      </c>
      <c r="W88" s="708"/>
      <c r="X88" s="708"/>
      <c r="Y88" s="709"/>
      <c r="Z88" s="709"/>
      <c r="AA88" s="348"/>
      <c r="AB88" s="347"/>
      <c r="AC88" s="347">
        <v>0</v>
      </c>
      <c r="AD88" s="347">
        <v>0</v>
      </c>
      <c r="AE88" s="708"/>
      <c r="AF88" s="708"/>
      <c r="AG88" s="709"/>
      <c r="AH88" s="709"/>
      <c r="AI88" s="348"/>
      <c r="AJ88" s="347"/>
      <c r="AK88" s="347">
        <v>0</v>
      </c>
      <c r="AL88" s="347">
        <v>0</v>
      </c>
      <c r="AM88" s="708"/>
      <c r="AN88" s="708"/>
      <c r="AO88" s="709"/>
      <c r="AP88" s="709"/>
      <c r="AQ88" s="348"/>
      <c r="AR88" s="347"/>
      <c r="AS88" s="347">
        <v>0</v>
      </c>
      <c r="AT88" s="347">
        <v>0</v>
      </c>
      <c r="AU88" s="708"/>
      <c r="AV88" s="708"/>
      <c r="AW88" s="709"/>
      <c r="AX88" s="709"/>
      <c r="AY88" s="348"/>
      <c r="AZ88" s="347"/>
      <c r="BA88" s="347">
        <v>0</v>
      </c>
      <c r="BB88" s="347">
        <v>0</v>
      </c>
      <c r="BC88" s="708"/>
      <c r="BD88" s="708"/>
      <c r="BE88" s="709"/>
      <c r="BF88" s="709"/>
      <c r="BG88" s="348"/>
      <c r="BH88" s="347"/>
      <c r="BI88" s="347">
        <v>0</v>
      </c>
      <c r="BJ88" s="347">
        <v>0</v>
      </c>
      <c r="BK88" s="708"/>
      <c r="BL88" s="708"/>
      <c r="BM88" s="709"/>
      <c r="BN88" s="709"/>
      <c r="BO88" s="348"/>
      <c r="BP88" s="347"/>
      <c r="BQ88" s="347">
        <v>3.4000000000000002E-2</v>
      </c>
      <c r="BR88" s="347">
        <v>3.4000000000000002E-2</v>
      </c>
      <c r="BS88" s="708"/>
      <c r="BT88" s="708"/>
      <c r="BU88" s="709"/>
      <c r="BV88" s="709"/>
      <c r="BW88" s="349" t="s">
        <v>348</v>
      </c>
      <c r="BX88" s="350" t="s">
        <v>349</v>
      </c>
      <c r="BY88" s="347">
        <v>3.4000000000000002E-2</v>
      </c>
      <c r="BZ88" s="347">
        <v>3.4000000000000002E-2</v>
      </c>
      <c r="CA88" s="708"/>
      <c r="CB88" s="708"/>
      <c r="CC88" s="709"/>
      <c r="CD88" s="709"/>
      <c r="CE88" s="349" t="s">
        <v>350</v>
      </c>
      <c r="CF88" s="350" t="s">
        <v>349</v>
      </c>
      <c r="CG88" s="347">
        <v>3.4000000000000002E-2</v>
      </c>
      <c r="CH88" s="347"/>
      <c r="CI88" s="708"/>
      <c r="CJ88" s="708"/>
      <c r="CK88" s="709"/>
      <c r="CL88" s="709"/>
      <c r="CM88" s="349"/>
      <c r="CN88" s="350"/>
      <c r="CO88" s="255">
        <v>3.4000000000000002E-2</v>
      </c>
      <c r="CP88" s="255">
        <v>0</v>
      </c>
      <c r="CQ88" s="717"/>
      <c r="CR88" s="717"/>
      <c r="CS88" s="574"/>
      <c r="CT88" s="574"/>
      <c r="CU88" s="256"/>
      <c r="CV88" s="255"/>
      <c r="CW88" s="255">
        <v>3.4000000000000002E-2</v>
      </c>
      <c r="CX88" s="255">
        <v>0</v>
      </c>
      <c r="CY88" s="717"/>
      <c r="CZ88" s="717"/>
      <c r="DA88" s="574"/>
      <c r="DB88" s="574"/>
      <c r="DC88" s="256"/>
      <c r="DD88" s="255"/>
      <c r="DE88" s="255">
        <v>0.03</v>
      </c>
      <c r="DF88" s="255">
        <v>0</v>
      </c>
      <c r="DG88" s="717"/>
      <c r="DH88" s="717"/>
      <c r="DI88" s="574"/>
      <c r="DJ88" s="574"/>
      <c r="DK88" s="256"/>
      <c r="DL88" s="255"/>
      <c r="DM88" s="255">
        <f t="shared" si="100"/>
        <v>0.2</v>
      </c>
      <c r="DN88" s="258" t="str">
        <f t="shared" si="101"/>
        <v>OK</v>
      </c>
      <c r="DO88" s="259">
        <f t="shared" si="76"/>
        <v>0</v>
      </c>
      <c r="DP88" s="259">
        <f t="shared" si="76"/>
        <v>0</v>
      </c>
      <c r="DQ88" s="242" t="e">
        <f t="shared" si="8"/>
        <v>#DIV/0!</v>
      </c>
      <c r="DR88" s="621"/>
      <c r="DS88" s="621"/>
      <c r="DT88" s="607" t="e">
        <f t="shared" si="14"/>
        <v>#DIV/0!</v>
      </c>
      <c r="DU88" s="584"/>
      <c r="DV88" s="584"/>
      <c r="DW88" s="576"/>
      <c r="DX88" s="259">
        <f t="shared" si="99"/>
        <v>0</v>
      </c>
      <c r="DY88" s="259">
        <f t="shared" si="99"/>
        <v>0</v>
      </c>
      <c r="DZ88" s="242" t="e">
        <f t="shared" si="9"/>
        <v>#DIV/0!</v>
      </c>
      <c r="EA88" s="586"/>
      <c r="EB88" s="586"/>
      <c r="EC88" s="607" t="e">
        <f t="shared" ref="EC88:EC90" si="102">+EB88/EA88</f>
        <v>#DIV/0!</v>
      </c>
      <c r="ED88" s="584"/>
      <c r="EE88" s="584"/>
      <c r="EF88" s="576"/>
      <c r="EG88" s="259">
        <f t="shared" si="94"/>
        <v>0.10200000000000001</v>
      </c>
      <c r="EH88" s="259">
        <f t="shared" si="94"/>
        <v>6.8000000000000005E-2</v>
      </c>
      <c r="EI88" s="242">
        <f t="shared" si="19"/>
        <v>0.66666666666666663</v>
      </c>
      <c r="EJ88" s="586"/>
      <c r="EK88" s="586"/>
      <c r="EL88" s="607" t="e">
        <f t="shared" ref="EL88:EL90" si="103">+EK88/EJ88</f>
        <v>#DIV/0!</v>
      </c>
      <c r="EM88" s="584"/>
      <c r="EN88" s="584"/>
      <c r="EO88" s="576"/>
      <c r="EP88" s="259">
        <f t="shared" si="97"/>
        <v>0.2</v>
      </c>
      <c r="EQ88" s="259">
        <f t="shared" si="97"/>
        <v>6.8000000000000005E-2</v>
      </c>
      <c r="ER88" s="242">
        <f t="shared" si="11"/>
        <v>0.34</v>
      </c>
      <c r="ES88" s="621"/>
      <c r="ET88" s="621"/>
      <c r="EU88" s="607" t="e">
        <f t="shared" ref="EU88:EU90" si="104">+ET88/ES88</f>
        <v>#DIV/0!</v>
      </c>
      <c r="EV88" s="584"/>
      <c r="EW88" s="584"/>
      <c r="EX88" s="576"/>
      <c r="EY88" s="260">
        <f t="shared" si="12"/>
        <v>0</v>
      </c>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row>
    <row r="89" spans="1:221" ht="59.25" customHeight="1" thickBot="1" x14ac:dyDescent="0.3">
      <c r="A89" s="718" t="s">
        <v>221</v>
      </c>
      <c r="B89" s="718"/>
      <c r="C89" s="718" t="s">
        <v>66</v>
      </c>
      <c r="D89" s="718">
        <v>8</v>
      </c>
      <c r="E89" s="718" t="s">
        <v>351</v>
      </c>
      <c r="F89" s="718" t="s">
        <v>352</v>
      </c>
      <c r="G89" s="718" t="s">
        <v>59</v>
      </c>
      <c r="H89" s="719">
        <v>0.12</v>
      </c>
      <c r="I89" s="720">
        <v>0.1</v>
      </c>
      <c r="J89" s="351">
        <v>28</v>
      </c>
      <c r="K89" s="352" t="s">
        <v>353</v>
      </c>
      <c r="L89" s="353" t="s">
        <v>354</v>
      </c>
      <c r="M89" s="353" t="s">
        <v>355</v>
      </c>
      <c r="N89" s="351">
        <v>74</v>
      </c>
      <c r="O89" s="354" t="s">
        <v>356</v>
      </c>
      <c r="P89" s="355">
        <v>0.5</v>
      </c>
      <c r="Q89" s="356">
        <f>+P89/$P$99</f>
        <v>4.9261083743842374E-2</v>
      </c>
      <c r="R89" s="354" t="s">
        <v>101</v>
      </c>
      <c r="S89" s="357" t="s">
        <v>689</v>
      </c>
      <c r="T89" s="358">
        <v>1</v>
      </c>
      <c r="U89" s="359">
        <v>0</v>
      </c>
      <c r="V89" s="359">
        <v>0</v>
      </c>
      <c r="W89" s="359">
        <f>+U89</f>
        <v>0</v>
      </c>
      <c r="X89" s="359">
        <f>+V89</f>
        <v>0</v>
      </c>
      <c r="Y89" s="721">
        <f>+(U89*$P$89)+(U90*$P$90)</f>
        <v>0</v>
      </c>
      <c r="Z89" s="721">
        <f>+(V89*$P$89)+(V90*$P$90)</f>
        <v>0</v>
      </c>
      <c r="AA89" s="360"/>
      <c r="AB89" s="359"/>
      <c r="AC89" s="359">
        <v>0</v>
      </c>
      <c r="AD89" s="359">
        <v>0</v>
      </c>
      <c r="AE89" s="359">
        <f>+AC89</f>
        <v>0</v>
      </c>
      <c r="AF89" s="359">
        <f>+AD89</f>
        <v>0</v>
      </c>
      <c r="AG89" s="721">
        <f>+(AC89*$P$89)+(AC90*$P$90)</f>
        <v>0</v>
      </c>
      <c r="AH89" s="721">
        <f>+(AD89*$P$89)+(AD90*$P$90)</f>
        <v>0</v>
      </c>
      <c r="AI89" s="360"/>
      <c r="AJ89" s="359"/>
      <c r="AK89" s="359">
        <v>0</v>
      </c>
      <c r="AL89" s="359">
        <v>0</v>
      </c>
      <c r="AM89" s="359">
        <f>+AK89</f>
        <v>0</v>
      </c>
      <c r="AN89" s="359">
        <f>+AL89</f>
        <v>0</v>
      </c>
      <c r="AO89" s="721">
        <f>+(AK89*$P$89)+(AK90*$P$90)</f>
        <v>0</v>
      </c>
      <c r="AP89" s="721">
        <f>+(AL89*$P$89)+(AL90*$P$90)</f>
        <v>0</v>
      </c>
      <c r="AQ89" s="360"/>
      <c r="AR89" s="359"/>
      <c r="AS89" s="359">
        <v>0</v>
      </c>
      <c r="AT89" s="359">
        <v>0</v>
      </c>
      <c r="AU89" s="359">
        <f>+AS89</f>
        <v>0</v>
      </c>
      <c r="AV89" s="359">
        <f>+AT89</f>
        <v>0</v>
      </c>
      <c r="AW89" s="721">
        <f>+(AS89*$P$89)+(AS90*$P$90)</f>
        <v>0</v>
      </c>
      <c r="AX89" s="721">
        <f>+(AT89*$P$89)+(AT90*$P$90)</f>
        <v>0</v>
      </c>
      <c r="AY89" s="360"/>
      <c r="AZ89" s="359"/>
      <c r="BA89" s="359">
        <v>0</v>
      </c>
      <c r="BB89" s="359">
        <v>0</v>
      </c>
      <c r="BC89" s="359">
        <f>+BA89</f>
        <v>0</v>
      </c>
      <c r="BD89" s="359">
        <f>+BB89</f>
        <v>0</v>
      </c>
      <c r="BE89" s="721">
        <f>+(BA89*$P$89)+(BA90*$P$90)</f>
        <v>0</v>
      </c>
      <c r="BF89" s="721">
        <f>+(BB89*$P$89)+(BB90*$P$90)</f>
        <v>0</v>
      </c>
      <c r="BG89" s="360"/>
      <c r="BH89" s="359"/>
      <c r="BI89" s="359">
        <v>0</v>
      </c>
      <c r="BJ89" s="359">
        <v>0</v>
      </c>
      <c r="BK89" s="359">
        <f>+BI89</f>
        <v>0</v>
      </c>
      <c r="BL89" s="359">
        <f>+BJ89</f>
        <v>0</v>
      </c>
      <c r="BM89" s="721">
        <f>+(BI89*$P$89)+(BI90*$P$90)</f>
        <v>0</v>
      </c>
      <c r="BN89" s="721">
        <f>+(BJ89*$P$89)+(BJ90*$P$90)</f>
        <v>0</v>
      </c>
      <c r="BO89" s="360"/>
      <c r="BP89" s="359"/>
      <c r="BQ89" s="361">
        <v>0.16</v>
      </c>
      <c r="BR89" s="361">
        <v>0.16</v>
      </c>
      <c r="BS89" s="359">
        <f>+BQ89</f>
        <v>0.16</v>
      </c>
      <c r="BT89" s="359">
        <f>+BR89</f>
        <v>0.16</v>
      </c>
      <c r="BU89" s="721">
        <f>+(BQ89*$P$89)+(BQ90*$P$90)</f>
        <v>0.16</v>
      </c>
      <c r="BV89" s="721">
        <f>+(BR89*$P$89)+(BR90*$P$90)</f>
        <v>0.16</v>
      </c>
      <c r="BW89" s="360" t="s">
        <v>357</v>
      </c>
      <c r="BX89" s="359" t="s">
        <v>358</v>
      </c>
      <c r="BY89" s="359">
        <v>0.17</v>
      </c>
      <c r="BZ89" s="359">
        <v>0.17</v>
      </c>
      <c r="CA89" s="359">
        <f>+BY89</f>
        <v>0.17</v>
      </c>
      <c r="CB89" s="359">
        <f>+BZ89</f>
        <v>0.17</v>
      </c>
      <c r="CC89" s="721">
        <f>+(BY89*$P$89)+(BY90*$P$90)</f>
        <v>0.17</v>
      </c>
      <c r="CD89" s="721">
        <f>+(BZ89*$P$89)+(BZ90*$P$90)</f>
        <v>0.17</v>
      </c>
      <c r="CE89" s="360" t="s">
        <v>359</v>
      </c>
      <c r="CF89" s="359" t="s">
        <v>694</v>
      </c>
      <c r="CG89" s="359">
        <v>0.17</v>
      </c>
      <c r="CH89" s="359"/>
      <c r="CI89" s="359">
        <f>+CG89</f>
        <v>0.17</v>
      </c>
      <c r="CJ89" s="359">
        <f>+CH89</f>
        <v>0</v>
      </c>
      <c r="CK89" s="721">
        <f>+(CG89*$P$89)+(CG90*$P$90)</f>
        <v>0.17</v>
      </c>
      <c r="CL89" s="721">
        <f>+(CH89*$P$89)+(CH90*$P$90)</f>
        <v>0</v>
      </c>
      <c r="CM89" s="360"/>
      <c r="CN89" s="359"/>
      <c r="CO89" s="269">
        <v>0.17</v>
      </c>
      <c r="CP89" s="269">
        <v>0</v>
      </c>
      <c r="CQ89" s="269">
        <f>+CO89</f>
        <v>0.17</v>
      </c>
      <c r="CR89" s="269">
        <f>+CP89</f>
        <v>0</v>
      </c>
      <c r="CS89" s="595">
        <f>+(CO89*$P$89)+(CO90*$P$90)</f>
        <v>0.17</v>
      </c>
      <c r="CT89" s="595">
        <f>+(CP89*$P$89)+(CP90*$P$90)</f>
        <v>0</v>
      </c>
      <c r="CU89" s="183"/>
      <c r="CV89" s="269"/>
      <c r="CW89" s="270">
        <v>0.17</v>
      </c>
      <c r="CX89" s="269">
        <v>0</v>
      </c>
      <c r="CY89" s="269">
        <f>+CW89</f>
        <v>0.17</v>
      </c>
      <c r="CZ89" s="269">
        <f>+CX89</f>
        <v>0</v>
      </c>
      <c r="DA89" s="595">
        <f>+(CW89*$P$89)+(CW90*$P$90)</f>
        <v>0.17</v>
      </c>
      <c r="DB89" s="595">
        <f>+(CX89*$P$89)+(CX90*$P$90)</f>
        <v>0</v>
      </c>
      <c r="DC89" s="183"/>
      <c r="DD89" s="269"/>
      <c r="DE89" s="269">
        <v>0.16</v>
      </c>
      <c r="DF89" s="269">
        <v>0</v>
      </c>
      <c r="DG89" s="269">
        <f>+DE89</f>
        <v>0.16</v>
      </c>
      <c r="DH89" s="269">
        <f>+DF89</f>
        <v>0</v>
      </c>
      <c r="DI89" s="595">
        <f>+(DE89*$P$89)+(DE90*$P$90)</f>
        <v>0.16</v>
      </c>
      <c r="DJ89" s="595">
        <f>+(DF89*$P$89)+(DF90*$P$90)</f>
        <v>0</v>
      </c>
      <c r="DK89" s="183"/>
      <c r="DL89" s="269"/>
      <c r="DM89" s="255">
        <f t="shared" si="100"/>
        <v>1</v>
      </c>
      <c r="DN89" s="258" t="str">
        <f t="shared" si="101"/>
        <v>OK</v>
      </c>
      <c r="DO89" s="259">
        <f t="shared" si="76"/>
        <v>0</v>
      </c>
      <c r="DP89" s="259">
        <f t="shared" si="76"/>
        <v>0</v>
      </c>
      <c r="DQ89" s="242" t="e">
        <f t="shared" si="8"/>
        <v>#DIV/0!</v>
      </c>
      <c r="DR89" s="259">
        <f t="shared" ref="DR89:DS91" si="105">+W89+AE89+AM89</f>
        <v>0</v>
      </c>
      <c r="DS89" s="259">
        <f t="shared" si="105"/>
        <v>0</v>
      </c>
      <c r="DT89" s="242" t="e">
        <f t="shared" si="14"/>
        <v>#DIV/0!</v>
      </c>
      <c r="DU89" s="584">
        <f>+AO89+AG89+Y89</f>
        <v>0</v>
      </c>
      <c r="DV89" s="584">
        <f>+AP89+AH89+Z89</f>
        <v>0</v>
      </c>
      <c r="DW89" s="576" t="e">
        <f>+DV89/DU89</f>
        <v>#DIV/0!</v>
      </c>
      <c r="DX89" s="259">
        <f t="shared" si="99"/>
        <v>0</v>
      </c>
      <c r="DY89" s="259">
        <f t="shared" si="99"/>
        <v>0</v>
      </c>
      <c r="DZ89" s="242" t="e">
        <f t="shared" si="9"/>
        <v>#DIV/0!</v>
      </c>
      <c r="EA89" s="259">
        <f t="shared" ref="EA89:EB91" si="106">+DR89+BK89+BC89+AU89</f>
        <v>0</v>
      </c>
      <c r="EB89" s="259">
        <f t="shared" si="106"/>
        <v>0</v>
      </c>
      <c r="EC89" s="242" t="e">
        <f t="shared" si="102"/>
        <v>#DIV/0!</v>
      </c>
      <c r="ED89" s="584">
        <f>+DU89+BM89+BE89+AW89</f>
        <v>0</v>
      </c>
      <c r="EE89" s="584">
        <f>+AY89+AQ89+AI89</f>
        <v>0</v>
      </c>
      <c r="EF89" s="576" t="e">
        <f>+EE89/ED89</f>
        <v>#DIV/0!</v>
      </c>
      <c r="EG89" s="259">
        <f t="shared" si="94"/>
        <v>0.5</v>
      </c>
      <c r="EH89" s="259">
        <f t="shared" si="94"/>
        <v>0.33</v>
      </c>
      <c r="EI89" s="242">
        <f t="shared" si="19"/>
        <v>0.66</v>
      </c>
      <c r="EJ89" s="259">
        <f>+EA89+CI89+CA89+BS89</f>
        <v>0.5</v>
      </c>
      <c r="EK89" s="259">
        <f>+EB89+CJ89+CB89+BT89</f>
        <v>0.33</v>
      </c>
      <c r="EL89" s="242">
        <f t="shared" si="103"/>
        <v>0.66</v>
      </c>
      <c r="EM89" s="584">
        <f>+ED89+BU89+CC89+CK89</f>
        <v>0.5</v>
      </c>
      <c r="EN89" s="584">
        <f>+EE89+BV89+CD89+CL89</f>
        <v>0.33</v>
      </c>
      <c r="EO89" s="576">
        <f>+EN89/EM89</f>
        <v>0.66</v>
      </c>
      <c r="EP89" s="259">
        <f>+EG89+DE89+CW89+CO89</f>
        <v>1</v>
      </c>
      <c r="EQ89" s="259">
        <f t="shared" si="97"/>
        <v>0.33</v>
      </c>
      <c r="ER89" s="242">
        <f>+EQ89/EP89</f>
        <v>0.33</v>
      </c>
      <c r="ES89" s="259">
        <f>+EJ89+DG89+CY89+CQ89</f>
        <v>1</v>
      </c>
      <c r="ET89" s="259">
        <f>+EK89+DH89+CZ89+CR89</f>
        <v>0.33</v>
      </c>
      <c r="EU89" s="242">
        <f t="shared" si="104"/>
        <v>0.33</v>
      </c>
      <c r="EV89" s="584">
        <f>+EM89+DI89+DA89+CS89</f>
        <v>1</v>
      </c>
      <c r="EW89" s="584">
        <f>+EN89+DJ89+DB89+CT89</f>
        <v>0.33</v>
      </c>
      <c r="EX89" s="576">
        <f>+EW89/EV89</f>
        <v>0.33</v>
      </c>
      <c r="EY89" s="260">
        <f t="shared" si="12"/>
        <v>0</v>
      </c>
      <c r="EZ89" s="391">
        <f>12*EW89/100</f>
        <v>3.9599999999999996E-2</v>
      </c>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row>
    <row r="90" spans="1:221" ht="66" customHeight="1" thickBot="1" x14ac:dyDescent="0.3">
      <c r="A90" s="718"/>
      <c r="B90" s="718"/>
      <c r="C90" s="718"/>
      <c r="D90" s="718"/>
      <c r="E90" s="718"/>
      <c r="F90" s="718"/>
      <c r="G90" s="718"/>
      <c r="H90" s="719"/>
      <c r="I90" s="720"/>
      <c r="J90" s="351">
        <v>29</v>
      </c>
      <c r="K90" s="352" t="s">
        <v>360</v>
      </c>
      <c r="L90" s="353" t="s">
        <v>361</v>
      </c>
      <c r="M90" s="353" t="s">
        <v>355</v>
      </c>
      <c r="N90" s="351">
        <v>14</v>
      </c>
      <c r="O90" s="354" t="s">
        <v>362</v>
      </c>
      <c r="P90" s="355">
        <v>0.5</v>
      </c>
      <c r="Q90" s="356">
        <f>+P90/$P$99</f>
        <v>4.9261083743842374E-2</v>
      </c>
      <c r="R90" s="354" t="s">
        <v>101</v>
      </c>
      <c r="S90" s="357" t="s">
        <v>690</v>
      </c>
      <c r="T90" s="358">
        <v>1</v>
      </c>
      <c r="U90" s="359">
        <v>0</v>
      </c>
      <c r="V90" s="359">
        <v>0</v>
      </c>
      <c r="W90" s="359">
        <f>+U90</f>
        <v>0</v>
      </c>
      <c r="X90" s="359">
        <f>+V90</f>
        <v>0</v>
      </c>
      <c r="Y90" s="721"/>
      <c r="Z90" s="721"/>
      <c r="AA90" s="360"/>
      <c r="AB90" s="359"/>
      <c r="AC90" s="359">
        <v>0</v>
      </c>
      <c r="AD90" s="359">
        <v>0</v>
      </c>
      <c r="AE90" s="359">
        <f>+AC90</f>
        <v>0</v>
      </c>
      <c r="AF90" s="359">
        <f>+AD90</f>
        <v>0</v>
      </c>
      <c r="AG90" s="721"/>
      <c r="AH90" s="721"/>
      <c r="AI90" s="360"/>
      <c r="AJ90" s="359"/>
      <c r="AK90" s="359">
        <v>0</v>
      </c>
      <c r="AL90" s="359">
        <v>0</v>
      </c>
      <c r="AM90" s="359">
        <f>+AK90</f>
        <v>0</v>
      </c>
      <c r="AN90" s="359">
        <f>+AL90</f>
        <v>0</v>
      </c>
      <c r="AO90" s="721"/>
      <c r="AP90" s="721"/>
      <c r="AQ90" s="360"/>
      <c r="AR90" s="359"/>
      <c r="AS90" s="359">
        <v>0</v>
      </c>
      <c r="AT90" s="359">
        <v>0</v>
      </c>
      <c r="AU90" s="359">
        <f>+AS90</f>
        <v>0</v>
      </c>
      <c r="AV90" s="359">
        <f>+AT90</f>
        <v>0</v>
      </c>
      <c r="AW90" s="721"/>
      <c r="AX90" s="721"/>
      <c r="AY90" s="360"/>
      <c r="AZ90" s="359"/>
      <c r="BA90" s="359">
        <v>0</v>
      </c>
      <c r="BB90" s="359">
        <v>0</v>
      </c>
      <c r="BC90" s="359">
        <f>+BA90</f>
        <v>0</v>
      </c>
      <c r="BD90" s="359">
        <f>+BB90</f>
        <v>0</v>
      </c>
      <c r="BE90" s="721"/>
      <c r="BF90" s="721"/>
      <c r="BG90" s="360"/>
      <c r="BH90" s="359"/>
      <c r="BI90" s="359">
        <v>0</v>
      </c>
      <c r="BJ90" s="359">
        <v>0</v>
      </c>
      <c r="BK90" s="359">
        <f>+BI90</f>
        <v>0</v>
      </c>
      <c r="BL90" s="359">
        <f>+BJ90</f>
        <v>0</v>
      </c>
      <c r="BM90" s="721"/>
      <c r="BN90" s="721"/>
      <c r="BO90" s="360"/>
      <c r="BP90" s="359"/>
      <c r="BQ90" s="361">
        <v>0.16</v>
      </c>
      <c r="BR90" s="361">
        <v>0.16</v>
      </c>
      <c r="BS90" s="359">
        <f>+BQ90</f>
        <v>0.16</v>
      </c>
      <c r="BT90" s="359">
        <f>+BR90</f>
        <v>0.16</v>
      </c>
      <c r="BU90" s="721"/>
      <c r="BV90" s="721"/>
      <c r="BW90" s="360" t="s">
        <v>363</v>
      </c>
      <c r="BX90" s="359" t="s">
        <v>364</v>
      </c>
      <c r="BY90" s="359">
        <v>0.17</v>
      </c>
      <c r="BZ90" s="359">
        <v>0.17</v>
      </c>
      <c r="CA90" s="359">
        <f>+BY90</f>
        <v>0.17</v>
      </c>
      <c r="CB90" s="359">
        <f>+BZ90</f>
        <v>0.17</v>
      </c>
      <c r="CC90" s="721"/>
      <c r="CD90" s="721"/>
      <c r="CE90" s="360" t="s">
        <v>363</v>
      </c>
      <c r="CF90" s="359" t="s">
        <v>364</v>
      </c>
      <c r="CG90" s="359">
        <v>0.17</v>
      </c>
      <c r="CH90" s="359"/>
      <c r="CI90" s="359">
        <f>+CG90</f>
        <v>0.17</v>
      </c>
      <c r="CJ90" s="359">
        <f>+CH90</f>
        <v>0</v>
      </c>
      <c r="CK90" s="721"/>
      <c r="CL90" s="721"/>
      <c r="CM90" s="360"/>
      <c r="CN90" s="359"/>
      <c r="CO90" s="269">
        <v>0.17</v>
      </c>
      <c r="CP90" s="269">
        <v>0</v>
      </c>
      <c r="CQ90" s="269">
        <f>+CO90</f>
        <v>0.17</v>
      </c>
      <c r="CR90" s="269">
        <f>+CP90</f>
        <v>0</v>
      </c>
      <c r="CS90" s="595"/>
      <c r="CT90" s="595"/>
      <c r="CU90" s="183"/>
      <c r="CV90" s="269"/>
      <c r="CW90" s="270">
        <v>0.17</v>
      </c>
      <c r="CX90" s="269">
        <v>0</v>
      </c>
      <c r="CY90" s="269">
        <f>+CW90</f>
        <v>0.17</v>
      </c>
      <c r="CZ90" s="269">
        <f>+CX90</f>
        <v>0</v>
      </c>
      <c r="DA90" s="595"/>
      <c r="DB90" s="595"/>
      <c r="DC90" s="183"/>
      <c r="DD90" s="269"/>
      <c r="DE90" s="269">
        <v>0.16</v>
      </c>
      <c r="DF90" s="269">
        <v>0</v>
      </c>
      <c r="DG90" s="269">
        <f>+DE90</f>
        <v>0.16</v>
      </c>
      <c r="DH90" s="269">
        <f>+DF90</f>
        <v>0</v>
      </c>
      <c r="DI90" s="595"/>
      <c r="DJ90" s="595"/>
      <c r="DK90" s="183"/>
      <c r="DL90" s="269"/>
      <c r="DM90" s="255">
        <f t="shared" si="100"/>
        <v>1</v>
      </c>
      <c r="DN90" s="258" t="str">
        <f t="shared" si="101"/>
        <v>OK</v>
      </c>
      <c r="DO90" s="259">
        <f t="shared" si="76"/>
        <v>0</v>
      </c>
      <c r="DP90" s="259">
        <f t="shared" si="76"/>
        <v>0</v>
      </c>
      <c r="DQ90" s="242" t="e">
        <f t="shared" si="8"/>
        <v>#DIV/0!</v>
      </c>
      <c r="DR90" s="259">
        <f t="shared" si="105"/>
        <v>0</v>
      </c>
      <c r="DS90" s="259">
        <f t="shared" si="105"/>
        <v>0</v>
      </c>
      <c r="DT90" s="242" t="e">
        <f t="shared" si="14"/>
        <v>#DIV/0!</v>
      </c>
      <c r="DU90" s="584"/>
      <c r="DV90" s="584"/>
      <c r="DW90" s="576"/>
      <c r="DX90" s="259">
        <f t="shared" si="99"/>
        <v>0</v>
      </c>
      <c r="DY90" s="259">
        <f t="shared" si="99"/>
        <v>0</v>
      </c>
      <c r="DZ90" s="242" t="e">
        <f t="shared" si="9"/>
        <v>#DIV/0!</v>
      </c>
      <c r="EA90" s="259">
        <f t="shared" si="106"/>
        <v>0</v>
      </c>
      <c r="EB90" s="259">
        <f t="shared" si="106"/>
        <v>0</v>
      </c>
      <c r="EC90" s="242" t="e">
        <f t="shared" si="102"/>
        <v>#DIV/0!</v>
      </c>
      <c r="ED90" s="584"/>
      <c r="EE90" s="584"/>
      <c r="EF90" s="576"/>
      <c r="EG90" s="259">
        <f t="shared" si="94"/>
        <v>0.5</v>
      </c>
      <c r="EH90" s="259">
        <f t="shared" si="94"/>
        <v>0.33</v>
      </c>
      <c r="EI90" s="242">
        <f t="shared" si="19"/>
        <v>0.66</v>
      </c>
      <c r="EJ90" s="259">
        <f>+EA90+CI90+CA90+BS90</f>
        <v>0.5</v>
      </c>
      <c r="EK90" s="259">
        <f>+EB90+CJ90+CB90+BT90</f>
        <v>0.33</v>
      </c>
      <c r="EL90" s="242">
        <f t="shared" si="103"/>
        <v>0.66</v>
      </c>
      <c r="EM90" s="584"/>
      <c r="EN90" s="584"/>
      <c r="EO90" s="576"/>
      <c r="EP90" s="259">
        <f>+EG90+DE90+CW90+CO90</f>
        <v>1</v>
      </c>
      <c r="EQ90" s="259">
        <f t="shared" si="97"/>
        <v>0.33</v>
      </c>
      <c r="ER90" s="242">
        <f>+EQ90/EP90</f>
        <v>0.33</v>
      </c>
      <c r="ES90" s="259">
        <f>+EJ90+DG90+CY90+CQ90</f>
        <v>1</v>
      </c>
      <c r="ET90" s="259">
        <f>+EK90+DH90+CZ90+CR90</f>
        <v>0.33</v>
      </c>
      <c r="EU90" s="242">
        <f t="shared" si="104"/>
        <v>0.33</v>
      </c>
      <c r="EV90" s="584"/>
      <c r="EW90" s="584"/>
      <c r="EX90" s="576"/>
      <c r="EY90" s="260">
        <f t="shared" ref="EY90:EY92" si="107">EP90-T90</f>
        <v>0</v>
      </c>
      <c r="EZ90" s="246"/>
      <c r="FA90" s="246"/>
      <c r="FB90" s="246"/>
      <c r="FC90" s="246"/>
      <c r="FD90" s="246"/>
      <c r="FE90" s="246"/>
      <c r="FF90" s="246"/>
      <c r="FG90" s="246"/>
      <c r="FH90" s="246"/>
      <c r="FI90" s="246"/>
      <c r="FJ90" s="246"/>
      <c r="FK90" s="246"/>
      <c r="FL90" s="246"/>
      <c r="FM90" s="246"/>
      <c r="FN90" s="246"/>
      <c r="FO90" s="246"/>
      <c r="FP90" s="246"/>
      <c r="FQ90" s="246"/>
      <c r="FR90" s="246"/>
      <c r="FS90" s="246"/>
      <c r="FT90" s="246"/>
      <c r="FU90" s="246"/>
      <c r="FV90" s="246"/>
      <c r="FW90" s="246"/>
      <c r="FX90" s="246"/>
      <c r="FY90" s="246"/>
      <c r="FZ90" s="246"/>
      <c r="GA90" s="246"/>
      <c r="GB90" s="246"/>
      <c r="GC90" s="246"/>
      <c r="GD90" s="246"/>
      <c r="GE90" s="246"/>
      <c r="GF90" s="246"/>
      <c r="GG90" s="246"/>
      <c r="GH90" s="246"/>
      <c r="GI90" s="246"/>
      <c r="GJ90" s="246"/>
      <c r="GK90" s="246"/>
      <c r="GL90" s="246"/>
      <c r="GM90" s="246"/>
      <c r="GN90" s="246"/>
      <c r="GO90" s="246"/>
      <c r="GP90" s="246"/>
      <c r="GQ90" s="246"/>
      <c r="GR90" s="246"/>
      <c r="GS90" s="246"/>
      <c r="GT90" s="246"/>
      <c r="GU90" s="246"/>
      <c r="GV90" s="246"/>
      <c r="GW90" s="246"/>
      <c r="GX90" s="246"/>
      <c r="GY90" s="246"/>
      <c r="GZ90" s="246"/>
      <c r="HA90" s="246"/>
      <c r="HB90" s="246"/>
      <c r="HC90" s="246"/>
      <c r="HD90" s="246"/>
      <c r="HE90" s="246"/>
      <c r="HF90" s="246"/>
      <c r="HG90" s="246"/>
      <c r="HH90" s="246"/>
      <c r="HI90" s="246"/>
      <c r="HJ90" s="246"/>
      <c r="HK90" s="246"/>
      <c r="HL90" s="246"/>
      <c r="HM90" s="246"/>
    </row>
    <row r="91" spans="1:221" ht="41.25" customHeight="1" thickBot="1" x14ac:dyDescent="0.3">
      <c r="A91" s="727" t="s">
        <v>173</v>
      </c>
      <c r="B91" s="727"/>
      <c r="C91" s="727" t="s">
        <v>68</v>
      </c>
      <c r="D91" s="727">
        <v>9</v>
      </c>
      <c r="E91" s="727" t="s">
        <v>365</v>
      </c>
      <c r="F91" s="727" t="s">
        <v>366</v>
      </c>
      <c r="G91" s="727" t="s">
        <v>59</v>
      </c>
      <c r="H91" s="722">
        <v>0.12</v>
      </c>
      <c r="I91" s="723">
        <v>0.1</v>
      </c>
      <c r="J91" s="724">
        <v>30</v>
      </c>
      <c r="K91" s="725" t="s">
        <v>367</v>
      </c>
      <c r="L91" s="726" t="s">
        <v>368</v>
      </c>
      <c r="M91" s="726" t="s">
        <v>164</v>
      </c>
      <c r="N91" s="724">
        <v>1</v>
      </c>
      <c r="O91" s="362" t="s">
        <v>202</v>
      </c>
      <c r="P91" s="731">
        <v>1</v>
      </c>
      <c r="Q91" s="732">
        <f>+P91/$P$99</f>
        <v>9.8522167487684748E-2</v>
      </c>
      <c r="R91" s="362" t="s">
        <v>101</v>
      </c>
      <c r="S91" s="363" t="s">
        <v>369</v>
      </c>
      <c r="T91" s="364">
        <v>0.2</v>
      </c>
      <c r="U91" s="365">
        <v>0</v>
      </c>
      <c r="V91" s="365">
        <v>0</v>
      </c>
      <c r="W91" s="728">
        <f>+SUM(U91:U96)</f>
        <v>0</v>
      </c>
      <c r="X91" s="728">
        <f>+SUM(V91:V96)</f>
        <v>0</v>
      </c>
      <c r="Y91" s="730">
        <f>+(U91*$P$91)+(U92*$P$91)+(U93*$P$91)+(U94*$P$91)+(U95*$P$91)+(U96*$P$91)</f>
        <v>0</v>
      </c>
      <c r="Z91" s="730">
        <f>+(V91*$P$91)+(V92*$P$91)+(V93*$P$91)+(V94*$P$91)+(V95*$P$91)+(V96*$P$91)</f>
        <v>0</v>
      </c>
      <c r="AA91" s="366"/>
      <c r="AB91" s="365"/>
      <c r="AC91" s="365">
        <v>0</v>
      </c>
      <c r="AD91" s="365">
        <v>0</v>
      </c>
      <c r="AE91" s="728">
        <f>+SUM(AC91:AC96)</f>
        <v>0</v>
      </c>
      <c r="AF91" s="728">
        <f>+SUM(AD91:AD96)</f>
        <v>0</v>
      </c>
      <c r="AG91" s="730">
        <f>+(AC91*$P$91)+(AC92*$P$91)+(AC93*$P$91)+(AC94*$P$91)+(AC95*$P$91)+(AC96*$P$91)</f>
        <v>0</v>
      </c>
      <c r="AH91" s="730">
        <f>+(AD91*$P$91)+(AD92*$P$91)+(AD93*$P$91)+(AD94*$P$91)+(AD95*$P$91)+(AD96*$P$91)</f>
        <v>0</v>
      </c>
      <c r="AI91" s="366"/>
      <c r="AJ91" s="365"/>
      <c r="AK91" s="365">
        <v>0</v>
      </c>
      <c r="AL91" s="365">
        <v>0</v>
      </c>
      <c r="AM91" s="728">
        <f>+SUM(AK91:AK96)</f>
        <v>0</v>
      </c>
      <c r="AN91" s="728">
        <f>+SUM(AL91:AL96)</f>
        <v>0</v>
      </c>
      <c r="AO91" s="730">
        <f>+(AK91*$P$91)+(AK92*$P$91)+(AK93*$P$91)+(AK94*$P$91)+(AK95*$P$91)+(AK96*$P$91)</f>
        <v>0</v>
      </c>
      <c r="AP91" s="730">
        <f>+(AL91*$P$91)+(AL92*$P$91)+(AL93*$P$91)+(AL94*$P$91)+(AL95*$P$91)+(AL96*$P$91)</f>
        <v>0</v>
      </c>
      <c r="AQ91" s="366"/>
      <c r="AR91" s="365"/>
      <c r="AS91" s="365">
        <v>0</v>
      </c>
      <c r="AT91" s="365">
        <v>0</v>
      </c>
      <c r="AU91" s="728">
        <f>+SUM(AS91:AS96)</f>
        <v>0</v>
      </c>
      <c r="AV91" s="728">
        <f>+SUM(AT91:AT96)</f>
        <v>0</v>
      </c>
      <c r="AW91" s="730">
        <f>+(AS91*$P$91)+(AS92*$P$91)+(AS93*$P$91)+(AS94*$P$91)+(AS95*$P$91)+(AS96*$P$91)</f>
        <v>0</v>
      </c>
      <c r="AX91" s="730">
        <f>+(AT91*$P$91)+(AT92*$P$91)+(AT93*$P$91)+(AT94*$P$91)+(AT95*$P$91)+(AT96*$P$91)</f>
        <v>0</v>
      </c>
      <c r="AY91" s="366"/>
      <c r="AZ91" s="365"/>
      <c r="BA91" s="365">
        <v>0</v>
      </c>
      <c r="BB91" s="365">
        <v>0</v>
      </c>
      <c r="BC91" s="728">
        <f>+SUM(BA91:BA96)</f>
        <v>0</v>
      </c>
      <c r="BD91" s="728">
        <f>+SUM(BB91:BB96)</f>
        <v>0</v>
      </c>
      <c r="BE91" s="730">
        <f>+(BA91*$P$91)+(BA92*$P$91)+(BA93*$P$91)+(BA94*$P$91)+(BA95*$P$91)+(BA96*$P$91)</f>
        <v>0</v>
      </c>
      <c r="BF91" s="730">
        <f>+(BB91*$P$91)+(BB92*$P$91)+(BB93*$P$91)+(BB94*$P$91)+(BB95*$P$91)+(BB96*$P$91)</f>
        <v>0</v>
      </c>
      <c r="BG91" s="366"/>
      <c r="BH91" s="365"/>
      <c r="BI91" s="365">
        <v>0</v>
      </c>
      <c r="BJ91" s="365">
        <v>0</v>
      </c>
      <c r="BK91" s="728">
        <f>+SUM(BI91:BI96)</f>
        <v>0</v>
      </c>
      <c r="BL91" s="728">
        <f>+SUM(BJ91:BJ96)</f>
        <v>0</v>
      </c>
      <c r="BM91" s="730">
        <f>+(BI91*$P$91)+(BI92*$P$91)+(BI93*$P$91)+(BI94*$P$91)+(BI95*$P$91)+(BI96*$P$91)</f>
        <v>0</v>
      </c>
      <c r="BN91" s="730">
        <f>+(BJ91*$P$91)+(BJ92*$P$91)+(BJ93*$P$91)+(BJ94*$P$91)+(BJ95*$P$91)+(BJ96*$P$91)</f>
        <v>0</v>
      </c>
      <c r="BO91" s="366"/>
      <c r="BP91" s="365"/>
      <c r="BQ91" s="367">
        <v>0</v>
      </c>
      <c r="BR91" s="365">
        <v>0</v>
      </c>
      <c r="BS91" s="728">
        <f>+SUM(BQ91:BQ96)</f>
        <v>0</v>
      </c>
      <c r="BT91" s="728">
        <f>+SUM(BR91:BR96)</f>
        <v>0</v>
      </c>
      <c r="BU91" s="730">
        <f>+(BQ91*$P$91)+(BQ92*$P$91)+(BQ93*$P$91)+(BQ94*$P$91)+(BQ95*$P$91)+(BQ96*$P$91)</f>
        <v>0</v>
      </c>
      <c r="BV91" s="730">
        <f>+(BR91*$P$91)+(BR92*$P$91)+(BR93*$P$91)+(BR94*$P$91)+(BR95*$P$91)+(BR96*$P$91)</f>
        <v>0</v>
      </c>
      <c r="BW91" s="733" t="s">
        <v>204</v>
      </c>
      <c r="BX91" s="736" t="s">
        <v>204</v>
      </c>
      <c r="BY91" s="365">
        <v>0</v>
      </c>
      <c r="BZ91" s="365">
        <v>0</v>
      </c>
      <c r="CA91" s="728">
        <f>+SUM(BY91:BY96)</f>
        <v>0</v>
      </c>
      <c r="CB91" s="728">
        <f>+SUM(BZ91:BZ96)</f>
        <v>0</v>
      </c>
      <c r="CC91" s="730">
        <f>+(BY91*$P$91)+(BY92*$P$91)+(BY93*$P$91)+(BY94*$P$91)+(BY95*$P$91)+(BY96*$P$91)</f>
        <v>0</v>
      </c>
      <c r="CD91" s="730">
        <f>+(BZ91*$P$91)+(BZ92*$P$91)+(BZ93*$P$91)+(BZ94*$P$91)+(BZ95*$P$91)+(BZ96*$P$91)</f>
        <v>0</v>
      </c>
      <c r="CE91" s="733" t="s">
        <v>204</v>
      </c>
      <c r="CF91" s="736" t="s">
        <v>204</v>
      </c>
      <c r="CG91" s="365">
        <v>0</v>
      </c>
      <c r="CH91" s="365"/>
      <c r="CI91" s="728">
        <f>+SUM(CG91:CG96)</f>
        <v>0</v>
      </c>
      <c r="CJ91" s="728">
        <f>+SUM(CH91:CH96)</f>
        <v>0</v>
      </c>
      <c r="CK91" s="730">
        <f>+(CG91*$P$91)+(CG92*$P$91)+(CG93*$P$91)+(CG94*$P$91)+(CG95*$P$91)+(CG96*$P$91)</f>
        <v>0</v>
      </c>
      <c r="CL91" s="730">
        <f>+(CH91*$P$91)+(CH92*$P$91)+(CH93*$P$91)+(CH94*$P$91)+(CH95*$P$91)+(CH96*$P$91)</f>
        <v>0</v>
      </c>
      <c r="CM91" s="733"/>
      <c r="CN91" s="736"/>
      <c r="CO91" s="255">
        <v>0.05</v>
      </c>
      <c r="CP91" s="255">
        <v>0</v>
      </c>
      <c r="CQ91" s="573">
        <f>+SUM(CO91:CO96)</f>
        <v>0.3</v>
      </c>
      <c r="CR91" s="573">
        <f>+SUM(CP91:CP96)</f>
        <v>0</v>
      </c>
      <c r="CS91" s="595">
        <f>+(CO91*$P$91)+(CO92*$P$91)+(CO93*$P$91)+(CO94*$P$91)+(CO95*$P$91)+(CO96*$P$91)</f>
        <v>0.3</v>
      </c>
      <c r="CT91" s="595">
        <f>+(CP91*$P$91)+(CP92*$P$91)+(CP93*$P$91)+(CP94*$P$91)+(CP95*$P$91)+(CP96*$P$91)</f>
        <v>0</v>
      </c>
      <c r="CU91" s="256"/>
      <c r="CV91" s="255"/>
      <c r="CW91" s="257">
        <v>0.05</v>
      </c>
      <c r="CX91" s="255">
        <v>0</v>
      </c>
      <c r="CY91" s="573">
        <f>+SUM(CW91:CW96)</f>
        <v>0.3</v>
      </c>
      <c r="CZ91" s="573">
        <f>+SUM(CX91:CX96)</f>
        <v>0</v>
      </c>
      <c r="DA91" s="595">
        <f>+(CW91*$P$91)+(CW92*$P$91)+(CW93*$P$91)+(CW94*$P$91)+(CW95*$P$91)+(CW96*$P$91)</f>
        <v>0.3</v>
      </c>
      <c r="DB91" s="595">
        <f>+(CX91*$P$91)+(CX92*$P$91)+(CX93*$P$91)+(CX94*$P$91)+(CX95*$P$91)+(CX96*$P$91)</f>
        <v>0</v>
      </c>
      <c r="DC91" s="256"/>
      <c r="DD91" s="255"/>
      <c r="DE91" s="255">
        <v>0.1</v>
      </c>
      <c r="DF91" s="255">
        <v>0</v>
      </c>
      <c r="DG91" s="573">
        <f>+SUM(DE91:DE96)</f>
        <v>0.39999999999999997</v>
      </c>
      <c r="DH91" s="573">
        <f>+SUM(DF91:DF96)</f>
        <v>0</v>
      </c>
      <c r="DI91" s="595">
        <f>+(DE91*$P$91)+(DE92*$P$91)+(DE93*$P$91)+(DE94*$P$91)+(DE95*$P$91)+(DE96*$P$91)</f>
        <v>0.39999999999999997</v>
      </c>
      <c r="DJ91" s="595">
        <f>+(DF91*$P$91)+(DF92*$P$91)+(DF93*$P$91)+(DF94*$P$91)+(DF95*$P$91)+(DF96*$P$91)</f>
        <v>0</v>
      </c>
      <c r="DK91" s="256"/>
      <c r="DL91" s="255"/>
      <c r="DM91" s="255">
        <f t="shared" si="100"/>
        <v>0.2</v>
      </c>
      <c r="DN91" s="258" t="str">
        <f t="shared" si="101"/>
        <v>OK</v>
      </c>
      <c r="DO91" s="259">
        <f t="shared" si="76"/>
        <v>0</v>
      </c>
      <c r="DP91" s="259">
        <f t="shared" si="76"/>
        <v>0</v>
      </c>
      <c r="DQ91" s="242" t="e">
        <f t="shared" ref="DQ91:DQ97" si="108">+DP91/DO91</f>
        <v>#DIV/0!</v>
      </c>
      <c r="DR91" s="586">
        <f t="shared" si="105"/>
        <v>0</v>
      </c>
      <c r="DS91" s="586">
        <f t="shared" si="105"/>
        <v>0</v>
      </c>
      <c r="DT91" s="605" t="e">
        <f>+DS91/DR91</f>
        <v>#DIV/0!</v>
      </c>
      <c r="DU91" s="584">
        <f>+AO91+AG91+Y91</f>
        <v>0</v>
      </c>
      <c r="DV91" s="584">
        <f>+AP91+AH91+Z91</f>
        <v>0</v>
      </c>
      <c r="DW91" s="576" t="e">
        <f>+DV91/DU91</f>
        <v>#DIV/0!</v>
      </c>
      <c r="DX91" s="259">
        <f t="shared" si="99"/>
        <v>0</v>
      </c>
      <c r="DY91" s="259">
        <f t="shared" si="99"/>
        <v>0</v>
      </c>
      <c r="DZ91" s="242" t="e">
        <f t="shared" ref="DZ91:DZ97" si="109">+DY91/DX91</f>
        <v>#DIV/0!</v>
      </c>
      <c r="EA91" s="586">
        <f t="shared" si="106"/>
        <v>0</v>
      </c>
      <c r="EB91" s="586">
        <f t="shared" si="106"/>
        <v>0</v>
      </c>
      <c r="EC91" s="605" t="e">
        <f>+EB91/EA91</f>
        <v>#DIV/0!</v>
      </c>
      <c r="ED91" s="584">
        <f>+DU91+BM91+BE91+AW91</f>
        <v>0</v>
      </c>
      <c r="EE91" s="584">
        <f>+AY91+AQ91+AI91</f>
        <v>0</v>
      </c>
      <c r="EF91" s="576" t="e">
        <f>+EE91/ED91</f>
        <v>#DIV/0!</v>
      </c>
      <c r="EG91" s="259">
        <f>+DX91+BQ91+BY91+CG91</f>
        <v>0</v>
      </c>
      <c r="EH91" s="259">
        <f t="shared" si="94"/>
        <v>0</v>
      </c>
      <c r="EI91" s="242" t="e">
        <f t="shared" si="19"/>
        <v>#DIV/0!</v>
      </c>
      <c r="EJ91" s="586">
        <f>+EA91+BS91+CA91+CI91</f>
        <v>0</v>
      </c>
      <c r="EK91" s="586">
        <f>+EB91+BT91+CB91+CJ91</f>
        <v>0</v>
      </c>
      <c r="EL91" s="605" t="e">
        <f>+EK91/EJ91</f>
        <v>#DIV/0!</v>
      </c>
      <c r="EM91" s="584">
        <f>+ED91+CK91+CC91+BU91</f>
        <v>0</v>
      </c>
      <c r="EN91" s="584">
        <f>+EE91+CL91+CD91+BV91</f>
        <v>0</v>
      </c>
      <c r="EO91" s="576" t="e">
        <f>+EN91/EM91</f>
        <v>#DIV/0!</v>
      </c>
      <c r="EP91" s="259">
        <f t="shared" ref="EP91:EP96" si="110">+EG91+DE91+CW91+CO91</f>
        <v>0.2</v>
      </c>
      <c r="EQ91" s="259">
        <f t="shared" si="97"/>
        <v>0</v>
      </c>
      <c r="ER91" s="242">
        <f t="shared" ref="ER91:ER97" si="111">+EQ91/EP91</f>
        <v>0</v>
      </c>
      <c r="ES91" s="586">
        <f>+EM91+DI91+DA91+CS91</f>
        <v>1</v>
      </c>
      <c r="ET91" s="586">
        <f>+EN91+DJ91+DB91+CT91</f>
        <v>0</v>
      </c>
      <c r="EU91" s="605">
        <f>+ET91/ES91</f>
        <v>0</v>
      </c>
      <c r="EV91" s="584">
        <f>+EM91+DI91+DA91+CS91</f>
        <v>1</v>
      </c>
      <c r="EW91" s="584">
        <f>+EN91+DJ91+DB91+CT91</f>
        <v>0</v>
      </c>
      <c r="EX91" s="576">
        <f>+EW91/EV91</f>
        <v>0</v>
      </c>
      <c r="EY91" s="260">
        <f t="shared" si="107"/>
        <v>0</v>
      </c>
      <c r="EZ91" s="261"/>
      <c r="FA91" s="261"/>
      <c r="FB91" s="261"/>
      <c r="FC91" s="261"/>
      <c r="FD91" s="261"/>
      <c r="FE91" s="261"/>
      <c r="FF91" s="261"/>
      <c r="FG91" s="261"/>
      <c r="FH91" s="261"/>
      <c r="FI91" s="261"/>
      <c r="FJ91" s="261"/>
      <c r="FK91" s="261"/>
      <c r="FL91" s="261"/>
      <c r="FM91" s="261"/>
      <c r="FN91" s="261"/>
      <c r="FO91" s="261"/>
      <c r="FP91" s="261"/>
      <c r="FQ91" s="261"/>
      <c r="FR91" s="261"/>
      <c r="FS91" s="261"/>
      <c r="FT91" s="261"/>
      <c r="FU91" s="261"/>
      <c r="FV91" s="261"/>
      <c r="FW91" s="261"/>
      <c r="FX91" s="261"/>
      <c r="FY91" s="261"/>
      <c r="FZ91" s="261"/>
      <c r="GA91" s="261"/>
      <c r="GB91" s="261"/>
      <c r="GC91" s="261"/>
      <c r="GD91" s="261"/>
      <c r="GE91" s="261"/>
      <c r="GF91" s="261"/>
      <c r="GG91" s="261"/>
      <c r="GH91" s="261"/>
      <c r="GI91" s="261"/>
      <c r="GJ91" s="261"/>
      <c r="GK91" s="261"/>
      <c r="GL91" s="261"/>
      <c r="GM91" s="261"/>
      <c r="GN91" s="261"/>
      <c r="GO91" s="261"/>
      <c r="GP91" s="261"/>
      <c r="GQ91" s="261"/>
      <c r="GR91" s="261"/>
      <c r="GS91" s="261"/>
      <c r="GT91" s="261"/>
      <c r="GU91" s="261"/>
      <c r="GV91" s="261"/>
      <c r="GW91" s="261"/>
      <c r="GX91" s="261"/>
      <c r="GY91" s="261"/>
      <c r="GZ91" s="261"/>
      <c r="HA91" s="261"/>
      <c r="HB91" s="261"/>
      <c r="HC91" s="261"/>
      <c r="HD91" s="261"/>
      <c r="HE91" s="261"/>
      <c r="HF91" s="261"/>
      <c r="HG91" s="261"/>
      <c r="HH91" s="261"/>
      <c r="HI91" s="261"/>
      <c r="HJ91" s="261"/>
      <c r="HK91" s="261"/>
      <c r="HL91" s="261"/>
      <c r="HM91" s="261"/>
    </row>
    <row r="92" spans="1:221" ht="41.25" customHeight="1" thickBot="1" x14ac:dyDescent="0.3">
      <c r="A92" s="727"/>
      <c r="B92" s="727"/>
      <c r="C92" s="727"/>
      <c r="D92" s="727"/>
      <c r="E92" s="727"/>
      <c r="F92" s="727"/>
      <c r="G92" s="727"/>
      <c r="H92" s="722"/>
      <c r="I92" s="723"/>
      <c r="J92" s="724"/>
      <c r="K92" s="725"/>
      <c r="L92" s="726"/>
      <c r="M92" s="726"/>
      <c r="N92" s="724"/>
      <c r="O92" s="362" t="s">
        <v>202</v>
      </c>
      <c r="P92" s="731"/>
      <c r="Q92" s="732"/>
      <c r="R92" s="362" t="s">
        <v>101</v>
      </c>
      <c r="S92" s="363" t="s">
        <v>370</v>
      </c>
      <c r="T92" s="364">
        <v>0.2</v>
      </c>
      <c r="U92" s="365">
        <v>0</v>
      </c>
      <c r="V92" s="365">
        <v>0</v>
      </c>
      <c r="W92" s="729"/>
      <c r="X92" s="729"/>
      <c r="Y92" s="730"/>
      <c r="Z92" s="730"/>
      <c r="AA92" s="366"/>
      <c r="AB92" s="365"/>
      <c r="AC92" s="365">
        <v>0</v>
      </c>
      <c r="AD92" s="365">
        <v>0</v>
      </c>
      <c r="AE92" s="729"/>
      <c r="AF92" s="729"/>
      <c r="AG92" s="730"/>
      <c r="AH92" s="730"/>
      <c r="AI92" s="366"/>
      <c r="AJ92" s="365"/>
      <c r="AK92" s="365">
        <v>0</v>
      </c>
      <c r="AL92" s="365">
        <v>0</v>
      </c>
      <c r="AM92" s="729"/>
      <c r="AN92" s="729"/>
      <c r="AO92" s="730"/>
      <c r="AP92" s="730"/>
      <c r="AQ92" s="366"/>
      <c r="AR92" s="365"/>
      <c r="AS92" s="365">
        <v>0</v>
      </c>
      <c r="AT92" s="365">
        <v>0</v>
      </c>
      <c r="AU92" s="729"/>
      <c r="AV92" s="729"/>
      <c r="AW92" s="730"/>
      <c r="AX92" s="730"/>
      <c r="AY92" s="366"/>
      <c r="AZ92" s="365"/>
      <c r="BA92" s="365">
        <v>0</v>
      </c>
      <c r="BB92" s="365">
        <v>0</v>
      </c>
      <c r="BC92" s="729"/>
      <c r="BD92" s="729"/>
      <c r="BE92" s="730"/>
      <c r="BF92" s="730"/>
      <c r="BG92" s="366"/>
      <c r="BH92" s="365"/>
      <c r="BI92" s="365">
        <v>0</v>
      </c>
      <c r="BJ92" s="365">
        <v>0</v>
      </c>
      <c r="BK92" s="729"/>
      <c r="BL92" s="729"/>
      <c r="BM92" s="730"/>
      <c r="BN92" s="730"/>
      <c r="BO92" s="366"/>
      <c r="BP92" s="365"/>
      <c r="BQ92" s="367">
        <v>0</v>
      </c>
      <c r="BR92" s="365">
        <v>0</v>
      </c>
      <c r="BS92" s="729"/>
      <c r="BT92" s="729"/>
      <c r="BU92" s="730"/>
      <c r="BV92" s="730"/>
      <c r="BW92" s="734"/>
      <c r="BX92" s="737"/>
      <c r="BY92" s="365">
        <v>0</v>
      </c>
      <c r="BZ92" s="365">
        <v>0</v>
      </c>
      <c r="CA92" s="729"/>
      <c r="CB92" s="729"/>
      <c r="CC92" s="730"/>
      <c r="CD92" s="730"/>
      <c r="CE92" s="734"/>
      <c r="CF92" s="737"/>
      <c r="CG92" s="365">
        <v>0</v>
      </c>
      <c r="CH92" s="365"/>
      <c r="CI92" s="729"/>
      <c r="CJ92" s="729"/>
      <c r="CK92" s="730"/>
      <c r="CL92" s="730"/>
      <c r="CM92" s="734"/>
      <c r="CN92" s="737"/>
      <c r="CO92" s="255">
        <v>0.05</v>
      </c>
      <c r="CP92" s="255">
        <v>0</v>
      </c>
      <c r="CQ92" s="717"/>
      <c r="CR92" s="717"/>
      <c r="CS92" s="595"/>
      <c r="CT92" s="595"/>
      <c r="CU92" s="256"/>
      <c r="CV92" s="255"/>
      <c r="CW92" s="257">
        <v>0.05</v>
      </c>
      <c r="CX92" s="255">
        <v>0</v>
      </c>
      <c r="CY92" s="717"/>
      <c r="CZ92" s="717"/>
      <c r="DA92" s="595"/>
      <c r="DB92" s="595"/>
      <c r="DC92" s="256"/>
      <c r="DD92" s="255"/>
      <c r="DE92" s="255">
        <v>0.1</v>
      </c>
      <c r="DF92" s="255">
        <v>0</v>
      </c>
      <c r="DG92" s="717"/>
      <c r="DH92" s="717"/>
      <c r="DI92" s="595"/>
      <c r="DJ92" s="595"/>
      <c r="DK92" s="256"/>
      <c r="DL92" s="255"/>
      <c r="DM92" s="255">
        <f t="shared" si="100"/>
        <v>0.2</v>
      </c>
      <c r="DN92" s="258" t="str">
        <f t="shared" si="101"/>
        <v>OK</v>
      </c>
      <c r="DO92" s="259">
        <f t="shared" si="76"/>
        <v>0</v>
      </c>
      <c r="DP92" s="259">
        <f t="shared" si="76"/>
        <v>0</v>
      </c>
      <c r="DQ92" s="242" t="e">
        <f t="shared" si="108"/>
        <v>#DIV/0!</v>
      </c>
      <c r="DR92" s="621"/>
      <c r="DS92" s="621"/>
      <c r="DT92" s="607" t="e">
        <f t="shared" si="14"/>
        <v>#DIV/0!</v>
      </c>
      <c r="DU92" s="584"/>
      <c r="DV92" s="584"/>
      <c r="DW92" s="576"/>
      <c r="DX92" s="259">
        <f t="shared" si="99"/>
        <v>0</v>
      </c>
      <c r="DY92" s="259">
        <f t="shared" si="99"/>
        <v>0</v>
      </c>
      <c r="DZ92" s="242" t="e">
        <f t="shared" si="109"/>
        <v>#DIV/0!</v>
      </c>
      <c r="EA92" s="586"/>
      <c r="EB92" s="586"/>
      <c r="EC92" s="607" t="e">
        <f t="shared" ref="EC92:EC94" si="112">+EB92/EA92</f>
        <v>#DIV/0!</v>
      </c>
      <c r="ED92" s="584"/>
      <c r="EE92" s="584"/>
      <c r="EF92" s="576"/>
      <c r="EG92" s="259">
        <f t="shared" si="94"/>
        <v>0</v>
      </c>
      <c r="EH92" s="259">
        <f t="shared" si="94"/>
        <v>0</v>
      </c>
      <c r="EI92" s="242" t="e">
        <f t="shared" si="19"/>
        <v>#DIV/0!</v>
      </c>
      <c r="EJ92" s="586"/>
      <c r="EK92" s="586"/>
      <c r="EL92" s="607" t="e">
        <f t="shared" ref="EL92:EL94" si="113">+EK92/EJ92</f>
        <v>#DIV/0!</v>
      </c>
      <c r="EM92" s="584"/>
      <c r="EN92" s="584"/>
      <c r="EO92" s="576"/>
      <c r="EP92" s="259">
        <f t="shared" si="110"/>
        <v>0.2</v>
      </c>
      <c r="EQ92" s="259">
        <f t="shared" si="97"/>
        <v>0</v>
      </c>
      <c r="ER92" s="242">
        <f t="shared" si="111"/>
        <v>0</v>
      </c>
      <c r="ES92" s="586"/>
      <c r="ET92" s="586"/>
      <c r="EU92" s="607" t="e">
        <f t="shared" ref="EU92:EU94" si="114">+ET92/ES92</f>
        <v>#DIV/0!</v>
      </c>
      <c r="EV92" s="584"/>
      <c r="EW92" s="584"/>
      <c r="EX92" s="576"/>
      <c r="EY92" s="260">
        <f t="shared" si="107"/>
        <v>0</v>
      </c>
      <c r="EZ92" s="261"/>
      <c r="FA92" s="261"/>
      <c r="FB92" s="261"/>
      <c r="FC92" s="261"/>
      <c r="FD92" s="261"/>
      <c r="FE92" s="261"/>
      <c r="FF92" s="261"/>
      <c r="FG92" s="261"/>
      <c r="FH92" s="261"/>
      <c r="FI92" s="261"/>
      <c r="FJ92" s="261"/>
      <c r="FK92" s="261"/>
      <c r="FL92" s="261"/>
      <c r="FM92" s="261"/>
      <c r="FN92" s="261"/>
      <c r="FO92" s="261"/>
      <c r="FP92" s="261"/>
      <c r="FQ92" s="261"/>
      <c r="FR92" s="261"/>
      <c r="FS92" s="261"/>
      <c r="FT92" s="261"/>
      <c r="FU92" s="261"/>
      <c r="FV92" s="261"/>
      <c r="FW92" s="261"/>
      <c r="FX92" s="261"/>
      <c r="FY92" s="261"/>
      <c r="FZ92" s="261"/>
      <c r="GA92" s="261"/>
      <c r="GB92" s="261"/>
      <c r="GC92" s="261"/>
      <c r="GD92" s="261"/>
      <c r="GE92" s="261"/>
      <c r="GF92" s="261"/>
      <c r="GG92" s="261"/>
      <c r="GH92" s="261"/>
      <c r="GI92" s="261"/>
      <c r="GJ92" s="261"/>
      <c r="GK92" s="261"/>
      <c r="GL92" s="261"/>
      <c r="GM92" s="261"/>
      <c r="GN92" s="261"/>
      <c r="GO92" s="261"/>
      <c r="GP92" s="261"/>
      <c r="GQ92" s="261"/>
      <c r="GR92" s="261"/>
      <c r="GS92" s="261"/>
      <c r="GT92" s="261"/>
      <c r="GU92" s="261"/>
      <c r="GV92" s="261"/>
      <c r="GW92" s="261"/>
      <c r="GX92" s="261"/>
      <c r="GY92" s="261"/>
      <c r="GZ92" s="261"/>
      <c r="HA92" s="261"/>
      <c r="HB92" s="261"/>
      <c r="HC92" s="261"/>
      <c r="HD92" s="261"/>
      <c r="HE92" s="261"/>
      <c r="HF92" s="261"/>
      <c r="HG92" s="261"/>
      <c r="HH92" s="261"/>
      <c r="HI92" s="261"/>
      <c r="HJ92" s="261"/>
      <c r="HK92" s="261"/>
      <c r="HL92" s="261"/>
      <c r="HM92" s="261"/>
    </row>
    <row r="93" spans="1:221" ht="41.25" customHeight="1" thickBot="1" x14ac:dyDescent="0.3">
      <c r="A93" s="727"/>
      <c r="B93" s="727"/>
      <c r="C93" s="727"/>
      <c r="D93" s="727"/>
      <c r="E93" s="727"/>
      <c r="F93" s="727"/>
      <c r="G93" s="727"/>
      <c r="H93" s="722"/>
      <c r="I93" s="723"/>
      <c r="J93" s="724"/>
      <c r="K93" s="725"/>
      <c r="L93" s="726"/>
      <c r="M93" s="726"/>
      <c r="N93" s="724"/>
      <c r="O93" s="362" t="s">
        <v>202</v>
      </c>
      <c r="P93" s="731"/>
      <c r="Q93" s="732"/>
      <c r="R93" s="362" t="s">
        <v>101</v>
      </c>
      <c r="S93" s="363" t="s">
        <v>371</v>
      </c>
      <c r="T93" s="364">
        <v>0.15</v>
      </c>
      <c r="U93" s="365">
        <v>0</v>
      </c>
      <c r="V93" s="365">
        <v>0</v>
      </c>
      <c r="W93" s="729"/>
      <c r="X93" s="729"/>
      <c r="Y93" s="730"/>
      <c r="Z93" s="730"/>
      <c r="AA93" s="366"/>
      <c r="AB93" s="365"/>
      <c r="AC93" s="365">
        <v>0</v>
      </c>
      <c r="AD93" s="365">
        <v>0</v>
      </c>
      <c r="AE93" s="729"/>
      <c r="AF93" s="729"/>
      <c r="AG93" s="730"/>
      <c r="AH93" s="730"/>
      <c r="AI93" s="366"/>
      <c r="AJ93" s="365"/>
      <c r="AK93" s="365">
        <v>0</v>
      </c>
      <c r="AL93" s="365">
        <v>0</v>
      </c>
      <c r="AM93" s="729"/>
      <c r="AN93" s="729"/>
      <c r="AO93" s="730"/>
      <c r="AP93" s="730"/>
      <c r="AQ93" s="366"/>
      <c r="AR93" s="365"/>
      <c r="AS93" s="365">
        <v>0</v>
      </c>
      <c r="AT93" s="365">
        <v>0</v>
      </c>
      <c r="AU93" s="729"/>
      <c r="AV93" s="729"/>
      <c r="AW93" s="730"/>
      <c r="AX93" s="730"/>
      <c r="AY93" s="366"/>
      <c r="AZ93" s="365"/>
      <c r="BA93" s="365">
        <v>0</v>
      </c>
      <c r="BB93" s="365">
        <v>0</v>
      </c>
      <c r="BC93" s="729"/>
      <c r="BD93" s="729"/>
      <c r="BE93" s="730"/>
      <c r="BF93" s="730"/>
      <c r="BG93" s="366"/>
      <c r="BH93" s="365"/>
      <c r="BI93" s="365">
        <v>0</v>
      </c>
      <c r="BJ93" s="365">
        <v>0</v>
      </c>
      <c r="BK93" s="729"/>
      <c r="BL93" s="729"/>
      <c r="BM93" s="730"/>
      <c r="BN93" s="730"/>
      <c r="BO93" s="366"/>
      <c r="BP93" s="365"/>
      <c r="BQ93" s="367">
        <v>0</v>
      </c>
      <c r="BR93" s="365">
        <v>0</v>
      </c>
      <c r="BS93" s="729"/>
      <c r="BT93" s="729"/>
      <c r="BU93" s="730"/>
      <c r="BV93" s="730"/>
      <c r="BW93" s="734"/>
      <c r="BX93" s="737"/>
      <c r="BY93" s="365">
        <v>0</v>
      </c>
      <c r="BZ93" s="365">
        <v>0</v>
      </c>
      <c r="CA93" s="729"/>
      <c r="CB93" s="729"/>
      <c r="CC93" s="730"/>
      <c r="CD93" s="730"/>
      <c r="CE93" s="734"/>
      <c r="CF93" s="737"/>
      <c r="CG93" s="365">
        <v>0</v>
      </c>
      <c r="CH93" s="365"/>
      <c r="CI93" s="729"/>
      <c r="CJ93" s="729"/>
      <c r="CK93" s="730"/>
      <c r="CL93" s="730"/>
      <c r="CM93" s="734"/>
      <c r="CN93" s="737"/>
      <c r="CO93" s="255">
        <v>0.05</v>
      </c>
      <c r="CP93" s="255">
        <v>0</v>
      </c>
      <c r="CQ93" s="717"/>
      <c r="CR93" s="717"/>
      <c r="CS93" s="595"/>
      <c r="CT93" s="595"/>
      <c r="CU93" s="256"/>
      <c r="CV93" s="255"/>
      <c r="CW93" s="257">
        <v>0.05</v>
      </c>
      <c r="CX93" s="255">
        <v>0</v>
      </c>
      <c r="CY93" s="717"/>
      <c r="CZ93" s="717"/>
      <c r="DA93" s="595"/>
      <c r="DB93" s="595"/>
      <c r="DC93" s="256"/>
      <c r="DD93" s="255"/>
      <c r="DE93" s="255">
        <v>0.05</v>
      </c>
      <c r="DF93" s="255">
        <v>0</v>
      </c>
      <c r="DG93" s="717"/>
      <c r="DH93" s="717"/>
      <c r="DI93" s="595"/>
      <c r="DJ93" s="595"/>
      <c r="DK93" s="256"/>
      <c r="DL93" s="255"/>
      <c r="DM93" s="255">
        <f t="shared" si="100"/>
        <v>0.15000000000000002</v>
      </c>
      <c r="DN93" s="258" t="str">
        <f t="shared" si="101"/>
        <v>OK</v>
      </c>
      <c r="DO93" s="259">
        <f t="shared" si="76"/>
        <v>0</v>
      </c>
      <c r="DP93" s="259">
        <f t="shared" si="76"/>
        <v>0</v>
      </c>
      <c r="DQ93" s="242" t="e">
        <f t="shared" si="108"/>
        <v>#DIV/0!</v>
      </c>
      <c r="DR93" s="621"/>
      <c r="DS93" s="621"/>
      <c r="DT93" s="607" t="e">
        <f t="shared" si="14"/>
        <v>#DIV/0!</v>
      </c>
      <c r="DU93" s="584"/>
      <c r="DV93" s="584"/>
      <c r="DW93" s="576"/>
      <c r="DX93" s="259">
        <f t="shared" si="99"/>
        <v>0</v>
      </c>
      <c r="DY93" s="259">
        <f t="shared" si="99"/>
        <v>0</v>
      </c>
      <c r="DZ93" s="242" t="e">
        <f t="shared" si="109"/>
        <v>#DIV/0!</v>
      </c>
      <c r="EA93" s="586"/>
      <c r="EB93" s="586"/>
      <c r="EC93" s="607" t="e">
        <f t="shared" si="112"/>
        <v>#DIV/0!</v>
      </c>
      <c r="ED93" s="584"/>
      <c r="EE93" s="584"/>
      <c r="EF93" s="576"/>
      <c r="EG93" s="259">
        <f t="shared" si="94"/>
        <v>0</v>
      </c>
      <c r="EH93" s="259">
        <f t="shared" si="94"/>
        <v>0</v>
      </c>
      <c r="EI93" s="242" t="e">
        <f t="shared" si="19"/>
        <v>#DIV/0!</v>
      </c>
      <c r="EJ93" s="586"/>
      <c r="EK93" s="586"/>
      <c r="EL93" s="607" t="e">
        <f t="shared" si="113"/>
        <v>#DIV/0!</v>
      </c>
      <c r="EM93" s="584"/>
      <c r="EN93" s="584"/>
      <c r="EO93" s="576"/>
      <c r="EP93" s="259">
        <f t="shared" si="110"/>
        <v>0.15000000000000002</v>
      </c>
      <c r="EQ93" s="259">
        <f t="shared" si="97"/>
        <v>0</v>
      </c>
      <c r="ER93" s="242">
        <f t="shared" si="111"/>
        <v>0</v>
      </c>
      <c r="ES93" s="586"/>
      <c r="ET93" s="586"/>
      <c r="EU93" s="607" t="e">
        <f t="shared" si="114"/>
        <v>#DIV/0!</v>
      </c>
      <c r="EV93" s="584"/>
      <c r="EW93" s="584"/>
      <c r="EX93" s="576"/>
      <c r="EY93" s="260"/>
      <c r="EZ93" s="261"/>
      <c r="FA93" s="261"/>
      <c r="FB93" s="261"/>
      <c r="FC93" s="261"/>
      <c r="FD93" s="261"/>
      <c r="FE93" s="261"/>
      <c r="FF93" s="261"/>
      <c r="FG93" s="261"/>
      <c r="FH93" s="261"/>
      <c r="FI93" s="261"/>
      <c r="FJ93" s="261"/>
      <c r="FK93" s="261"/>
      <c r="FL93" s="261"/>
      <c r="FM93" s="261"/>
      <c r="FN93" s="261"/>
      <c r="FO93" s="261"/>
      <c r="FP93" s="261"/>
      <c r="FQ93" s="261"/>
      <c r="FR93" s="261"/>
      <c r="FS93" s="261"/>
      <c r="FT93" s="261"/>
      <c r="FU93" s="261"/>
      <c r="FV93" s="261"/>
      <c r="FW93" s="261"/>
      <c r="FX93" s="261"/>
      <c r="FY93" s="261"/>
      <c r="FZ93" s="261"/>
      <c r="GA93" s="261"/>
      <c r="GB93" s="261"/>
      <c r="GC93" s="261"/>
      <c r="GD93" s="261"/>
      <c r="GE93" s="261"/>
      <c r="GF93" s="261"/>
      <c r="GG93" s="261"/>
      <c r="GH93" s="261"/>
      <c r="GI93" s="261"/>
      <c r="GJ93" s="261"/>
      <c r="GK93" s="261"/>
      <c r="GL93" s="261"/>
      <c r="GM93" s="261"/>
      <c r="GN93" s="261"/>
      <c r="GO93" s="261"/>
      <c r="GP93" s="261"/>
      <c r="GQ93" s="261"/>
      <c r="GR93" s="261"/>
      <c r="GS93" s="261"/>
      <c r="GT93" s="261"/>
      <c r="GU93" s="261"/>
      <c r="GV93" s="261"/>
      <c r="GW93" s="261"/>
      <c r="GX93" s="261"/>
      <c r="GY93" s="261"/>
      <c r="GZ93" s="261"/>
      <c r="HA93" s="261"/>
      <c r="HB93" s="261"/>
      <c r="HC93" s="261"/>
      <c r="HD93" s="261"/>
      <c r="HE93" s="261"/>
      <c r="HF93" s="261"/>
      <c r="HG93" s="261"/>
      <c r="HH93" s="261"/>
      <c r="HI93" s="261"/>
      <c r="HJ93" s="261"/>
      <c r="HK93" s="261"/>
      <c r="HL93" s="261"/>
      <c r="HM93" s="261"/>
    </row>
    <row r="94" spans="1:221" ht="41.25" customHeight="1" thickBot="1" x14ac:dyDescent="0.3">
      <c r="A94" s="727"/>
      <c r="B94" s="727"/>
      <c r="C94" s="727"/>
      <c r="D94" s="727"/>
      <c r="E94" s="727"/>
      <c r="F94" s="727"/>
      <c r="G94" s="727"/>
      <c r="H94" s="722"/>
      <c r="I94" s="723"/>
      <c r="J94" s="724"/>
      <c r="K94" s="725"/>
      <c r="L94" s="726" t="s">
        <v>372</v>
      </c>
      <c r="M94" s="739" t="s">
        <v>164</v>
      </c>
      <c r="N94" s="729">
        <v>1</v>
      </c>
      <c r="O94" s="362" t="s">
        <v>202</v>
      </c>
      <c r="P94" s="731"/>
      <c r="Q94" s="732"/>
      <c r="R94" s="362" t="s">
        <v>101</v>
      </c>
      <c r="S94" s="363" t="s">
        <v>373</v>
      </c>
      <c r="T94" s="364">
        <v>0.15</v>
      </c>
      <c r="U94" s="365">
        <v>0</v>
      </c>
      <c r="V94" s="365">
        <v>0</v>
      </c>
      <c r="W94" s="729"/>
      <c r="X94" s="729"/>
      <c r="Y94" s="730"/>
      <c r="Z94" s="730"/>
      <c r="AA94" s="366"/>
      <c r="AB94" s="365"/>
      <c r="AC94" s="365">
        <v>0</v>
      </c>
      <c r="AD94" s="365">
        <v>0</v>
      </c>
      <c r="AE94" s="729"/>
      <c r="AF94" s="729"/>
      <c r="AG94" s="730"/>
      <c r="AH94" s="730"/>
      <c r="AI94" s="366"/>
      <c r="AJ94" s="365"/>
      <c r="AK94" s="365">
        <v>0</v>
      </c>
      <c r="AL94" s="365">
        <v>0</v>
      </c>
      <c r="AM94" s="729"/>
      <c r="AN94" s="729"/>
      <c r="AO94" s="730"/>
      <c r="AP94" s="730"/>
      <c r="AQ94" s="366"/>
      <c r="AR94" s="365"/>
      <c r="AS94" s="365">
        <v>0</v>
      </c>
      <c r="AT94" s="365">
        <v>0</v>
      </c>
      <c r="AU94" s="729"/>
      <c r="AV94" s="729"/>
      <c r="AW94" s="730"/>
      <c r="AX94" s="730"/>
      <c r="AY94" s="366"/>
      <c r="AZ94" s="365"/>
      <c r="BA94" s="365">
        <v>0</v>
      </c>
      <c r="BB94" s="365">
        <v>0</v>
      </c>
      <c r="BC94" s="729"/>
      <c r="BD94" s="729"/>
      <c r="BE94" s="730"/>
      <c r="BF94" s="730"/>
      <c r="BG94" s="366"/>
      <c r="BH94" s="365"/>
      <c r="BI94" s="365">
        <v>0</v>
      </c>
      <c r="BJ94" s="365">
        <v>0</v>
      </c>
      <c r="BK94" s="729"/>
      <c r="BL94" s="729"/>
      <c r="BM94" s="730"/>
      <c r="BN94" s="730"/>
      <c r="BO94" s="366"/>
      <c r="BP94" s="365"/>
      <c r="BQ94" s="367">
        <v>0</v>
      </c>
      <c r="BR94" s="365">
        <v>0</v>
      </c>
      <c r="BS94" s="729"/>
      <c r="BT94" s="729"/>
      <c r="BU94" s="730"/>
      <c r="BV94" s="730"/>
      <c r="BW94" s="734"/>
      <c r="BX94" s="737"/>
      <c r="BY94" s="365">
        <v>0</v>
      </c>
      <c r="BZ94" s="365">
        <v>0</v>
      </c>
      <c r="CA94" s="729"/>
      <c r="CB94" s="729"/>
      <c r="CC94" s="730"/>
      <c r="CD94" s="730"/>
      <c r="CE94" s="734"/>
      <c r="CF94" s="737"/>
      <c r="CG94" s="365">
        <v>0</v>
      </c>
      <c r="CH94" s="365"/>
      <c r="CI94" s="729"/>
      <c r="CJ94" s="729"/>
      <c r="CK94" s="730"/>
      <c r="CL94" s="730"/>
      <c r="CM94" s="734"/>
      <c r="CN94" s="737"/>
      <c r="CO94" s="255">
        <v>0.05</v>
      </c>
      <c r="CP94" s="255">
        <v>0</v>
      </c>
      <c r="CQ94" s="717"/>
      <c r="CR94" s="717"/>
      <c r="CS94" s="595"/>
      <c r="CT94" s="595"/>
      <c r="CU94" s="256"/>
      <c r="CV94" s="255"/>
      <c r="CW94" s="257">
        <v>0.05</v>
      </c>
      <c r="CX94" s="255">
        <v>0</v>
      </c>
      <c r="CY94" s="717"/>
      <c r="CZ94" s="717"/>
      <c r="DA94" s="595"/>
      <c r="DB94" s="595"/>
      <c r="DC94" s="256"/>
      <c r="DD94" s="255"/>
      <c r="DE94" s="255">
        <v>0.05</v>
      </c>
      <c r="DF94" s="255">
        <v>0</v>
      </c>
      <c r="DG94" s="717"/>
      <c r="DH94" s="717"/>
      <c r="DI94" s="595"/>
      <c r="DJ94" s="595"/>
      <c r="DK94" s="256"/>
      <c r="DL94" s="255"/>
      <c r="DM94" s="255">
        <f t="shared" si="100"/>
        <v>0.15000000000000002</v>
      </c>
      <c r="DN94" s="258" t="str">
        <f t="shared" si="101"/>
        <v>OK</v>
      </c>
      <c r="DO94" s="259">
        <f t="shared" si="76"/>
        <v>0</v>
      </c>
      <c r="DP94" s="259">
        <f t="shared" si="76"/>
        <v>0</v>
      </c>
      <c r="DQ94" s="242" t="e">
        <f t="shared" si="108"/>
        <v>#DIV/0!</v>
      </c>
      <c r="DR94" s="621"/>
      <c r="DS94" s="621"/>
      <c r="DT94" s="607" t="e">
        <f t="shared" si="14"/>
        <v>#DIV/0!</v>
      </c>
      <c r="DU94" s="584"/>
      <c r="DV94" s="584"/>
      <c r="DW94" s="576"/>
      <c r="DX94" s="259">
        <f t="shared" si="99"/>
        <v>0</v>
      </c>
      <c r="DY94" s="259">
        <f t="shared" si="99"/>
        <v>0</v>
      </c>
      <c r="DZ94" s="242" t="e">
        <f t="shared" si="109"/>
        <v>#DIV/0!</v>
      </c>
      <c r="EA94" s="586"/>
      <c r="EB94" s="586"/>
      <c r="EC94" s="607" t="e">
        <f t="shared" si="112"/>
        <v>#DIV/0!</v>
      </c>
      <c r="ED94" s="584"/>
      <c r="EE94" s="584"/>
      <c r="EF94" s="576"/>
      <c r="EG94" s="259">
        <f t="shared" si="94"/>
        <v>0</v>
      </c>
      <c r="EH94" s="259">
        <f t="shared" si="94"/>
        <v>0</v>
      </c>
      <c r="EI94" s="242" t="e">
        <f t="shared" si="19"/>
        <v>#DIV/0!</v>
      </c>
      <c r="EJ94" s="586"/>
      <c r="EK94" s="586"/>
      <c r="EL94" s="607" t="e">
        <f t="shared" si="113"/>
        <v>#DIV/0!</v>
      </c>
      <c r="EM94" s="584"/>
      <c r="EN94" s="584"/>
      <c r="EO94" s="576"/>
      <c r="EP94" s="259">
        <f t="shared" si="110"/>
        <v>0.15000000000000002</v>
      </c>
      <c r="EQ94" s="259">
        <f t="shared" si="97"/>
        <v>0</v>
      </c>
      <c r="ER94" s="242">
        <f t="shared" si="111"/>
        <v>0</v>
      </c>
      <c r="ES94" s="586"/>
      <c r="ET94" s="586"/>
      <c r="EU94" s="607" t="e">
        <f t="shared" si="114"/>
        <v>#DIV/0!</v>
      </c>
      <c r="EV94" s="584"/>
      <c r="EW94" s="584"/>
      <c r="EX94" s="576"/>
      <c r="EY94" s="260">
        <f t="shared" ref="EY94:EY96" si="115">EP94-T94</f>
        <v>0</v>
      </c>
      <c r="EZ94" s="261"/>
      <c r="FA94" s="261"/>
      <c r="FB94" s="261"/>
      <c r="FC94" s="261"/>
      <c r="FD94" s="261"/>
      <c r="FE94" s="261"/>
      <c r="FF94" s="261"/>
      <c r="FG94" s="261"/>
      <c r="FH94" s="261"/>
      <c r="FI94" s="261"/>
      <c r="FJ94" s="261"/>
      <c r="FK94" s="261"/>
      <c r="FL94" s="261"/>
      <c r="FM94" s="261"/>
      <c r="FN94" s="261"/>
      <c r="FO94" s="261"/>
      <c r="FP94" s="261"/>
      <c r="FQ94" s="261"/>
      <c r="FR94" s="261"/>
      <c r="FS94" s="261"/>
      <c r="FT94" s="261"/>
      <c r="FU94" s="261"/>
      <c r="FV94" s="261"/>
      <c r="FW94" s="261"/>
      <c r="FX94" s="261"/>
      <c r="FY94" s="261"/>
      <c r="FZ94" s="261"/>
      <c r="GA94" s="261"/>
      <c r="GB94" s="261"/>
      <c r="GC94" s="261"/>
      <c r="GD94" s="261"/>
      <c r="GE94" s="261"/>
      <c r="GF94" s="261"/>
      <c r="GG94" s="261"/>
      <c r="GH94" s="261"/>
      <c r="GI94" s="261"/>
      <c r="GJ94" s="261"/>
      <c r="GK94" s="261"/>
      <c r="GL94" s="261"/>
      <c r="GM94" s="261"/>
      <c r="GN94" s="261"/>
      <c r="GO94" s="261"/>
      <c r="GP94" s="261"/>
      <c r="GQ94" s="261"/>
      <c r="GR94" s="261"/>
      <c r="GS94" s="261"/>
      <c r="GT94" s="261"/>
      <c r="GU94" s="261"/>
      <c r="GV94" s="261"/>
      <c r="GW94" s="261"/>
      <c r="GX94" s="261"/>
      <c r="GY94" s="261"/>
      <c r="GZ94" s="261"/>
      <c r="HA94" s="261"/>
      <c r="HB94" s="261"/>
      <c r="HC94" s="261"/>
      <c r="HD94" s="261"/>
      <c r="HE94" s="261"/>
      <c r="HF94" s="261"/>
      <c r="HG94" s="261"/>
      <c r="HH94" s="261"/>
      <c r="HI94" s="261"/>
      <c r="HJ94" s="261"/>
      <c r="HK94" s="261"/>
      <c r="HL94" s="261"/>
      <c r="HM94" s="261"/>
    </row>
    <row r="95" spans="1:221" ht="41.25" customHeight="1" thickBot="1" x14ac:dyDescent="0.3">
      <c r="A95" s="727"/>
      <c r="B95" s="727"/>
      <c r="C95" s="727"/>
      <c r="D95" s="727"/>
      <c r="E95" s="727"/>
      <c r="F95" s="727"/>
      <c r="G95" s="727"/>
      <c r="H95" s="722"/>
      <c r="I95" s="723"/>
      <c r="J95" s="724"/>
      <c r="K95" s="725"/>
      <c r="L95" s="726"/>
      <c r="M95" s="739"/>
      <c r="N95" s="729"/>
      <c r="O95" s="362" t="s">
        <v>202</v>
      </c>
      <c r="P95" s="731"/>
      <c r="Q95" s="732"/>
      <c r="R95" s="362" t="s">
        <v>101</v>
      </c>
      <c r="S95" s="363" t="s">
        <v>374</v>
      </c>
      <c r="T95" s="364">
        <v>0.15</v>
      </c>
      <c r="U95" s="365">
        <v>0</v>
      </c>
      <c r="V95" s="365">
        <v>0</v>
      </c>
      <c r="W95" s="729"/>
      <c r="X95" s="729"/>
      <c r="Y95" s="730"/>
      <c r="Z95" s="730"/>
      <c r="AA95" s="366"/>
      <c r="AB95" s="365"/>
      <c r="AC95" s="365">
        <v>0</v>
      </c>
      <c r="AD95" s="365">
        <v>0</v>
      </c>
      <c r="AE95" s="729"/>
      <c r="AF95" s="729"/>
      <c r="AG95" s="730"/>
      <c r="AH95" s="730"/>
      <c r="AI95" s="366"/>
      <c r="AJ95" s="365"/>
      <c r="AK95" s="365">
        <v>0</v>
      </c>
      <c r="AL95" s="365">
        <v>0</v>
      </c>
      <c r="AM95" s="729"/>
      <c r="AN95" s="729"/>
      <c r="AO95" s="730"/>
      <c r="AP95" s="730"/>
      <c r="AQ95" s="366"/>
      <c r="AR95" s="365"/>
      <c r="AS95" s="365">
        <v>0</v>
      </c>
      <c r="AT95" s="365">
        <v>0</v>
      </c>
      <c r="AU95" s="729"/>
      <c r="AV95" s="729"/>
      <c r="AW95" s="730"/>
      <c r="AX95" s="730"/>
      <c r="AY95" s="366"/>
      <c r="AZ95" s="365"/>
      <c r="BA95" s="365">
        <v>0</v>
      </c>
      <c r="BB95" s="365">
        <v>0</v>
      </c>
      <c r="BC95" s="729"/>
      <c r="BD95" s="729"/>
      <c r="BE95" s="730"/>
      <c r="BF95" s="730"/>
      <c r="BG95" s="366"/>
      <c r="BH95" s="365"/>
      <c r="BI95" s="365">
        <v>0</v>
      </c>
      <c r="BJ95" s="365">
        <v>0</v>
      </c>
      <c r="BK95" s="729"/>
      <c r="BL95" s="729"/>
      <c r="BM95" s="730"/>
      <c r="BN95" s="730"/>
      <c r="BO95" s="366"/>
      <c r="BP95" s="365"/>
      <c r="BQ95" s="367">
        <v>0</v>
      </c>
      <c r="BR95" s="365">
        <v>0</v>
      </c>
      <c r="BS95" s="729"/>
      <c r="BT95" s="729"/>
      <c r="BU95" s="730"/>
      <c r="BV95" s="730"/>
      <c r="BW95" s="734"/>
      <c r="BX95" s="737"/>
      <c r="BY95" s="365">
        <v>0</v>
      </c>
      <c r="BZ95" s="365">
        <v>0</v>
      </c>
      <c r="CA95" s="729"/>
      <c r="CB95" s="729"/>
      <c r="CC95" s="730"/>
      <c r="CD95" s="730"/>
      <c r="CE95" s="734"/>
      <c r="CF95" s="737"/>
      <c r="CG95" s="365">
        <v>0</v>
      </c>
      <c r="CH95" s="365"/>
      <c r="CI95" s="729"/>
      <c r="CJ95" s="729"/>
      <c r="CK95" s="730"/>
      <c r="CL95" s="730"/>
      <c r="CM95" s="734"/>
      <c r="CN95" s="737"/>
      <c r="CO95" s="255">
        <v>0.05</v>
      </c>
      <c r="CP95" s="255">
        <v>0</v>
      </c>
      <c r="CQ95" s="717"/>
      <c r="CR95" s="717"/>
      <c r="CS95" s="595"/>
      <c r="CT95" s="595"/>
      <c r="CU95" s="256"/>
      <c r="CV95" s="255"/>
      <c r="CW95" s="257">
        <v>0.05</v>
      </c>
      <c r="CX95" s="255">
        <v>0</v>
      </c>
      <c r="CY95" s="717"/>
      <c r="CZ95" s="717"/>
      <c r="DA95" s="595"/>
      <c r="DB95" s="595"/>
      <c r="DC95" s="256"/>
      <c r="DD95" s="255"/>
      <c r="DE95" s="255">
        <v>0.05</v>
      </c>
      <c r="DF95" s="255">
        <v>0</v>
      </c>
      <c r="DG95" s="717"/>
      <c r="DH95" s="717"/>
      <c r="DI95" s="595"/>
      <c r="DJ95" s="595"/>
      <c r="DK95" s="256"/>
      <c r="DL95" s="255"/>
      <c r="DM95" s="255">
        <f t="shared" si="100"/>
        <v>0.15000000000000002</v>
      </c>
      <c r="DN95" s="258" t="str">
        <f t="shared" si="101"/>
        <v>OK</v>
      </c>
      <c r="DO95" s="259">
        <f t="shared" si="76"/>
        <v>0</v>
      </c>
      <c r="DP95" s="259">
        <f t="shared" si="76"/>
        <v>0</v>
      </c>
      <c r="DQ95" s="242" t="e">
        <f t="shared" si="108"/>
        <v>#DIV/0!</v>
      </c>
      <c r="DR95" s="621"/>
      <c r="DS95" s="621"/>
      <c r="DT95" s="607"/>
      <c r="DU95" s="584"/>
      <c r="DV95" s="584"/>
      <c r="DW95" s="576"/>
      <c r="DX95" s="259">
        <f t="shared" si="99"/>
        <v>0</v>
      </c>
      <c r="DY95" s="259">
        <f t="shared" si="99"/>
        <v>0</v>
      </c>
      <c r="DZ95" s="242" t="e">
        <f t="shared" si="109"/>
        <v>#DIV/0!</v>
      </c>
      <c r="EA95" s="586"/>
      <c r="EB95" s="586"/>
      <c r="EC95" s="607"/>
      <c r="ED95" s="584"/>
      <c r="EE95" s="584"/>
      <c r="EF95" s="576"/>
      <c r="EG95" s="259">
        <f t="shared" si="94"/>
        <v>0</v>
      </c>
      <c r="EH95" s="259">
        <f t="shared" si="94"/>
        <v>0</v>
      </c>
      <c r="EI95" s="242" t="e">
        <f t="shared" si="19"/>
        <v>#DIV/0!</v>
      </c>
      <c r="EJ95" s="586"/>
      <c r="EK95" s="586"/>
      <c r="EL95" s="607"/>
      <c r="EM95" s="584"/>
      <c r="EN95" s="584"/>
      <c r="EO95" s="576"/>
      <c r="EP95" s="259">
        <f t="shared" si="110"/>
        <v>0.15000000000000002</v>
      </c>
      <c r="EQ95" s="259">
        <f t="shared" si="97"/>
        <v>0</v>
      </c>
      <c r="ER95" s="242">
        <f t="shared" si="111"/>
        <v>0</v>
      </c>
      <c r="ES95" s="586"/>
      <c r="ET95" s="586"/>
      <c r="EU95" s="607"/>
      <c r="EV95" s="584"/>
      <c r="EW95" s="584"/>
      <c r="EX95" s="576"/>
      <c r="EY95" s="260"/>
      <c r="EZ95" s="261"/>
      <c r="FA95" s="261"/>
      <c r="FB95" s="261"/>
      <c r="FC95" s="261"/>
      <c r="FD95" s="261"/>
      <c r="FE95" s="261"/>
      <c r="FF95" s="261"/>
      <c r="FG95" s="261"/>
      <c r="FH95" s="261"/>
      <c r="FI95" s="261"/>
      <c r="FJ95" s="261"/>
      <c r="FK95" s="261"/>
      <c r="FL95" s="261"/>
      <c r="FM95" s="261"/>
      <c r="FN95" s="261"/>
      <c r="FO95" s="261"/>
      <c r="FP95" s="261"/>
      <c r="FQ95" s="261"/>
      <c r="FR95" s="261"/>
      <c r="FS95" s="261"/>
      <c r="FT95" s="261"/>
      <c r="FU95" s="261"/>
      <c r="FV95" s="261"/>
      <c r="FW95" s="261"/>
      <c r="FX95" s="261"/>
      <c r="FY95" s="261"/>
      <c r="FZ95" s="261"/>
      <c r="GA95" s="261"/>
      <c r="GB95" s="261"/>
      <c r="GC95" s="261"/>
      <c r="GD95" s="261"/>
      <c r="GE95" s="261"/>
      <c r="GF95" s="261"/>
      <c r="GG95" s="261"/>
      <c r="GH95" s="261"/>
      <c r="GI95" s="261"/>
      <c r="GJ95" s="261"/>
      <c r="GK95" s="261"/>
      <c r="GL95" s="261"/>
      <c r="GM95" s="261"/>
      <c r="GN95" s="261"/>
      <c r="GO95" s="261"/>
      <c r="GP95" s="261"/>
      <c r="GQ95" s="261"/>
      <c r="GR95" s="261"/>
      <c r="GS95" s="261"/>
      <c r="GT95" s="261"/>
      <c r="GU95" s="261"/>
      <c r="GV95" s="261"/>
      <c r="GW95" s="261"/>
      <c r="GX95" s="261"/>
      <c r="GY95" s="261"/>
      <c r="GZ95" s="261"/>
      <c r="HA95" s="261"/>
      <c r="HB95" s="261"/>
      <c r="HC95" s="261"/>
      <c r="HD95" s="261"/>
      <c r="HE95" s="261"/>
      <c r="HF95" s="261"/>
      <c r="HG95" s="261"/>
      <c r="HH95" s="261"/>
      <c r="HI95" s="261"/>
      <c r="HJ95" s="261"/>
      <c r="HK95" s="261"/>
      <c r="HL95" s="261"/>
      <c r="HM95" s="261"/>
    </row>
    <row r="96" spans="1:221" ht="41.25" customHeight="1" thickBot="1" x14ac:dyDescent="0.3">
      <c r="A96" s="727"/>
      <c r="B96" s="727"/>
      <c r="C96" s="727"/>
      <c r="D96" s="727"/>
      <c r="E96" s="727"/>
      <c r="F96" s="727"/>
      <c r="G96" s="727"/>
      <c r="H96" s="722"/>
      <c r="I96" s="723"/>
      <c r="J96" s="724"/>
      <c r="K96" s="725"/>
      <c r="L96" s="726"/>
      <c r="M96" s="739"/>
      <c r="N96" s="729"/>
      <c r="O96" s="362" t="s">
        <v>202</v>
      </c>
      <c r="P96" s="731"/>
      <c r="Q96" s="732"/>
      <c r="R96" s="362" t="s">
        <v>101</v>
      </c>
      <c r="S96" s="363" t="s">
        <v>375</v>
      </c>
      <c r="T96" s="364">
        <v>0.15</v>
      </c>
      <c r="U96" s="365">
        <v>0</v>
      </c>
      <c r="V96" s="365">
        <v>0</v>
      </c>
      <c r="W96" s="729"/>
      <c r="X96" s="729"/>
      <c r="Y96" s="730"/>
      <c r="Z96" s="730"/>
      <c r="AA96" s="366"/>
      <c r="AB96" s="365"/>
      <c r="AC96" s="365">
        <v>0</v>
      </c>
      <c r="AD96" s="365">
        <v>0</v>
      </c>
      <c r="AE96" s="729"/>
      <c r="AF96" s="729"/>
      <c r="AG96" s="730"/>
      <c r="AH96" s="730"/>
      <c r="AI96" s="366"/>
      <c r="AJ96" s="365"/>
      <c r="AK96" s="365">
        <v>0</v>
      </c>
      <c r="AL96" s="365">
        <v>0</v>
      </c>
      <c r="AM96" s="729"/>
      <c r="AN96" s="729"/>
      <c r="AO96" s="730"/>
      <c r="AP96" s="730"/>
      <c r="AQ96" s="366"/>
      <c r="AR96" s="365"/>
      <c r="AS96" s="365">
        <v>0</v>
      </c>
      <c r="AT96" s="365">
        <v>0</v>
      </c>
      <c r="AU96" s="729"/>
      <c r="AV96" s="729"/>
      <c r="AW96" s="730"/>
      <c r="AX96" s="730"/>
      <c r="AY96" s="366"/>
      <c r="AZ96" s="365"/>
      <c r="BA96" s="365">
        <v>0</v>
      </c>
      <c r="BB96" s="365">
        <v>0</v>
      </c>
      <c r="BC96" s="729"/>
      <c r="BD96" s="729"/>
      <c r="BE96" s="730"/>
      <c r="BF96" s="730"/>
      <c r="BG96" s="366"/>
      <c r="BH96" s="365"/>
      <c r="BI96" s="365">
        <v>0</v>
      </c>
      <c r="BJ96" s="365">
        <v>0</v>
      </c>
      <c r="BK96" s="729"/>
      <c r="BL96" s="729"/>
      <c r="BM96" s="730"/>
      <c r="BN96" s="730"/>
      <c r="BO96" s="366"/>
      <c r="BP96" s="365"/>
      <c r="BQ96" s="367">
        <v>0</v>
      </c>
      <c r="BR96" s="365">
        <v>0</v>
      </c>
      <c r="BS96" s="729"/>
      <c r="BT96" s="729"/>
      <c r="BU96" s="730"/>
      <c r="BV96" s="730"/>
      <c r="BW96" s="735"/>
      <c r="BX96" s="738"/>
      <c r="BY96" s="365">
        <v>0</v>
      </c>
      <c r="BZ96" s="365">
        <v>0</v>
      </c>
      <c r="CA96" s="729"/>
      <c r="CB96" s="729"/>
      <c r="CC96" s="730"/>
      <c r="CD96" s="730"/>
      <c r="CE96" s="735"/>
      <c r="CF96" s="738"/>
      <c r="CG96" s="365">
        <v>0</v>
      </c>
      <c r="CH96" s="365"/>
      <c r="CI96" s="729"/>
      <c r="CJ96" s="729"/>
      <c r="CK96" s="730"/>
      <c r="CL96" s="730"/>
      <c r="CM96" s="735"/>
      <c r="CN96" s="738"/>
      <c r="CO96" s="255">
        <v>0.05</v>
      </c>
      <c r="CP96" s="255">
        <v>0</v>
      </c>
      <c r="CQ96" s="717"/>
      <c r="CR96" s="717"/>
      <c r="CS96" s="595"/>
      <c r="CT96" s="595"/>
      <c r="CU96" s="256"/>
      <c r="CV96" s="255"/>
      <c r="CW96" s="257">
        <v>0.05</v>
      </c>
      <c r="CX96" s="255">
        <v>0</v>
      </c>
      <c r="CY96" s="717"/>
      <c r="CZ96" s="717"/>
      <c r="DA96" s="595"/>
      <c r="DB96" s="595"/>
      <c r="DC96" s="256"/>
      <c r="DD96" s="255"/>
      <c r="DE96" s="255">
        <v>0.05</v>
      </c>
      <c r="DF96" s="255">
        <v>0</v>
      </c>
      <c r="DG96" s="717"/>
      <c r="DH96" s="717"/>
      <c r="DI96" s="595"/>
      <c r="DJ96" s="595"/>
      <c r="DK96" s="256"/>
      <c r="DL96" s="255"/>
      <c r="DM96" s="255">
        <f t="shared" si="100"/>
        <v>0.15000000000000002</v>
      </c>
      <c r="DN96" s="258" t="str">
        <f t="shared" si="101"/>
        <v>OK</v>
      </c>
      <c r="DO96" s="259">
        <f t="shared" si="76"/>
        <v>0</v>
      </c>
      <c r="DP96" s="259">
        <f t="shared" si="76"/>
        <v>0</v>
      </c>
      <c r="DQ96" s="242" t="e">
        <f t="shared" si="108"/>
        <v>#DIV/0!</v>
      </c>
      <c r="DR96" s="621"/>
      <c r="DS96" s="621"/>
      <c r="DT96" s="607" t="e">
        <f t="shared" si="14"/>
        <v>#DIV/0!</v>
      </c>
      <c r="DU96" s="584"/>
      <c r="DV96" s="584"/>
      <c r="DW96" s="576"/>
      <c r="DX96" s="259">
        <f t="shared" si="99"/>
        <v>0</v>
      </c>
      <c r="DY96" s="259">
        <f t="shared" si="99"/>
        <v>0</v>
      </c>
      <c r="DZ96" s="242" t="e">
        <f t="shared" si="109"/>
        <v>#DIV/0!</v>
      </c>
      <c r="EA96" s="586"/>
      <c r="EB96" s="586"/>
      <c r="EC96" s="607" t="e">
        <f t="shared" ref="EC96" si="116">+EB96/EA96</f>
        <v>#DIV/0!</v>
      </c>
      <c r="ED96" s="584"/>
      <c r="EE96" s="584"/>
      <c r="EF96" s="576"/>
      <c r="EG96" s="259">
        <f t="shared" si="94"/>
        <v>0</v>
      </c>
      <c r="EH96" s="259">
        <f t="shared" si="94"/>
        <v>0</v>
      </c>
      <c r="EI96" s="242" t="e">
        <f t="shared" ref="EI96:EI97" si="117">+EH96/EG96</f>
        <v>#DIV/0!</v>
      </c>
      <c r="EJ96" s="586"/>
      <c r="EK96" s="586"/>
      <c r="EL96" s="607" t="e">
        <f t="shared" ref="EL96" si="118">+EK96/EJ96</f>
        <v>#DIV/0!</v>
      </c>
      <c r="EM96" s="584"/>
      <c r="EN96" s="584"/>
      <c r="EO96" s="576"/>
      <c r="EP96" s="259">
        <f t="shared" si="110"/>
        <v>0.15000000000000002</v>
      </c>
      <c r="EQ96" s="259">
        <f t="shared" si="97"/>
        <v>0</v>
      </c>
      <c r="ER96" s="242">
        <f t="shared" si="111"/>
        <v>0</v>
      </c>
      <c r="ES96" s="586"/>
      <c r="ET96" s="586"/>
      <c r="EU96" s="607" t="e">
        <f t="shared" ref="EU96" si="119">+ET96/ES96</f>
        <v>#DIV/0!</v>
      </c>
      <c r="EV96" s="584"/>
      <c r="EW96" s="584"/>
      <c r="EX96" s="576"/>
      <c r="EY96" s="260">
        <f t="shared" si="115"/>
        <v>0</v>
      </c>
      <c r="EZ96" s="261"/>
      <c r="FA96" s="261"/>
      <c r="FB96" s="261"/>
      <c r="FC96" s="261"/>
      <c r="FD96" s="261"/>
      <c r="FE96" s="261"/>
      <c r="FF96" s="261"/>
      <c r="FG96" s="261"/>
      <c r="FH96" s="261"/>
      <c r="FI96" s="261"/>
      <c r="FJ96" s="261"/>
      <c r="FK96" s="261"/>
      <c r="FL96" s="261"/>
      <c r="FM96" s="261"/>
      <c r="FN96" s="261"/>
      <c r="FO96" s="261"/>
      <c r="FP96" s="261"/>
      <c r="FQ96" s="261"/>
      <c r="FR96" s="261"/>
      <c r="FS96" s="261"/>
      <c r="FT96" s="261"/>
      <c r="FU96" s="261"/>
      <c r="FV96" s="261"/>
      <c r="FW96" s="261"/>
      <c r="FX96" s="261"/>
      <c r="FY96" s="261"/>
      <c r="FZ96" s="261"/>
      <c r="GA96" s="261"/>
      <c r="GB96" s="261"/>
      <c r="GC96" s="261"/>
      <c r="GD96" s="261"/>
      <c r="GE96" s="261"/>
      <c r="GF96" s="261"/>
      <c r="GG96" s="261"/>
      <c r="GH96" s="261"/>
      <c r="GI96" s="261"/>
      <c r="GJ96" s="261"/>
      <c r="GK96" s="261"/>
      <c r="GL96" s="261"/>
      <c r="GM96" s="261"/>
      <c r="GN96" s="261"/>
      <c r="GO96" s="261"/>
      <c r="GP96" s="261"/>
      <c r="GQ96" s="261"/>
      <c r="GR96" s="261"/>
      <c r="GS96" s="261"/>
      <c r="GT96" s="261"/>
      <c r="GU96" s="261"/>
      <c r="GV96" s="261"/>
      <c r="GW96" s="261"/>
      <c r="GX96" s="261"/>
      <c r="GY96" s="261"/>
      <c r="GZ96" s="261"/>
      <c r="HA96" s="261"/>
      <c r="HB96" s="261"/>
      <c r="HC96" s="261"/>
      <c r="HD96" s="261"/>
      <c r="HE96" s="261"/>
      <c r="HF96" s="261"/>
      <c r="HG96" s="261"/>
      <c r="HH96" s="261"/>
      <c r="HI96" s="261"/>
      <c r="HJ96" s="261"/>
      <c r="HK96" s="261"/>
      <c r="HL96" s="261"/>
      <c r="HM96" s="261"/>
    </row>
    <row r="97" spans="1:221" ht="41.25" customHeight="1" thickBot="1" x14ac:dyDescent="0.3">
      <c r="A97" s="601" t="s">
        <v>376</v>
      </c>
      <c r="B97" s="601"/>
      <c r="C97" s="601" t="s">
        <v>68</v>
      </c>
      <c r="D97" s="601">
        <v>11</v>
      </c>
      <c r="E97" s="601" t="s">
        <v>377</v>
      </c>
      <c r="F97" s="601" t="s">
        <v>378</v>
      </c>
      <c r="G97" s="601" t="s">
        <v>59</v>
      </c>
      <c r="H97" s="602">
        <v>0.12</v>
      </c>
      <c r="I97" s="596">
        <v>0.1</v>
      </c>
      <c r="J97" s="597">
        <v>31</v>
      </c>
      <c r="K97" s="598" t="s">
        <v>691</v>
      </c>
      <c r="L97" s="599" t="s">
        <v>379</v>
      </c>
      <c r="M97" s="599" t="s">
        <v>164</v>
      </c>
      <c r="N97" s="741">
        <v>1</v>
      </c>
      <c r="O97" s="592" t="s">
        <v>380</v>
      </c>
      <c r="P97" s="593">
        <v>1</v>
      </c>
      <c r="Q97" s="583">
        <v>0.09</v>
      </c>
      <c r="R97" s="592" t="s">
        <v>101</v>
      </c>
      <c r="S97" s="742" t="s">
        <v>381</v>
      </c>
      <c r="T97" s="740">
        <v>1</v>
      </c>
      <c r="U97" s="594">
        <v>0</v>
      </c>
      <c r="V97" s="594">
        <v>0</v>
      </c>
      <c r="W97" s="594">
        <v>0</v>
      </c>
      <c r="X97" s="594">
        <f t="shared" ref="X97" si="120">+V97</f>
        <v>0</v>
      </c>
      <c r="Y97" s="595">
        <f>+(U97*$P$97)</f>
        <v>0</v>
      </c>
      <c r="Z97" s="595">
        <f>+(V97*$P$97)</f>
        <v>0</v>
      </c>
      <c r="AA97" s="595"/>
      <c r="AB97" s="594"/>
      <c r="AC97" s="594">
        <v>0</v>
      </c>
      <c r="AD97" s="594">
        <v>0</v>
      </c>
      <c r="AE97" s="594">
        <v>0</v>
      </c>
      <c r="AF97" s="594">
        <f t="shared" ref="AF97" si="121">+AD97</f>
        <v>0</v>
      </c>
      <c r="AG97" s="595">
        <f>+(AC97*$P$97)</f>
        <v>0</v>
      </c>
      <c r="AH97" s="595">
        <f>+(AD97*$P$97)</f>
        <v>0</v>
      </c>
      <c r="AI97" s="595"/>
      <c r="AJ97" s="594"/>
      <c r="AK97" s="594">
        <v>0</v>
      </c>
      <c r="AL97" s="594">
        <v>0</v>
      </c>
      <c r="AM97" s="594">
        <v>0</v>
      </c>
      <c r="AN97" s="594">
        <f t="shared" ref="AN97" si="122">+AL97</f>
        <v>0</v>
      </c>
      <c r="AO97" s="595">
        <f>+(AK97*$P$97)</f>
        <v>0</v>
      </c>
      <c r="AP97" s="595">
        <f>+(AL97*$P$97)</f>
        <v>0</v>
      </c>
      <c r="AQ97" s="595"/>
      <c r="AR97" s="594"/>
      <c r="AS97" s="594">
        <v>0</v>
      </c>
      <c r="AT97" s="594">
        <v>0</v>
      </c>
      <c r="AU97" s="594">
        <v>0</v>
      </c>
      <c r="AV97" s="594">
        <f t="shared" ref="AV97" si="123">+AT97</f>
        <v>0</v>
      </c>
      <c r="AW97" s="595">
        <f>+(AS97*$P$97)</f>
        <v>0</v>
      </c>
      <c r="AX97" s="595">
        <f>+(AT97*$P$97)</f>
        <v>0</v>
      </c>
      <c r="AY97" s="595"/>
      <c r="AZ97" s="594"/>
      <c r="BA97" s="594">
        <v>0</v>
      </c>
      <c r="BB97" s="594">
        <v>0</v>
      </c>
      <c r="BC97" s="594">
        <v>0</v>
      </c>
      <c r="BD97" s="594">
        <f t="shared" ref="BD97" si="124">+BB97</f>
        <v>0</v>
      </c>
      <c r="BE97" s="595">
        <f>+(BA97*$P$97)</f>
        <v>0</v>
      </c>
      <c r="BF97" s="595">
        <f>+(BB97*$P$97)</f>
        <v>0</v>
      </c>
      <c r="BG97" s="595"/>
      <c r="BH97" s="594"/>
      <c r="BI97" s="594">
        <v>0</v>
      </c>
      <c r="BJ97" s="594">
        <v>0</v>
      </c>
      <c r="BK97" s="594">
        <v>0</v>
      </c>
      <c r="BL97" s="594">
        <f t="shared" ref="BL97" si="125">+BJ97</f>
        <v>0</v>
      </c>
      <c r="BM97" s="595">
        <f>+(BI97*$P$97)</f>
        <v>0</v>
      </c>
      <c r="BN97" s="595">
        <f>+(BJ97*$P$97)</f>
        <v>0</v>
      </c>
      <c r="BO97" s="595"/>
      <c r="BP97" s="594"/>
      <c r="BQ97" s="594">
        <v>0.12</v>
      </c>
      <c r="BR97" s="594">
        <v>0</v>
      </c>
      <c r="BS97" s="594">
        <f>+BQ97</f>
        <v>0.12</v>
      </c>
      <c r="BT97" s="594">
        <f>+BR97</f>
        <v>0</v>
      </c>
      <c r="BU97" s="595">
        <f>+(BQ97*$P$97)</f>
        <v>0.12</v>
      </c>
      <c r="BV97" s="595">
        <f>+(BR97*$P$97)</f>
        <v>0</v>
      </c>
      <c r="BW97" s="595" t="s">
        <v>692</v>
      </c>
      <c r="BX97" s="594" t="s">
        <v>678</v>
      </c>
      <c r="BY97" s="594">
        <v>0.2</v>
      </c>
      <c r="BZ97" s="594">
        <v>0</v>
      </c>
      <c r="CA97" s="594">
        <f>+BY97</f>
        <v>0.2</v>
      </c>
      <c r="CB97" s="594">
        <f t="shared" ref="CB97" si="126">+BZ97</f>
        <v>0</v>
      </c>
      <c r="CC97" s="595">
        <f>+(BY97*$P$97)</f>
        <v>0.2</v>
      </c>
      <c r="CD97" s="595">
        <f>+(BZ97*$P$97)</f>
        <v>0</v>
      </c>
      <c r="CE97" s="595" t="s">
        <v>692</v>
      </c>
      <c r="CF97" s="594" t="s">
        <v>678</v>
      </c>
      <c r="CG97" s="594">
        <v>0.2</v>
      </c>
      <c r="CH97" s="594"/>
      <c r="CI97" s="594">
        <f>+CG97</f>
        <v>0.2</v>
      </c>
      <c r="CJ97" s="594">
        <f>+CH97</f>
        <v>0</v>
      </c>
      <c r="CK97" s="595">
        <f>+(CG97*$P$97)</f>
        <v>0.2</v>
      </c>
      <c r="CL97" s="595">
        <f>+(CH97*$P$97)</f>
        <v>0</v>
      </c>
      <c r="CM97" s="595"/>
      <c r="CN97" s="594"/>
      <c r="CO97" s="594">
        <v>0.2</v>
      </c>
      <c r="CP97" s="594">
        <v>0</v>
      </c>
      <c r="CQ97" s="594">
        <f>+CO97</f>
        <v>0.2</v>
      </c>
      <c r="CR97" s="594">
        <f>+CP97</f>
        <v>0</v>
      </c>
      <c r="CS97" s="595">
        <f>+(CO97*$P$97)</f>
        <v>0.2</v>
      </c>
      <c r="CT97" s="595">
        <f>+(CP97*$P$97)</f>
        <v>0</v>
      </c>
      <c r="CU97" s="595"/>
      <c r="CV97" s="594"/>
      <c r="CW97" s="594">
        <v>0.2</v>
      </c>
      <c r="CX97" s="594">
        <v>0</v>
      </c>
      <c r="CY97" s="594">
        <f>+CW97</f>
        <v>0.2</v>
      </c>
      <c r="CZ97" s="594">
        <f>+CX97</f>
        <v>0</v>
      </c>
      <c r="DA97" s="595">
        <f>+(CW97*$P$97)</f>
        <v>0.2</v>
      </c>
      <c r="DB97" s="595">
        <f>+(CX97*$P$97)</f>
        <v>0</v>
      </c>
      <c r="DC97" s="595"/>
      <c r="DD97" s="594"/>
      <c r="DE97" s="594">
        <v>0.08</v>
      </c>
      <c r="DF97" s="594">
        <v>0</v>
      </c>
      <c r="DG97" s="594">
        <f>+DE97</f>
        <v>0.08</v>
      </c>
      <c r="DH97" s="594">
        <f>+DF97</f>
        <v>0</v>
      </c>
      <c r="DI97" s="595">
        <f>+(DE97*$P$97)</f>
        <v>0.08</v>
      </c>
      <c r="DJ97" s="595">
        <f>+(DF97*$P$97)</f>
        <v>0</v>
      </c>
      <c r="DK97" s="595"/>
      <c r="DL97" s="594"/>
      <c r="DM97" s="573">
        <f>+DE97+CW97+CO97+CG97+BY97+BQ97+BI97+BA97+AS97+AK97+AC97+U97</f>
        <v>1</v>
      </c>
      <c r="DN97" s="258" t="str">
        <f>+IF(DM97=T97,"OK","ERROR")</f>
        <v>OK</v>
      </c>
      <c r="DO97" s="586">
        <f>+U97+AC97+AK97</f>
        <v>0</v>
      </c>
      <c r="DP97" s="586">
        <f t="shared" ref="DP97" si="127">+V97+AD97+AL97</f>
        <v>0</v>
      </c>
      <c r="DQ97" s="585" t="e">
        <f t="shared" si="108"/>
        <v>#DIV/0!</v>
      </c>
      <c r="DR97" s="586">
        <f>+W97+AE97+AM97</f>
        <v>0</v>
      </c>
      <c r="DS97" s="586">
        <f>+X97+AF97+AN97</f>
        <v>0</v>
      </c>
      <c r="DT97" s="585" t="e">
        <f>+DS97/DR97</f>
        <v>#DIV/0!</v>
      </c>
      <c r="DU97" s="584">
        <f>+AO97+AG97+Y97</f>
        <v>0</v>
      </c>
      <c r="DV97" s="584">
        <f>+(DS97*$P$97)+(DS98*$P$98)</f>
        <v>0</v>
      </c>
      <c r="DW97" s="576" t="e">
        <f>+DV97/DU97</f>
        <v>#DIV/0!</v>
      </c>
      <c r="DX97" s="586">
        <f t="shared" si="99"/>
        <v>0</v>
      </c>
      <c r="DY97" s="586">
        <f t="shared" si="99"/>
        <v>0</v>
      </c>
      <c r="DZ97" s="585" t="e">
        <f t="shared" si="109"/>
        <v>#DIV/0!</v>
      </c>
      <c r="EA97" s="586">
        <f>+DR97+BK97+BC97+AW97</f>
        <v>0</v>
      </c>
      <c r="EB97" s="586">
        <f>+DS97+BL97+BD97+AX97</f>
        <v>0</v>
      </c>
      <c r="EC97" s="585" t="e">
        <f>+EB97/EA97</f>
        <v>#DIV/0!</v>
      </c>
      <c r="ED97" s="584">
        <f>+BM97+BE97+AW97+DU97</f>
        <v>0</v>
      </c>
      <c r="EE97" s="584">
        <f>+BN97+BF97+AX97+DV97</f>
        <v>0</v>
      </c>
      <c r="EF97" s="576" t="e">
        <f>+EE97/ED97</f>
        <v>#DIV/0!</v>
      </c>
      <c r="EG97" s="586">
        <f>+DX97+BQ97+BY97+CG97</f>
        <v>0.52</v>
      </c>
      <c r="EH97" s="586">
        <f>+DY97+BR97+BZ97+CH97</f>
        <v>0</v>
      </c>
      <c r="EI97" s="585">
        <f t="shared" si="117"/>
        <v>0</v>
      </c>
      <c r="EJ97" s="586">
        <f>+EA97+BS97+CA97+CI97</f>
        <v>0.52</v>
      </c>
      <c r="EK97" s="586">
        <f>+EB97+CR97+CJ97+CB97</f>
        <v>0</v>
      </c>
      <c r="EL97" s="585">
        <f>+EK97/EJ97</f>
        <v>0</v>
      </c>
      <c r="EM97" s="586">
        <f>+ED97+CK97+CC97+BU97</f>
        <v>0.52</v>
      </c>
      <c r="EN97" s="586">
        <f>+EE97+CL97+CD97+BV97</f>
        <v>0</v>
      </c>
      <c r="EO97" s="576">
        <f>+EN97/EM97</f>
        <v>0</v>
      </c>
      <c r="EP97" s="586">
        <f>+EG97+DE97+CW97+CO97</f>
        <v>1</v>
      </c>
      <c r="EQ97" s="586">
        <f>+EH97+DF97+CX97+CP97</f>
        <v>0</v>
      </c>
      <c r="ER97" s="585">
        <f t="shared" si="111"/>
        <v>0</v>
      </c>
      <c r="ES97" s="586">
        <f>+EJ97+DG97+CY97+CQ97</f>
        <v>1</v>
      </c>
      <c r="ET97" s="586">
        <f>+EK97+DH97+CZ97+CR97</f>
        <v>0</v>
      </c>
      <c r="EU97" s="585">
        <f>+ET97/ES97</f>
        <v>0</v>
      </c>
      <c r="EV97" s="584">
        <f>+EM97+DI97+DA97+CS97</f>
        <v>1</v>
      </c>
      <c r="EW97" s="584">
        <f>+EN97+DJ97+DB97+CT97</f>
        <v>0</v>
      </c>
      <c r="EX97" s="576">
        <f>+EW97/EV97</f>
        <v>0</v>
      </c>
      <c r="EY97" s="743">
        <f>EP97-T97</f>
        <v>0</v>
      </c>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row>
    <row r="98" spans="1:221" ht="41.25" customHeight="1" thickBot="1" x14ac:dyDescent="0.3">
      <c r="A98" s="601"/>
      <c r="B98" s="601"/>
      <c r="C98" s="601"/>
      <c r="D98" s="601"/>
      <c r="E98" s="601"/>
      <c r="F98" s="601"/>
      <c r="G98" s="601"/>
      <c r="H98" s="602"/>
      <c r="I98" s="596"/>
      <c r="J98" s="597"/>
      <c r="K98" s="598"/>
      <c r="L98" s="599"/>
      <c r="M98" s="599"/>
      <c r="N98" s="741"/>
      <c r="O98" s="592"/>
      <c r="P98" s="593"/>
      <c r="Q98" s="583"/>
      <c r="R98" s="592"/>
      <c r="S98" s="742"/>
      <c r="T98" s="740"/>
      <c r="U98" s="594"/>
      <c r="V98" s="594"/>
      <c r="W98" s="594"/>
      <c r="X98" s="594"/>
      <c r="Y98" s="595"/>
      <c r="Z98" s="595"/>
      <c r="AA98" s="595"/>
      <c r="AB98" s="594"/>
      <c r="AC98" s="594"/>
      <c r="AD98" s="594"/>
      <c r="AE98" s="594"/>
      <c r="AF98" s="594"/>
      <c r="AG98" s="595"/>
      <c r="AH98" s="595"/>
      <c r="AI98" s="595"/>
      <c r="AJ98" s="594"/>
      <c r="AK98" s="594"/>
      <c r="AL98" s="594"/>
      <c r="AM98" s="594"/>
      <c r="AN98" s="594"/>
      <c r="AO98" s="595"/>
      <c r="AP98" s="595"/>
      <c r="AQ98" s="595"/>
      <c r="AR98" s="594"/>
      <c r="AS98" s="594"/>
      <c r="AT98" s="594"/>
      <c r="AU98" s="594"/>
      <c r="AV98" s="594"/>
      <c r="AW98" s="595"/>
      <c r="AX98" s="595"/>
      <c r="AY98" s="595"/>
      <c r="AZ98" s="594"/>
      <c r="BA98" s="594"/>
      <c r="BB98" s="594"/>
      <c r="BC98" s="594"/>
      <c r="BD98" s="594"/>
      <c r="BE98" s="595"/>
      <c r="BF98" s="595"/>
      <c r="BG98" s="595"/>
      <c r="BH98" s="594"/>
      <c r="BI98" s="594"/>
      <c r="BJ98" s="594"/>
      <c r="BK98" s="594"/>
      <c r="BL98" s="594"/>
      <c r="BM98" s="595"/>
      <c r="BN98" s="595"/>
      <c r="BO98" s="595"/>
      <c r="BP98" s="594"/>
      <c r="BQ98" s="594"/>
      <c r="BR98" s="594"/>
      <c r="BS98" s="594"/>
      <c r="BT98" s="594"/>
      <c r="BU98" s="595"/>
      <c r="BV98" s="595"/>
      <c r="BW98" s="595"/>
      <c r="BX98" s="594"/>
      <c r="BY98" s="594"/>
      <c r="BZ98" s="594"/>
      <c r="CA98" s="594"/>
      <c r="CB98" s="594"/>
      <c r="CC98" s="595"/>
      <c r="CD98" s="595"/>
      <c r="CE98" s="595"/>
      <c r="CF98" s="594"/>
      <c r="CG98" s="594"/>
      <c r="CH98" s="594"/>
      <c r="CI98" s="594"/>
      <c r="CJ98" s="594"/>
      <c r="CK98" s="595"/>
      <c r="CL98" s="595"/>
      <c r="CM98" s="595"/>
      <c r="CN98" s="594"/>
      <c r="CO98" s="594"/>
      <c r="CP98" s="594"/>
      <c r="CQ98" s="594"/>
      <c r="CR98" s="594"/>
      <c r="CS98" s="595"/>
      <c r="CT98" s="595"/>
      <c r="CU98" s="595"/>
      <c r="CV98" s="594"/>
      <c r="CW98" s="594"/>
      <c r="CX98" s="594"/>
      <c r="CY98" s="594"/>
      <c r="CZ98" s="594"/>
      <c r="DA98" s="595"/>
      <c r="DB98" s="595"/>
      <c r="DC98" s="595"/>
      <c r="DD98" s="594"/>
      <c r="DE98" s="594"/>
      <c r="DF98" s="594"/>
      <c r="DG98" s="594"/>
      <c r="DH98" s="594"/>
      <c r="DI98" s="595"/>
      <c r="DJ98" s="595"/>
      <c r="DK98" s="595"/>
      <c r="DL98" s="594"/>
      <c r="DM98" s="573"/>
      <c r="DN98" s="288" t="str">
        <f>+IF(DM98=T98,"OK","ERROR")</f>
        <v>OK</v>
      </c>
      <c r="DO98" s="586"/>
      <c r="DP98" s="586"/>
      <c r="DQ98" s="585"/>
      <c r="DR98" s="586"/>
      <c r="DS98" s="586"/>
      <c r="DT98" s="585"/>
      <c r="DU98" s="584"/>
      <c r="DV98" s="584"/>
      <c r="DW98" s="576"/>
      <c r="DX98" s="586"/>
      <c r="DY98" s="586"/>
      <c r="DZ98" s="585"/>
      <c r="EA98" s="586"/>
      <c r="EB98" s="586"/>
      <c r="EC98" s="585"/>
      <c r="ED98" s="584"/>
      <c r="EE98" s="584"/>
      <c r="EF98" s="576"/>
      <c r="EG98" s="586"/>
      <c r="EH98" s="586"/>
      <c r="EI98" s="585"/>
      <c r="EJ98" s="586"/>
      <c r="EK98" s="586"/>
      <c r="EL98" s="585"/>
      <c r="EM98" s="586"/>
      <c r="EN98" s="586"/>
      <c r="EO98" s="576"/>
      <c r="EP98" s="586"/>
      <c r="EQ98" s="586"/>
      <c r="ER98" s="585"/>
      <c r="ES98" s="586"/>
      <c r="ET98" s="586"/>
      <c r="EU98" s="585"/>
      <c r="EV98" s="584"/>
      <c r="EW98" s="584"/>
      <c r="EX98" s="576"/>
      <c r="EY98" s="743"/>
      <c r="EZ98" s="246"/>
      <c r="FA98" s="246"/>
      <c r="FB98" s="246"/>
      <c r="FC98" s="246"/>
      <c r="FD98" s="246"/>
      <c r="FE98" s="246"/>
      <c r="FF98" s="246"/>
      <c r="FG98" s="246"/>
      <c r="FH98" s="246"/>
      <c r="FI98" s="246"/>
      <c r="FJ98" s="246"/>
      <c r="FK98" s="246"/>
      <c r="FL98" s="246"/>
      <c r="FM98" s="246"/>
      <c r="FN98" s="246"/>
      <c r="FO98" s="246"/>
      <c r="FP98" s="246"/>
      <c r="FQ98" s="246"/>
      <c r="FR98" s="246"/>
      <c r="FS98" s="246"/>
      <c r="FT98" s="246"/>
      <c r="FU98" s="246"/>
      <c r="FV98" s="246"/>
      <c r="FW98" s="246"/>
      <c r="FX98" s="246"/>
      <c r="FY98" s="246"/>
      <c r="FZ98" s="246"/>
      <c r="GA98" s="246"/>
      <c r="GB98" s="246"/>
      <c r="GC98" s="246"/>
      <c r="GD98" s="246"/>
      <c r="GE98" s="246"/>
      <c r="GF98" s="246"/>
      <c r="GG98" s="246"/>
      <c r="GH98" s="246"/>
      <c r="GI98" s="246"/>
      <c r="GJ98" s="246"/>
      <c r="GK98" s="246"/>
      <c r="GL98" s="246"/>
      <c r="GM98" s="246"/>
      <c r="GN98" s="246"/>
      <c r="GO98" s="246"/>
      <c r="GP98" s="246"/>
      <c r="GQ98" s="246"/>
      <c r="GR98" s="246"/>
      <c r="GS98" s="246"/>
      <c r="GT98" s="246"/>
      <c r="GU98" s="246"/>
      <c r="GV98" s="246"/>
      <c r="GW98" s="246"/>
      <c r="GX98" s="246"/>
      <c r="GY98" s="246"/>
      <c r="GZ98" s="246"/>
      <c r="HA98" s="246"/>
      <c r="HB98" s="246"/>
      <c r="HC98" s="246"/>
      <c r="HD98" s="246"/>
      <c r="HE98" s="246"/>
      <c r="HF98" s="246"/>
      <c r="HG98" s="246"/>
      <c r="HH98" s="246"/>
      <c r="HI98" s="246"/>
      <c r="HJ98" s="246"/>
      <c r="HK98" s="246"/>
      <c r="HL98" s="246"/>
      <c r="HM98" s="246"/>
    </row>
    <row r="99" spans="1:221" x14ac:dyDescent="0.25">
      <c r="A99" s="210"/>
      <c r="B99" s="210"/>
      <c r="C99" s="188"/>
      <c r="D99" s="188"/>
      <c r="E99" s="188"/>
      <c r="F99" s="189"/>
      <c r="G99" s="189"/>
      <c r="H99" s="189"/>
      <c r="I99" s="289">
        <f>+SUM(I22:I98)</f>
        <v>0.99999999999999989</v>
      </c>
      <c r="J99" s="213"/>
      <c r="K99" s="189"/>
      <c r="L99" s="189"/>
      <c r="M99" s="213"/>
      <c r="N99" s="189"/>
      <c r="O99" s="189"/>
      <c r="P99" s="290">
        <f>+SUM(P22:P98)</f>
        <v>10.149999999999999</v>
      </c>
      <c r="Q99" s="290">
        <f>+SUM(Q22:Q98)</f>
        <v>0.98773399014778329</v>
      </c>
      <c r="R99" s="291"/>
      <c r="S99" s="189"/>
      <c r="T99" s="290"/>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89"/>
      <c r="BD99" s="189"/>
      <c r="BE99" s="189"/>
      <c r="BF99" s="189"/>
      <c r="BG99" s="189"/>
      <c r="BH99" s="189"/>
      <c r="BI99" s="189"/>
      <c r="BJ99" s="189"/>
      <c r="BK99" s="189"/>
      <c r="BL99" s="189"/>
      <c r="BM99" s="189"/>
      <c r="BN99" s="189"/>
      <c r="BO99" s="189"/>
      <c r="BP99" s="189"/>
      <c r="BQ99" s="292"/>
      <c r="BR99" s="292"/>
      <c r="BS99" s="292"/>
      <c r="BT99" s="292"/>
      <c r="BU99" s="292"/>
      <c r="BV99" s="292"/>
      <c r="BW99" s="292"/>
      <c r="BX99" s="292"/>
      <c r="BY99" s="292"/>
      <c r="BZ99" s="292"/>
      <c r="CA99" s="292"/>
      <c r="CB99" s="292"/>
      <c r="CC99" s="292"/>
      <c r="CD99" s="292"/>
      <c r="CE99" s="292"/>
      <c r="CF99" s="292"/>
      <c r="CG99" s="292"/>
      <c r="CH99" s="292"/>
      <c r="CI99" s="292"/>
      <c r="CJ99" s="292"/>
      <c r="CK99" s="292"/>
      <c r="CL99" s="292"/>
      <c r="CM99" s="292"/>
      <c r="CN99" s="292"/>
      <c r="CO99" s="292"/>
      <c r="CP99" s="292"/>
      <c r="CQ99" s="292"/>
      <c r="CR99" s="292"/>
      <c r="CS99" s="292"/>
      <c r="CT99" s="292"/>
      <c r="CU99" s="292"/>
      <c r="CV99" s="293"/>
      <c r="CW99" s="292"/>
      <c r="CX99" s="292"/>
      <c r="CY99" s="292"/>
      <c r="CZ99" s="292"/>
      <c r="DA99" s="292"/>
      <c r="DB99" s="292"/>
      <c r="DC99" s="292"/>
      <c r="DD99" s="292"/>
      <c r="DE99" s="292"/>
      <c r="DF99" s="189"/>
      <c r="DG99" s="189"/>
      <c r="DH99" s="189"/>
      <c r="DI99" s="189"/>
      <c r="DJ99" s="189"/>
      <c r="DK99" s="189"/>
      <c r="DL99" s="189"/>
      <c r="DM99" s="189"/>
      <c r="DN99" s="189"/>
      <c r="DO99" s="189"/>
      <c r="DP99" s="189"/>
      <c r="DQ99" s="189"/>
      <c r="DR99" s="189"/>
      <c r="DS99" s="189"/>
      <c r="DT99" s="189"/>
      <c r="DU99" s="189"/>
      <c r="DV99" s="189"/>
      <c r="DW99" s="189"/>
      <c r="DX99" s="189"/>
      <c r="DY99" s="189"/>
      <c r="DZ99" s="189"/>
      <c r="EA99" s="189"/>
      <c r="EB99" s="189"/>
      <c r="EC99" s="189"/>
      <c r="ED99" s="189"/>
      <c r="EE99" s="189"/>
      <c r="EF99" s="189"/>
      <c r="EG99" s="189"/>
      <c r="EH99" s="189"/>
      <c r="EI99" s="189"/>
      <c r="EJ99" s="189"/>
      <c r="EK99" s="189"/>
      <c r="EL99" s="189"/>
      <c r="EM99" s="189"/>
      <c r="EN99" s="189"/>
      <c r="EO99" s="189"/>
      <c r="EP99" s="189"/>
      <c r="EQ99" s="189"/>
      <c r="ER99" s="189"/>
      <c r="ES99" s="189"/>
      <c r="ET99" s="189"/>
      <c r="EU99" s="189"/>
      <c r="EV99" s="189"/>
      <c r="EW99" s="189"/>
      <c r="EX99" s="189"/>
      <c r="EY99" s="189"/>
      <c r="EZ99" s="189"/>
      <c r="FA99" s="189"/>
      <c r="FB99" s="189"/>
      <c r="FC99" s="189"/>
      <c r="FD99" s="189"/>
      <c r="FE99" s="189"/>
      <c r="FF99" s="189"/>
      <c r="FG99" s="189"/>
      <c r="FH99" s="189"/>
      <c r="FI99" s="189"/>
      <c r="FJ99" s="189"/>
      <c r="FK99" s="189"/>
      <c r="FL99" s="189"/>
      <c r="FM99" s="189"/>
      <c r="FN99" s="189"/>
      <c r="FO99" s="189"/>
      <c r="FP99" s="189"/>
      <c r="FQ99" s="189"/>
      <c r="FR99" s="189"/>
      <c r="FS99" s="189"/>
      <c r="FT99" s="189"/>
      <c r="FU99" s="189"/>
      <c r="FV99" s="189"/>
      <c r="FW99" s="189"/>
      <c r="FX99" s="189"/>
      <c r="FY99" s="189"/>
      <c r="FZ99" s="189"/>
      <c r="GA99" s="189"/>
      <c r="GB99" s="189"/>
      <c r="GC99" s="189"/>
      <c r="GD99" s="189"/>
      <c r="GE99" s="189"/>
      <c r="GF99" s="189"/>
      <c r="GG99" s="189"/>
      <c r="GH99" s="189"/>
      <c r="GI99" s="189"/>
      <c r="GJ99" s="189"/>
      <c r="GK99" s="189"/>
      <c r="GL99" s="189"/>
      <c r="GM99" s="189"/>
      <c r="GN99" s="189"/>
      <c r="GO99" s="189"/>
      <c r="GP99" s="189"/>
      <c r="GQ99" s="189"/>
      <c r="GR99" s="189"/>
      <c r="GS99" s="189"/>
      <c r="GT99" s="189"/>
      <c r="GU99" s="189"/>
      <c r="GV99" s="189"/>
      <c r="GW99" s="189"/>
      <c r="GX99" s="189"/>
      <c r="GY99" s="189"/>
      <c r="GZ99" s="189"/>
      <c r="HA99" s="189"/>
      <c r="HB99" s="189"/>
      <c r="HC99" s="189"/>
      <c r="HD99" s="189"/>
      <c r="HE99" s="189"/>
      <c r="HF99" s="189"/>
      <c r="HG99" s="189"/>
      <c r="HH99" s="189"/>
      <c r="HI99" s="189"/>
      <c r="HJ99" s="189"/>
      <c r="HK99" s="189"/>
      <c r="HL99" s="189"/>
      <c r="HM99" s="189"/>
    </row>
  </sheetData>
  <sheetProtection algorithmName="SHA-512" hashValue="7k45cz1pT+WCtHrshKyTLjYljchEfxOfB0kMyNZi4lowQhcslep4+IoTPa9meipsEzkwyq8FR5q+7E5b26/Omw==" saltValue="0873y/M0feh8QfxecW12Xg==" spinCount="100000" sheet="1" objects="1" scenarios="1"/>
  <protectedRanges>
    <protectedRange sqref="CO22:CQ30" name="Rango1"/>
  </protectedRanges>
  <mergeCells count="1724">
    <mergeCell ref="EW97:EW98"/>
    <mergeCell ref="EX97:EX98"/>
    <mergeCell ref="EY97:EY98"/>
    <mergeCell ref="CE44:CE52"/>
    <mergeCell ref="CF44:CF52"/>
    <mergeCell ref="CM44:CM52"/>
    <mergeCell ref="EQ97:EQ98"/>
    <mergeCell ref="ER97:ER98"/>
    <mergeCell ref="ES97:ES98"/>
    <mergeCell ref="ET97:ET98"/>
    <mergeCell ref="EU97:EU98"/>
    <mergeCell ref="EV97:EV98"/>
    <mergeCell ref="EK97:EK98"/>
    <mergeCell ref="EL97:EL98"/>
    <mergeCell ref="EM97:EM98"/>
    <mergeCell ref="EN97:EN98"/>
    <mergeCell ref="EO97:EO98"/>
    <mergeCell ref="EP97:EP98"/>
    <mergeCell ref="EE97:EE98"/>
    <mergeCell ref="EF97:EF98"/>
    <mergeCell ref="EG97:EG98"/>
    <mergeCell ref="CE80:CE83"/>
    <mergeCell ref="CF80:CF83"/>
    <mergeCell ref="CM72:CM78"/>
    <mergeCell ref="CN72:CN78"/>
    <mergeCell ref="CM80:CM83"/>
    <mergeCell ref="CN80:CN83"/>
    <mergeCell ref="CM61:CM62"/>
    <mergeCell ref="CN61:CN62"/>
    <mergeCell ref="CM63:CM64"/>
    <mergeCell ref="EH97:EH98"/>
    <mergeCell ref="EI97:EI98"/>
    <mergeCell ref="EJ97:EJ98"/>
    <mergeCell ref="DY97:DY98"/>
    <mergeCell ref="DZ97:DZ98"/>
    <mergeCell ref="EA97:EA98"/>
    <mergeCell ref="EB97:EB98"/>
    <mergeCell ref="EC97:EC98"/>
    <mergeCell ref="ED97:ED98"/>
    <mergeCell ref="DS97:DS98"/>
    <mergeCell ref="DT97:DT98"/>
    <mergeCell ref="DU97:DU98"/>
    <mergeCell ref="DV97:DV98"/>
    <mergeCell ref="DW97:DW98"/>
    <mergeCell ref="DX97:DX98"/>
    <mergeCell ref="DL97:DL98"/>
    <mergeCell ref="DM97:DM98"/>
    <mergeCell ref="DO97:DO98"/>
    <mergeCell ref="DP97:DP98"/>
    <mergeCell ref="DQ97:DQ98"/>
    <mergeCell ref="DR97:DR98"/>
    <mergeCell ref="DF97:DF98"/>
    <mergeCell ref="DG97:DG98"/>
    <mergeCell ref="DH97:DH98"/>
    <mergeCell ref="DI97:DI98"/>
    <mergeCell ref="DJ97:DJ98"/>
    <mergeCell ref="DK97:DK98"/>
    <mergeCell ref="CZ97:CZ98"/>
    <mergeCell ref="DA97:DA98"/>
    <mergeCell ref="DB97:DB98"/>
    <mergeCell ref="DC97:DC98"/>
    <mergeCell ref="DD97:DD98"/>
    <mergeCell ref="DE97:DE98"/>
    <mergeCell ref="CT97:CT98"/>
    <mergeCell ref="CU97:CU98"/>
    <mergeCell ref="CV97:CV98"/>
    <mergeCell ref="CW97:CW98"/>
    <mergeCell ref="CX97:CX98"/>
    <mergeCell ref="CY97:CY98"/>
    <mergeCell ref="CN97:CN98"/>
    <mergeCell ref="CO97:CO98"/>
    <mergeCell ref="CP97:CP98"/>
    <mergeCell ref="CQ97:CQ98"/>
    <mergeCell ref="CR97:CR98"/>
    <mergeCell ref="CS97:CS98"/>
    <mergeCell ref="CH97:CH98"/>
    <mergeCell ref="CI97:CI98"/>
    <mergeCell ref="CJ97:CJ98"/>
    <mergeCell ref="CK97:CK98"/>
    <mergeCell ref="CL97:CL98"/>
    <mergeCell ref="CM97:CM98"/>
    <mergeCell ref="CB97:CB98"/>
    <mergeCell ref="CC97:CC98"/>
    <mergeCell ref="CD97:CD98"/>
    <mergeCell ref="CE97:CE98"/>
    <mergeCell ref="CF97:CF98"/>
    <mergeCell ref="CG97:CG98"/>
    <mergeCell ref="BV97:BV98"/>
    <mergeCell ref="BW97:BW98"/>
    <mergeCell ref="BX97:BX98"/>
    <mergeCell ref="BY97:BY98"/>
    <mergeCell ref="BZ97:BZ98"/>
    <mergeCell ref="CA97:CA98"/>
    <mergeCell ref="BP97:BP98"/>
    <mergeCell ref="BQ97:BQ98"/>
    <mergeCell ref="BR97:BR98"/>
    <mergeCell ref="BS97:BS98"/>
    <mergeCell ref="BT97:BT98"/>
    <mergeCell ref="BU97:BU98"/>
    <mergeCell ref="BJ97:BJ98"/>
    <mergeCell ref="BK97:BK98"/>
    <mergeCell ref="BL97:BL98"/>
    <mergeCell ref="BM97:BM98"/>
    <mergeCell ref="BN97:BN98"/>
    <mergeCell ref="BO97:BO98"/>
    <mergeCell ref="BD97:BD98"/>
    <mergeCell ref="BE97:BE98"/>
    <mergeCell ref="BF97:BF98"/>
    <mergeCell ref="BG97:BG98"/>
    <mergeCell ref="BH97:BH98"/>
    <mergeCell ref="BI97:BI98"/>
    <mergeCell ref="AX97:AX98"/>
    <mergeCell ref="AY97:AY98"/>
    <mergeCell ref="AZ97:AZ98"/>
    <mergeCell ref="BA97:BA98"/>
    <mergeCell ref="BB97:BB98"/>
    <mergeCell ref="BC97:BC98"/>
    <mergeCell ref="AR97:AR98"/>
    <mergeCell ref="AS97:AS98"/>
    <mergeCell ref="AT97:AT98"/>
    <mergeCell ref="AU97:AU98"/>
    <mergeCell ref="AV97:AV98"/>
    <mergeCell ref="AW97:AW98"/>
    <mergeCell ref="AL97:AL98"/>
    <mergeCell ref="AM97:AM98"/>
    <mergeCell ref="AN97:AN98"/>
    <mergeCell ref="AO97:AO98"/>
    <mergeCell ref="AP97:AP98"/>
    <mergeCell ref="AQ97:AQ98"/>
    <mergeCell ref="AF97:AF98"/>
    <mergeCell ref="AG97:AG98"/>
    <mergeCell ref="AH97:AH98"/>
    <mergeCell ref="AI97:AI98"/>
    <mergeCell ref="AJ97:AJ98"/>
    <mergeCell ref="AK97:AK98"/>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A97:B98"/>
    <mergeCell ref="C97:C98"/>
    <mergeCell ref="D97:D98"/>
    <mergeCell ref="E97:E98"/>
    <mergeCell ref="F97:F98"/>
    <mergeCell ref="G97:G98"/>
    <mergeCell ref="EV91:EV96"/>
    <mergeCell ref="EW91:EW96"/>
    <mergeCell ref="EX91:EX96"/>
    <mergeCell ref="L94:L96"/>
    <mergeCell ref="M94:M96"/>
    <mergeCell ref="N94:N96"/>
    <mergeCell ref="BW91:BW96"/>
    <mergeCell ref="BX91:BX96"/>
    <mergeCell ref="CE91:CE96"/>
    <mergeCell ref="CF91:CF96"/>
    <mergeCell ref="EM91:EM96"/>
    <mergeCell ref="EN91:EN96"/>
    <mergeCell ref="EO91:EO96"/>
    <mergeCell ref="ES91:ES96"/>
    <mergeCell ref="ET91:ET96"/>
    <mergeCell ref="EU91:EU96"/>
    <mergeCell ref="ED91:ED96"/>
    <mergeCell ref="EE91:EE96"/>
    <mergeCell ref="EF91:EF96"/>
    <mergeCell ref="EJ91:EJ96"/>
    <mergeCell ref="EK91:EK96"/>
    <mergeCell ref="EL91:EL96"/>
    <mergeCell ref="DU91:DU96"/>
    <mergeCell ref="DV91:DV96"/>
    <mergeCell ref="DW91:DW96"/>
    <mergeCell ref="EA91:EA96"/>
    <mergeCell ref="EC91:EC96"/>
    <mergeCell ref="DH91:DH96"/>
    <mergeCell ref="DI91:DI96"/>
    <mergeCell ref="DJ91:DJ96"/>
    <mergeCell ref="DR91:DR96"/>
    <mergeCell ref="DS91:DS96"/>
    <mergeCell ref="DT91:DT96"/>
    <mergeCell ref="CT91:CT96"/>
    <mergeCell ref="CY91:CY96"/>
    <mergeCell ref="CZ91:CZ96"/>
    <mergeCell ref="DA91:DA96"/>
    <mergeCell ref="DB91:DB96"/>
    <mergeCell ref="DG91:DG96"/>
    <mergeCell ref="CJ91:CJ96"/>
    <mergeCell ref="CK91:CK96"/>
    <mergeCell ref="CL91:CL96"/>
    <mergeCell ref="CQ91:CQ96"/>
    <mergeCell ref="CR91:CR96"/>
    <mergeCell ref="CS91:CS96"/>
    <mergeCell ref="CM91:CM96"/>
    <mergeCell ref="CN91:CN96"/>
    <mergeCell ref="CB91:CB96"/>
    <mergeCell ref="CC91:CC96"/>
    <mergeCell ref="CD91:CD96"/>
    <mergeCell ref="CI91:CI96"/>
    <mergeCell ref="BL91:BL96"/>
    <mergeCell ref="BM91:BM96"/>
    <mergeCell ref="BN91:BN96"/>
    <mergeCell ref="BS91:BS96"/>
    <mergeCell ref="BT91:BT96"/>
    <mergeCell ref="BU91:BU96"/>
    <mergeCell ref="AX91:AX96"/>
    <mergeCell ref="BC91:BC96"/>
    <mergeCell ref="BD91:BD96"/>
    <mergeCell ref="BE91:BE96"/>
    <mergeCell ref="BF91:BF96"/>
    <mergeCell ref="BK91:BK96"/>
    <mergeCell ref="EB91:EB96"/>
    <mergeCell ref="AU91:AU96"/>
    <mergeCell ref="AV91:AV96"/>
    <mergeCell ref="AW91:AW96"/>
    <mergeCell ref="Z91:Z96"/>
    <mergeCell ref="AE91:AE96"/>
    <mergeCell ref="AF91:AF96"/>
    <mergeCell ref="AG91:AG96"/>
    <mergeCell ref="AH91:AH96"/>
    <mergeCell ref="AM91:AM96"/>
    <mergeCell ref="N91:N93"/>
    <mergeCell ref="P91:P96"/>
    <mergeCell ref="Q91:Q96"/>
    <mergeCell ref="W91:W96"/>
    <mergeCell ref="X91:X96"/>
    <mergeCell ref="Y91:Y96"/>
    <mergeCell ref="BV91:BV96"/>
    <mergeCell ref="CA91:CA96"/>
    <mergeCell ref="H91:H96"/>
    <mergeCell ref="I91:I96"/>
    <mergeCell ref="J91:J96"/>
    <mergeCell ref="K91:K96"/>
    <mergeCell ref="L91:L93"/>
    <mergeCell ref="M91:M93"/>
    <mergeCell ref="A91:B96"/>
    <mergeCell ref="C91:C96"/>
    <mergeCell ref="D91:D96"/>
    <mergeCell ref="E91:E96"/>
    <mergeCell ref="F91:F96"/>
    <mergeCell ref="G91:G96"/>
    <mergeCell ref="EM89:EM90"/>
    <mergeCell ref="EN89:EN90"/>
    <mergeCell ref="EO89:EO90"/>
    <mergeCell ref="EV89:EV90"/>
    <mergeCell ref="EW89:EW90"/>
    <mergeCell ref="AW89:AW90"/>
    <mergeCell ref="AX89:AX90"/>
    <mergeCell ref="BE89:BE90"/>
    <mergeCell ref="BF89:BF90"/>
    <mergeCell ref="BM89:BM90"/>
    <mergeCell ref="BN89:BN90"/>
    <mergeCell ref="Y89:Y90"/>
    <mergeCell ref="Z89:Z90"/>
    <mergeCell ref="AG89:AG90"/>
    <mergeCell ref="AH89:AH90"/>
    <mergeCell ref="AO89:AO90"/>
    <mergeCell ref="AP89:AP90"/>
    <mergeCell ref="AN91:AN96"/>
    <mergeCell ref="AO91:AO96"/>
    <mergeCell ref="AP91:AP96"/>
    <mergeCell ref="EX89:EX90"/>
    <mergeCell ref="DU89:DU90"/>
    <mergeCell ref="DV89:DV90"/>
    <mergeCell ref="DW89:DW90"/>
    <mergeCell ref="ED89:ED90"/>
    <mergeCell ref="EE89:EE90"/>
    <mergeCell ref="EF89:EF90"/>
    <mergeCell ref="CS89:CS90"/>
    <mergeCell ref="CT89:CT90"/>
    <mergeCell ref="DA89:DA90"/>
    <mergeCell ref="DB89:DB90"/>
    <mergeCell ref="DI89:DI90"/>
    <mergeCell ref="DJ89:DJ90"/>
    <mergeCell ref="BU89:BU90"/>
    <mergeCell ref="BV89:BV90"/>
    <mergeCell ref="CC89:CC90"/>
    <mergeCell ref="CD89:CD90"/>
    <mergeCell ref="CK89:CK90"/>
    <mergeCell ref="CL89:CL90"/>
    <mergeCell ref="EW84:EW88"/>
    <mergeCell ref="EX84:EX88"/>
    <mergeCell ref="A89:B90"/>
    <mergeCell ref="C89:C90"/>
    <mergeCell ref="D89:D90"/>
    <mergeCell ref="E89:E90"/>
    <mergeCell ref="F89:F90"/>
    <mergeCell ref="G89:G90"/>
    <mergeCell ref="H89:H90"/>
    <mergeCell ref="I89:I90"/>
    <mergeCell ref="EN84:EN88"/>
    <mergeCell ref="EO84:EO88"/>
    <mergeCell ref="ES84:ES88"/>
    <mergeCell ref="ET84:ET88"/>
    <mergeCell ref="EU84:EU88"/>
    <mergeCell ref="EV84:EV88"/>
    <mergeCell ref="EE84:EE88"/>
    <mergeCell ref="EF84:EF88"/>
    <mergeCell ref="EJ84:EJ88"/>
    <mergeCell ref="EK84:EK88"/>
    <mergeCell ref="EL84:EL88"/>
    <mergeCell ref="EM84:EM88"/>
    <mergeCell ref="DV84:DV88"/>
    <mergeCell ref="DW84:DW88"/>
    <mergeCell ref="EA84:EA88"/>
    <mergeCell ref="EB84:EB88"/>
    <mergeCell ref="EC84:EC88"/>
    <mergeCell ref="ED84:ED88"/>
    <mergeCell ref="DI84:DI88"/>
    <mergeCell ref="DJ84:DJ88"/>
    <mergeCell ref="DR84:DR88"/>
    <mergeCell ref="DS84:DS88"/>
    <mergeCell ref="DT84:DT88"/>
    <mergeCell ref="DU84:DU88"/>
    <mergeCell ref="CY84:CY88"/>
    <mergeCell ref="CZ84:CZ88"/>
    <mergeCell ref="DA84:DA88"/>
    <mergeCell ref="DB84:DB88"/>
    <mergeCell ref="DG84:DG88"/>
    <mergeCell ref="DH84:DH88"/>
    <mergeCell ref="CK84:CK88"/>
    <mergeCell ref="CL84:CL88"/>
    <mergeCell ref="CQ84:CQ88"/>
    <mergeCell ref="CR84:CR88"/>
    <mergeCell ref="CS84:CS88"/>
    <mergeCell ref="CT84:CT88"/>
    <mergeCell ref="CA84:CA88"/>
    <mergeCell ref="CB84:CB88"/>
    <mergeCell ref="CC84:CC88"/>
    <mergeCell ref="CD84:CD88"/>
    <mergeCell ref="CI84:CI88"/>
    <mergeCell ref="CJ84:CJ88"/>
    <mergeCell ref="BM84:BM88"/>
    <mergeCell ref="BN84:BN88"/>
    <mergeCell ref="BS84:BS88"/>
    <mergeCell ref="BT84:BT88"/>
    <mergeCell ref="BU84:BU88"/>
    <mergeCell ref="BV84:BV88"/>
    <mergeCell ref="BC84:BC88"/>
    <mergeCell ref="BD84:BD88"/>
    <mergeCell ref="BE84:BE88"/>
    <mergeCell ref="BF84:BF88"/>
    <mergeCell ref="BK84:BK88"/>
    <mergeCell ref="BL84:BL88"/>
    <mergeCell ref="AO84:AO88"/>
    <mergeCell ref="AP84:AP88"/>
    <mergeCell ref="AU84:AU88"/>
    <mergeCell ref="AV84:AV88"/>
    <mergeCell ref="AW84:AW88"/>
    <mergeCell ref="AX84:AX88"/>
    <mergeCell ref="AE84:AE88"/>
    <mergeCell ref="AF84:AF88"/>
    <mergeCell ref="AG84:AG88"/>
    <mergeCell ref="AH84:AH88"/>
    <mergeCell ref="AM84:AM88"/>
    <mergeCell ref="AN84:AN88"/>
    <mergeCell ref="Q84:Q88"/>
    <mergeCell ref="R84:R88"/>
    <mergeCell ref="W84:W88"/>
    <mergeCell ref="X84:X88"/>
    <mergeCell ref="Y84:Y88"/>
    <mergeCell ref="Z84:Z88"/>
    <mergeCell ref="H84:H88"/>
    <mergeCell ref="I84:I88"/>
    <mergeCell ref="J84:J88"/>
    <mergeCell ref="K84:K88"/>
    <mergeCell ref="O84:O88"/>
    <mergeCell ref="P84:P88"/>
    <mergeCell ref="A84:B88"/>
    <mergeCell ref="C84:C88"/>
    <mergeCell ref="D84:D88"/>
    <mergeCell ref="E84:E88"/>
    <mergeCell ref="F84:F88"/>
    <mergeCell ref="G84:G88"/>
    <mergeCell ref="EJ79:EJ81"/>
    <mergeCell ref="EK79:EK81"/>
    <mergeCell ref="EL79:EL81"/>
    <mergeCell ref="ES79:ES81"/>
    <mergeCell ref="ET79:ET81"/>
    <mergeCell ref="EU79:EU81"/>
    <mergeCell ref="DR79:DR81"/>
    <mergeCell ref="DS79:DS81"/>
    <mergeCell ref="DT79:DT81"/>
    <mergeCell ref="EA79:EA81"/>
    <mergeCell ref="EB79:EB81"/>
    <mergeCell ref="EC79:EC81"/>
    <mergeCell ref="CQ79:CQ81"/>
    <mergeCell ref="CR79:CR81"/>
    <mergeCell ref="CY79:CY81"/>
    <mergeCell ref="CZ79:CZ81"/>
    <mergeCell ref="DG79:DG81"/>
    <mergeCell ref="DH79:DH81"/>
    <mergeCell ref="BS79:BS81"/>
    <mergeCell ref="BT79:BT81"/>
    <mergeCell ref="CA79:CA81"/>
    <mergeCell ref="CB79:CB81"/>
    <mergeCell ref="CI79:CI81"/>
    <mergeCell ref="CJ79:CJ81"/>
    <mergeCell ref="BW72:BW83"/>
    <mergeCell ref="BX72:BX83"/>
    <mergeCell ref="Q79:Q81"/>
    <mergeCell ref="R79:R81"/>
    <mergeCell ref="EC77:EC78"/>
    <mergeCell ref="EJ77:EJ78"/>
    <mergeCell ref="EK77:EK78"/>
    <mergeCell ref="EL77:EL78"/>
    <mergeCell ref="ES77:ES78"/>
    <mergeCell ref="ET77:ET78"/>
    <mergeCell ref="DH77:DH78"/>
    <mergeCell ref="DR77:DR78"/>
    <mergeCell ref="DS77:DS78"/>
    <mergeCell ref="DT77:DT78"/>
    <mergeCell ref="CE72:CE78"/>
    <mergeCell ref="CF72:CF78"/>
    <mergeCell ref="CI74:CI76"/>
    <mergeCell ref="CJ74:CJ76"/>
    <mergeCell ref="CL68:CL83"/>
    <mergeCell ref="CT68:CT83"/>
    <mergeCell ref="CY68:CY69"/>
    <mergeCell ref="CZ68:CZ69"/>
    <mergeCell ref="DA68:DA83"/>
    <mergeCell ref="CJ68:CJ69"/>
    <mergeCell ref="CK68:CK83"/>
    <mergeCell ref="AU79:AU81"/>
    <mergeCell ref="AV79:AV81"/>
    <mergeCell ref="BC79:BC81"/>
    <mergeCell ref="BD79:BD81"/>
    <mergeCell ref="BK79:BK81"/>
    <mergeCell ref="BL79:BL81"/>
    <mergeCell ref="EJ68:EJ69"/>
    <mergeCell ref="EB70:EB71"/>
    <mergeCell ref="EC70:EC71"/>
    <mergeCell ref="L74:L76"/>
    <mergeCell ref="M74:M76"/>
    <mergeCell ref="N74:N76"/>
    <mergeCell ref="O74:O76"/>
    <mergeCell ref="P74:P76"/>
    <mergeCell ref="Q74:Q76"/>
    <mergeCell ref="R74:R76"/>
    <mergeCell ref="EC72:EC73"/>
    <mergeCell ref="EJ72:EJ73"/>
    <mergeCell ref="EK72:EK73"/>
    <mergeCell ref="EL72:EL73"/>
    <mergeCell ref="ES72:ES73"/>
    <mergeCell ref="ET72:ET73"/>
    <mergeCell ref="CZ72:CZ73"/>
    <mergeCell ref="DG72:DG73"/>
    <mergeCell ref="BC72:BC73"/>
    <mergeCell ref="BD72:BD73"/>
    <mergeCell ref="BK72:BK73"/>
    <mergeCell ref="BL72:BL73"/>
    <mergeCell ref="R72:R73"/>
    <mergeCell ref="W72:W73"/>
    <mergeCell ref="EB72:EB73"/>
    <mergeCell ref="AH68:AH83"/>
    <mergeCell ref="AM68:AM69"/>
    <mergeCell ref="AN68:AN69"/>
    <mergeCell ref="AO68:AO83"/>
    <mergeCell ref="AP68:AP83"/>
    <mergeCell ref="AU68:AU69"/>
    <mergeCell ref="AM70:AM71"/>
    <mergeCell ref="N79:N81"/>
    <mergeCell ref="O79:O81"/>
    <mergeCell ref="P79:P81"/>
    <mergeCell ref="EU77:EU78"/>
    <mergeCell ref="J79:J81"/>
    <mergeCell ref="K79:K81"/>
    <mergeCell ref="EL74:EL76"/>
    <mergeCell ref="ES74:ES76"/>
    <mergeCell ref="ET74:ET76"/>
    <mergeCell ref="EU74:EU76"/>
    <mergeCell ref="DS74:DS76"/>
    <mergeCell ref="DT74:DT76"/>
    <mergeCell ref="EA74:EA76"/>
    <mergeCell ref="EB74:EB76"/>
    <mergeCell ref="EC74:EC76"/>
    <mergeCell ref="EJ74:EJ76"/>
    <mergeCell ref="CR74:CR76"/>
    <mergeCell ref="CY74:CY76"/>
    <mergeCell ref="DJ68:DJ83"/>
    <mergeCell ref="DR68:DR69"/>
    <mergeCell ref="DG70:DG71"/>
    <mergeCell ref="DH70:DH71"/>
    <mergeCell ref="DR70:DR71"/>
    <mergeCell ref="DG77:DG78"/>
    <mergeCell ref="CR68:CR69"/>
    <mergeCell ref="CS68:CS83"/>
    <mergeCell ref="DH74:DH76"/>
    <mergeCell ref="DR74:DR76"/>
    <mergeCell ref="CR72:CR73"/>
    <mergeCell ref="ET70:ET71"/>
    <mergeCell ref="EU70:EU71"/>
    <mergeCell ref="EF68:EF83"/>
    <mergeCell ref="EU72:EU73"/>
    <mergeCell ref="J74:J76"/>
    <mergeCell ref="K74:K76"/>
    <mergeCell ref="BK74:BK76"/>
    <mergeCell ref="BL74:BL76"/>
    <mergeCell ref="W74:W76"/>
    <mergeCell ref="X74:X76"/>
    <mergeCell ref="AE74:AE76"/>
    <mergeCell ref="AF74:AF76"/>
    <mergeCell ref="AM74:AM76"/>
    <mergeCell ref="AN74:AN76"/>
    <mergeCell ref="W77:W78"/>
    <mergeCell ref="X77:X78"/>
    <mergeCell ref="AE77:AE78"/>
    <mergeCell ref="CZ74:CZ76"/>
    <mergeCell ref="DG74:DG76"/>
    <mergeCell ref="BS74:BS76"/>
    <mergeCell ref="BT74:BT76"/>
    <mergeCell ref="CA74:CA76"/>
    <mergeCell ref="CB74:CB76"/>
    <mergeCell ref="CI77:CI78"/>
    <mergeCell ref="BU68:BU83"/>
    <mergeCell ref="BV68:BV83"/>
    <mergeCell ref="CA68:CA69"/>
    <mergeCell ref="CB68:CB69"/>
    <mergeCell ref="CC68:CC83"/>
    <mergeCell ref="BT70:BT71"/>
    <mergeCell ref="CA70:CA71"/>
    <mergeCell ref="CB70:CB71"/>
    <mergeCell ref="BT72:BT73"/>
    <mergeCell ref="BF68:BF83"/>
    <mergeCell ref="CD68:CD83"/>
    <mergeCell ref="ET68:ET69"/>
    <mergeCell ref="EU68:EU69"/>
    <mergeCell ref="EV68:EV83"/>
    <mergeCell ref="EW68:EW83"/>
    <mergeCell ref="EX68:EX83"/>
    <mergeCell ref="O70:O71"/>
    <mergeCell ref="P70:P71"/>
    <mergeCell ref="R70:R71"/>
    <mergeCell ref="W70:W71"/>
    <mergeCell ref="X70:X71"/>
    <mergeCell ref="EK68:EK69"/>
    <mergeCell ref="EL68:EL69"/>
    <mergeCell ref="EM68:EM83"/>
    <mergeCell ref="EN68:EN83"/>
    <mergeCell ref="EO68:EO83"/>
    <mergeCell ref="ES68:ES69"/>
    <mergeCell ref="EK70:EK71"/>
    <mergeCell ref="EL70:EL71"/>
    <mergeCell ref="ES70:ES71"/>
    <mergeCell ref="EK74:EK76"/>
    <mergeCell ref="EB68:EB69"/>
    <mergeCell ref="EC68:EC69"/>
    <mergeCell ref="ED68:ED83"/>
    <mergeCell ref="EE68:EE83"/>
    <mergeCell ref="AU72:AU73"/>
    <mergeCell ref="AV72:AV73"/>
    <mergeCell ref="DS68:DS69"/>
    <mergeCell ref="DT68:DT69"/>
    <mergeCell ref="DU68:DU83"/>
    <mergeCell ref="EJ70:EJ71"/>
    <mergeCell ref="CR70:CR71"/>
    <mergeCell ref="DV68:DV83"/>
    <mergeCell ref="DW68:DW83"/>
    <mergeCell ref="EA68:EA69"/>
    <mergeCell ref="DS70:DS71"/>
    <mergeCell ref="DT70:DT71"/>
    <mergeCell ref="EA70:EA71"/>
    <mergeCell ref="EA72:EA73"/>
    <mergeCell ref="DS72:DS73"/>
    <mergeCell ref="DT72:DT73"/>
    <mergeCell ref="EA77:EA78"/>
    <mergeCell ref="EB77:EB78"/>
    <mergeCell ref="CQ68:CQ69"/>
    <mergeCell ref="CI70:CI71"/>
    <mergeCell ref="CJ70:CJ71"/>
    <mergeCell ref="CQ70:CQ71"/>
    <mergeCell ref="CQ74:CQ76"/>
    <mergeCell ref="DB68:DB83"/>
    <mergeCell ref="DG68:DG69"/>
    <mergeCell ref="DH68:DH69"/>
    <mergeCell ref="DI68:DI83"/>
    <mergeCell ref="CJ77:CJ78"/>
    <mergeCell ref="CQ77:CQ78"/>
    <mergeCell ref="CR77:CR78"/>
    <mergeCell ref="CY77:CY78"/>
    <mergeCell ref="CZ77:CZ78"/>
    <mergeCell ref="DH72:DH73"/>
    <mergeCell ref="DR72:DR73"/>
    <mergeCell ref="CI68:CI69"/>
    <mergeCell ref="CZ70:CZ71"/>
    <mergeCell ref="CY72:CY73"/>
    <mergeCell ref="CY70:CY71"/>
    <mergeCell ref="BK68:BK69"/>
    <mergeCell ref="BL68:BL69"/>
    <mergeCell ref="BM68:BM83"/>
    <mergeCell ref="BN68:BN83"/>
    <mergeCell ref="BS68:BS69"/>
    <mergeCell ref="BK70:BK71"/>
    <mergeCell ref="BL70:BL71"/>
    <mergeCell ref="BS70:BS71"/>
    <mergeCell ref="BS72:BS73"/>
    <mergeCell ref="CA72:CA73"/>
    <mergeCell ref="CB72:CB73"/>
    <mergeCell ref="CI72:CI73"/>
    <mergeCell ref="CJ72:CJ73"/>
    <mergeCell ref="CQ72:CQ73"/>
    <mergeCell ref="AV68:AV69"/>
    <mergeCell ref="AW68:AW83"/>
    <mergeCell ref="AX68:AX83"/>
    <mergeCell ref="BC68:BC69"/>
    <mergeCell ref="BD68:BD69"/>
    <mergeCell ref="BE68:BE83"/>
    <mergeCell ref="AV70:AV71"/>
    <mergeCell ref="BC70:BC71"/>
    <mergeCell ref="BD70:BD71"/>
    <mergeCell ref="BK77:BK78"/>
    <mergeCell ref="BL77:BL78"/>
    <mergeCell ref="BS77:BS78"/>
    <mergeCell ref="BT77:BT78"/>
    <mergeCell ref="CA77:CA78"/>
    <mergeCell ref="CB77:CB78"/>
    <mergeCell ref="BT68:BT69"/>
    <mergeCell ref="AV74:AV76"/>
    <mergeCell ref="BC74:BC76"/>
    <mergeCell ref="AN70:AN71"/>
    <mergeCell ref="AU70:AU71"/>
    <mergeCell ref="AN72:AN73"/>
    <mergeCell ref="AV77:AV78"/>
    <mergeCell ref="BC77:BC78"/>
    <mergeCell ref="BD77:BD78"/>
    <mergeCell ref="X68:X69"/>
    <mergeCell ref="Y68:Y83"/>
    <mergeCell ref="Z68:Z83"/>
    <mergeCell ref="AE68:AE69"/>
    <mergeCell ref="AF68:AF69"/>
    <mergeCell ref="AG68:AG83"/>
    <mergeCell ref="AE70:AE71"/>
    <mergeCell ref="AF70:AF71"/>
    <mergeCell ref="AF77:AF78"/>
    <mergeCell ref="X79:X81"/>
    <mergeCell ref="AE79:AE81"/>
    <mergeCell ref="X72:X73"/>
    <mergeCell ref="AE72:AE73"/>
    <mergeCell ref="AF72:AF73"/>
    <mergeCell ref="AM72:AM73"/>
    <mergeCell ref="AM77:AM78"/>
    <mergeCell ref="AN77:AN78"/>
    <mergeCell ref="AU77:AU78"/>
    <mergeCell ref="AU74:AU76"/>
    <mergeCell ref="AF79:AF81"/>
    <mergeCell ref="AM79:AM81"/>
    <mergeCell ref="AN79:AN81"/>
    <mergeCell ref="BD74:BD76"/>
    <mergeCell ref="N68:N69"/>
    <mergeCell ref="O68:O69"/>
    <mergeCell ref="P68:P69"/>
    <mergeCell ref="Q68:Q69"/>
    <mergeCell ref="R68:R69"/>
    <mergeCell ref="W68:W69"/>
    <mergeCell ref="H68:H83"/>
    <mergeCell ref="I68:I83"/>
    <mergeCell ref="J68:J69"/>
    <mergeCell ref="K68:K69"/>
    <mergeCell ref="L68:L69"/>
    <mergeCell ref="M68:M69"/>
    <mergeCell ref="P77:P78"/>
    <mergeCell ref="Q77:Q78"/>
    <mergeCell ref="J77:J78"/>
    <mergeCell ref="K77:K78"/>
    <mergeCell ref="L77:L78"/>
    <mergeCell ref="M77:M78"/>
    <mergeCell ref="N77:N78"/>
    <mergeCell ref="O77:O78"/>
    <mergeCell ref="W79:W81"/>
    <mergeCell ref="J72:J73"/>
    <mergeCell ref="K72:K73"/>
    <mergeCell ref="L72:L73"/>
    <mergeCell ref="M72:M73"/>
    <mergeCell ref="N72:N73"/>
    <mergeCell ref="O72:O73"/>
    <mergeCell ref="P72:P73"/>
    <mergeCell ref="Q72:Q73"/>
    <mergeCell ref="R77:R78"/>
    <mergeCell ref="L79:L81"/>
    <mergeCell ref="M79:M81"/>
    <mergeCell ref="A68:B83"/>
    <mergeCell ref="C68:C83"/>
    <mergeCell ref="D68:D83"/>
    <mergeCell ref="E68:E83"/>
    <mergeCell ref="F68:F83"/>
    <mergeCell ref="G68:G83"/>
    <mergeCell ref="EK65:EK67"/>
    <mergeCell ref="EL65:EL67"/>
    <mergeCell ref="EP65:EP67"/>
    <mergeCell ref="EQ65:EQ67"/>
    <mergeCell ref="ES65:ES67"/>
    <mergeCell ref="ET65:ET67"/>
    <mergeCell ref="DX65:DX67"/>
    <mergeCell ref="DY65:DY67"/>
    <mergeCell ref="EA65:EA67"/>
    <mergeCell ref="EB65:EB67"/>
    <mergeCell ref="EC65:EC67"/>
    <mergeCell ref="EG65:EG67"/>
    <mergeCell ref="DG65:DG67"/>
    <mergeCell ref="DH65:DH67"/>
    <mergeCell ref="DO65:DO67"/>
    <mergeCell ref="DP65:DP67"/>
    <mergeCell ref="DR65:DR67"/>
    <mergeCell ref="DS65:DS67"/>
    <mergeCell ref="CQ65:CQ67"/>
    <mergeCell ref="CR65:CR67"/>
    <mergeCell ref="CW65:CW67"/>
    <mergeCell ref="CX65:CX67"/>
    <mergeCell ref="CY65:CY67"/>
    <mergeCell ref="CZ65:CZ67"/>
    <mergeCell ref="CG65:CG67"/>
    <mergeCell ref="CH65:CH67"/>
    <mergeCell ref="AE65:AE67"/>
    <mergeCell ref="P65:P67"/>
    <mergeCell ref="Q65:Q67"/>
    <mergeCell ref="R65:R67"/>
    <mergeCell ref="S65:S67"/>
    <mergeCell ref="T65:T67"/>
    <mergeCell ref="U65:U67"/>
    <mergeCell ref="J65:J67"/>
    <mergeCell ref="K65:K67"/>
    <mergeCell ref="L65:L67"/>
    <mergeCell ref="M65:M67"/>
    <mergeCell ref="N65:N67"/>
    <mergeCell ref="O65:O67"/>
    <mergeCell ref="CO65:CO67"/>
    <mergeCell ref="CP65:CP67"/>
    <mergeCell ref="BQ65:BQ67"/>
    <mergeCell ref="BR65:BR67"/>
    <mergeCell ref="BS65:BS67"/>
    <mergeCell ref="BT65:BT67"/>
    <mergeCell ref="BY65:BY67"/>
    <mergeCell ref="BZ65:BZ67"/>
    <mergeCell ref="BA65:BA67"/>
    <mergeCell ref="BB65:BB67"/>
    <mergeCell ref="BC65:BC67"/>
    <mergeCell ref="BD65:BD67"/>
    <mergeCell ref="BI65:BI67"/>
    <mergeCell ref="BJ65:BJ67"/>
    <mergeCell ref="AF65:AF67"/>
    <mergeCell ref="AK65:AK67"/>
    <mergeCell ref="AL65:AL67"/>
    <mergeCell ref="AM65:AM67"/>
    <mergeCell ref="AN65:AN67"/>
    <mergeCell ref="EG61:EG62"/>
    <mergeCell ref="EH61:EH62"/>
    <mergeCell ref="EI61:EI62"/>
    <mergeCell ref="EJ61:EJ63"/>
    <mergeCell ref="EK61:EK63"/>
    <mergeCell ref="CW61:CW62"/>
    <mergeCell ref="CX61:CX62"/>
    <mergeCell ref="CY61:CY63"/>
    <mergeCell ref="CZ61:CZ63"/>
    <mergeCell ref="DE61:DE62"/>
    <mergeCell ref="DF61:DF62"/>
    <mergeCell ref="BY61:BY62"/>
    <mergeCell ref="BZ61:BZ62"/>
    <mergeCell ref="CA61:CA63"/>
    <mergeCell ref="CB61:CB63"/>
    <mergeCell ref="CG61:CG62"/>
    <mergeCell ref="CH61:CH62"/>
    <mergeCell ref="CE61:CE62"/>
    <mergeCell ref="CF61:CF62"/>
    <mergeCell ref="CN63:CN64"/>
    <mergeCell ref="CE63:CE64"/>
    <mergeCell ref="CF63:CF64"/>
    <mergeCell ref="EW55:EW67"/>
    <mergeCell ref="EX55:EX67"/>
    <mergeCell ref="J61:J63"/>
    <mergeCell ref="K61:K63"/>
    <mergeCell ref="L61:L62"/>
    <mergeCell ref="M61:M63"/>
    <mergeCell ref="N61:N63"/>
    <mergeCell ref="O61:O63"/>
    <mergeCell ref="P61:P63"/>
    <mergeCell ref="Q61:Q63"/>
    <mergeCell ref="EN55:EN67"/>
    <mergeCell ref="EO55:EO67"/>
    <mergeCell ref="ES55:ES60"/>
    <mergeCell ref="ET55:ET60"/>
    <mergeCell ref="EU55:EU60"/>
    <mergeCell ref="EV55:EV67"/>
    <mergeCell ref="ES61:ES63"/>
    <mergeCell ref="ET61:ET63"/>
    <mergeCell ref="EU65:EU67"/>
    <mergeCell ref="EE55:EE67"/>
    <mergeCell ref="EF55:EF67"/>
    <mergeCell ref="EJ55:EJ60"/>
    <mergeCell ref="EK55:EK60"/>
    <mergeCell ref="EL55:EL60"/>
    <mergeCell ref="EM55:EM67"/>
    <mergeCell ref="EL61:EL63"/>
    <mergeCell ref="EH65:EH67"/>
    <mergeCell ref="EI65:EI67"/>
    <mergeCell ref="EJ65:EJ67"/>
    <mergeCell ref="DV55:DV67"/>
    <mergeCell ref="DW55:DW67"/>
    <mergeCell ref="EA55:EA60"/>
    <mergeCell ref="EB55:EB60"/>
    <mergeCell ref="EC55:EC60"/>
    <mergeCell ref="ED55:ED67"/>
    <mergeCell ref="DX61:DX62"/>
    <mergeCell ref="DY61:DY62"/>
    <mergeCell ref="EA61:EA63"/>
    <mergeCell ref="EB61:EB63"/>
    <mergeCell ref="DI55:DI67"/>
    <mergeCell ref="DJ55:DJ67"/>
    <mergeCell ref="DR55:DR60"/>
    <mergeCell ref="DS55:DS60"/>
    <mergeCell ref="DT55:DT60"/>
    <mergeCell ref="DU55:DU67"/>
    <mergeCell ref="DR61:DR63"/>
    <mergeCell ref="DS61:DS63"/>
    <mergeCell ref="DT61:DT63"/>
    <mergeCell ref="DT65:DT67"/>
    <mergeCell ref="EC61:EC63"/>
    <mergeCell ref="CY55:CY60"/>
    <mergeCell ref="CZ55:CZ60"/>
    <mergeCell ref="DA55:DA67"/>
    <mergeCell ref="DB55:DB67"/>
    <mergeCell ref="DG55:DG60"/>
    <mergeCell ref="DH55:DH60"/>
    <mergeCell ref="DG61:DG63"/>
    <mergeCell ref="DH61:DH63"/>
    <mergeCell ref="DE65:DE67"/>
    <mergeCell ref="DF65:DF67"/>
    <mergeCell ref="CK55:CK67"/>
    <mergeCell ref="CL55:CL67"/>
    <mergeCell ref="CQ55:CQ60"/>
    <mergeCell ref="CR55:CR60"/>
    <mergeCell ref="CS55:CS67"/>
    <mergeCell ref="CT55:CT67"/>
    <mergeCell ref="CO61:CO62"/>
    <mergeCell ref="CP61:CP62"/>
    <mergeCell ref="CQ61:CQ63"/>
    <mergeCell ref="CR61:CR63"/>
    <mergeCell ref="CM65:CM67"/>
    <mergeCell ref="CN65:CN67"/>
    <mergeCell ref="CA55:CA60"/>
    <mergeCell ref="CB55:CB60"/>
    <mergeCell ref="CC55:CC67"/>
    <mergeCell ref="CD55:CD67"/>
    <mergeCell ref="CI55:CI60"/>
    <mergeCell ref="CJ55:CJ60"/>
    <mergeCell ref="CI61:CI63"/>
    <mergeCell ref="CJ61:CJ63"/>
    <mergeCell ref="CA65:CA67"/>
    <mergeCell ref="CB65:CB67"/>
    <mergeCell ref="BM55:BM67"/>
    <mergeCell ref="BN55:BN67"/>
    <mergeCell ref="BS55:BS60"/>
    <mergeCell ref="BT55:BT60"/>
    <mergeCell ref="BU55:BU67"/>
    <mergeCell ref="BV55:BV67"/>
    <mergeCell ref="BQ61:BQ62"/>
    <mergeCell ref="BR61:BR62"/>
    <mergeCell ref="BS61:BS63"/>
    <mergeCell ref="BT61:BT63"/>
    <mergeCell ref="CE65:CE67"/>
    <mergeCell ref="CF65:CF67"/>
    <mergeCell ref="BW63:BW64"/>
    <mergeCell ref="BX63:BX64"/>
    <mergeCell ref="BW61:BW62"/>
    <mergeCell ref="BX61:BX62"/>
    <mergeCell ref="BW65:BW67"/>
    <mergeCell ref="BX65:BX67"/>
    <mergeCell ref="CI65:CI67"/>
    <mergeCell ref="CJ65:CJ67"/>
    <mergeCell ref="BC55:BC60"/>
    <mergeCell ref="BD55:BD60"/>
    <mergeCell ref="BE55:BE67"/>
    <mergeCell ref="BF55:BF67"/>
    <mergeCell ref="BK55:BK60"/>
    <mergeCell ref="BL55:BL60"/>
    <mergeCell ref="BL61:BL63"/>
    <mergeCell ref="BK65:BK67"/>
    <mergeCell ref="BL65:BL67"/>
    <mergeCell ref="AO55:AO67"/>
    <mergeCell ref="AP55:AP67"/>
    <mergeCell ref="AU55:AU60"/>
    <mergeCell ref="AV55:AV60"/>
    <mergeCell ref="AW55:AW67"/>
    <mergeCell ref="AX55:AX67"/>
    <mergeCell ref="AT65:AT67"/>
    <mergeCell ref="AU65:AU67"/>
    <mergeCell ref="AV65:AV67"/>
    <mergeCell ref="BB61:BB62"/>
    <mergeCell ref="BC61:BC63"/>
    <mergeCell ref="BD61:BD63"/>
    <mergeCell ref="BI61:BI62"/>
    <mergeCell ref="BJ61:BJ62"/>
    <mergeCell ref="BK61:BK63"/>
    <mergeCell ref="AS61:AS62"/>
    <mergeCell ref="AT61:AT62"/>
    <mergeCell ref="AU61:AU63"/>
    <mergeCell ref="AV61:AV63"/>
    <mergeCell ref="BA61:BA62"/>
    <mergeCell ref="AS65:AS67"/>
    <mergeCell ref="AE55:AE60"/>
    <mergeCell ref="AF55:AF60"/>
    <mergeCell ref="AG55:AG67"/>
    <mergeCell ref="AH55:AH67"/>
    <mergeCell ref="AM55:AM60"/>
    <mergeCell ref="AN55:AN60"/>
    <mergeCell ref="AF61:AF63"/>
    <mergeCell ref="AK61:AK62"/>
    <mergeCell ref="AL61:AL62"/>
    <mergeCell ref="AM61:AM63"/>
    <mergeCell ref="Q55:Q60"/>
    <mergeCell ref="R55:R60"/>
    <mergeCell ref="W55:W60"/>
    <mergeCell ref="X55:X60"/>
    <mergeCell ref="Y55:Y67"/>
    <mergeCell ref="Z55:Z67"/>
    <mergeCell ref="R61:R63"/>
    <mergeCell ref="S61:S62"/>
    <mergeCell ref="T61:T62"/>
    <mergeCell ref="U61:U62"/>
    <mergeCell ref="AN61:AN63"/>
    <mergeCell ref="V61:V62"/>
    <mergeCell ref="W61:W63"/>
    <mergeCell ref="X61:X63"/>
    <mergeCell ref="AC61:AC62"/>
    <mergeCell ref="AD61:AD62"/>
    <mergeCell ref="AE61:AE63"/>
    <mergeCell ref="V65:V67"/>
    <mergeCell ref="W65:W67"/>
    <mergeCell ref="X65:X67"/>
    <mergeCell ref="AC65:AC67"/>
    <mergeCell ref="AD65:AD67"/>
    <mergeCell ref="K55:K60"/>
    <mergeCell ref="L55:L60"/>
    <mergeCell ref="M55:M60"/>
    <mergeCell ref="N55:N60"/>
    <mergeCell ref="O55:O60"/>
    <mergeCell ref="P55:P60"/>
    <mergeCell ref="EX53:EX54"/>
    <mergeCell ref="A55:B67"/>
    <mergeCell ref="C55:C67"/>
    <mergeCell ref="D55:D67"/>
    <mergeCell ref="E55:E67"/>
    <mergeCell ref="F55:F67"/>
    <mergeCell ref="G55:G67"/>
    <mergeCell ref="H55:H67"/>
    <mergeCell ref="I55:I67"/>
    <mergeCell ref="J55:J60"/>
    <mergeCell ref="EO53:EO54"/>
    <mergeCell ref="ES53:ES54"/>
    <mergeCell ref="ET53:ET54"/>
    <mergeCell ref="EU53:EU54"/>
    <mergeCell ref="EV53:EV54"/>
    <mergeCell ref="EW53:EW54"/>
    <mergeCell ref="EF53:EF54"/>
    <mergeCell ref="EJ53:EJ54"/>
    <mergeCell ref="EK53:EK54"/>
    <mergeCell ref="EL53:EL54"/>
    <mergeCell ref="EM53:EM54"/>
    <mergeCell ref="EN53:EN54"/>
    <mergeCell ref="DW53:DW54"/>
    <mergeCell ref="EA53:EA54"/>
    <mergeCell ref="EB53:EB54"/>
    <mergeCell ref="EC53:EC54"/>
    <mergeCell ref="EE53:EE54"/>
    <mergeCell ref="DJ53:DJ54"/>
    <mergeCell ref="DR53:DR54"/>
    <mergeCell ref="DS53:DS54"/>
    <mergeCell ref="DT53:DT54"/>
    <mergeCell ref="DU53:DU54"/>
    <mergeCell ref="DV53:DV54"/>
    <mergeCell ref="CZ53:CZ54"/>
    <mergeCell ref="DA53:DA54"/>
    <mergeCell ref="DB53:DB54"/>
    <mergeCell ref="DG53:DG54"/>
    <mergeCell ref="DH53:DH54"/>
    <mergeCell ref="DI53:DI54"/>
    <mergeCell ref="CL53:CL54"/>
    <mergeCell ref="CQ53:CQ54"/>
    <mergeCell ref="CR53:CR54"/>
    <mergeCell ref="CS53:CS54"/>
    <mergeCell ref="CT53:CT54"/>
    <mergeCell ref="CY53:CY54"/>
    <mergeCell ref="CM53:CM54"/>
    <mergeCell ref="CN53:CN54"/>
    <mergeCell ref="CD53:CD54"/>
    <mergeCell ref="CI53:CI54"/>
    <mergeCell ref="CJ53:CJ54"/>
    <mergeCell ref="CK53:CK54"/>
    <mergeCell ref="BN53:BN54"/>
    <mergeCell ref="BS53:BS54"/>
    <mergeCell ref="BT53:BT54"/>
    <mergeCell ref="BU53:BU54"/>
    <mergeCell ref="BV53:BV54"/>
    <mergeCell ref="CA53:CA54"/>
    <mergeCell ref="BD53:BD54"/>
    <mergeCell ref="BE53:BE54"/>
    <mergeCell ref="BF53:BF54"/>
    <mergeCell ref="BK53:BK54"/>
    <mergeCell ref="BL53:BL54"/>
    <mergeCell ref="BM53:BM54"/>
    <mergeCell ref="ED53:ED54"/>
    <mergeCell ref="BW53:BW54"/>
    <mergeCell ref="BX53:BX54"/>
    <mergeCell ref="CE53:CE54"/>
    <mergeCell ref="CF53:CF54"/>
    <mergeCell ref="AW53:AW54"/>
    <mergeCell ref="AX53:AX54"/>
    <mergeCell ref="BC53:BC54"/>
    <mergeCell ref="Z53:Z54"/>
    <mergeCell ref="AE53:AE54"/>
    <mergeCell ref="AF53:AF54"/>
    <mergeCell ref="AG53:AG54"/>
    <mergeCell ref="AH53:AH54"/>
    <mergeCell ref="AM53:AM54"/>
    <mergeCell ref="N53:N54"/>
    <mergeCell ref="O53:O54"/>
    <mergeCell ref="P53:P54"/>
    <mergeCell ref="Q53:Q54"/>
    <mergeCell ref="R53:R54"/>
    <mergeCell ref="Y53:Y54"/>
    <mergeCell ref="CB53:CB54"/>
    <mergeCell ref="CC53:CC54"/>
    <mergeCell ref="H53:H54"/>
    <mergeCell ref="I53:I54"/>
    <mergeCell ref="J53:J54"/>
    <mergeCell ref="K53:K54"/>
    <mergeCell ref="L53:L54"/>
    <mergeCell ref="M53:M54"/>
    <mergeCell ref="A53:B54"/>
    <mergeCell ref="C53:C54"/>
    <mergeCell ref="D53:D54"/>
    <mergeCell ref="E53:E54"/>
    <mergeCell ref="F53:F54"/>
    <mergeCell ref="G53:G54"/>
    <mergeCell ref="EB50:EB52"/>
    <mergeCell ref="EC50:EC52"/>
    <mergeCell ref="EJ50:EJ52"/>
    <mergeCell ref="EK50:EK52"/>
    <mergeCell ref="EL50:EL52"/>
    <mergeCell ref="P50:P52"/>
    <mergeCell ref="Q50:Q52"/>
    <mergeCell ref="R50:R52"/>
    <mergeCell ref="W50:W52"/>
    <mergeCell ref="X50:X52"/>
    <mergeCell ref="AE50:AE52"/>
    <mergeCell ref="J50:J52"/>
    <mergeCell ref="K50:K52"/>
    <mergeCell ref="L50:L52"/>
    <mergeCell ref="M50:M52"/>
    <mergeCell ref="N50:N52"/>
    <mergeCell ref="O50:O52"/>
    <mergeCell ref="AN53:AN54"/>
    <mergeCell ref="AO53:AO54"/>
    <mergeCell ref="AP53:AP54"/>
    <mergeCell ref="ES50:ES52"/>
    <mergeCell ref="CR50:CR52"/>
    <mergeCell ref="CY50:CY52"/>
    <mergeCell ref="CZ50:CZ52"/>
    <mergeCell ref="DG50:DG52"/>
    <mergeCell ref="DH50:DH52"/>
    <mergeCell ref="DR50:DR52"/>
    <mergeCell ref="BL50:BL52"/>
    <mergeCell ref="BS50:BS52"/>
    <mergeCell ref="BT50:BT52"/>
    <mergeCell ref="CA50:CA52"/>
    <mergeCell ref="CB50:CB52"/>
    <mergeCell ref="CI50:CI52"/>
    <mergeCell ref="AM50:AM52"/>
    <mergeCell ref="AN50:AN52"/>
    <mergeCell ref="AU50:AU52"/>
    <mergeCell ref="AV50:AV52"/>
    <mergeCell ref="BC50:BC52"/>
    <mergeCell ref="BD50:BD52"/>
    <mergeCell ref="ED44:ED52"/>
    <mergeCell ref="EE44:EE52"/>
    <mergeCell ref="EA47:EA49"/>
    <mergeCell ref="EB47:EB49"/>
    <mergeCell ref="EC47:EC49"/>
    <mergeCell ref="EA50:EA52"/>
    <mergeCell ref="DJ44:DJ52"/>
    <mergeCell ref="DR44:DR46"/>
    <mergeCell ref="DS44:DS46"/>
    <mergeCell ref="DT44:DT52"/>
    <mergeCell ref="DU44:DU52"/>
    <mergeCell ref="DV44:DV52"/>
    <mergeCell ref="DR47:DR49"/>
    <mergeCell ref="EX44:EX52"/>
    <mergeCell ref="J47:J49"/>
    <mergeCell ref="K47:K49"/>
    <mergeCell ref="L47:L49"/>
    <mergeCell ref="M47:M49"/>
    <mergeCell ref="N47:N49"/>
    <mergeCell ref="O47:O49"/>
    <mergeCell ref="P47:P49"/>
    <mergeCell ref="Q47:Q49"/>
    <mergeCell ref="R47:R49"/>
    <mergeCell ref="EO44:EO52"/>
    <mergeCell ref="ES44:ES46"/>
    <mergeCell ref="ET44:ET46"/>
    <mergeCell ref="EU44:EU52"/>
    <mergeCell ref="EV44:EV52"/>
    <mergeCell ref="EW44:EW52"/>
    <mergeCell ref="ES47:ES49"/>
    <mergeCell ref="ET47:ET49"/>
    <mergeCell ref="ET50:ET52"/>
    <mergeCell ref="EF44:EF52"/>
    <mergeCell ref="EJ44:EJ46"/>
    <mergeCell ref="EK44:EK46"/>
    <mergeCell ref="EL44:EL46"/>
    <mergeCell ref="EM44:EM52"/>
    <mergeCell ref="EN44:EN52"/>
    <mergeCell ref="EJ47:EJ49"/>
    <mergeCell ref="EK47:EK49"/>
    <mergeCell ref="EL47:EL49"/>
    <mergeCell ref="DW44:DW52"/>
    <mergeCell ref="EA44:EA46"/>
    <mergeCell ref="EB44:EB46"/>
    <mergeCell ref="EC44:EC46"/>
    <mergeCell ref="DS47:DS49"/>
    <mergeCell ref="DS50:DS52"/>
    <mergeCell ref="CZ44:CZ46"/>
    <mergeCell ref="DA44:DA52"/>
    <mergeCell ref="DB44:DB52"/>
    <mergeCell ref="DG44:DG46"/>
    <mergeCell ref="DH44:DH46"/>
    <mergeCell ref="DI44:DI52"/>
    <mergeCell ref="CZ47:CZ49"/>
    <mergeCell ref="DG47:DG49"/>
    <mergeCell ref="DH47:DH49"/>
    <mergeCell ref="CL44:CL52"/>
    <mergeCell ref="CQ44:CQ46"/>
    <mergeCell ref="CR44:CR46"/>
    <mergeCell ref="CS44:CS52"/>
    <mergeCell ref="CT44:CT52"/>
    <mergeCell ref="CY44:CY46"/>
    <mergeCell ref="CQ47:CQ49"/>
    <mergeCell ref="CR47:CR49"/>
    <mergeCell ref="CY47:CY49"/>
    <mergeCell ref="CQ50:CQ52"/>
    <mergeCell ref="CN44:CN52"/>
    <mergeCell ref="CB44:CB46"/>
    <mergeCell ref="CC44:CC52"/>
    <mergeCell ref="CD44:CD52"/>
    <mergeCell ref="CI44:CI46"/>
    <mergeCell ref="CJ44:CJ46"/>
    <mergeCell ref="CK44:CK52"/>
    <mergeCell ref="CB47:CB49"/>
    <mergeCell ref="CI47:CI49"/>
    <mergeCell ref="CJ47:CJ49"/>
    <mergeCell ref="CJ50:CJ52"/>
    <mergeCell ref="BN44:BN52"/>
    <mergeCell ref="BS44:BS46"/>
    <mergeCell ref="BT44:BT46"/>
    <mergeCell ref="BU44:BU52"/>
    <mergeCell ref="BV44:BV52"/>
    <mergeCell ref="CA44:CA46"/>
    <mergeCell ref="BS47:BS49"/>
    <mergeCell ref="BT47:BT49"/>
    <mergeCell ref="CA47:CA49"/>
    <mergeCell ref="BW44:BW52"/>
    <mergeCell ref="BX44:BX52"/>
    <mergeCell ref="BD44:BD46"/>
    <mergeCell ref="BE44:BE52"/>
    <mergeCell ref="BF44:BF52"/>
    <mergeCell ref="BK44:BK46"/>
    <mergeCell ref="BL44:BL46"/>
    <mergeCell ref="BM44:BM52"/>
    <mergeCell ref="BD47:BD49"/>
    <mergeCell ref="BK47:BK49"/>
    <mergeCell ref="BL47:BL49"/>
    <mergeCell ref="BK50:BK52"/>
    <mergeCell ref="AP44:AP52"/>
    <mergeCell ref="AU44:AU46"/>
    <mergeCell ref="AV44:AV46"/>
    <mergeCell ref="AW44:AW52"/>
    <mergeCell ref="AX44:AX52"/>
    <mergeCell ref="BC44:BC46"/>
    <mergeCell ref="AU47:AU49"/>
    <mergeCell ref="AV47:AV49"/>
    <mergeCell ref="BC47:BC49"/>
    <mergeCell ref="AF44:AF46"/>
    <mergeCell ref="AG44:AG52"/>
    <mergeCell ref="AH44:AH52"/>
    <mergeCell ref="AM44:AM46"/>
    <mergeCell ref="AN44:AN46"/>
    <mergeCell ref="AO44:AO52"/>
    <mergeCell ref="AF47:AF49"/>
    <mergeCell ref="AM47:AM49"/>
    <mergeCell ref="AN47:AN49"/>
    <mergeCell ref="AF50:AF52"/>
    <mergeCell ref="Q44:Q46"/>
    <mergeCell ref="W44:W46"/>
    <mergeCell ref="X44:X46"/>
    <mergeCell ref="Y44:Y52"/>
    <mergeCell ref="Z44:Z52"/>
    <mergeCell ref="AE44:AE46"/>
    <mergeCell ref="W47:W49"/>
    <mergeCell ref="X47:X49"/>
    <mergeCell ref="AE47:AE49"/>
    <mergeCell ref="K44:K46"/>
    <mergeCell ref="L44:L46"/>
    <mergeCell ref="M44:M46"/>
    <mergeCell ref="N44:N46"/>
    <mergeCell ref="O44:O46"/>
    <mergeCell ref="P44:P46"/>
    <mergeCell ref="EU41:EU42"/>
    <mergeCell ref="A44:B52"/>
    <mergeCell ref="C44:C52"/>
    <mergeCell ref="D44:D52"/>
    <mergeCell ref="E44:E52"/>
    <mergeCell ref="F44:F52"/>
    <mergeCell ref="G44:G52"/>
    <mergeCell ref="H44:H52"/>
    <mergeCell ref="I44:I52"/>
    <mergeCell ref="J44:J46"/>
    <mergeCell ref="EB41:EB42"/>
    <mergeCell ref="EC41:EC42"/>
    <mergeCell ref="EJ41:EJ42"/>
    <mergeCell ref="EK41:EK42"/>
    <mergeCell ref="EL41:EL42"/>
    <mergeCell ref="ES41:ES42"/>
    <mergeCell ref="DG41:DG42"/>
    <mergeCell ref="DH41:DH42"/>
    <mergeCell ref="DR41:DR42"/>
    <mergeCell ref="DS41:DS42"/>
    <mergeCell ref="DT41:DT42"/>
    <mergeCell ref="EA41:EA42"/>
    <mergeCell ref="CI41:CI42"/>
    <mergeCell ref="CJ41:CJ42"/>
    <mergeCell ref="CQ41:CQ42"/>
    <mergeCell ref="CR41:CR42"/>
    <mergeCell ref="J41:J42"/>
    <mergeCell ref="K41:K42"/>
    <mergeCell ref="O41:O42"/>
    <mergeCell ref="P41:P42"/>
    <mergeCell ref="Q41:Q42"/>
    <mergeCell ref="R41:R42"/>
    <mergeCell ref="W41:W42"/>
    <mergeCell ref="X41:X42"/>
    <mergeCell ref="AE41:AE42"/>
    <mergeCell ref="EC39:EC40"/>
    <mergeCell ref="EJ39:EJ40"/>
    <mergeCell ref="EK39:EK40"/>
    <mergeCell ref="EL39:EL40"/>
    <mergeCell ref="ES39:ES40"/>
    <mergeCell ref="ET39:ET40"/>
    <mergeCell ref="DG39:DG40"/>
    <mergeCell ref="DH39:DH40"/>
    <mergeCell ref="BC39:BC40"/>
    <mergeCell ref="BD39:BD40"/>
    <mergeCell ref="CY41:CY42"/>
    <mergeCell ref="CZ41:CZ42"/>
    <mergeCell ref="BK41:BK42"/>
    <mergeCell ref="BL41:BL42"/>
    <mergeCell ref="BS41:BS42"/>
    <mergeCell ref="BT41:BT42"/>
    <mergeCell ref="CA41:CA42"/>
    <mergeCell ref="CB41:CB42"/>
    <mergeCell ref="AM41:AM42"/>
    <mergeCell ref="AN41:AN42"/>
    <mergeCell ref="AU41:AU42"/>
    <mergeCell ref="AV41:AV42"/>
    <mergeCell ref="BC41:BC42"/>
    <mergeCell ref="ES37:ES38"/>
    <mergeCell ref="ET37:ET38"/>
    <mergeCell ref="EU37:EU38"/>
    <mergeCell ref="J39:J40"/>
    <mergeCell ref="K39:K40"/>
    <mergeCell ref="L39:L40"/>
    <mergeCell ref="M39:M40"/>
    <mergeCell ref="N39:N40"/>
    <mergeCell ref="DR37:DR38"/>
    <mergeCell ref="DS37:DS38"/>
    <mergeCell ref="DT37:DT38"/>
    <mergeCell ref="EA37:EA38"/>
    <mergeCell ref="EB37:EB38"/>
    <mergeCell ref="EC37:EC38"/>
    <mergeCell ref="CQ37:CQ38"/>
    <mergeCell ref="CR37:CR38"/>
    <mergeCell ref="CY37:CY38"/>
    <mergeCell ref="CZ37:CZ38"/>
    <mergeCell ref="DG37:DG38"/>
    <mergeCell ref="DH37:DH38"/>
    <mergeCell ref="BS37:BS38"/>
    <mergeCell ref="BT37:BT38"/>
    <mergeCell ref="CA37:CA38"/>
    <mergeCell ref="CB37:CB38"/>
    <mergeCell ref="DR39:DR40"/>
    <mergeCell ref="DS39:DS40"/>
    <mergeCell ref="DT39:DT40"/>
    <mergeCell ref="EA39:EA40"/>
    <mergeCell ref="CI39:CI40"/>
    <mergeCell ref="CJ39:CJ40"/>
    <mergeCell ref="EK37:EK38"/>
    <mergeCell ref="EL37:EL38"/>
    <mergeCell ref="EU35:EU36"/>
    <mergeCell ref="J37:J38"/>
    <mergeCell ref="K37:K38"/>
    <mergeCell ref="O37:O38"/>
    <mergeCell ref="P37:P38"/>
    <mergeCell ref="Q37:Q38"/>
    <mergeCell ref="R37:R38"/>
    <mergeCell ref="W37:W38"/>
    <mergeCell ref="X37:X38"/>
    <mergeCell ref="AE37:AE38"/>
    <mergeCell ref="W35:W36"/>
    <mergeCell ref="X35:X36"/>
    <mergeCell ref="AE35:AE36"/>
    <mergeCell ref="AF35:AF36"/>
    <mergeCell ref="AM35:AM36"/>
    <mergeCell ref="AN35:AN36"/>
    <mergeCell ref="DV31:DV43"/>
    <mergeCell ref="DW31:DW43"/>
    <mergeCell ref="EA31:EA34"/>
    <mergeCell ref="EB31:EB34"/>
    <mergeCell ref="DT35:DT36"/>
    <mergeCell ref="EA35:EA36"/>
    <mergeCell ref="EB35:EB36"/>
    <mergeCell ref="EB39:EB40"/>
    <mergeCell ref="O39:O40"/>
    <mergeCell ref="P39:P40"/>
    <mergeCell ref="Q39:Q40"/>
    <mergeCell ref="R39:R40"/>
    <mergeCell ref="W39:W40"/>
    <mergeCell ref="X39:X40"/>
    <mergeCell ref="BD41:BD42"/>
    <mergeCell ref="EU39:EU40"/>
    <mergeCell ref="EU31:EU34"/>
    <mergeCell ref="EV31:EV43"/>
    <mergeCell ref="EW31:EW43"/>
    <mergeCell ref="EX31:EX43"/>
    <mergeCell ref="J35:J36"/>
    <mergeCell ref="K35:K36"/>
    <mergeCell ref="O35:O36"/>
    <mergeCell ref="P35:P36"/>
    <mergeCell ref="Q35:Q36"/>
    <mergeCell ref="R35:R36"/>
    <mergeCell ref="EL31:EL34"/>
    <mergeCell ref="EM31:EM43"/>
    <mergeCell ref="EN31:EN43"/>
    <mergeCell ref="EO31:EO43"/>
    <mergeCell ref="ES31:ES34"/>
    <mergeCell ref="ET31:ET34"/>
    <mergeCell ref="EL35:EL36"/>
    <mergeCell ref="ES35:ES36"/>
    <mergeCell ref="ET35:ET36"/>
    <mergeCell ref="ET41:ET42"/>
    <mergeCell ref="EC31:EC34"/>
    <mergeCell ref="ED31:ED43"/>
    <mergeCell ref="EE31:EE43"/>
    <mergeCell ref="EF31:EF43"/>
    <mergeCell ref="EJ31:EJ34"/>
    <mergeCell ref="EK31:EK34"/>
    <mergeCell ref="EC35:EC36"/>
    <mergeCell ref="EJ35:EJ36"/>
    <mergeCell ref="EK35:EK36"/>
    <mergeCell ref="EJ37:EJ38"/>
    <mergeCell ref="DT31:DT34"/>
    <mergeCell ref="DU31:DU43"/>
    <mergeCell ref="DG31:DG34"/>
    <mergeCell ref="DH31:DH34"/>
    <mergeCell ref="DI31:DI43"/>
    <mergeCell ref="DJ31:DJ43"/>
    <mergeCell ref="DR31:DR34"/>
    <mergeCell ref="DS31:DS34"/>
    <mergeCell ref="DG35:DG36"/>
    <mergeCell ref="DH35:DH36"/>
    <mergeCell ref="DR35:DR36"/>
    <mergeCell ref="DS35:DS36"/>
    <mergeCell ref="CS31:CS43"/>
    <mergeCell ref="CT31:CT43"/>
    <mergeCell ref="CY31:CY34"/>
    <mergeCell ref="CZ31:CZ34"/>
    <mergeCell ref="DA31:DA43"/>
    <mergeCell ref="DB31:DB43"/>
    <mergeCell ref="CY35:CY36"/>
    <mergeCell ref="CZ35:CZ36"/>
    <mergeCell ref="CY39:CY40"/>
    <mergeCell ref="CZ39:CZ40"/>
    <mergeCell ref="CI31:CI34"/>
    <mergeCell ref="CJ31:CJ34"/>
    <mergeCell ref="CK31:CK43"/>
    <mergeCell ref="CL31:CL43"/>
    <mergeCell ref="CQ31:CQ34"/>
    <mergeCell ref="CR31:CR34"/>
    <mergeCell ref="CI35:CI36"/>
    <mergeCell ref="CJ35:CJ36"/>
    <mergeCell ref="CQ35:CQ36"/>
    <mergeCell ref="CR35:CR36"/>
    <mergeCell ref="BU31:BU43"/>
    <mergeCell ref="BV31:BV43"/>
    <mergeCell ref="CA31:CA34"/>
    <mergeCell ref="CB31:CB34"/>
    <mergeCell ref="CC31:CC43"/>
    <mergeCell ref="CD31:CD43"/>
    <mergeCell ref="CA35:CA36"/>
    <mergeCell ref="CB35:CB36"/>
    <mergeCell ref="CI37:CI38"/>
    <mergeCell ref="CJ37:CJ38"/>
    <mergeCell ref="CA39:CA40"/>
    <mergeCell ref="CB39:CB40"/>
    <mergeCell ref="CQ39:CQ40"/>
    <mergeCell ref="CR39:CR40"/>
    <mergeCell ref="AU35:AU36"/>
    <mergeCell ref="AV35:AV36"/>
    <mergeCell ref="AM37:AM38"/>
    <mergeCell ref="AN37:AN38"/>
    <mergeCell ref="Y31:Y43"/>
    <mergeCell ref="Z31:Z43"/>
    <mergeCell ref="AE31:AE34"/>
    <mergeCell ref="AF31:AF34"/>
    <mergeCell ref="AG31:AG43"/>
    <mergeCell ref="AH31:AH43"/>
    <mergeCell ref="AF37:AF38"/>
    <mergeCell ref="AE39:AE40"/>
    <mergeCell ref="AF39:AF40"/>
    <mergeCell ref="AF41:AF42"/>
    <mergeCell ref="BK31:BK34"/>
    <mergeCell ref="BL31:BL34"/>
    <mergeCell ref="BM31:BM43"/>
    <mergeCell ref="BK35:BK36"/>
    <mergeCell ref="BL35:BL36"/>
    <mergeCell ref="AW31:AW43"/>
    <mergeCell ref="AX31:AX43"/>
    <mergeCell ref="BC31:BC34"/>
    <mergeCell ref="BD31:BD34"/>
    <mergeCell ref="BE31:BE43"/>
    <mergeCell ref="BF31:BF43"/>
    <mergeCell ref="BC35:BC36"/>
    <mergeCell ref="BD35:BD36"/>
    <mergeCell ref="AU37:AU38"/>
    <mergeCell ref="AV37:AV38"/>
    <mergeCell ref="BC37:BC38"/>
    <mergeCell ref="BD37:BD38"/>
    <mergeCell ref="BK37:BK38"/>
    <mergeCell ref="I31:I43"/>
    <mergeCell ref="J31:J34"/>
    <mergeCell ref="K31:K34"/>
    <mergeCell ref="L31:L34"/>
    <mergeCell ref="M31:M34"/>
    <mergeCell ref="N31:N34"/>
    <mergeCell ref="ES25:ES30"/>
    <mergeCell ref="ET25:ET30"/>
    <mergeCell ref="EU25:EU30"/>
    <mergeCell ref="A31:B43"/>
    <mergeCell ref="C31:C43"/>
    <mergeCell ref="D31:D43"/>
    <mergeCell ref="E31:E43"/>
    <mergeCell ref="F31:F43"/>
    <mergeCell ref="G31:G43"/>
    <mergeCell ref="H31:H43"/>
    <mergeCell ref="EA25:EA30"/>
    <mergeCell ref="EB25:EB30"/>
    <mergeCell ref="EC25:EC30"/>
    <mergeCell ref="EJ25:EJ30"/>
    <mergeCell ref="EK25:EK30"/>
    <mergeCell ref="EL25:EL30"/>
    <mergeCell ref="CZ25:CZ30"/>
    <mergeCell ref="DG25:DG30"/>
    <mergeCell ref="DH25:DH30"/>
    <mergeCell ref="DR25:DR30"/>
    <mergeCell ref="AM31:AM34"/>
    <mergeCell ref="AN31:AN34"/>
    <mergeCell ref="AO31:AO43"/>
    <mergeCell ref="AP31:AP43"/>
    <mergeCell ref="AU31:AU34"/>
    <mergeCell ref="AV31:AV34"/>
    <mergeCell ref="BD25:BD30"/>
    <mergeCell ref="BK25:BK30"/>
    <mergeCell ref="BL25:BL30"/>
    <mergeCell ref="BS25:BS30"/>
    <mergeCell ref="BT25:BT30"/>
    <mergeCell ref="CA25:CA30"/>
    <mergeCell ref="AF25:AF30"/>
    <mergeCell ref="AM25:AM30"/>
    <mergeCell ref="AN25:AN30"/>
    <mergeCell ref="AU25:AU30"/>
    <mergeCell ref="AV25:AV30"/>
    <mergeCell ref="BC25:BC30"/>
    <mergeCell ref="O31:O34"/>
    <mergeCell ref="P31:P34"/>
    <mergeCell ref="Q31:Q34"/>
    <mergeCell ref="R31:R34"/>
    <mergeCell ref="W31:W34"/>
    <mergeCell ref="X31:X34"/>
    <mergeCell ref="BN31:BN43"/>
    <mergeCell ref="BS31:BS34"/>
    <mergeCell ref="BT31:BT34"/>
    <mergeCell ref="BS35:BS36"/>
    <mergeCell ref="BT35:BT36"/>
    <mergeCell ref="BL37:BL38"/>
    <mergeCell ref="BK39:BK40"/>
    <mergeCell ref="BL39:BL40"/>
    <mergeCell ref="BS39:BS40"/>
    <mergeCell ref="BT39:BT40"/>
    <mergeCell ref="AM39:AM40"/>
    <mergeCell ref="AN39:AN40"/>
    <mergeCell ref="AU39:AU40"/>
    <mergeCell ref="AV39:AV40"/>
    <mergeCell ref="P25:P30"/>
    <mergeCell ref="Q25:Q30"/>
    <mergeCell ref="R25:R30"/>
    <mergeCell ref="W25:W30"/>
    <mergeCell ref="X25:X30"/>
    <mergeCell ref="AE25:AE30"/>
    <mergeCell ref="J25:J30"/>
    <mergeCell ref="K25:K30"/>
    <mergeCell ref="L25:L30"/>
    <mergeCell ref="M25:M30"/>
    <mergeCell ref="N25:N30"/>
    <mergeCell ref="O25:O30"/>
    <mergeCell ref="DT23:DT24"/>
    <mergeCell ref="EA23:EA24"/>
    <mergeCell ref="EB23:EB24"/>
    <mergeCell ref="EC23:EC24"/>
    <mergeCell ref="EJ23:EJ24"/>
    <mergeCell ref="AY23:AY24"/>
    <mergeCell ref="AZ23:AZ24"/>
    <mergeCell ref="BC23:BC24"/>
    <mergeCell ref="BD23:BD24"/>
    <mergeCell ref="BG23:BG24"/>
    <mergeCell ref="BH23:BH24"/>
    <mergeCell ref="AE23:AE24"/>
    <mergeCell ref="AF23:AF24"/>
    <mergeCell ref="AI23:AI24"/>
    <mergeCell ref="AJ23:AJ24"/>
    <mergeCell ref="AM23:AM24"/>
    <mergeCell ref="AN23:AN24"/>
    <mergeCell ref="CK22:CK30"/>
    <mergeCell ref="BW23:BW24"/>
    <mergeCell ref="BX23:BX24"/>
    <mergeCell ref="CE23:CE24"/>
    <mergeCell ref="CF23:CF24"/>
    <mergeCell ref="CI23:CI24"/>
    <mergeCell ref="CJ23:CJ24"/>
    <mergeCell ref="CM23:CM24"/>
    <mergeCell ref="CN23:CN24"/>
    <mergeCell ref="BK23:BK24"/>
    <mergeCell ref="BL23:BL24"/>
    <mergeCell ref="BO23:BO24"/>
    <mergeCell ref="BP23:BP24"/>
    <mergeCell ref="BS23:BS24"/>
    <mergeCell ref="BT23:BT24"/>
    <mergeCell ref="CT22:CT30"/>
    <mergeCell ref="DA22:DA30"/>
    <mergeCell ref="DB22:DB30"/>
    <mergeCell ref="DI22:DI30"/>
    <mergeCell ref="CQ23:CQ24"/>
    <mergeCell ref="CR23:CR24"/>
    <mergeCell ref="CU23:CU24"/>
    <mergeCell ref="CV23:CV24"/>
    <mergeCell ref="BN22:BN30"/>
    <mergeCell ref="BU22:BU30"/>
    <mergeCell ref="BV22:BV30"/>
    <mergeCell ref="CC22:CC30"/>
    <mergeCell ref="CD22:CD30"/>
    <mergeCell ref="CB25:CB30"/>
    <mergeCell ref="CI25:CI30"/>
    <mergeCell ref="CJ25:CJ30"/>
    <mergeCell ref="CQ25:CQ30"/>
    <mergeCell ref="CR25:CR30"/>
    <mergeCell ref="CY25:CY30"/>
    <mergeCell ref="BM22:BM30"/>
    <mergeCell ref="ET23:ET24"/>
    <mergeCell ref="EU23:EU24"/>
    <mergeCell ref="DJ22:DJ30"/>
    <mergeCell ref="DU22:DU30"/>
    <mergeCell ref="DV22:DV30"/>
    <mergeCell ref="DW22:DW30"/>
    <mergeCell ref="ED22:ED30"/>
    <mergeCell ref="EE22:EE30"/>
    <mergeCell ref="DK23:DK24"/>
    <mergeCell ref="DL23:DL24"/>
    <mergeCell ref="DR23:DR24"/>
    <mergeCell ref="DS23:DS24"/>
    <mergeCell ref="CL22:CL30"/>
    <mergeCell ref="CS22:CS30"/>
    <mergeCell ref="EK23:EK24"/>
    <mergeCell ref="CY23:CY24"/>
    <mergeCell ref="CZ23:CZ24"/>
    <mergeCell ref="DC23:DC24"/>
    <mergeCell ref="DD23:DD24"/>
    <mergeCell ref="DG23:DG24"/>
    <mergeCell ref="DH23:DH24"/>
    <mergeCell ref="DS25:DS30"/>
    <mergeCell ref="DT25:DT30"/>
    <mergeCell ref="AQ23:AQ24"/>
    <mergeCell ref="AR23:AR24"/>
    <mergeCell ref="AU23:AU24"/>
    <mergeCell ref="AV23:AV24"/>
    <mergeCell ref="I22:I30"/>
    <mergeCell ref="Y22:Y30"/>
    <mergeCell ref="Z22:Z30"/>
    <mergeCell ref="AG22:AG30"/>
    <mergeCell ref="AH22:AH30"/>
    <mergeCell ref="AO22:AO30"/>
    <mergeCell ref="W23:W24"/>
    <mergeCell ref="X23:X24"/>
    <mergeCell ref="AA23:AA24"/>
    <mergeCell ref="AB23:AB24"/>
    <mergeCell ref="EX22:EX30"/>
    <mergeCell ref="J23:J24"/>
    <mergeCell ref="K23:K24"/>
    <mergeCell ref="L23:L24"/>
    <mergeCell ref="M23:M24"/>
    <mergeCell ref="N23:N24"/>
    <mergeCell ref="O23:O24"/>
    <mergeCell ref="P23:P24"/>
    <mergeCell ref="Q23:Q24"/>
    <mergeCell ref="R23:R24"/>
    <mergeCell ref="EF22:EF30"/>
    <mergeCell ref="EM22:EM30"/>
    <mergeCell ref="EN22:EN30"/>
    <mergeCell ref="EO22:EO30"/>
    <mergeCell ref="EV22:EV30"/>
    <mergeCell ref="EW22:EW30"/>
    <mergeCell ref="EL23:EL24"/>
    <mergeCell ref="ES23:ES24"/>
    <mergeCell ref="EP20:ER20"/>
    <mergeCell ref="ES20:EU20"/>
    <mergeCell ref="EV20:EX20"/>
    <mergeCell ref="A22:B30"/>
    <mergeCell ref="C22:C30"/>
    <mergeCell ref="D22:D30"/>
    <mergeCell ref="E22:E30"/>
    <mergeCell ref="F22:F30"/>
    <mergeCell ref="G22:G30"/>
    <mergeCell ref="H22:H30"/>
    <mergeCell ref="DX20:DZ20"/>
    <mergeCell ref="EA20:EC20"/>
    <mergeCell ref="ED20:EF20"/>
    <mergeCell ref="EG20:EI20"/>
    <mergeCell ref="EJ20:EL20"/>
    <mergeCell ref="EM20:EO20"/>
    <mergeCell ref="O20:O21"/>
    <mergeCell ref="P20:P21"/>
    <mergeCell ref="Q20:Q21"/>
    <mergeCell ref="R20:R21"/>
    <mergeCell ref="S20:S21"/>
    <mergeCell ref="T20:T21"/>
    <mergeCell ref="A19:B21"/>
    <mergeCell ref="C19:C21"/>
    <mergeCell ref="N20:N21"/>
    <mergeCell ref="CA23:CA24"/>
    <mergeCell ref="CB23:CB24"/>
    <mergeCell ref="AP22:AP30"/>
    <mergeCell ref="AW22:AW30"/>
    <mergeCell ref="AX22:AX30"/>
    <mergeCell ref="BE22:BE30"/>
    <mergeCell ref="BF22:BF30"/>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BI19:BP20"/>
    <mergeCell ref="BQ19:BX20"/>
    <mergeCell ref="D19:I19"/>
    <mergeCell ref="J19:R19"/>
    <mergeCell ref="S19:T19"/>
    <mergeCell ref="U19:AB20"/>
    <mergeCell ref="K20:K21"/>
    <mergeCell ref="L20:L21"/>
    <mergeCell ref="M20:M21"/>
    <mergeCell ref="A1:A3"/>
    <mergeCell ref="B1:Z1"/>
    <mergeCell ref="AB1:AC3"/>
    <mergeCell ref="B2:Z2"/>
    <mergeCell ref="B3:K3"/>
    <mergeCell ref="L3:Z3"/>
    <mergeCell ref="A12:B12"/>
    <mergeCell ref="C12:H12"/>
    <mergeCell ref="A13:B13"/>
    <mergeCell ref="C13:H13"/>
    <mergeCell ref="A14:B15"/>
    <mergeCell ref="D14:F14"/>
    <mergeCell ref="G14:H15"/>
    <mergeCell ref="D15:F15"/>
    <mergeCell ref="A9:B9"/>
    <mergeCell ref="C9:H9"/>
    <mergeCell ref="A10:B10"/>
    <mergeCell ref="C10:H10"/>
    <mergeCell ref="A11:B11"/>
    <mergeCell ref="C11:H11"/>
    <mergeCell ref="A6:B6"/>
    <mergeCell ref="C6:H6"/>
    <mergeCell ref="A7:B7"/>
    <mergeCell ref="C7:H7"/>
    <mergeCell ref="A8:B8"/>
    <mergeCell ref="C8:H8"/>
  </mergeCells>
  <conditionalFormatting sqref="DO22:DP98">
    <cfRule type="cellIs" priority="1" operator="greaterThan">
      <formula>0</formula>
    </cfRule>
  </conditionalFormatting>
  <dataValidations disablePrompts="1" count="2">
    <dataValidation allowBlank="1" showInputMessage="1" showErrorMessage="1" prompt="% PONDERACIÓN ACTIVIDAD SEGPLAN: La ponderacion se realiza frente al numero de actividades sin importar a qué meta proyecto de inversion corresponda y debe sumar el 100%" sqref="Q20:Q21" xr:uid="{0468F65E-4CC3-46ED-BC1D-555BD877AD3A}"/>
    <dataValidation allowBlank="1" showInputMessage="1" showErrorMessage="1" prompt="% PONDERACION ACTIVIDAD: Conforme al numero de actividades programadas para la ejecución de la meta, se debe ponderar para que el total corresponda al 100%" sqref="P20:P21" xr:uid="{35EDBC36-CC05-45AF-AF5B-E5B328ADCE8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I34"/>
  <sheetViews>
    <sheetView topLeftCell="A20" zoomScale="70" zoomScaleNormal="70" workbookViewId="0">
      <selection activeCell="K30" sqref="K30"/>
    </sheetView>
  </sheetViews>
  <sheetFormatPr baseColWidth="10" defaultColWidth="11.42578125" defaultRowHeight="15" x14ac:dyDescent="0.25"/>
  <cols>
    <col min="1" max="1" width="43.42578125" style="1" customWidth="1"/>
    <col min="2" max="2" width="26.7109375" style="1" customWidth="1"/>
    <col min="3" max="3" width="14.7109375" style="1" customWidth="1"/>
    <col min="4" max="4" width="33.42578125" style="1" customWidth="1"/>
    <col min="5" max="5" width="17.28515625" style="1" customWidth="1"/>
    <col min="6" max="6" width="54.42578125" style="1" customWidth="1"/>
    <col min="7" max="7" width="15.42578125" style="1" customWidth="1"/>
    <col min="8" max="8" width="17.42578125" style="1" customWidth="1"/>
    <col min="9" max="9" width="16" style="1" customWidth="1"/>
    <col min="10" max="10" width="44.28515625" style="1" customWidth="1"/>
    <col min="11" max="11" width="70.42578125" style="1" customWidth="1"/>
    <col min="12" max="12" width="57.28515625" style="1" customWidth="1"/>
    <col min="13" max="13" width="55.28515625" style="1" customWidth="1"/>
    <col min="14" max="14" width="57.7109375" style="1" customWidth="1"/>
    <col min="15" max="15" width="58.28515625" style="1" customWidth="1"/>
    <col min="16" max="16384" width="11.42578125" style="1"/>
  </cols>
  <sheetData>
    <row r="1" spans="1:139" s="62" customFormat="1" ht="29.25" customHeight="1" x14ac:dyDescent="0.25">
      <c r="A1" s="744"/>
      <c r="B1" s="747" t="s">
        <v>13</v>
      </c>
      <c r="C1" s="748"/>
      <c r="D1" s="748"/>
      <c r="E1" s="748"/>
      <c r="F1" s="748"/>
      <c r="G1" s="748"/>
      <c r="H1" s="748"/>
      <c r="I1" s="748"/>
      <c r="J1" s="748"/>
      <c r="K1" s="748"/>
      <c r="L1" s="748"/>
      <c r="M1" s="748"/>
      <c r="N1" s="749"/>
      <c r="O1" s="750"/>
      <c r="P1" s="89"/>
      <c r="Q1" s="89"/>
      <c r="R1" s="89"/>
      <c r="S1" s="89"/>
      <c r="T1" s="89"/>
      <c r="U1" s="89"/>
      <c r="V1" s="89"/>
      <c r="W1" s="89"/>
      <c r="Z1" s="53"/>
      <c r="AA1" s="53"/>
      <c r="AB1" s="53"/>
      <c r="AC1" s="53"/>
      <c r="AD1" s="53"/>
      <c r="AE1" s="53"/>
      <c r="AF1" s="53"/>
      <c r="AG1" s="53"/>
      <c r="AH1" s="53"/>
      <c r="AI1" s="53"/>
      <c r="AJ1" s="53"/>
      <c r="AK1" s="53"/>
      <c r="AL1" s="53"/>
      <c r="AM1" s="53"/>
      <c r="AN1" s="64"/>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61"/>
    </row>
    <row r="2" spans="1:139" s="62" customFormat="1" ht="29.25" customHeight="1" x14ac:dyDescent="0.25">
      <c r="A2" s="745"/>
      <c r="B2" s="747" t="s">
        <v>1</v>
      </c>
      <c r="C2" s="748"/>
      <c r="D2" s="748"/>
      <c r="E2" s="748"/>
      <c r="F2" s="748"/>
      <c r="G2" s="748"/>
      <c r="H2" s="748"/>
      <c r="I2" s="748"/>
      <c r="J2" s="748"/>
      <c r="K2" s="748"/>
      <c r="L2" s="748"/>
      <c r="M2" s="748"/>
      <c r="N2" s="749"/>
      <c r="O2" s="750"/>
      <c r="P2" s="89"/>
      <c r="Q2" s="89"/>
      <c r="R2" s="89"/>
      <c r="S2" s="89"/>
      <c r="T2" s="89"/>
      <c r="U2" s="89"/>
      <c r="V2" s="89"/>
      <c r="W2" s="89"/>
      <c r="Z2" s="53"/>
      <c r="AA2" s="53"/>
      <c r="AB2" s="53"/>
      <c r="AC2" s="53"/>
      <c r="AD2" s="53"/>
      <c r="AE2" s="53"/>
      <c r="AF2" s="53"/>
      <c r="AG2" s="53"/>
      <c r="AH2" s="53"/>
      <c r="AI2" s="53"/>
      <c r="AJ2" s="53"/>
      <c r="AK2" s="53"/>
      <c r="AL2" s="53"/>
      <c r="AM2" s="53"/>
      <c r="AN2" s="64"/>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61"/>
    </row>
    <row r="3" spans="1:139" s="62" customFormat="1" ht="29.25" customHeight="1" x14ac:dyDescent="0.25">
      <c r="A3" s="746"/>
      <c r="B3" s="751" t="s">
        <v>2</v>
      </c>
      <c r="C3" s="751"/>
      <c r="D3" s="751"/>
      <c r="E3" s="751"/>
      <c r="F3" s="751"/>
      <c r="G3" s="751"/>
      <c r="H3" s="751"/>
      <c r="I3" s="751"/>
      <c r="J3" s="751"/>
      <c r="K3" s="752" t="s">
        <v>3</v>
      </c>
      <c r="L3" s="752"/>
      <c r="M3" s="752"/>
      <c r="N3" s="752"/>
      <c r="O3" s="750"/>
      <c r="P3" s="90"/>
      <c r="Q3" s="90"/>
      <c r="R3" s="90"/>
      <c r="S3" s="90"/>
      <c r="T3" s="90"/>
      <c r="U3" s="90"/>
      <c r="V3" s="90"/>
      <c r="W3" s="90"/>
      <c r="Z3" s="53"/>
      <c r="AA3" s="53"/>
      <c r="AB3" s="53"/>
      <c r="AC3" s="53"/>
      <c r="AD3" s="53"/>
      <c r="AE3" s="53"/>
      <c r="AF3" s="53"/>
      <c r="AG3" s="53"/>
      <c r="AH3" s="53"/>
      <c r="AI3" s="53"/>
      <c r="AJ3" s="53"/>
      <c r="AK3" s="53"/>
      <c r="AL3" s="53"/>
      <c r="AM3" s="53"/>
      <c r="AN3" s="64"/>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61"/>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5" customFormat="1" ht="17.25" customHeight="1" x14ac:dyDescent="0.25">
      <c r="A8" s="440" t="s">
        <v>14</v>
      </c>
      <c r="B8" s="441"/>
      <c r="C8" s="453" t="s">
        <v>15</v>
      </c>
      <c r="D8" s="454"/>
      <c r="E8" s="454"/>
      <c r="F8" s="455"/>
      <c r="G8" s="38"/>
      <c r="H8" s="38"/>
      <c r="I8" s="38"/>
      <c r="J8" s="38"/>
      <c r="K8" s="38"/>
      <c r="L8" s="38"/>
      <c r="M8" s="38"/>
      <c r="N8" s="38"/>
      <c r="O8" s="38"/>
      <c r="P8" s="38"/>
      <c r="Q8" s="38"/>
      <c r="R8" s="56"/>
      <c r="S8" s="56"/>
      <c r="T8" s="56"/>
      <c r="U8" s="38"/>
      <c r="V8" s="38"/>
    </row>
    <row r="9" spans="1:139" s="55" customFormat="1" ht="18" customHeight="1" x14ac:dyDescent="0.25">
      <c r="A9" s="440" t="s">
        <v>16</v>
      </c>
      <c r="B9" s="441"/>
      <c r="C9" s="439" t="s">
        <v>17</v>
      </c>
      <c r="D9" s="439"/>
      <c r="E9" s="439"/>
      <c r="F9" s="439"/>
      <c r="G9" s="38"/>
      <c r="H9" s="38"/>
      <c r="I9" s="38"/>
      <c r="J9" s="38"/>
      <c r="K9" s="38"/>
      <c r="L9" s="38"/>
      <c r="M9" s="38"/>
      <c r="N9" s="38"/>
      <c r="O9" s="38"/>
      <c r="P9" s="38"/>
      <c r="Q9" s="38"/>
      <c r="R9" s="56"/>
      <c r="S9" s="56"/>
      <c r="T9" s="56"/>
      <c r="U9" s="38"/>
      <c r="V9" s="38"/>
    </row>
    <row r="10" spans="1:139" s="55" customFormat="1" x14ac:dyDescent="0.25">
      <c r="A10" s="437" t="s">
        <v>18</v>
      </c>
      <c r="B10" s="438"/>
      <c r="C10" s="442" t="s">
        <v>19</v>
      </c>
      <c r="D10" s="443"/>
      <c r="E10" s="443"/>
      <c r="F10" s="444"/>
      <c r="G10" s="38"/>
      <c r="H10" s="38"/>
      <c r="I10" s="38"/>
      <c r="J10" s="38"/>
      <c r="K10" s="38"/>
      <c r="L10" s="38"/>
      <c r="M10" s="38"/>
      <c r="N10" s="38"/>
      <c r="O10" s="38"/>
      <c r="P10" s="38"/>
      <c r="Q10" s="38"/>
      <c r="R10" s="56"/>
      <c r="S10" s="56"/>
      <c r="T10" s="56"/>
      <c r="U10" s="38"/>
      <c r="V10" s="38"/>
    </row>
    <row r="11" spans="1:139" s="55" customFormat="1" ht="72" customHeight="1" x14ac:dyDescent="0.25">
      <c r="A11" s="437" t="s">
        <v>20</v>
      </c>
      <c r="B11" s="438"/>
      <c r="C11" s="439" t="s">
        <v>21</v>
      </c>
      <c r="D11" s="439"/>
      <c r="E11" s="439"/>
      <c r="F11" s="439"/>
      <c r="G11" s="38"/>
      <c r="H11" s="38"/>
      <c r="I11" s="38"/>
      <c r="J11" s="38"/>
      <c r="K11" s="38"/>
      <c r="L11" s="38"/>
      <c r="M11" s="38"/>
      <c r="N11" s="38"/>
      <c r="O11" s="38"/>
      <c r="P11" s="38"/>
      <c r="Q11" s="38"/>
      <c r="R11" s="56"/>
      <c r="S11" s="56"/>
      <c r="T11" s="56"/>
      <c r="U11" s="38"/>
      <c r="V11" s="38"/>
    </row>
    <row r="12" spans="1:139" s="55" customFormat="1" ht="18" customHeight="1" x14ac:dyDescent="0.25">
      <c r="A12" s="440" t="s">
        <v>22</v>
      </c>
      <c r="B12" s="441"/>
      <c r="C12" s="442">
        <v>7951</v>
      </c>
      <c r="D12" s="443"/>
      <c r="E12" s="443"/>
      <c r="F12" s="444"/>
      <c r="G12" s="38"/>
      <c r="H12" s="38"/>
      <c r="I12" s="38"/>
      <c r="J12" s="38"/>
      <c r="K12" s="38"/>
      <c r="L12" s="38"/>
      <c r="M12" s="38"/>
      <c r="N12" s="38"/>
      <c r="O12" s="38"/>
      <c r="P12" s="38"/>
      <c r="Q12" s="38"/>
      <c r="R12" s="56"/>
      <c r="S12" s="56"/>
      <c r="T12" s="56"/>
      <c r="U12" s="38"/>
    </row>
    <row r="13" spans="1:139" s="55" customFormat="1" ht="48.6" customHeight="1" x14ac:dyDescent="0.25">
      <c r="A13" s="437" t="s">
        <v>23</v>
      </c>
      <c r="B13" s="438"/>
      <c r="C13" s="442" t="s">
        <v>24</v>
      </c>
      <c r="D13" s="443"/>
      <c r="E13" s="443"/>
      <c r="F13" s="444"/>
      <c r="G13" s="38"/>
      <c r="H13" s="38"/>
      <c r="I13" s="38"/>
      <c r="J13" s="38"/>
      <c r="K13" s="38"/>
      <c r="L13" s="38"/>
      <c r="M13" s="38"/>
      <c r="N13" s="38"/>
      <c r="O13" s="38"/>
      <c r="P13" s="38"/>
      <c r="Q13" s="38"/>
      <c r="R13" s="56"/>
      <c r="S13" s="56"/>
      <c r="T13" s="56"/>
      <c r="U13" s="38"/>
      <c r="V13" s="38"/>
    </row>
    <row r="14" spans="1:139" s="55" customFormat="1" ht="20.25" customHeight="1" x14ac:dyDescent="0.25">
      <c r="A14" s="437" t="s">
        <v>25</v>
      </c>
      <c r="B14" s="438"/>
      <c r="C14" s="442" t="s">
        <v>26</v>
      </c>
      <c r="D14" s="443"/>
      <c r="E14" s="443"/>
      <c r="F14" s="444"/>
      <c r="G14" s="38"/>
      <c r="H14" s="38"/>
      <c r="I14" s="38"/>
      <c r="J14" s="38"/>
      <c r="K14" s="38"/>
      <c r="L14" s="38"/>
      <c r="M14" s="38"/>
      <c r="N14" s="38"/>
      <c r="O14" s="38"/>
      <c r="P14" s="38"/>
      <c r="Q14" s="38"/>
      <c r="R14" s="56"/>
      <c r="S14" s="56"/>
      <c r="T14" s="56"/>
      <c r="U14" s="38"/>
      <c r="V14" s="38"/>
    </row>
    <row r="15" spans="1:139" s="55" customFormat="1" ht="33" customHeight="1" x14ac:dyDescent="0.25">
      <c r="A15" s="440" t="s">
        <v>27</v>
      </c>
      <c r="B15" s="441"/>
      <c r="C15" s="442" t="s">
        <v>28</v>
      </c>
      <c r="D15" s="443"/>
      <c r="E15" s="443"/>
      <c r="F15" s="444"/>
      <c r="G15" s="38"/>
      <c r="H15" s="38"/>
      <c r="I15" s="38"/>
      <c r="J15" s="38"/>
      <c r="K15" s="38"/>
      <c r="L15" s="38"/>
      <c r="M15" s="38"/>
      <c r="N15" s="38"/>
      <c r="O15" s="38"/>
      <c r="P15" s="38"/>
      <c r="Q15" s="38"/>
      <c r="R15" s="56"/>
      <c r="S15" s="56"/>
      <c r="T15" s="56"/>
      <c r="U15" s="38"/>
      <c r="V15" s="38"/>
    </row>
    <row r="16" spans="1:139" s="55" customFormat="1" ht="24.75" customHeight="1" x14ac:dyDescent="0.25">
      <c r="A16" s="458" t="s">
        <v>29</v>
      </c>
      <c r="B16" s="459"/>
      <c r="C16" s="91" t="s">
        <v>30</v>
      </c>
      <c r="D16" s="753" t="s">
        <v>100</v>
      </c>
      <c r="E16" s="754"/>
      <c r="F16" s="755">
        <v>2024</v>
      </c>
      <c r="G16" s="38"/>
      <c r="H16" s="38"/>
      <c r="I16" s="38"/>
      <c r="J16" s="38"/>
      <c r="K16" s="38"/>
      <c r="L16" s="38"/>
      <c r="M16" s="38"/>
      <c r="N16" s="38"/>
      <c r="O16" s="38"/>
      <c r="P16" s="38"/>
      <c r="Q16" s="38"/>
      <c r="R16" s="56"/>
      <c r="S16" s="56"/>
      <c r="T16" s="56"/>
      <c r="U16" s="38"/>
      <c r="V16" s="38"/>
    </row>
    <row r="17" spans="1:22" s="55" customFormat="1" ht="27.75" customHeight="1" x14ac:dyDescent="0.25">
      <c r="A17" s="460"/>
      <c r="B17" s="461"/>
      <c r="C17" s="91" t="s">
        <v>32</v>
      </c>
      <c r="D17" s="753" t="s">
        <v>33</v>
      </c>
      <c r="E17" s="754"/>
      <c r="F17" s="756"/>
      <c r="G17" s="38"/>
      <c r="H17" s="38"/>
      <c r="I17" s="38"/>
      <c r="J17" s="38"/>
      <c r="K17" s="38"/>
      <c r="L17" s="38"/>
      <c r="M17" s="38"/>
      <c r="N17" s="38"/>
      <c r="O17" s="38"/>
      <c r="P17" s="38"/>
      <c r="Q17" s="38"/>
      <c r="R17" s="56"/>
      <c r="S17" s="56"/>
      <c r="T17" s="56"/>
      <c r="U17" s="38"/>
      <c r="V17" s="38"/>
    </row>
    <row r="18" spans="1:22" s="2" customFormat="1" ht="15" customHeight="1" x14ac:dyDescent="0.2">
      <c r="A18" s="3"/>
      <c r="C18" s="15"/>
      <c r="D18" s="15"/>
      <c r="E18" s="17"/>
      <c r="G18" s="14"/>
      <c r="H18" s="17"/>
      <c r="I18" s="17"/>
      <c r="J18" s="4"/>
    </row>
    <row r="19" spans="1:22" s="2" customFormat="1" ht="20.25" x14ac:dyDescent="0.2">
      <c r="A19" s="99" t="s">
        <v>660</v>
      </c>
    </row>
    <row r="20" spans="1:22" ht="18" customHeight="1" x14ac:dyDescent="0.25">
      <c r="A20" s="757" t="s">
        <v>661</v>
      </c>
      <c r="B20" s="757" t="s">
        <v>662</v>
      </c>
      <c r="C20" s="774" t="s">
        <v>663</v>
      </c>
      <c r="D20" s="775"/>
      <c r="E20" s="757" t="s">
        <v>664</v>
      </c>
      <c r="F20" s="757" t="s">
        <v>665</v>
      </c>
      <c r="G20" s="757" t="s">
        <v>666</v>
      </c>
      <c r="H20" s="757" t="s">
        <v>667</v>
      </c>
      <c r="I20" s="757" t="s">
        <v>668</v>
      </c>
      <c r="J20" s="759" t="s">
        <v>669</v>
      </c>
      <c r="K20" s="759"/>
      <c r="L20" s="759"/>
      <c r="M20" s="759"/>
      <c r="N20" s="759"/>
    </row>
    <row r="21" spans="1:22" s="5" customFormat="1" ht="60" x14ac:dyDescent="0.2">
      <c r="A21" s="758"/>
      <c r="B21" s="758"/>
      <c r="C21" s="776"/>
      <c r="D21" s="777"/>
      <c r="E21" s="758"/>
      <c r="F21" s="758"/>
      <c r="G21" s="758"/>
      <c r="H21" s="758"/>
      <c r="I21" s="758"/>
      <c r="J21" s="50" t="s">
        <v>670</v>
      </c>
      <c r="K21" s="50" t="s">
        <v>671</v>
      </c>
      <c r="L21" s="50" t="s">
        <v>672</v>
      </c>
      <c r="M21" s="50" t="s">
        <v>673</v>
      </c>
      <c r="N21" s="51" t="s">
        <v>674</v>
      </c>
    </row>
    <row r="22" spans="1:22" ht="62.25" customHeight="1" x14ac:dyDescent="0.25">
      <c r="A22" s="760" t="s">
        <v>675</v>
      </c>
      <c r="B22" s="761"/>
      <c r="C22" s="762" t="s">
        <v>676</v>
      </c>
      <c r="D22" s="763"/>
      <c r="E22" s="768"/>
      <c r="F22" s="141" t="s">
        <v>51</v>
      </c>
      <c r="G22" s="770">
        <v>0.12</v>
      </c>
      <c r="H22" s="772"/>
      <c r="I22" s="773">
        <f>+H22/G22</f>
        <v>0</v>
      </c>
      <c r="J22" s="780" t="s">
        <v>677</v>
      </c>
      <c r="K22" s="783" t="s">
        <v>707</v>
      </c>
      <c r="L22" s="780" t="s">
        <v>678</v>
      </c>
      <c r="M22" s="778" t="s">
        <v>678</v>
      </c>
      <c r="N22" s="778" t="s">
        <v>678</v>
      </c>
    </row>
    <row r="23" spans="1:22" ht="75" customHeight="1" x14ac:dyDescent="0.25">
      <c r="A23" s="760"/>
      <c r="B23" s="761"/>
      <c r="C23" s="764"/>
      <c r="D23" s="765"/>
      <c r="E23" s="768"/>
      <c r="F23" s="138" t="s">
        <v>94</v>
      </c>
      <c r="G23" s="771"/>
      <c r="H23" s="772"/>
      <c r="I23" s="773"/>
      <c r="J23" s="781"/>
      <c r="K23" s="783"/>
      <c r="L23" s="781"/>
      <c r="M23" s="778"/>
      <c r="N23" s="778"/>
    </row>
    <row r="24" spans="1:22" ht="46.5" customHeight="1" x14ac:dyDescent="0.25">
      <c r="A24" s="760"/>
      <c r="B24" s="761"/>
      <c r="C24" s="764"/>
      <c r="D24" s="765"/>
      <c r="E24" s="768"/>
      <c r="F24" s="138" t="s">
        <v>56</v>
      </c>
      <c r="G24" s="771"/>
      <c r="H24" s="772"/>
      <c r="I24" s="773"/>
      <c r="J24" s="781"/>
      <c r="K24" s="783"/>
      <c r="L24" s="781"/>
      <c r="M24" s="778"/>
      <c r="N24" s="778"/>
    </row>
    <row r="25" spans="1:22" ht="46.5" customHeight="1" x14ac:dyDescent="0.25">
      <c r="A25" s="760"/>
      <c r="B25" s="761"/>
      <c r="C25" s="764"/>
      <c r="D25" s="765"/>
      <c r="E25" s="768"/>
      <c r="F25" s="138" t="s">
        <v>58</v>
      </c>
      <c r="G25" s="771"/>
      <c r="H25" s="772"/>
      <c r="I25" s="773"/>
      <c r="J25" s="781"/>
      <c r="K25" s="783"/>
      <c r="L25" s="781"/>
      <c r="M25" s="778"/>
      <c r="N25" s="778"/>
    </row>
    <row r="26" spans="1:22" ht="46.5" customHeight="1" x14ac:dyDescent="0.25">
      <c r="A26" s="760"/>
      <c r="B26" s="761"/>
      <c r="C26" s="764"/>
      <c r="D26" s="765"/>
      <c r="E26" s="768"/>
      <c r="F26" s="139" t="s">
        <v>61</v>
      </c>
      <c r="G26" s="771"/>
      <c r="H26" s="772"/>
      <c r="I26" s="773"/>
      <c r="J26" s="781"/>
      <c r="K26" s="783"/>
      <c r="L26" s="781"/>
      <c r="M26" s="778"/>
      <c r="N26" s="778"/>
    </row>
    <row r="27" spans="1:22" ht="46.5" customHeight="1" x14ac:dyDescent="0.25">
      <c r="A27" s="760"/>
      <c r="B27" s="761"/>
      <c r="C27" s="764"/>
      <c r="D27" s="765"/>
      <c r="E27" s="768"/>
      <c r="F27" s="139" t="s">
        <v>63</v>
      </c>
      <c r="G27" s="771"/>
      <c r="H27" s="772"/>
      <c r="I27" s="773"/>
      <c r="J27" s="781"/>
      <c r="K27" s="783"/>
      <c r="L27" s="781"/>
      <c r="M27" s="778"/>
      <c r="N27" s="778"/>
    </row>
    <row r="28" spans="1:22" ht="55.5" customHeight="1" x14ac:dyDescent="0.25">
      <c r="A28" s="760"/>
      <c r="B28" s="761"/>
      <c r="C28" s="764"/>
      <c r="D28" s="765"/>
      <c r="E28" s="769"/>
      <c r="F28" s="138" t="s">
        <v>65</v>
      </c>
      <c r="G28" s="771"/>
      <c r="H28" s="772"/>
      <c r="I28" s="773"/>
      <c r="J28" s="781"/>
      <c r="K28" s="779"/>
      <c r="L28" s="781"/>
      <c r="M28" s="778"/>
      <c r="N28" s="779"/>
    </row>
    <row r="29" spans="1:22" ht="63.75" customHeight="1" x14ac:dyDescent="0.25">
      <c r="A29" s="760"/>
      <c r="B29" s="761"/>
      <c r="C29" s="766"/>
      <c r="D29" s="767"/>
      <c r="E29" s="769"/>
      <c r="F29" s="139" t="s">
        <v>98</v>
      </c>
      <c r="G29" s="771"/>
      <c r="H29" s="772"/>
      <c r="I29" s="773"/>
      <c r="J29" s="782"/>
      <c r="K29" s="779"/>
      <c r="L29" s="782"/>
      <c r="M29" s="778"/>
      <c r="N29" s="779"/>
    </row>
    <row r="30" spans="1:22" ht="70.5" customHeight="1" x14ac:dyDescent="0.25">
      <c r="A30" s="153" t="s">
        <v>679</v>
      </c>
      <c r="B30" s="148"/>
      <c r="C30" s="762" t="s">
        <v>680</v>
      </c>
      <c r="D30" s="763"/>
      <c r="E30" s="149"/>
      <c r="F30" s="138" t="s">
        <v>69</v>
      </c>
      <c r="G30" s="147">
        <v>0.12</v>
      </c>
      <c r="H30" s="145"/>
      <c r="I30" s="146">
        <f>+H30/G30</f>
        <v>0</v>
      </c>
      <c r="J30" s="179" t="s">
        <v>677</v>
      </c>
      <c r="K30" s="182" t="s">
        <v>683</v>
      </c>
      <c r="L30" s="179" t="s">
        <v>678</v>
      </c>
      <c r="M30" s="180" t="s">
        <v>678</v>
      </c>
      <c r="N30" s="180" t="s">
        <v>678</v>
      </c>
    </row>
    <row r="31" spans="1:22" ht="99" customHeight="1" x14ac:dyDescent="0.25">
      <c r="A31" s="153" t="s">
        <v>681</v>
      </c>
      <c r="B31" s="148"/>
      <c r="C31" s="771" t="s">
        <v>682</v>
      </c>
      <c r="D31" s="771"/>
      <c r="E31" s="149"/>
      <c r="F31" s="138" t="s">
        <v>70</v>
      </c>
      <c r="G31" s="147">
        <v>0.12</v>
      </c>
      <c r="H31" s="145"/>
      <c r="I31" s="146">
        <f>+H31/G31</f>
        <v>0</v>
      </c>
      <c r="J31" s="180" t="s">
        <v>677</v>
      </c>
      <c r="K31" s="182" t="s">
        <v>683</v>
      </c>
      <c r="L31" s="180" t="s">
        <v>678</v>
      </c>
      <c r="M31" s="180" t="s">
        <v>678</v>
      </c>
      <c r="N31" s="180" t="s">
        <v>678</v>
      </c>
    </row>
    <row r="34" spans="1:1" ht="15.75" x14ac:dyDescent="0.25">
      <c r="A34" s="6"/>
    </row>
  </sheetData>
  <sheetProtection algorithmName="SHA-512" hashValue="6kvwj7nh2iw6t29GtGj+lPjzzIZieKPG7ZMmMutZLprwv+GTqKd7ZZ3KwE5jd10icOrqSp6zB2bxxDcgXX0RjA==" saltValue="vjUu7cP296+0hOSoTANTog==" spinCount="100000" sheet="1" objects="1" scenarios="1"/>
  <dataConsolidate/>
  <mergeCells count="49">
    <mergeCell ref="N22:N29"/>
    <mergeCell ref="C31:D31"/>
    <mergeCell ref="C30:D30"/>
    <mergeCell ref="J22:J29"/>
    <mergeCell ref="K22:K29"/>
    <mergeCell ref="L22:L29"/>
    <mergeCell ref="M22:M29"/>
    <mergeCell ref="H20:H21"/>
    <mergeCell ref="I20:I21"/>
    <mergeCell ref="J20:N20"/>
    <mergeCell ref="A22:A29"/>
    <mergeCell ref="B22:B29"/>
    <mergeCell ref="C22:D29"/>
    <mergeCell ref="E22:E29"/>
    <mergeCell ref="G22:G29"/>
    <mergeCell ref="H22:H29"/>
    <mergeCell ref="I22:I29"/>
    <mergeCell ref="A20:A21"/>
    <mergeCell ref="B20:B21"/>
    <mergeCell ref="C20:D21"/>
    <mergeCell ref="E20:E21"/>
    <mergeCell ref="F20:F21"/>
    <mergeCell ref="G20:G21"/>
    <mergeCell ref="A14:B14"/>
    <mergeCell ref="C14:F14"/>
    <mergeCell ref="A15:B15"/>
    <mergeCell ref="C15:F15"/>
    <mergeCell ref="A16:B17"/>
    <mergeCell ref="D16:E16"/>
    <mergeCell ref="F16:F17"/>
    <mergeCell ref="D17:E17"/>
    <mergeCell ref="A11:B11"/>
    <mergeCell ref="C11:F11"/>
    <mergeCell ref="A12:B12"/>
    <mergeCell ref="C12:F12"/>
    <mergeCell ref="A13:B13"/>
    <mergeCell ref="C13:F13"/>
    <mergeCell ref="A8:B8"/>
    <mergeCell ref="C8:F8"/>
    <mergeCell ref="A9:B9"/>
    <mergeCell ref="C9:F9"/>
    <mergeCell ref="A10:B10"/>
    <mergeCell ref="C10:F10"/>
    <mergeCell ref="A1:A3"/>
    <mergeCell ref="B1:N1"/>
    <mergeCell ref="O1:O3"/>
    <mergeCell ref="B2:N2"/>
    <mergeCell ref="B3:J3"/>
    <mergeCell ref="K3:N3"/>
  </mergeCells>
  <dataValidations count="12">
    <dataValidation allowBlank="1" showInputMessage="1" showErrorMessage="1" prompt=" DESCRIPCIÓN INDICADOR: Relacione el indicador tal y como se aparece en el sistema SEGPLAN." sqref="C20" xr:uid="{00000000-0002-0000-0500-000001000000}"/>
    <dataValidation allowBlank="1" showInputMessage="1" showErrorMessage="1" prompt="Teniendo en cuenta los logros, mencionar los beneficios que traen estas acciones y cuál es la apuesta de transformación." sqref="N21" xr:uid="{00000000-0002-0000-0500-000002000000}"/>
    <dataValidation allowBlank="1" showInputMessage="1" showErrorMessage="1" prompt="Mencionar las acciones adelantadas para atenuar el impacto del retraso." sqref="M21" xr:uid="{00000000-0002-0000-0500-000003000000}"/>
    <dataValidation allowBlank="1" showInputMessage="1" showErrorMessage="1" prompt="Mencionar aspectos misionales que hayan retrasado el cumplimiento de la meta. " sqref="L21" xr:uid="{00000000-0002-0000-0500-000004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500-000005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7 L30:N31" xr:uid="{00000000-0002-0000-0500-000006000000}"/>
    <dataValidation allowBlank="1" showInputMessage="1" showErrorMessage="1" prompt=" % EJECUCIÓN: Ya se encuentra formulado, es la división entre “Ejecución vigencia y “Programación vigencia”." sqref="I20:I21" xr:uid="{00000000-0002-0000-0500-000007000000}"/>
    <dataValidation allowBlank="1" showInputMessage="1" showErrorMessage="1" prompt=" EJECUCIÓN VIGENCIA: Relacione la ejecución de la meta para el periodo de reporte." sqref="H20:H27 I22:I27 H30:I31" xr:uid="{00000000-0002-0000-0500-000008000000}"/>
    <dataValidation allowBlank="1" showInputMessage="1" showErrorMessage="1" prompt=" TIPO INDICADOR: Relacione el tipo de indicador tal y como se aparece en el sistema SEGPLAN." sqref="E20:F21" xr:uid="{00000000-0002-0000-0500-000009000000}"/>
    <dataValidation allowBlank="1" showInputMessage="1" showErrorMessage="1" prompt=" LA META ES SDIS O COMPARTIDA CON (MENCIONE ENTIDAD): Relacione la-s entidades con las que se comparte esta meta, la información puede ser verificada en el sistema SEGPLAN." sqref="B20:B27 B30:B31" xr:uid="{00000000-0002-0000-0500-00000A000000}"/>
    <dataValidation allowBlank="1" showInputMessage="1" showErrorMessage="1" prompt=" DESCRIPCIÓN META PRODUCTO PDD: Relacione la meta tal y como se aparece en el sistema SEGPLAN." sqref="A20:A27 A30:A31" xr:uid="{00000000-0002-0000-0500-00000B000000}"/>
    <dataValidation allowBlank="1" showInputMessage="1" showErrorMessage="1" prompt=" PROGRAMACIÓN VIGENCIA: Relacione la programación de la meta para la vigencia, la información puede ser verificada en el sistema SEGPLAN." sqref="G20:G31" xr:uid="{00000000-0002-0000-0500-000000000000}"/>
  </dataValidations>
  <pageMargins left="0.70866141732283472" right="0.70866141732283472" top="0.74803149606299213" bottom="0.74803149606299213" header="0.31496062992125984" footer="0.31496062992125984"/>
  <pageSetup scale="41" orientation="landscape" horizontalDpi="4294967293" r:id="rId1"/>
  <headerFooter>
    <oddHeader>&amp;L&amp;"Calibri"&amp;15&amp;K000000 Información Pública Clasificada&amp;1#_x000D_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C000000}">
          <x14:formula1>
            <xm:f>'C://Users/ogarzona/Documents/OSCAR 2017/INFORMES/[1096 Formato SPI 2017 Def Marzo 2017 OG.xlsx]Listas desplegables'!#REF!</xm:f>
          </x14:formula1>
          <xm:sqref>H6:L6 U16 G9:V9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9CFCA8-179E-4F36-B12F-0ACE57E9C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3.xml><?xml version="1.0" encoding="utf-8"?>
<ds:datastoreItem xmlns:ds="http://schemas.openxmlformats.org/officeDocument/2006/customXml" ds:itemID="{A177AA68-C0DB-489A-89F7-AB10F54F5373}">
  <ds:schemaRefs>
    <ds:schemaRef ds:uri="08ebe415-1e9a-4b26-acfc-09642d3d19df"/>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www.w3.org/XML/1998/namespace"/>
    <ds:schemaRef ds:uri="http://schemas.openxmlformats.org/package/2006/metadata/core-properties"/>
    <ds:schemaRef ds:uri="d472a95f-029e-48ed-8556-580ff62e7833"/>
    <ds:schemaRef ds:uri="http://purl.org/dc/terms/"/>
    <ds:schemaRef ds:uri="f3e988e9-ca31-4b06-9e13-b420a65392f3"/>
    <ds:schemaRef ds:uri="8b8fa32c-abd3-42f3-a97b-1f4db2c01c41"/>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1.PROGRAMACION CUATRIENIO</vt:lpstr>
      <vt:lpstr>2. RESUMEN EJECUTIVO</vt:lpstr>
      <vt:lpstr>3. EJEC PRESUPUESTAL</vt:lpstr>
      <vt:lpstr>4. ACTIVIDADES Y TAREAS</vt:lpstr>
      <vt:lpstr>5. METAS PDD</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Juan Diego Delgadillo Páez</cp:lastModifiedBy>
  <cp:revision/>
  <dcterms:created xsi:type="dcterms:W3CDTF">2016-09-13T14:01:46Z</dcterms:created>
  <dcterms:modified xsi:type="dcterms:W3CDTF">2025-01-30T02:43:11Z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