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mbeddings/oleObject1.bin" ContentType="application/vnd.openxmlformats-officedocument.oleObject"/>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showInkAnnotation="0" hidePivotFieldList="1"/>
  <mc:AlternateContent xmlns:mc="http://schemas.openxmlformats.org/markup-compatibility/2006">
    <mc:Choice Requires="x15">
      <x15ac:absPath xmlns:x15ac="http://schemas.microsoft.com/office/spreadsheetml/2010/11/ac" url="C:\Users\adminauditorias\OneDrive - INSTITUTO DE PROTECCION ANIMAL 899999061052\Escritorio\PLANE DE ACCION A PUBLICAR\7930\"/>
    </mc:Choice>
  </mc:AlternateContent>
  <xr:revisionPtr revIDLastSave="0" documentId="13_ncr:1_{D5C8FA52-24AD-4D77-8C25-210F4568585C}" xr6:coauthVersionLast="47" xr6:coauthVersionMax="47" xr10:uidLastSave="{00000000-0000-0000-0000-000000000000}"/>
  <bookViews>
    <workbookView xWindow="-120" yWindow="-120" windowWidth="20730" windowHeight="11160" tabRatio="737" xr2:uid="{00000000-000D-0000-FFFF-FFFF00000000}"/>
  </bookViews>
  <sheets>
    <sheet name="INDICE" sheetId="6" r:id="rId1"/>
    <sheet name="INSTRUCCIÓN DE DILIGENCIAMIENTO" sheetId="4" state="hidden" r:id="rId2"/>
    <sheet name="Cronograma Mensual" sheetId="26" state="hidden" r:id="rId3"/>
    <sheet name="1.PROGRAMACION CUATRIENIO" sheetId="61" r:id="rId4"/>
    <sheet name="2. RESUMEN MES DE REPORTE" sheetId="47" r:id="rId5"/>
    <sheet name="3. EJEC PRESUPUESTAL" sheetId="70" r:id="rId6"/>
    <sheet name="4. ACTIVIDADES Y TAREAS" sheetId="72" r:id="rId7"/>
    <sheet name="5. METAS PDD" sheetId="54" r:id="rId8"/>
    <sheet name="Listas desplegables" sheetId="3" state="hidden" r:id="rId9"/>
    <sheet name="GLOSARIO" sheetId="22" state="hidden" r:id="rId10"/>
  </sheets>
  <externalReferences>
    <externalReference r:id="rId11"/>
    <externalReference r:id="rId12"/>
    <externalReference r:id="rId13"/>
    <externalReference r:id="rId14"/>
    <externalReference r:id="rId15"/>
    <externalReference r:id="rId16"/>
  </externalReferences>
  <definedNames>
    <definedName name="_01A" localSheetId="4">#REF!</definedName>
    <definedName name="_01A" localSheetId="6">#REF!</definedName>
    <definedName name="_01A" localSheetId="7">#REF!</definedName>
    <definedName name="_01A">#REF!</definedName>
    <definedName name="_xlnm._FilterDatabase" localSheetId="4" hidden="1">'2. RESUMEN MES DE REPORTE'!$B$20:$H$21</definedName>
    <definedName name="_xlnm._FilterDatabase" localSheetId="5" hidden="1">'3. EJEC PRESUPUESTAL'!$A$26:$H$91</definedName>
    <definedName name="_xlnm._FilterDatabase" localSheetId="6" hidden="1">'4. ACTIVIDADES Y TAREAS'!$A$21:$EX$35</definedName>
    <definedName name="_Toc461442748" localSheetId="1">'INSTRUCCIÓN DE DILIGENCIAMIENTO'!$D$30</definedName>
    <definedName name="A" localSheetId="4">#REF!</definedName>
    <definedName name="A" localSheetId="6">#REF!</definedName>
    <definedName name="A" localSheetId="7">#REF!</definedName>
    <definedName name="A">#REF!</definedName>
    <definedName name="a_proy4025" localSheetId="4">#REF!</definedName>
    <definedName name="a_proy4025" localSheetId="6">#REF!</definedName>
    <definedName name="a_proy4025" localSheetId="7">#REF!</definedName>
    <definedName name="a_proy4025">#REF!</definedName>
    <definedName name="_xlnm.Print_Area" localSheetId="4">'2. RESUMEN MES DE REPORTE'!$A$20:$D$26</definedName>
    <definedName name="_xlnm.Print_Area" localSheetId="7">'5. METAS PDD'!$A$4:$O$30</definedName>
    <definedName name="B" localSheetId="6">#REF!,#REF!,#REF!,#REF!,#REF!,#REF!,#REF!,#REF!,#REF!,#REF!,#REF!,#REF!,#REF!</definedName>
    <definedName name="B">#REF!,#REF!,#REF!,#REF!,#REF!,#REF!,#REF!,#REF!,#REF!,#REF!,#REF!,#REF!,#REF!</definedName>
    <definedName name="Buscar">#REF!</definedName>
    <definedName name="EJE" localSheetId="4">#REF!,#REF!,#REF!,#REF!,#REF!,#REF!,#REF!,#REF!,#REF!,#REF!,#REF!,#REF!,#REF!</definedName>
    <definedName name="EJE" localSheetId="6">#REF!,#REF!,#REF!,#REF!,#REF!,#REF!,#REF!,#REF!,#REF!,#REF!,#REF!,#REF!,#REF!</definedName>
    <definedName name="EJE" localSheetId="7">#REF!,#REF!,#REF!,#REF!,#REF!,#REF!,#REF!,#REF!,#REF!,#REF!,#REF!,#REF!,#REF!</definedName>
    <definedName name="EJE" localSheetId="2">#REF!,#REF!,#REF!,#REF!,#REF!,#REF!,#REF!,#REF!,#REF!,#REF!,#REF!,#REF!,#REF!</definedName>
    <definedName name="EJE">#REF!,#REF!,#REF!,#REF!,#REF!,#REF!,#REF!,#REF!,#REF!,#REF!,#REF!,#REF!,#REF!</definedName>
    <definedName name="ejecut" localSheetId="4">#REF!,#REF!,#REF!,#REF!,#REF!,#REF!,#REF!,#REF!,#REF!,#REF!,#REF!,#REF!,#REF!</definedName>
    <definedName name="ejecut" localSheetId="6">#REF!,#REF!,#REF!,#REF!,#REF!,#REF!,#REF!,#REF!,#REF!,#REF!,#REF!,#REF!,#REF!</definedName>
    <definedName name="ejecut" localSheetId="7">#REF!,#REF!,#REF!,#REF!,#REF!,#REF!,#REF!,#REF!,#REF!,#REF!,#REF!,#REF!,#REF!</definedName>
    <definedName name="ejecut" localSheetId="2">#REF!,#REF!,#REF!,#REF!,#REF!,#REF!,#REF!,#REF!,#REF!,#REF!,#REF!,#REF!,#REF!</definedName>
    <definedName name="ejecut">#REF!,#REF!,#REF!,#REF!,#REF!,#REF!,#REF!,#REF!,#REF!,#REF!,#REF!,#REF!,#REF!</definedName>
    <definedName name="EJECUT_1" localSheetId="4">#REF!,#REF!,#REF!,#REF!,#REF!,#REF!,#REF!,#REF!,#REF!,#REF!,#REF!,#REF!,#REF!</definedName>
    <definedName name="EJECUT_1" localSheetId="6">#REF!,#REF!,#REF!,#REF!,#REF!,#REF!,#REF!,#REF!,#REF!,#REF!,#REF!,#REF!,#REF!</definedName>
    <definedName name="EJECUT_1" localSheetId="7">#REF!,#REF!,#REF!,#REF!,#REF!,#REF!,#REF!,#REF!,#REF!,#REF!,#REF!,#REF!,#REF!</definedName>
    <definedName name="EJECUT_1">#REF!,#REF!,#REF!,#REF!,#REF!,#REF!,#REF!,#REF!,#REF!,#REF!,#REF!,#REF!,#REF!</definedName>
    <definedName name="ejecut_og2" localSheetId="4">#REF!,#REF!,#REF!,#REF!,#REF!,#REF!,#REF!,#REF!,#REF!,#REF!,#REF!,#REF!,#REF!</definedName>
    <definedName name="ejecut_og2" localSheetId="6">#REF!,#REF!,#REF!,#REF!,#REF!,#REF!,#REF!,#REF!,#REF!,#REF!,#REF!,#REF!,#REF!</definedName>
    <definedName name="ejecut_og2" localSheetId="7">#REF!,#REF!,#REF!,#REF!,#REF!,#REF!,#REF!,#REF!,#REF!,#REF!,#REF!,#REF!,#REF!</definedName>
    <definedName name="ejecut_og2">#REF!,#REF!,#REF!,#REF!,#REF!,#REF!,#REF!,#REF!,#REF!,#REF!,#REF!,#REF!,#REF!</definedName>
    <definedName name="iNDICADORES" localSheetId="4">#REF!,#REF!,#REF!,#REF!,#REF!,#REF!,#REF!,#REF!,#REF!,#REF!,#REF!,#REF!,#REF!</definedName>
    <definedName name="iNDICADORES" localSheetId="6">#REF!,#REF!,#REF!,#REF!,#REF!,#REF!,#REF!,#REF!,#REF!,#REF!,#REF!,#REF!,#REF!</definedName>
    <definedName name="iNDICADORES" localSheetId="7">#REF!,#REF!,#REF!,#REF!,#REF!,#REF!,#REF!,#REF!,#REF!,#REF!,#REF!,#REF!,#REF!</definedName>
    <definedName name="iNDICADORES">#REF!,#REF!,#REF!,#REF!,#REF!,#REF!,#REF!,#REF!,#REF!,#REF!,#REF!,#REF!,#REF!</definedName>
    <definedName name="iNDICADORES1" localSheetId="4">#REF!</definedName>
    <definedName name="iNDICADORES1" localSheetId="6">#REF!</definedName>
    <definedName name="iNDICADORES1" localSheetId="7">#REF!</definedName>
    <definedName name="iNDICADORES1">#REF!</definedName>
    <definedName name="INDICADORES2" localSheetId="6">#REF!,#REF!,#REF!,#REF!,#REF!,#REF!,#REF!,#REF!,#REF!,#REF!,#REF!,#REF!,#REF!</definedName>
    <definedName name="INDICADORES2">#REF!,#REF!,#REF!,#REF!,#REF!,#REF!,#REF!,#REF!,#REF!,#REF!,#REF!,#REF!,#REF!</definedName>
    <definedName name="inf">#REF!</definedName>
    <definedName name="localidad">[1]Hoja6!$A$192:$A$212</definedName>
    <definedName name="medida">[1]Hoja6!$A$132:$A$135</definedName>
    <definedName name="metas">[2]Hoja1!$M$2:$M$19</definedName>
    <definedName name="Objetivosestratégicos">[3]Hoja1!$C$1:$C$5</definedName>
    <definedName name="OG_01_12" localSheetId="4">#REF!</definedName>
    <definedName name="OG_01_12" localSheetId="6">#REF!</definedName>
    <definedName name="OG_01_12" localSheetId="7">#REF!</definedName>
    <definedName name="OG_01_12">#REF!</definedName>
    <definedName name="Periodicidadindicador">[3]Hoja1!$D$1:$D$4</definedName>
    <definedName name="Proy_Estrat" localSheetId="8">[4]Tablas_Maestras!$A$9:$A$20</definedName>
    <definedName name="PROY4022" localSheetId="4">#REF!</definedName>
    <definedName name="PROY4022" localSheetId="6">#REF!</definedName>
    <definedName name="PROY4022" localSheetId="7">#REF!</definedName>
    <definedName name="PROY4022" localSheetId="2">#REF!</definedName>
    <definedName name="PROY4022">#REF!</definedName>
    <definedName name="PROY4024" localSheetId="4">#REF!</definedName>
    <definedName name="PROY4024" localSheetId="6">#REF!</definedName>
    <definedName name="PROY4024" localSheetId="7">#REF!</definedName>
    <definedName name="PROY4024" localSheetId="2">#REF!</definedName>
    <definedName name="PROY4024">#REF!</definedName>
    <definedName name="PROY4024_2" localSheetId="4">#REF!</definedName>
    <definedName name="PROY4024_2" localSheetId="6">#REF!</definedName>
    <definedName name="PROY4024_2" localSheetId="7">#REF!</definedName>
    <definedName name="PROY4024_2">#REF!</definedName>
    <definedName name="proy4025" localSheetId="4">#REF!</definedName>
    <definedName name="proy4025" localSheetId="6">#REF!</definedName>
    <definedName name="proy4025" localSheetId="7">#REF!</definedName>
    <definedName name="proy4025" localSheetId="2">#REF!</definedName>
    <definedName name="proy4025">#REF!</definedName>
    <definedName name="PROY4027" localSheetId="4">#REF!</definedName>
    <definedName name="PROY4027" localSheetId="6">#REF!</definedName>
    <definedName name="PROY4027" localSheetId="7">#REF!</definedName>
    <definedName name="PROY4027" localSheetId="2">#REF!</definedName>
    <definedName name="PROY4027">#REF!</definedName>
    <definedName name="proy4027_ac1" localSheetId="4">#REF!</definedName>
    <definedName name="proy4027_ac1" localSheetId="6">#REF!</definedName>
    <definedName name="proy4027_ac1" localSheetId="7">#REF!</definedName>
    <definedName name="proy4027_ac1">#REF!</definedName>
    <definedName name="PROY4028" localSheetId="4">#REF!</definedName>
    <definedName name="PROY4028" localSheetId="6">#REF!</definedName>
    <definedName name="PROY4028" localSheetId="7">#REF!</definedName>
    <definedName name="PROY4028" localSheetId="2">#REF!</definedName>
    <definedName name="PROY4028">#REF!</definedName>
    <definedName name="PROY4029" localSheetId="4">#REF!</definedName>
    <definedName name="PROY4029" localSheetId="6">#REF!</definedName>
    <definedName name="PROY4029" localSheetId="7">#REF!</definedName>
    <definedName name="PROY4029" localSheetId="2">#REF!</definedName>
    <definedName name="PROY4029">#REF!</definedName>
    <definedName name="PROY4125" localSheetId="4">#REF!</definedName>
    <definedName name="PROY4125" localSheetId="6">#REF!</definedName>
    <definedName name="PROY4125" localSheetId="7">#REF!</definedName>
    <definedName name="PROY4125" localSheetId="2">#REF!</definedName>
    <definedName name="PROY4125">#REF!</definedName>
    <definedName name="PROY4125_11OG" localSheetId="4">#REF!</definedName>
    <definedName name="PROY4125_11OG" localSheetId="6">#REF!</definedName>
    <definedName name="PROY4125_11OG" localSheetId="7">#REF!</definedName>
    <definedName name="PROY4125_11OG">#REF!</definedName>
    <definedName name="PROY4280" localSheetId="4">#REF!</definedName>
    <definedName name="PROY4280" localSheetId="6">#REF!</definedName>
    <definedName name="PROY4280" localSheetId="7">#REF!</definedName>
    <definedName name="PROY4280" localSheetId="2">#REF!</definedName>
    <definedName name="PROY4280">#REF!</definedName>
    <definedName name="PROY4281" localSheetId="4">#REF!</definedName>
    <definedName name="PROY4281" localSheetId="6">#REF!</definedName>
    <definedName name="PROY4281" localSheetId="7">#REF!</definedName>
    <definedName name="PROY4281" localSheetId="2">#REF!</definedName>
    <definedName name="PROY4281">#REF!</definedName>
    <definedName name="PROY4281_A1" localSheetId="4">#REF!</definedName>
    <definedName name="PROY4281_A1" localSheetId="6">#REF!</definedName>
    <definedName name="PROY4281_A1" localSheetId="7">#REF!</definedName>
    <definedName name="PROY4281_A1">#REF!</definedName>
    <definedName name="PROYEC_10961" localSheetId="4">#REF!</definedName>
    <definedName name="PROYEC_10961" localSheetId="6">#REF!</definedName>
    <definedName name="PROYEC_10961" localSheetId="7">#REF!</definedName>
    <definedName name="PROYEC_10961">#REF!</definedName>
    <definedName name="PROYECTOS">[2]Hoja1!$A:$A</definedName>
    <definedName name="Tipo">[3]Hoja1!$B$1:$B$3</definedName>
    <definedName name="XXX_XXX_111" localSheetId="4">#REF!</definedName>
    <definedName name="XXX_XXX_111" localSheetId="6">#REF!</definedName>
    <definedName name="XXX_XXX_111" localSheetId="7">#REF!</definedName>
    <definedName name="XXX_XXX_111">#REF!</definedName>
    <definedName name="XXXX" localSheetId="4">#REF!</definedName>
    <definedName name="XXXX" localSheetId="6">#REF!</definedName>
    <definedName name="XXXX" localSheetId="7">#REF!</definedName>
    <definedName name="X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5" i="70" l="1"/>
  <c r="H56" i="70"/>
  <c r="H57" i="70"/>
  <c r="H58" i="70"/>
  <c r="H59" i="70"/>
  <c r="H60" i="70"/>
  <c r="H61" i="70"/>
  <c r="H62" i="70"/>
  <c r="H63" i="70"/>
  <c r="H64" i="70"/>
  <c r="H65" i="70"/>
  <c r="H66" i="70"/>
  <c r="H67" i="70"/>
  <c r="H68" i="70"/>
  <c r="H69" i="70"/>
  <c r="H70" i="70"/>
  <c r="H71" i="70"/>
  <c r="H72" i="70"/>
  <c r="H73" i="70"/>
  <c r="H74" i="70"/>
  <c r="H75" i="70"/>
  <c r="H76" i="70"/>
  <c r="H77" i="70"/>
  <c r="H78" i="70"/>
  <c r="H79" i="70"/>
  <c r="H80" i="70"/>
  <c r="H81" i="70"/>
  <c r="H82" i="70"/>
  <c r="H83" i="70"/>
  <c r="H84" i="70"/>
  <c r="H85" i="70"/>
  <c r="H86" i="70"/>
  <c r="H87" i="70"/>
  <c r="H88" i="70"/>
  <c r="H89" i="70"/>
  <c r="D55" i="70"/>
  <c r="D56" i="70"/>
  <c r="D57" i="70"/>
  <c r="D58" i="70"/>
  <c r="D59" i="70"/>
  <c r="D60" i="70"/>
  <c r="D61" i="70"/>
  <c r="D62" i="70"/>
  <c r="D63" i="70"/>
  <c r="D64" i="70"/>
  <c r="D65" i="70"/>
  <c r="D66" i="70"/>
  <c r="D67" i="70"/>
  <c r="D68" i="70"/>
  <c r="D69" i="70"/>
  <c r="D70" i="70"/>
  <c r="D71" i="70"/>
  <c r="D72" i="70"/>
  <c r="D73" i="70"/>
  <c r="D74" i="70"/>
  <c r="D75" i="70"/>
  <c r="D76" i="70"/>
  <c r="D77" i="70"/>
  <c r="D78" i="70"/>
  <c r="D79" i="70"/>
  <c r="D80" i="70"/>
  <c r="D81" i="70"/>
  <c r="D82" i="70"/>
  <c r="D83" i="70"/>
  <c r="D84" i="70"/>
  <c r="D85" i="70"/>
  <c r="D86" i="70"/>
  <c r="D87" i="70"/>
  <c r="D88" i="70"/>
  <c r="D89" i="70"/>
  <c r="D27" i="47"/>
  <c r="T27" i="61"/>
  <c r="S27" i="61"/>
  <c r="K63" i="70" l="1"/>
  <c r="K64" i="70"/>
  <c r="K61" i="70"/>
  <c r="K60" i="70"/>
  <c r="O58" i="70"/>
  <c r="O59" i="70" s="1"/>
  <c r="K65" i="70" l="1"/>
  <c r="I20" i="61" l="1"/>
  <c r="D51" i="70" l="1"/>
  <c r="F23" i="70" s="1"/>
  <c r="C42" i="70" l="1"/>
  <c r="H54" i="70"/>
  <c r="C90" i="70"/>
  <c r="B90" i="70"/>
  <c r="D54" i="70"/>
  <c r="P50" i="61"/>
  <c r="Q50" i="61"/>
  <c r="R50" i="61"/>
  <c r="P51" i="61"/>
  <c r="Q51" i="61"/>
  <c r="R51" i="61"/>
  <c r="Q27" i="61"/>
  <c r="P27" i="61"/>
  <c r="H90" i="70" l="1"/>
  <c r="D90" i="70"/>
  <c r="E23" i="70"/>
  <c r="C23" i="70" l="1"/>
  <c r="E22" i="47" l="1"/>
  <c r="W22" i="72" l="1"/>
  <c r="Y22" i="72" s="1"/>
  <c r="DM23" i="72" l="1"/>
  <c r="DM24" i="72"/>
  <c r="DM25" i="72"/>
  <c r="DM26" i="72"/>
  <c r="DM27" i="72"/>
  <c r="DM28" i="72"/>
  <c r="DM29" i="72"/>
  <c r="DM30" i="72"/>
  <c r="DM31" i="72"/>
  <c r="DM32" i="72"/>
  <c r="DM33" i="72"/>
  <c r="DM34" i="72"/>
  <c r="DM35" i="72"/>
  <c r="DM22" i="72"/>
  <c r="EP35" i="72"/>
  <c r="ES35" i="72" s="1"/>
  <c r="EO35" i="72"/>
  <c r="ER35" i="72" s="1"/>
  <c r="EP34" i="72"/>
  <c r="EO34" i="72"/>
  <c r="ER34" i="72" s="1"/>
  <c r="EP33" i="72"/>
  <c r="EO33" i="72"/>
  <c r="ER33" i="72" s="1"/>
  <c r="EP32" i="72"/>
  <c r="EO32" i="72"/>
  <c r="ER32" i="72" s="1"/>
  <c r="EP31" i="72"/>
  <c r="EO31" i="72"/>
  <c r="ER31" i="72" s="1"/>
  <c r="EP30" i="72"/>
  <c r="ES30" i="72" s="1"/>
  <c r="EO30" i="72"/>
  <c r="ER30" i="72" s="1"/>
  <c r="EP29" i="72"/>
  <c r="ES29" i="72" s="1"/>
  <c r="EO29" i="72"/>
  <c r="ER29" i="72" s="1"/>
  <c r="EP28" i="72"/>
  <c r="ES28" i="72" s="1"/>
  <c r="EO28" i="72"/>
  <c r="ER28" i="72" s="1"/>
  <c r="EP27" i="72"/>
  <c r="ES27" i="72" s="1"/>
  <c r="EO27" i="72"/>
  <c r="ER27" i="72" s="1"/>
  <c r="EP26" i="72"/>
  <c r="EO26" i="72"/>
  <c r="ER26" i="72" s="1"/>
  <c r="EP25" i="72"/>
  <c r="ES25" i="72" s="1"/>
  <c r="EO25" i="72"/>
  <c r="ER25" i="72" s="1"/>
  <c r="EP24" i="72"/>
  <c r="EO24" i="72"/>
  <c r="EP23" i="72"/>
  <c r="EO23" i="72"/>
  <c r="EP22" i="72"/>
  <c r="EO22" i="72"/>
  <c r="ED34" i="72"/>
  <c r="DX25" i="72"/>
  <c r="EA25" i="72" s="1"/>
  <c r="DW25" i="72"/>
  <c r="DZ25" i="72" s="1"/>
  <c r="EQ23" i="72" l="1"/>
  <c r="ER22" i="72"/>
  <c r="EB25" i="72"/>
  <c r="EQ26" i="72"/>
  <c r="EQ32" i="72"/>
  <c r="EQ22" i="72"/>
  <c r="EQ31" i="72"/>
  <c r="EQ24" i="72"/>
  <c r="ET27" i="72"/>
  <c r="EQ33" i="72"/>
  <c r="EQ34" i="72"/>
  <c r="ET25" i="72"/>
  <c r="ET29" i="72"/>
  <c r="ET28" i="72"/>
  <c r="ET30" i="72"/>
  <c r="ET35" i="72"/>
  <c r="EQ27" i="72"/>
  <c r="ES22" i="72"/>
  <c r="EQ28" i="72"/>
  <c r="EQ25" i="72"/>
  <c r="ES31" i="72"/>
  <c r="ET31" i="72" s="1"/>
  <c r="EQ29" i="72"/>
  <c r="ES26" i="72"/>
  <c r="ET26" i="72" s="1"/>
  <c r="EQ30" i="72"/>
  <c r="ES33" i="72"/>
  <c r="ET33" i="72" s="1"/>
  <c r="ES32" i="72"/>
  <c r="ET32" i="72" s="1"/>
  <c r="ES34" i="72"/>
  <c r="ET34" i="72" s="1"/>
  <c r="EQ35" i="72"/>
  <c r="DN22" i="72" l="1"/>
  <c r="CA22" i="72"/>
  <c r="CC22" i="72" s="1"/>
  <c r="K48" i="61" l="1"/>
  <c r="M20" i="61"/>
  <c r="K20" i="61"/>
  <c r="K40" i="61"/>
  <c r="M40" i="61"/>
  <c r="G25" i="61" l="1"/>
  <c r="G20" i="61"/>
  <c r="BT22" i="72" l="1"/>
  <c r="BV22" i="72" s="1"/>
  <c r="BS22" i="72"/>
  <c r="BU22" i="72" s="1"/>
  <c r="BL35" i="72" l="1"/>
  <c r="BK35" i="72"/>
  <c r="BL34" i="72"/>
  <c r="BN34" i="72" s="1"/>
  <c r="BK34" i="72"/>
  <c r="BL33" i="72"/>
  <c r="BK33" i="72"/>
  <c r="BL32" i="72"/>
  <c r="BK32" i="72"/>
  <c r="BL31" i="72"/>
  <c r="BK31" i="72"/>
  <c r="BL30" i="72"/>
  <c r="BK30" i="72"/>
  <c r="BL29" i="72"/>
  <c r="BK29" i="72"/>
  <c r="BL28" i="72"/>
  <c r="BK28" i="72"/>
  <c r="BL27" i="72"/>
  <c r="BK27" i="72"/>
  <c r="BL26" i="72"/>
  <c r="BK26" i="72"/>
  <c r="BL25" i="72"/>
  <c r="BK25" i="72"/>
  <c r="BL22" i="72"/>
  <c r="BN22" i="72" s="1"/>
  <c r="BK22" i="72"/>
  <c r="BM22" i="72" s="1"/>
  <c r="BD35" i="72"/>
  <c r="BC35" i="72"/>
  <c r="BD34" i="72"/>
  <c r="BF34" i="72" s="1"/>
  <c r="BC34" i="72"/>
  <c r="BD33" i="72"/>
  <c r="BC33" i="72"/>
  <c r="BD32" i="72"/>
  <c r="BC32" i="72"/>
  <c r="BD31" i="72"/>
  <c r="BC31" i="72"/>
  <c r="BD30" i="72"/>
  <c r="BC30" i="72"/>
  <c r="BD29" i="72"/>
  <c r="BC29" i="72"/>
  <c r="BD28" i="72"/>
  <c r="BC28" i="72"/>
  <c r="BD27" i="72"/>
  <c r="BC27" i="72"/>
  <c r="BD26" i="72"/>
  <c r="BC26" i="72"/>
  <c r="BD25" i="72"/>
  <c r="BC25" i="72"/>
  <c r="BD22" i="72"/>
  <c r="BF22" i="72" s="1"/>
  <c r="BC22" i="72"/>
  <c r="BE22" i="72" s="1"/>
  <c r="AV35" i="72"/>
  <c r="AU35" i="72"/>
  <c r="AV34" i="72"/>
  <c r="AX34" i="72" s="1"/>
  <c r="AU34" i="72"/>
  <c r="AV33" i="72"/>
  <c r="AU33" i="72"/>
  <c r="AV32" i="72"/>
  <c r="AU32" i="72"/>
  <c r="AV31" i="72"/>
  <c r="AU31" i="72"/>
  <c r="AV30" i="72"/>
  <c r="AU30" i="72"/>
  <c r="AV29" i="72"/>
  <c r="AU29" i="72"/>
  <c r="AV28" i="72"/>
  <c r="AU28" i="72"/>
  <c r="AV27" i="72"/>
  <c r="AU27" i="72"/>
  <c r="AV26" i="72"/>
  <c r="AU26" i="72"/>
  <c r="AV25" i="72"/>
  <c r="AU25" i="72"/>
  <c r="AV22" i="72"/>
  <c r="AX22" i="72" s="1"/>
  <c r="AU22" i="72"/>
  <c r="AW22" i="72" s="1"/>
  <c r="AN35" i="72"/>
  <c r="AM35" i="72"/>
  <c r="AN34" i="72"/>
  <c r="AP34" i="72" s="1"/>
  <c r="AM34" i="72"/>
  <c r="AN33" i="72"/>
  <c r="AM33" i="72"/>
  <c r="AN32" i="72"/>
  <c r="AM32" i="72"/>
  <c r="AN31" i="72"/>
  <c r="AM31" i="72"/>
  <c r="AN30" i="72"/>
  <c r="AM30" i="72"/>
  <c r="AN29" i="72"/>
  <c r="AM29" i="72"/>
  <c r="AN28" i="72"/>
  <c r="AM28" i="72"/>
  <c r="AN27" i="72"/>
  <c r="AM27" i="72"/>
  <c r="AN26" i="72"/>
  <c r="AM26" i="72"/>
  <c r="AN25" i="72"/>
  <c r="AM25" i="72"/>
  <c r="AN22" i="72"/>
  <c r="AP22" i="72" s="1"/>
  <c r="AM22" i="72"/>
  <c r="AO22" i="72" s="1"/>
  <c r="AF35" i="72"/>
  <c r="AE35" i="72"/>
  <c r="AF34" i="72"/>
  <c r="AH34" i="72" s="1"/>
  <c r="EC34" i="72" s="1"/>
  <c r="EE34" i="72" s="1"/>
  <c r="AE34" i="72"/>
  <c r="AF33" i="72"/>
  <c r="AE33" i="72"/>
  <c r="AF32" i="72"/>
  <c r="AE32" i="72"/>
  <c r="AF31" i="72"/>
  <c r="AE31" i="72"/>
  <c r="AF30" i="72"/>
  <c r="AE30" i="72"/>
  <c r="AF29" i="72"/>
  <c r="AE29" i="72"/>
  <c r="AF28" i="72"/>
  <c r="AE28" i="72"/>
  <c r="AF27" i="72"/>
  <c r="AE27" i="72"/>
  <c r="AF26" i="72"/>
  <c r="AE26" i="72"/>
  <c r="AF25" i="72"/>
  <c r="AE25" i="72"/>
  <c r="AF22" i="72"/>
  <c r="AH22" i="72" s="1"/>
  <c r="AE22" i="72"/>
  <c r="AG22" i="72" s="1"/>
  <c r="X35" i="72"/>
  <c r="DR35" i="72" s="1"/>
  <c r="W35" i="72"/>
  <c r="DQ35" i="72" s="1"/>
  <c r="X34" i="72"/>
  <c r="W34" i="72"/>
  <c r="X33" i="72"/>
  <c r="DR33" i="72" s="1"/>
  <c r="W33" i="72"/>
  <c r="DQ33" i="72" s="1"/>
  <c r="DS33" i="72" s="1"/>
  <c r="X32" i="72"/>
  <c r="W32" i="72"/>
  <c r="DQ32" i="72" s="1"/>
  <c r="X31" i="72"/>
  <c r="W31" i="72"/>
  <c r="X30" i="72"/>
  <c r="DR30" i="72" s="1"/>
  <c r="W30" i="72"/>
  <c r="DQ30" i="72" s="1"/>
  <c r="X29" i="72"/>
  <c r="DR29" i="72" s="1"/>
  <c r="W29" i="72"/>
  <c r="DQ29" i="72" s="1"/>
  <c r="DS29" i="72" s="1"/>
  <c r="X28" i="72"/>
  <c r="W28" i="72"/>
  <c r="X27" i="72"/>
  <c r="DR27" i="72" s="1"/>
  <c r="W27" i="72"/>
  <c r="DQ27" i="72" s="1"/>
  <c r="X26" i="72"/>
  <c r="DR26" i="72" s="1"/>
  <c r="W26" i="72"/>
  <c r="DQ26" i="72" s="1"/>
  <c r="X25" i="72"/>
  <c r="W25" i="72"/>
  <c r="X22" i="72"/>
  <c r="Z22" i="72" s="1"/>
  <c r="DH35" i="72"/>
  <c r="DG35" i="72"/>
  <c r="DH34" i="72"/>
  <c r="DG34" i="72"/>
  <c r="DI34" i="72" s="1"/>
  <c r="CZ35" i="72"/>
  <c r="CY35" i="72"/>
  <c r="CZ34" i="72"/>
  <c r="CY34" i="72"/>
  <c r="DA34" i="72" s="1"/>
  <c r="CR35" i="72"/>
  <c r="CQ35" i="72"/>
  <c r="CR34" i="72"/>
  <c r="CQ34" i="72"/>
  <c r="CJ35" i="72"/>
  <c r="CI35" i="72"/>
  <c r="CJ34" i="72"/>
  <c r="CI34" i="72"/>
  <c r="CK34" i="72" s="1"/>
  <c r="CB35" i="72"/>
  <c r="CA35" i="72"/>
  <c r="CB34" i="72"/>
  <c r="CA34" i="72"/>
  <c r="CC34" i="72" s="1"/>
  <c r="BT35" i="72"/>
  <c r="BS35" i="72"/>
  <c r="BT34" i="72"/>
  <c r="BS34" i="72"/>
  <c r="DH33" i="72"/>
  <c r="DG33" i="72"/>
  <c r="DH32" i="72"/>
  <c r="DG32" i="72"/>
  <c r="DH31" i="72"/>
  <c r="DG31" i="72"/>
  <c r="CZ33" i="72"/>
  <c r="CY33" i="72"/>
  <c r="CZ32" i="72"/>
  <c r="CY32" i="72"/>
  <c r="CZ31" i="72"/>
  <c r="CY31" i="72"/>
  <c r="CR33" i="72"/>
  <c r="CQ33" i="72"/>
  <c r="CR32" i="72"/>
  <c r="CQ32" i="72"/>
  <c r="CR31" i="72"/>
  <c r="CQ31" i="72"/>
  <c r="CJ33" i="72"/>
  <c r="CI33" i="72"/>
  <c r="CJ32" i="72"/>
  <c r="CI32" i="72"/>
  <c r="CJ31" i="72"/>
  <c r="CI31" i="72"/>
  <c r="CB31" i="72"/>
  <c r="CA31" i="72"/>
  <c r="CB33" i="72"/>
  <c r="CA33" i="72"/>
  <c r="CB32" i="72"/>
  <c r="CA32" i="72"/>
  <c r="BT33" i="72"/>
  <c r="BT32" i="72"/>
  <c r="BT31" i="72"/>
  <c r="BS33" i="72"/>
  <c r="BS32" i="72"/>
  <c r="BS31" i="72"/>
  <c r="BV34" i="72" l="1"/>
  <c r="DJ34" i="72"/>
  <c r="AG31" i="72"/>
  <c r="AO31" i="72"/>
  <c r="DS26" i="72"/>
  <c r="BU31" i="72"/>
  <c r="DA31" i="72"/>
  <c r="BU34" i="72"/>
  <c r="CS34" i="72"/>
  <c r="DS30" i="72"/>
  <c r="AW31" i="72"/>
  <c r="BE31" i="72"/>
  <c r="BM31" i="72"/>
  <c r="CK31" i="72"/>
  <c r="Z28" i="72"/>
  <c r="DR28" i="72"/>
  <c r="AH28" i="72"/>
  <c r="AP28" i="72"/>
  <c r="BF28" i="72"/>
  <c r="BN28" i="72"/>
  <c r="Y25" i="72"/>
  <c r="AG25" i="72"/>
  <c r="AW25" i="72"/>
  <c r="BE25" i="72"/>
  <c r="BM25" i="72"/>
  <c r="DI31" i="72"/>
  <c r="Z25" i="72"/>
  <c r="AH25" i="72"/>
  <c r="AP25" i="72"/>
  <c r="AX25" i="72"/>
  <c r="BF25" i="72"/>
  <c r="BN25" i="72"/>
  <c r="ED22" i="72"/>
  <c r="DR32" i="72"/>
  <c r="DS32" i="72" s="1"/>
  <c r="AX28" i="72"/>
  <c r="AO25" i="72"/>
  <c r="DJ31" i="72"/>
  <c r="Y34" i="72"/>
  <c r="DQ34" i="72"/>
  <c r="AG34" i="72"/>
  <c r="AO34" i="72"/>
  <c r="AW34" i="72"/>
  <c r="BE34" i="72"/>
  <c r="BM34" i="72"/>
  <c r="Y31" i="72"/>
  <c r="DQ31" i="72"/>
  <c r="Z34" i="72"/>
  <c r="DU34" i="72" s="1"/>
  <c r="DR34" i="72"/>
  <c r="CC31" i="72"/>
  <c r="CS31" i="72"/>
  <c r="DS27" i="72"/>
  <c r="Z31" i="72"/>
  <c r="DR31" i="72"/>
  <c r="DS35" i="72"/>
  <c r="AH31" i="72"/>
  <c r="AP31" i="72"/>
  <c r="AX31" i="72"/>
  <c r="BF31" i="72"/>
  <c r="BN31" i="72"/>
  <c r="BV31" i="72"/>
  <c r="CT31" i="72"/>
  <c r="Y28" i="72"/>
  <c r="DQ28" i="72"/>
  <c r="EC22" i="72"/>
  <c r="AG28" i="72"/>
  <c r="AO28" i="72"/>
  <c r="AW28" i="72"/>
  <c r="AW36" i="72" s="1"/>
  <c r="BE28" i="72"/>
  <c r="BM28" i="72"/>
  <c r="DB31" i="72"/>
  <c r="DB34" i="72"/>
  <c r="CT34" i="72"/>
  <c r="CL34" i="72"/>
  <c r="CL31" i="72"/>
  <c r="CD31" i="72"/>
  <c r="CD34" i="72"/>
  <c r="DH30" i="72"/>
  <c r="DG30" i="72"/>
  <c r="DH29" i="72"/>
  <c r="DG29" i="72"/>
  <c r="DH28" i="72"/>
  <c r="DG28" i="72"/>
  <c r="CZ30" i="72"/>
  <c r="CY30" i="72"/>
  <c r="CZ29" i="72"/>
  <c r="CY29" i="72"/>
  <c r="CZ28" i="72"/>
  <c r="CY28" i="72"/>
  <c r="CR30" i="72"/>
  <c r="CQ30" i="72"/>
  <c r="CR29" i="72"/>
  <c r="CQ29" i="72"/>
  <c r="CR28" i="72"/>
  <c r="CQ28" i="72"/>
  <c r="CJ30" i="72"/>
  <c r="CI30" i="72"/>
  <c r="CJ29" i="72"/>
  <c r="CI29" i="72"/>
  <c r="CJ28" i="72"/>
  <c r="CI28" i="72"/>
  <c r="CB30" i="72"/>
  <c r="CA30" i="72"/>
  <c r="CB29" i="72"/>
  <c r="CA29" i="72"/>
  <c r="CB28" i="72"/>
  <c r="CA28" i="72"/>
  <c r="BT28" i="72"/>
  <c r="BS29" i="72"/>
  <c r="BS28" i="72"/>
  <c r="BT30" i="72"/>
  <c r="BS30" i="72"/>
  <c r="BT29" i="72"/>
  <c r="DH27" i="72"/>
  <c r="DG27" i="72"/>
  <c r="DH26" i="72"/>
  <c r="DG26" i="72"/>
  <c r="DH25" i="72"/>
  <c r="DG25" i="72"/>
  <c r="CZ27" i="72"/>
  <c r="CY27" i="72"/>
  <c r="CZ26" i="72"/>
  <c r="CY26" i="72"/>
  <c r="CZ25" i="72"/>
  <c r="CY25" i="72"/>
  <c r="CR27" i="72"/>
  <c r="CQ27" i="72"/>
  <c r="CR26" i="72"/>
  <c r="CQ26" i="72"/>
  <c r="CR25" i="72"/>
  <c r="CQ25" i="72"/>
  <c r="CJ27" i="72"/>
  <c r="CI27" i="72"/>
  <c r="CJ26" i="72"/>
  <c r="CI26" i="72"/>
  <c r="CJ25" i="72"/>
  <c r="CI25" i="72"/>
  <c r="CA26" i="72"/>
  <c r="CB27" i="72"/>
  <c r="CA27" i="72"/>
  <c r="CB26" i="72"/>
  <c r="CB25" i="72"/>
  <c r="CA25" i="72"/>
  <c r="BT26" i="72"/>
  <c r="BT27" i="72"/>
  <c r="BT25" i="72"/>
  <c r="BS25" i="72"/>
  <c r="BS26" i="72"/>
  <c r="BS27" i="72"/>
  <c r="DH22" i="72"/>
  <c r="DJ22" i="72" s="1"/>
  <c r="DG22" i="72"/>
  <c r="DI22" i="72" s="1"/>
  <c r="CZ22" i="72"/>
  <c r="DB22" i="72" s="1"/>
  <c r="CY22" i="72"/>
  <c r="DA22" i="72" s="1"/>
  <c r="CR22" i="72"/>
  <c r="CT22" i="72" s="1"/>
  <c r="CQ22" i="72"/>
  <c r="CS22" i="72" s="1"/>
  <c r="CI22" i="72"/>
  <c r="CK22" i="72" s="1"/>
  <c r="CJ22" i="72"/>
  <c r="CL22" i="72" s="1"/>
  <c r="CB22" i="72"/>
  <c r="CD22" i="72" s="1"/>
  <c r="BV28" i="72" l="1"/>
  <c r="BF36" i="72"/>
  <c r="AX36" i="72"/>
  <c r="DJ25" i="72"/>
  <c r="BM36" i="72"/>
  <c r="BU25" i="72"/>
  <c r="BU36" i="72" s="1"/>
  <c r="BE36" i="72"/>
  <c r="EE22" i="72"/>
  <c r="BU28" i="72"/>
  <c r="BN36" i="72"/>
  <c r="AO36" i="72"/>
  <c r="CK25" i="72"/>
  <c r="CS25" i="72"/>
  <c r="CC28" i="72"/>
  <c r="DA28" i="72"/>
  <c r="DI28" i="72"/>
  <c r="AG36" i="72"/>
  <c r="DS31" i="72"/>
  <c r="AP36" i="72"/>
  <c r="AH36" i="72"/>
  <c r="EM31" i="72"/>
  <c r="DA25" i="72"/>
  <c r="CK28" i="72"/>
  <c r="EV31" i="72"/>
  <c r="EC28" i="72"/>
  <c r="DT28" i="72"/>
  <c r="DT34" i="72"/>
  <c r="DV34" i="72" s="1"/>
  <c r="EL34" i="72"/>
  <c r="EU34" i="72"/>
  <c r="Z36" i="72"/>
  <c r="EU31" i="72"/>
  <c r="DT31" i="72"/>
  <c r="EL31" i="72"/>
  <c r="EC31" i="72"/>
  <c r="BV25" i="72"/>
  <c r="BV36" i="72" s="1"/>
  <c r="CD28" i="72"/>
  <c r="DJ28" i="72"/>
  <c r="EU22" i="72"/>
  <c r="Y36" i="72"/>
  <c r="DT25" i="72"/>
  <c r="EC25" i="72"/>
  <c r="DS28" i="72"/>
  <c r="CL25" i="72"/>
  <c r="EL22" i="72"/>
  <c r="DU28" i="72"/>
  <c r="ED28" i="72"/>
  <c r="EV34" i="72"/>
  <c r="EW34" i="72" s="1"/>
  <c r="ED31" i="72"/>
  <c r="DU31" i="72"/>
  <c r="CC25" i="72"/>
  <c r="CC36" i="72" s="1"/>
  <c r="DI25" i="72"/>
  <c r="DI36" i="72" s="1"/>
  <c r="CS28" i="72"/>
  <c r="CS36" i="72" s="1"/>
  <c r="DS34" i="72"/>
  <c r="ED25" i="72"/>
  <c r="DU25" i="72"/>
  <c r="DV25" i="72" s="1"/>
  <c r="EM34" i="72"/>
  <c r="CL28" i="72"/>
  <c r="DB25" i="72"/>
  <c r="DB28" i="72"/>
  <c r="CT25" i="72"/>
  <c r="CT28" i="72"/>
  <c r="CD25" i="72"/>
  <c r="EV22" i="72"/>
  <c r="EM22" i="72"/>
  <c r="G40" i="61"/>
  <c r="G35" i="61"/>
  <c r="EN22" i="72" l="1"/>
  <c r="EN34" i="72"/>
  <c r="DV28" i="72"/>
  <c r="DJ36" i="72"/>
  <c r="EE31" i="72"/>
  <c r="DA36" i="72"/>
  <c r="CT36" i="72"/>
  <c r="DB36" i="72"/>
  <c r="EW22" i="72"/>
  <c r="EL28" i="72"/>
  <c r="EE25" i="72"/>
  <c r="DV31" i="72"/>
  <c r="EM28" i="72"/>
  <c r="CL36" i="72"/>
  <c r="EN31" i="72"/>
  <c r="CD36" i="72"/>
  <c r="CK36" i="72"/>
  <c r="EU28" i="72"/>
  <c r="EM25" i="72"/>
  <c r="EW31" i="72"/>
  <c r="EE28" i="72"/>
  <c r="EU25" i="72"/>
  <c r="EL25" i="72"/>
  <c r="EV25" i="72"/>
  <c r="EV28" i="72"/>
  <c r="EW28" i="72" l="1"/>
  <c r="DL36" i="72"/>
  <c r="EN28" i="72"/>
  <c r="DM36" i="72"/>
  <c r="H22" i="54" s="1"/>
  <c r="I22" i="54" s="1"/>
  <c r="EN25" i="72"/>
  <c r="EW25" i="72"/>
  <c r="DN28" i="72"/>
  <c r="DO28" i="72"/>
  <c r="DW28" i="72"/>
  <c r="DZ28" i="72" s="1"/>
  <c r="DX28" i="72"/>
  <c r="EA28" i="72" s="1"/>
  <c r="EB28" i="72" s="1"/>
  <c r="EX35" i="72"/>
  <c r="EG35" i="72"/>
  <c r="EJ35" i="72" s="1"/>
  <c r="EF35" i="72"/>
  <c r="EI35" i="72" s="1"/>
  <c r="DX35" i="72"/>
  <c r="EA35" i="72" s="1"/>
  <c r="DW35" i="72"/>
  <c r="DZ35" i="72" s="1"/>
  <c r="DO35" i="72"/>
  <c r="DN35" i="72"/>
  <c r="EX34" i="72"/>
  <c r="EG34" i="72"/>
  <c r="EJ34" i="72" s="1"/>
  <c r="EF34" i="72"/>
  <c r="EI34" i="72" s="1"/>
  <c r="DX34" i="72"/>
  <c r="EA34" i="72" s="1"/>
  <c r="DW34" i="72"/>
  <c r="DZ34" i="72" s="1"/>
  <c r="DO34" i="72"/>
  <c r="DN34" i="72"/>
  <c r="EX33" i="72"/>
  <c r="EG33" i="72"/>
  <c r="EJ33" i="72" s="1"/>
  <c r="EF33" i="72"/>
  <c r="EI33" i="72" s="1"/>
  <c r="DX33" i="72"/>
  <c r="EA33" i="72" s="1"/>
  <c r="DW33" i="72"/>
  <c r="DZ33" i="72" s="1"/>
  <c r="DO33" i="72"/>
  <c r="DN33" i="72"/>
  <c r="EX32" i="72"/>
  <c r="EG32" i="72"/>
  <c r="EJ32" i="72" s="1"/>
  <c r="EF32" i="72"/>
  <c r="EI32" i="72" s="1"/>
  <c r="DX32" i="72"/>
  <c r="EA32" i="72" s="1"/>
  <c r="DW32" i="72"/>
  <c r="DZ32" i="72" s="1"/>
  <c r="DO32" i="72"/>
  <c r="DN32" i="72"/>
  <c r="EX31" i="72"/>
  <c r="EG31" i="72"/>
  <c r="EJ31" i="72" s="1"/>
  <c r="EF31" i="72"/>
  <c r="EI31" i="72" s="1"/>
  <c r="DX31" i="72"/>
  <c r="EA31" i="72" s="1"/>
  <c r="DW31" i="72"/>
  <c r="DZ31" i="72" s="1"/>
  <c r="DO31" i="72"/>
  <c r="DN31" i="72"/>
  <c r="EX30" i="72"/>
  <c r="EG30" i="72"/>
  <c r="EJ30" i="72" s="1"/>
  <c r="EF30" i="72"/>
  <c r="EI30" i="72" s="1"/>
  <c r="DX30" i="72"/>
  <c r="EA30" i="72" s="1"/>
  <c r="DW30" i="72"/>
  <c r="DZ30" i="72" s="1"/>
  <c r="DO30" i="72"/>
  <c r="DN30" i="72"/>
  <c r="EX29" i="72"/>
  <c r="EG29" i="72"/>
  <c r="EJ29" i="72" s="1"/>
  <c r="EF29" i="72"/>
  <c r="EI29" i="72" s="1"/>
  <c r="DX29" i="72"/>
  <c r="EA29" i="72" s="1"/>
  <c r="DW29" i="72"/>
  <c r="DZ29" i="72" s="1"/>
  <c r="DO29" i="72"/>
  <c r="DN29" i="72"/>
  <c r="EX28" i="72"/>
  <c r="EG28" i="72"/>
  <c r="EJ28" i="72" s="1"/>
  <c r="EF28" i="72"/>
  <c r="EI28" i="72" s="1"/>
  <c r="EX27" i="72"/>
  <c r="EG27" i="72"/>
  <c r="EJ27" i="72" s="1"/>
  <c r="EF27" i="72"/>
  <c r="EI27" i="72" s="1"/>
  <c r="DX27" i="72"/>
  <c r="EA27" i="72" s="1"/>
  <c r="DW27" i="72"/>
  <c r="DZ27" i="72" s="1"/>
  <c r="DO27" i="72"/>
  <c r="DN27" i="72"/>
  <c r="EX26" i="72"/>
  <c r="EG26" i="72"/>
  <c r="EJ26" i="72" s="1"/>
  <c r="EF26" i="72"/>
  <c r="EI26" i="72" s="1"/>
  <c r="DX26" i="72"/>
  <c r="EA26" i="72" s="1"/>
  <c r="DW26" i="72"/>
  <c r="DZ26" i="72" s="1"/>
  <c r="DO26" i="72"/>
  <c r="DN26" i="72"/>
  <c r="EX25" i="72"/>
  <c r="EG25" i="72"/>
  <c r="EJ25" i="72" s="1"/>
  <c r="EF25" i="72"/>
  <c r="EI25" i="72" s="1"/>
  <c r="DO25" i="72"/>
  <c r="DN25" i="72"/>
  <c r="EX24" i="72"/>
  <c r="EG24" i="72"/>
  <c r="EF24" i="72"/>
  <c r="DX24" i="72"/>
  <c r="DW24" i="72"/>
  <c r="DO24" i="72"/>
  <c r="DN24" i="72"/>
  <c r="EX23" i="72"/>
  <c r="EG23" i="72"/>
  <c r="EF23" i="72"/>
  <c r="DX23" i="72"/>
  <c r="DW23" i="72"/>
  <c r="DO23" i="72"/>
  <c r="DN23" i="72"/>
  <c r="EX22" i="72"/>
  <c r="EG22" i="72"/>
  <c r="EF22" i="72"/>
  <c r="DX22" i="72"/>
  <c r="DW22" i="72"/>
  <c r="DO22" i="72"/>
  <c r="DP22" i="72" s="1"/>
  <c r="EK33" i="72" l="1"/>
  <c r="EH24" i="72"/>
  <c r="EK26" i="72"/>
  <c r="EK30" i="72"/>
  <c r="EI22" i="72"/>
  <c r="EB35" i="72"/>
  <c r="EB32" i="72"/>
  <c r="EH23" i="72"/>
  <c r="EB27" i="72"/>
  <c r="EK29" i="72"/>
  <c r="EB31" i="72"/>
  <c r="EA22" i="72"/>
  <c r="EB22" i="72" s="1"/>
  <c r="EB30" i="72"/>
  <c r="EK32" i="72"/>
  <c r="EK27" i="72"/>
  <c r="EB29" i="72"/>
  <c r="EK31" i="72"/>
  <c r="EK25" i="72"/>
  <c r="EK28" i="72"/>
  <c r="EB34" i="72"/>
  <c r="EB26" i="72"/>
  <c r="DZ22" i="72"/>
  <c r="EB33" i="72"/>
  <c r="EK35" i="72"/>
  <c r="EK34" i="72"/>
  <c r="EJ22" i="72"/>
  <c r="EH22" i="72"/>
  <c r="DY28" i="72"/>
  <c r="DY25" i="72"/>
  <c r="DY29" i="72"/>
  <c r="DY33" i="72"/>
  <c r="DP28" i="72"/>
  <c r="DP24" i="72"/>
  <c r="EH27" i="72"/>
  <c r="DY26" i="72"/>
  <c r="EH29" i="72"/>
  <c r="DP27" i="72"/>
  <c r="DY23" i="72"/>
  <c r="DR25" i="72"/>
  <c r="DP25" i="72"/>
  <c r="EH26" i="72"/>
  <c r="DY30" i="72"/>
  <c r="EH30" i="72"/>
  <c r="EH31" i="72"/>
  <c r="DP32" i="72"/>
  <c r="DP33" i="72"/>
  <c r="EH33" i="72"/>
  <c r="DY34" i="72"/>
  <c r="EH34" i="72"/>
  <c r="EH35" i="72"/>
  <c r="DQ25" i="72"/>
  <c r="EH32" i="72"/>
  <c r="DP30" i="72"/>
  <c r="DP34" i="72"/>
  <c r="EH25" i="72"/>
  <c r="EH28" i="72"/>
  <c r="DP29" i="72"/>
  <c r="DP31" i="72"/>
  <c r="DY32" i="72"/>
  <c r="DP35" i="72"/>
  <c r="DY35" i="72"/>
  <c r="DY31" i="72"/>
  <c r="DY27" i="72"/>
  <c r="DP26" i="72"/>
  <c r="DY24" i="72"/>
  <c r="DP23" i="72"/>
  <c r="DY22" i="72"/>
  <c r="DQ22" i="72"/>
  <c r="DR22" i="72"/>
  <c r="DS25" i="72" l="1"/>
  <c r="DU22" i="72"/>
  <c r="EK22" i="72"/>
  <c r="DT22" i="72"/>
  <c r="DS22" i="72"/>
  <c r="ET22" i="72"/>
  <c r="DV22" i="72" l="1"/>
  <c r="G23" i="70" l="1"/>
  <c r="G24" i="70" s="1"/>
  <c r="D23" i="70"/>
  <c r="I23" i="70" s="1"/>
  <c r="J23" i="70" s="1"/>
  <c r="E24" i="70"/>
  <c r="L27" i="47"/>
  <c r="J27" i="47"/>
  <c r="I27" i="47"/>
  <c r="K23" i="47"/>
  <c r="K24" i="47"/>
  <c r="K25" i="47"/>
  <c r="K26" i="47"/>
  <c r="K22" i="47"/>
  <c r="H26" i="47"/>
  <c r="H25" i="47"/>
  <c r="H24" i="47"/>
  <c r="H23" i="47"/>
  <c r="H22" i="47"/>
  <c r="E27" i="47"/>
  <c r="E23" i="47"/>
  <c r="E24" i="47"/>
  <c r="E25" i="47"/>
  <c r="E26" i="47"/>
  <c r="L52" i="61"/>
  <c r="L51" i="61"/>
  <c r="L50" i="61"/>
  <c r="L49" i="61"/>
  <c r="L48" i="61"/>
  <c r="M35" i="61"/>
  <c r="M30" i="61"/>
  <c r="M25" i="61"/>
  <c r="K35" i="61"/>
  <c r="K30" i="61"/>
  <c r="K25" i="61"/>
  <c r="I40" i="61"/>
  <c r="I35" i="61"/>
  <c r="I30" i="61"/>
  <c r="I25" i="61"/>
  <c r="G30" i="61"/>
  <c r="D24" i="70" l="1"/>
  <c r="C19" i="70"/>
  <c r="K44" i="61"/>
  <c r="L53" i="61"/>
  <c r="K27" i="47"/>
  <c r="F24" i="70" l="1"/>
  <c r="I28" i="47"/>
  <c r="K50" i="61" l="1"/>
  <c r="K49" i="61"/>
  <c r="C28" i="47"/>
  <c r="D50" i="26"/>
  <c r="N48" i="26"/>
  <c r="N47" i="26"/>
  <c r="K46" i="26"/>
  <c r="K40" i="26" s="1"/>
  <c r="K38" i="26" s="1"/>
  <c r="J46" i="26"/>
  <c r="J40" i="26" s="1"/>
  <c r="J38" i="26" s="1"/>
  <c r="I46" i="26"/>
  <c r="I40" i="26" s="1"/>
  <c r="I38" i="26" s="1"/>
  <c r="G46" i="26"/>
  <c r="N44" i="26"/>
  <c r="N43" i="26"/>
  <c r="G42" i="26"/>
  <c r="F42" i="26"/>
  <c r="F40" i="26" s="1"/>
  <c r="F38" i="26" s="1"/>
  <c r="E42" i="26"/>
  <c r="E40" i="26" s="1"/>
  <c r="N34" i="26"/>
  <c r="N33" i="26"/>
  <c r="N32" i="26"/>
  <c r="N31" i="26"/>
  <c r="K30" i="26"/>
  <c r="J30" i="26"/>
  <c r="I30" i="26"/>
  <c r="G30" i="26"/>
  <c r="F30" i="26"/>
  <c r="E30" i="26"/>
  <c r="N28" i="26"/>
  <c r="N27" i="26"/>
  <c r="N26" i="26"/>
  <c r="N25" i="26"/>
  <c r="K24" i="26"/>
  <c r="J24" i="26"/>
  <c r="I24" i="26"/>
  <c r="G24" i="26"/>
  <c r="F24" i="26"/>
  <c r="E24" i="26"/>
  <c r="N17" i="26"/>
  <c r="N16" i="26"/>
  <c r="N15" i="26"/>
  <c r="N14" i="26"/>
  <c r="K13" i="26"/>
  <c r="J13" i="26"/>
  <c r="I13" i="26"/>
  <c r="G13" i="26"/>
  <c r="N11" i="26"/>
  <c r="N10" i="26"/>
  <c r="G9" i="26"/>
  <c r="F9" i="26"/>
  <c r="I23" i="26" l="1"/>
  <c r="I21" i="26" s="1"/>
  <c r="E50" i="26"/>
  <c r="N9" i="26"/>
  <c r="J50" i="26"/>
  <c r="G23" i="26"/>
  <c r="G21" i="26" s="1"/>
  <c r="E23" i="26"/>
  <c r="E21" i="26" s="1"/>
  <c r="N46" i="26"/>
  <c r="N13" i="26"/>
  <c r="I37" i="26"/>
  <c r="F50" i="26"/>
  <c r="J23" i="26"/>
  <c r="J21" i="26" s="1"/>
  <c r="F23" i="26"/>
  <c r="F21" i="26" s="1"/>
  <c r="K50" i="26"/>
  <c r="G40" i="26"/>
  <c r="G38" i="26" s="1"/>
  <c r="I39" i="26"/>
  <c r="I50" i="26"/>
  <c r="N42" i="26"/>
  <c r="N30" i="26"/>
  <c r="K23" i="26"/>
  <c r="K21" i="26" s="1"/>
  <c r="N24" i="26"/>
  <c r="E38" i="26"/>
  <c r="G50" i="26"/>
  <c r="E37" i="26" l="1"/>
  <c r="L37" i="26" s="1"/>
  <c r="E20" i="26"/>
  <c r="E22" i="26"/>
  <c r="I22" i="26"/>
  <c r="I20" i="26"/>
  <c r="E39" i="26"/>
  <c r="N50" i="26"/>
  <c r="L20" i="26" l="1"/>
  <c r="K52" i="61"/>
  <c r="K51" i="61" l="1"/>
  <c r="K53" i="61" s="1"/>
  <c r="M44" i="61" l="1"/>
</calcChain>
</file>

<file path=xl/sharedStrings.xml><?xml version="1.0" encoding="utf-8"?>
<sst xmlns="http://schemas.openxmlformats.org/spreadsheetml/2006/main" count="1518" uniqueCount="885">
  <si>
    <t>PROCESO DIRECCIONAMIENTO ESTRATEGICO</t>
  </si>
  <si>
    <t>SEGUIMIENTO AL PLAN DE ACCIÓN INSTITUCIONAL</t>
  </si>
  <si>
    <t>Código: PE01-PR06-F02</t>
  </si>
  <si>
    <t>FORMATO DE SEGUIMIENTO AL PLAN DE ACCIÓN INSTITUCIONAL</t>
  </si>
  <si>
    <t>INDICE</t>
  </si>
  <si>
    <t xml:space="preserve">INDICE PROGRAMACIÓN
APROBADA Y REGISTRADA EN SEGPLAN </t>
  </si>
  <si>
    <t>Documentos que deben ser usados como referencia para diligenciar la programación de metas y presupuesto:</t>
  </si>
  <si>
    <t>1. Perfil del proyecto de inversión</t>
  </si>
  <si>
    <t>2. Plan de Acción</t>
  </si>
  <si>
    <t>3. Ficha EBI</t>
  </si>
  <si>
    <t>INSTRUCTIVO DE DILIGENCIAMIENTO - TODAS LAS CELDAS CUENTA CON LAS INSTRUCCIÓNES PARA SU DILIGENCIAMIENTO</t>
  </si>
  <si>
    <t>Instrucciones de diligenciamiento
para seguimiento del Plan de Acción Proyecto de Inversión</t>
  </si>
  <si>
    <t>Instrucciones generales previas al diligenciamiento</t>
  </si>
  <si>
    <t>Leer las instrucciones  antes de iniciar el diligenciamiento.</t>
  </si>
  <si>
    <t xml:space="preserve">No modificar el tamaño de la celdas de ninguna hoja, ni la información que se encuentra pre diligenciada. </t>
  </si>
  <si>
    <t>Las celdas de presupuesto deben estar en formato celda moneda.</t>
  </si>
  <si>
    <t>Las cifras de presupuesto deben estar en pesos.</t>
  </si>
  <si>
    <t>Las celdas de texto deben estar en formato celda general</t>
  </si>
  <si>
    <t xml:space="preserve">Todas las casillas y todas las hojas deben estar debidamente diligenciadas </t>
  </si>
  <si>
    <t>El tipo de letra es fuente Arial  tamaño 12</t>
  </si>
  <si>
    <t>Algunos campos contienen el máximo de caracteres</t>
  </si>
  <si>
    <t xml:space="preserve">Evitar el uso de viñetas, comillas, guiones y asteriscos estas tienden a desconfigurarse, cambiando el sentido del texto. </t>
  </si>
  <si>
    <t xml:space="preserve">Los datos cuantificados (indicadores, ejecución presupuestal, etc.) y la información cualitativa (texto),  permiten ampliar y conocer en hechos lo que dicen las cifras y es insumo para la rendición de cuentas, debates en el Concejo Distrital,  la academia,  organismos de control, la ciudadanía en general y para que la Administración Distrital tome decisiones frente a la inversión en la ciudad teniendo en cuenta las principales apuestas que estableció en su Plan de Desarrollo. </t>
  </si>
  <si>
    <t xml:space="preserve">En caso que se requiera ajustar información se deberá actualizar el perfil del proyecto y enviar firmado por el gerente. </t>
  </si>
  <si>
    <t>Se reitera la importancia de la calidad de la información que se reporte y la responsabilidad que conlleva para cada entidad, dado que este formato da cuenta de la información oficial del cumplimiento del Plan de Desarrollo y es consultado por actores institucionales, políticos, organismos de control y la ciudadanía en general.</t>
  </si>
  <si>
    <t xml:space="preserve">Nombre de matriz </t>
  </si>
  <si>
    <t>Instrucción</t>
  </si>
  <si>
    <t>CONSIDERACIONES GENERALES</t>
  </si>
  <si>
    <r>
      <rPr>
        <b/>
        <sz val="11"/>
        <color theme="1"/>
        <rFont val="Arial"/>
        <family val="2"/>
      </rPr>
      <t xml:space="preserve">Periodicidad informe: SEGUN CRONOGRAMA DE LA VIGENCIA </t>
    </r>
    <r>
      <rPr>
        <sz val="11"/>
        <color theme="1"/>
        <rFont val="Arial"/>
        <family val="2"/>
      </rPr>
      <t xml:space="preserve">
Responsable: Gerente de Proyecto
Responsable diligenciamiento: Subdirección técnica/Oficina Asesora 
Medio de entrega: Digital y físico firmado por la gerencia del proyecto 
Calidad reporte: Buena ortografía, coherencia, redacción, claridad, precisión de la información, validación de las fuentes de información, oportunidad en la entrega 
</t>
    </r>
    <r>
      <rPr>
        <b/>
        <sz val="12"/>
        <color rgb="FF00B0F0"/>
        <rFont val="Arial"/>
        <family val="2"/>
      </rPr>
      <t>Para mayor agilidad en el diligenciamiento se podrá seleccionar la información de las listas desplegables de cada casilla, al seleccionar la información por proyecto de inversión se va a desplegar una lista referente de manera única a la información del proyecto registrada en SEGPLAN, Ficha EBI y Plan de Acción aprobado para la Vigencia 2016</t>
    </r>
    <r>
      <rPr>
        <sz val="11"/>
        <color theme="1"/>
        <rFont val="Arial"/>
        <family val="2"/>
      </rPr>
      <t xml:space="preserve">
</t>
    </r>
  </si>
  <si>
    <t>PLAN CUATRIENIO</t>
  </si>
  <si>
    <t xml:space="preserve">Esta pestaña tiene por objetivo tener información de programación por vigencia y meta de forma actualizada para poder dar respuesta a la inversión que se proyecta., en este sentido: 
OBJETIVO ESPECIFICO DEL PROYECTO DE INVERSIÓN: es le objetivo especifico que se tiene asociado a las metas del proyecto de inversión. 
No.  META: Este corresponde al establecido en ficha EBi.
DESCRIPCIÓN DE LA META : Transcriba, literalmente, la meta según como se encuentra en Ficha EBI. 
TIPO DE META: Este debe corresponder a lo programado en el plan de acción de cuatreño y de vigencia. 
VIGENCIA : años que comprenden el plan de desarrollo actual. 
MAGNITUD PROGRAMADA AL CORTE DEL INFORME: cual es la magnitud que se programa por vigencia ajustada (en caso de que se modifique) según el corte de la información. La modificación de magnitud de una meta para una vigencia debe estar avalada previamente por la Subdirección de Diseño, Evaluación y Sistematización. 
MAGNITUD TOTAL 2016-2020: debe coincidir con la meta establecida y la suma total de las magnitudes por vigencia. 
PRESUPUESTO PROGRAMADO AL CORTE DEL INFORME: Es el presupuesto programado, ajustado según las modificaciones presupuestales que hayan tenido a lugar durante el tiempo de reporte. Todo ajuste presupueste debe haberse realizado en todos los instrumentos de seguimiento Herramienta Financiera, Predis, Plan de adquisiciones, Perfil del proyecto. etc. 
PRESUPUESTO TOTAL 2016-2020: Debe coincidir con la suma del presupuesto programado por vigencia. 
</t>
  </si>
  <si>
    <t>RESUMEN EJECUTIVO</t>
  </si>
  <si>
    <t xml:space="preserve">Esta pestaña tiene por objeto sintetizar en un archivo la información cuantitativa y cualitativa de avance al corte de la información, en ese sentido: 
No.  META: Este corresponde al establecido en ficha EBi.
DESCRIPCIÓN DE LA META : Transcriba, literalmente, la meta según como se encuentra en Ficha EBI. 
PRESUPUESTO VIGENCIA: información actualizada al corte de la presentación del informe , tanto en programación como en ejecución del presupuesto de la vigencia. La información debe coincidir con las Herramientas Financieras y PREDIS.  Ingresar los valores en pesos en cada una de las columnas habilitadas, las celdas de los porcentajes se encuentran formuladas automáticamente
PRESUPUESTO RESERVA: información actualizada al corte de la presentación del informe , tanto en programación como en ejecución del presupuesto de la reserva.  Ingresar los valores en pesos en cada una de las columnas habilitadas, las celdas de los porcentajes se encuentran formuladas automáticamente.
MAGNITUD: Ingrese numéricamente la programación y el avance de  la magnitud según al corte de presentación del informe.
REPORTE CUALITATIVO: de forma sintética se debe colocar la información de avance cualitativo de las diferentes metas. 
LOGROS DE CIUDAD: los logros representan el resultado alcanzado luego de las acciones realizadas durante el periodo del informe. cuando se menciona que sean de ciudad, hace referencia a la necesidad de que al redactar este logro se piense en un lenguaje que la ciudadanía lo comprenda, que sea de su interés, que impliquen y aporten a la construcción de ciudad según los intereses del plan de desarrollo. 
LOGROS DE GESTIÓN: aquí se deben colocar los resultados que se consideren logros producto de la gestión. Convenios importantes para el desarrollo de ciudad, articulaciones, alianzas, trabajos conjuntos, etc. 
AVANCES DE LA META: Se debe colocar cualitativamente los aspectos mas relevantes frente a las acciones de cumplimiento de la meta. ejemplo: si, la meta es atender integralmente, que se ha hecho para este fin, etc. (esta información debe estar relacionada con el avance cuantitativo de la pestaña de actividades y tareas) 
RETRASOS PARA CUMPLIMIENTO META: Que aspectos de la gestión o de la implementación han retrasado el cumplimiento de la meta. 
SOLUCIONES A LOS RETRASOS: que acciones se han adelantado para atenuar el impacto del retraso.
BENEFICIO PARA LA CIUDAD: Teniendo en cuenta los logros de Ciudad y de Gestión, que beneficio traen las acciones que se han adelantado a la ciudad, cual es la apuesta de transformación. </t>
  </si>
  <si>
    <t xml:space="preserve">PROGRAMACION EJECUCIÓN CONCEPTO DE GASTO </t>
  </si>
  <si>
    <t xml:space="preserve">Esta pestaña se usa para la actualización de Ficha EBI- D en el sistema Segplan en ese sentido: 
CONCEPTO DE GASTO : Coloque la descripción del concreto tal cual la tiene en los instrumentos de planeación y herramienta Financiera.
Programación final 2016: Coloque en cifras en pesos de programación de todas las vigencias (según Cadena de Valor) en la vigencia del informe se debe mantener la programación inicial, la programación con los ajustes que se hayan realizado en el tiempo del informe y la ejecución al corte del informe. 
Recuerde que las modificaciones en la programación deben ser tramitadas y avaladas previamente a la presentación del informe. 
</t>
  </si>
  <si>
    <t xml:space="preserve">EJECUCIÓN PRESUPUESTAL
</t>
  </si>
  <si>
    <r>
      <rPr>
        <b/>
        <sz val="11"/>
        <color theme="1"/>
        <rFont val="Arial"/>
        <family val="2"/>
      </rPr>
      <t>Verificar que los datos numéricos (cifras pesos, magnitudes) sean iguales a PREDIS y Herramienta Financiera - HEFI</t>
    </r>
    <r>
      <rPr>
        <sz val="11"/>
        <color theme="1"/>
        <rFont val="Arial"/>
        <family val="2"/>
      </rPr>
      <t xml:space="preserve">
</t>
    </r>
    <r>
      <rPr>
        <b/>
        <sz val="11"/>
        <color theme="1"/>
        <rFont val="Arial"/>
        <family val="2"/>
      </rPr>
      <t>Verificar que los datos cualitativos (descripción de objetivos, conceptos de gastos, actividades y metas etc.) sean iguales a lo reportado en la Cadena de Valor y en Ficha EBI</t>
    </r>
    <r>
      <rPr>
        <sz val="11"/>
        <color theme="1"/>
        <rFont val="Arial"/>
        <family val="2"/>
      </rPr>
      <t xml:space="preserve">
1.1. RECURSOS VIGENCIA: Ingresar los valores en pesos en cada una de las columnas habilitadas, las celdas de los porcentajes se encuentran formuladas automáticamente. Se ha habilitado un espacio para introducir texto, con el fin de justificar los movimientos referentes a modificaciones presupuestales.
RECURSOS POR COMPROMETER (CDP SIN CRP): Ingresar los valores  que a la fecha de corte del diligenciamiento,  se encuentran sin comprometer por conceptos de gastos, discriminar por Meta, Actividad, Concepto de Gasto y posteriormente por el valor e la sumatoria de los CDP's, la indicación de la fecha de expedición del CDP puede brindar un periodo para el análisis de porque no se ha comprometido.  Se ha habilitado un espacio para introducir texto, con el fin de explicar por qué no se han comprometido cada uno de los CDP´s, identificando el número y su destinación. 
RESERVAS PRESUPUESTALES: Ingresar la información a la fecha de corte del diligenciamiento, correspondiente al avance en pago de reservas presupuestales por cada concepto de gasto, indicando la cantidad de contratos con reserva, el valor de las reservas constituidas en la vigencia anterior, relacionar cada CRP con número y fecha de expedición; así mismo para el periodo de reporte se debe indicar si se han realizado liberaciones o anulaciones sobre las reservas (ya que esto afecta la ejecución de las mismas). Se debe relacionar el valor de reserva por cada CRP y en la columna siguiente los giros realizados y los valores pendientes de giro (para cada trimestre se podrá observar el avance en la ejecución de las reservas). 
Se ha habilitado un espacio con el objeto de explicar por cada contrato en qué estado se encuentra (ejecución o liquidación), las gestiones adelantadas (soportado con oficios o correos electrónicos) y proyecciones de giros o liberaciones.
PROYECCION GIROS DE RESERVA: es de diligenciamiento exclusivo del proyecto y debe indicar el porcentaje que ha planeado el proyecto ejecutar las mismas, desde DADE se hará control sobre el porcentaje y así evitar la constitución futura de pasivos exigibles. 
PASIVOS EXIGIBLES: Ingresar la información a la fecha de corte del diligenciamiento, correspondiente al pago de pasivos exigibles, indicando la cantidad de contratos que se encuentran contemplado como pasivo, el valor de los mismos relacionando los CRP con fecha de expedición; así mismo para el periodo de reporte se debe indicar si se han realizado giros y/o liberaciones, así como los giros pendientes de giro. 
PASIVOS A CONSTITUIR  Se incluye para que el proyecto indique la proyección que esta contemplando de pasivos 2017.
Se ha habilitado un espacio con el objeto de explicar por cada contrato en qué estado se encuentra (ejecución o liquidación), las gestiones adelantadas (soportado con oficios o correos electrónicos) y proyecciones de giros o liberaciones.</t>
    </r>
  </si>
  <si>
    <t>TERRITORIALIZACIÓN POBLACIÓN</t>
  </si>
  <si>
    <t xml:space="preserve">En esta pestaña se debe hacer seguimiento a la implementación de las metas según lo programado territorialmente. 
No. Localidad: Numero de la localidad según mapa de Bogotá 
Localidad : Nombre completo de la localidad 
Código SIRBE: Numero de identificación de la unidad operativa según el SIRBE
Cód. Shape file*: Número de identificación de la unidad operativa según SEGPLAN
Nombre punto de inversión (Unidades operativas): Nombre completo de la Unidad operativa según SIRBE 
PROGRAMACIÓN PRESUPUESTAL: Programación presupuestal por unidad operativa. debe coincidir con la herramienta financiera
EJECUCIÓN PRESUPUESTAL ejecución presupuestal por unidad operativa. debe coincidir con la herramienta financiera
PROGRAMACIÓN POBALCIÓN  Programación establecida según Plan de Acción. Si la información es diferente a la programada en plan de acción debe traer la justificación en el memorando remisorio. 
ATENCIÓN POBLACIÓN: Numero de personas atendidas. La cifra debe ser la que se entrego desde el equipo de Subdirección de Diseño, Evaluación y Sistematización que es la única valida y que se considera oficial. 
</t>
  </si>
  <si>
    <t xml:space="preserve">EJECUCION DE METAS PRODUCTO Y ACTIVIDADES
</t>
  </si>
  <si>
    <r>
      <t xml:space="preserve">Verificar que las objetivos, metas, actividades y tareas correspondan a lo programado en el Plan de Acción y Ficha EBI. 
No modificar los valores programados en el Plan de Acción.
Se deben relacionar solamente las actividades y tareas que se tienen programadas en plan de acción para el periodo de reporte
2. EJECUCION DE METAS PRODUCTO Y ACTIVIDADES PROYECTO INVERSIÓN
De acuerdo con la Programación del Plan de Acción 2016, es necesario por cada proyecto de Inversión: 
Seleccionar Proyecto, se desplegarán los objetivos específicos, metas y actividades asociados a cada objetivo. Diligenciar de manera manual la información referente a magnitudes y presupuesto, las casillas de porcentajes se encuentran formuladas automáticamente. 
2.1. SEGUIMIENTO A METAS: ACTIVIDADES Y TAREAS
De acuerdo con la Programación del Plan de Acción, es necesario por cada proyecto de Inversión: 
- Relacionar de la lista desplegable el objetivo relacionado con la actividad a reportar
- Relacionar de la lista desplegable la meta relacionada con la actividad a reportar 
- Relacionar de la lista desplegable el estado de la meta (al escoger la opción Programada en vigencia posterior se bloqueará automáticamente el diligenciamiento de las casillas asociadas)
- Relacionar de la lista desplegable el tipo de la meta vigente en Plan de Acción
- Relacionar de la lista desplegable la actividad a ser reportada que debe ser igual a la reportada en la programación del Plan de Acción. (En los numerales a – d no hay que hablar de tareas sino de actividades)
- A continuación deberá diligenciar la información correspondiente al avance de la Actividad por cada uno de los meses activos para el plan de acción (lista desplegable)
- A continuación se desagrega la actividad por las tareas programadas para el periodo
- Por cada actividad se han habilitado espacios de obligatorio diligenciamiento referentes a la información cualitativa (logros, avances, retrasos/dificultades, soluciones e impactos/beneficios) deben ser presentadas en términos de </t>
    </r>
    <r>
      <rPr>
        <b/>
        <sz val="11"/>
        <color theme="1"/>
        <rFont val="Arial"/>
        <family val="2"/>
      </rPr>
      <t xml:space="preserve">ciudad, claros y concretos
- </t>
    </r>
    <r>
      <rPr>
        <sz val="11"/>
        <color theme="1"/>
        <rFont val="Arial"/>
        <family val="2"/>
      </rPr>
      <t xml:space="preserve">Si la programación vigente es diferente a la inicialmente programada favor justificar en Observaciones y adjuntar:
          1. Perfil del proyecto modificado y firmado por gerente del proyecto
          2. Plan de acción modificado y firmado por gerente del proyecto
Con corte trimestral  debe existir coherencia entre lo relacionado en el formato y los productos entregables señalados en la programación del plan de acción.
</t>
    </r>
  </si>
  <si>
    <t xml:space="preserve">AVANCE DE INDICADORES DE GESTIÓN
</t>
  </si>
  <si>
    <r>
      <rPr>
        <b/>
        <sz val="11"/>
        <color theme="1"/>
        <rFont val="Arial"/>
        <family val="2"/>
      </rPr>
      <t>Para el primer informe, se deberán reportar los avances de la construcción de los indicadores de gestión. 
En los informes posteriores las generalidades de los avances
El reporte de los indicadores de gestión continuará reportándose a través del Sistema Integrado de Gestión – SIG en los formatos oficiales</t>
    </r>
    <r>
      <rPr>
        <sz val="11"/>
        <color theme="1"/>
        <rFont val="Arial"/>
        <family val="2"/>
      </rPr>
      <t xml:space="preserve">
Esta pestaña corresponde a la presentación general del estado de avance de los indicadores de gestión del proyecto, resaltando si hubo ajustes en su descripción, periodicidad, alcance, entre otros.  
</t>
    </r>
    <r>
      <rPr>
        <sz val="11"/>
        <color indexed="8"/>
        <rFont val="Arial"/>
        <family val="2"/>
      </rPr>
      <t>L</t>
    </r>
    <r>
      <rPr>
        <sz val="11"/>
        <color theme="1"/>
        <rFont val="Arial"/>
        <family val="2"/>
      </rPr>
      <t>a información que se diligencie  debe coincidir con la registrada en el formato Hoja de Vida del Indicador con Código: REG-EV-HV-001</t>
    </r>
  </si>
  <si>
    <t xml:space="preserve">AVANCE METAS DE RESULTADO PLAN DE DESARROLLO
</t>
  </si>
  <si>
    <r>
      <rPr>
        <b/>
        <sz val="11"/>
        <color indexed="8"/>
        <rFont val="Arial"/>
        <family val="2"/>
      </rPr>
      <t>Únicamente</t>
    </r>
    <r>
      <rPr>
        <sz val="11"/>
        <color theme="1"/>
        <rFont val="Arial"/>
        <family val="2"/>
      </rPr>
      <t xml:space="preserve"> se diligencia la información de las metas que se encuentran relacionadas en el Plan de Desarrollo Distrital e identificadas como Metas de Resultado.
Cabe recordar que existen metas de resultado PDD que son iguales a las metas producto del Proyecto de Inversión, por lo tanto la información entre las pestañas "EJECUCION DE METAS PRODUCTO Y ACTIVIDADES"  y "AVANCE METAS DE RESULTADO PLAN DE DESARROLLO" deberá coincidir en su totalidad. 
Por cada Meta se han habilitado espacios de obligatorio diligenciamiento referentes a la información cualitativa (logros, avances, retrasos/dificultades, soluciones e impactos/beneficios) deben ser presentada en términos de ciudad, claros y concretos.
Para lo anterior, es importante, informar, valorar y destacar los logros en el marco de los compromisos estratégicos del plan de desarrollo, mostrando resultados concretos de las metas propuestas, haciendo énfasis en el impacto que éstas tienen en las poblaciones y/o comunidades beneficiadas.
Se debe precisar las principales acciones logradas frente a las metas plan de desarrollo, sin ser tan detallado que termine por ser una lista de actividades  o tan consolidado que deje de lado temas relevantes a reportar.
Identificar claramente los productos y/o resultados de acuerdo a los definidos en la meta plan de desarrollo correspondiente. 
El proyecto deberá diligenciar las columnas H, M, N, O, P, Q, R, S
En el componente de gestión de Segplan se permite el registro de 250 caracteres en Dificultades, soluciones y 500 por Logros, Avances  y Beneficios, de ahí que la información a reportar sea precisa y de impacto para la Ciudad.
No escribir como dificultades o problema, la falta o mala atención de un servicio, o la falta de producción de un determinado bien.
No escribir como dificultades una lista de acciones, actividades internas y/o de administración de la entidad.
No escribir como dificultades una lista de obras físicas internas de la entidad.
Tomar en cuenta que las soluciones van en coherencia con las dificultades relacionadas
Las columnas A, B, C, D,E.</t>
    </r>
  </si>
  <si>
    <t>PROYECTO INVERSIÓN 1093- PREVENCIÓN DE LA MATERNIDAD Y LA PATERNIDAD TEMPRANA</t>
  </si>
  <si>
    <t>CRONOGRAMA DE ACTIVIDADES Y TAREAS 2016</t>
  </si>
  <si>
    <t>OBJETIVO ESPECÍFICO</t>
  </si>
  <si>
    <t>ACTIVIDADES Y TAREAS</t>
  </si>
  <si>
    <t>MES</t>
  </si>
  <si>
    <t>JUL</t>
  </si>
  <si>
    <t>AGO</t>
  </si>
  <si>
    <t>SEP</t>
  </si>
  <si>
    <t>1ER ENTREGABLE</t>
  </si>
  <si>
    <t>OCT</t>
  </si>
  <si>
    <t>NOV</t>
  </si>
  <si>
    <t>DIC</t>
  </si>
  <si>
    <t>ENTREG FINAL</t>
  </si>
  <si>
    <t>TOTAL % PROGRAMACIÓN</t>
  </si>
  <si>
    <t xml:space="preserve">% Ponderación tareas </t>
  </si>
  <si>
    <t>Formar servidores públicos de la SDIS  en derechos sexuales y derechos reproductivos</t>
  </si>
  <si>
    <t xml:space="preserve">Definir línea técnica  de formación  de  servidores públicos de la SDIS en derechos sexuales y derechos reproductivos </t>
  </si>
  <si>
    <t xml:space="preserve">Línea técnica definida </t>
  </si>
  <si>
    <t xml:space="preserve">Liderar la definición de mínimos de  formación con los sectores del distrito </t>
  </si>
  <si>
    <t xml:space="preserve">Adaptar la línea técnica distrital a la SDIS </t>
  </si>
  <si>
    <t xml:space="preserve">Definir contenidos específicos de formación de servidores públicos  de la SDIS en derechos sexuales y derechos reproductivos </t>
  </si>
  <si>
    <t>Informe de avance articulación con subdirecciones técnicas</t>
  </si>
  <si>
    <t xml:space="preserve">Documento contenidos formación </t>
  </si>
  <si>
    <t>Definir subdirecciones técnicas que harán parte de los procesos de formación y realizar diagnóstico conjunto  para establecer necesidades de formación.</t>
  </si>
  <si>
    <t>Identificar los perfiles de los servidores públicos que participarán en las formaciones.</t>
  </si>
  <si>
    <t>Revisión de contenidos de formación existentes en la entidad y en otras entidades públicas y privadas.</t>
  </si>
  <si>
    <t>Realizar propuesta de contenidos específicos de formación.</t>
  </si>
  <si>
    <t>PROGRAMACIÓN 2016 - META 2</t>
  </si>
  <si>
    <t>Coordinar y armonizar las estrategias y acciones de  los diferentes sectores que participan en el Programa transectorial de Prevención de Maternidad y Paternidad temprana</t>
  </si>
  <si>
    <t>Liderar la formulación y el seguimiento de la estrategia del Programa transectorial de Prevención de Maternidad y Paternidad Temprana</t>
  </si>
  <si>
    <t>Plan de Acción Distrital Preliminar</t>
  </si>
  <si>
    <t>Documento  de la estrategia y plan de acción distrital del Programa transectorial de Prevención de Maternidad y Paternidad Temprana</t>
  </si>
  <si>
    <t>Convocar a los diferentes sectores del distrito a participar en el Programa para la prevención de la maternidad y la paternidad temprana</t>
  </si>
  <si>
    <t>Formular y aprobar la estrategia del Programa de Prevención y Atención de la Maternidad  y la paternidad Temprana</t>
  </si>
  <si>
    <t>Realizar seguimiento al plan de acción intersectorial del Programa de Prevención y Atención de la Maternidad y la Paternidad Temprana.</t>
  </si>
  <si>
    <t xml:space="preserve">Definir plan de acción distrital conjuntamente con los demás sectores </t>
  </si>
  <si>
    <t>Implementar las acciones y estrategias de la SDIS para el Programa transectorial de Prevención de Maternidad y Paternidad Temprana</t>
  </si>
  <si>
    <t xml:space="preserve">Plan de Acción SDIS preliminar </t>
  </si>
  <si>
    <t xml:space="preserve">Plan de acción para la prevención de la maternidad y la paternidad temprana en  la SDIS </t>
  </si>
  <si>
    <t xml:space="preserve">Definir, con las subdirecciones técnicas, el  plan de acción sectorial (SDIS) para aportar al Programa de Maternidad y Paternidad Temprana </t>
  </si>
  <si>
    <r>
      <t xml:space="preserve">Implementar </t>
    </r>
    <r>
      <rPr>
        <sz val="11"/>
        <rFont val="Arial"/>
        <family val="2"/>
      </rPr>
      <t>el plan de acción sectorial</t>
    </r>
    <r>
      <rPr>
        <sz val="11"/>
        <color indexed="8"/>
        <rFont val="Arial"/>
        <family val="2"/>
      </rPr>
      <t xml:space="preserve"> del Programa de Prevención y Atención de la Maternidad y la Paternidad Temprana.</t>
    </r>
  </si>
  <si>
    <t>Realizar seguimiento al plan de acción sectorial del Programa de Prevención y Atención de la Maternidad y la Paternidad Temprana.</t>
  </si>
  <si>
    <t>Suscribir y ejecutar convenio de asociación para capacitar 1.000 jóvenes, niños, niñas y adolescentes en la formación entre pares</t>
  </si>
  <si>
    <t>PROGRAMACIÓN 2016 - META 3</t>
  </si>
  <si>
    <t>Coordinar y armonizar las acciones comunicativas del Programa transectorial de Prevención de Maternidad y Paternidad temprana</t>
  </si>
  <si>
    <t xml:space="preserve">Coordinar el diseño de la campaña de comunicaciones interinstitucional del Programa para la Prevención de la Maternidad y Paternidad Temprana </t>
  </si>
  <si>
    <t>Concepto de campaña de comunicaciones</t>
  </si>
  <si>
    <t xml:space="preserve">Definir, conjuntamente con la Alcaldía, la campaña comunicaciones del Programa de Prevención de la Maternidad  y la Paternidad Temprana </t>
  </si>
  <si>
    <t>Coordinar el  lanzamiento del  Programa transectorial de Prevención y Atención de la Maternidad y la Paternidad Temprana.</t>
  </si>
  <si>
    <t>Implementar el  componente correspondiente a la SDIS  (inicio articulación acciones comunicativas)</t>
  </si>
  <si>
    <t xml:space="preserve">Piezas comunicativas </t>
  </si>
  <si>
    <t xml:space="preserve">Difundir la campaña en las redes sociales de la SDIS </t>
  </si>
  <si>
    <t>Difundira la campaña en los servicios de la SDIS identificados como prioritarios</t>
  </si>
  <si>
    <t>TOTAL PORCENTAJE PONDERACIÓN VERTICAL ACTIVIDADES</t>
  </si>
  <si>
    <t xml:space="preserve">PROCESO DIRECCIONAMIENTO ESTRATÉGICO </t>
  </si>
  <si>
    <t>PLAN DE DESARROLLO :</t>
  </si>
  <si>
    <t>PROGRAMA:</t>
  </si>
  <si>
    <t>NÚMERO Y PROYECTO INVERSIÓN:</t>
  </si>
  <si>
    <t>OBJETIVO GENERAL DEL PROYECTO INVERSION:</t>
  </si>
  <si>
    <t>SUBDIRECCIÓN O ÁREA:</t>
  </si>
  <si>
    <t>PERIODO DEL SEGUIMIENTO:</t>
  </si>
  <si>
    <t>De</t>
  </si>
  <si>
    <t>A</t>
  </si>
  <si>
    <t>PROGRAMACIÓN CUATRIENIO</t>
  </si>
  <si>
    <t>Cifras en pesos</t>
  </si>
  <si>
    <t>OBJETIVO ESPECIFICO DEL PROYECTO DE INVERSIÓN</t>
  </si>
  <si>
    <t>No.  META/ ACTIVIDAD</t>
  </si>
  <si>
    <t>DESCRIPCIÓN DE LA META / ACTIVIDAD</t>
  </si>
  <si>
    <t>TIPO DE META</t>
  </si>
  <si>
    <t xml:space="preserve">VIGENCIA </t>
  </si>
  <si>
    <t>MAGNITUD
PROGRAMADA AL CORTE DEL INFORME</t>
  </si>
  <si>
    <t>MAGNITUD
EJECUTADA AL CORTE DEL INFORME</t>
  </si>
  <si>
    <t>MAGNITUD TOTAL EJECUTADA AL CORTE DEL INFORME</t>
  </si>
  <si>
    <t>PRESUPUESTO 
PROGRAMADO AL CORTE DEL INFORME</t>
  </si>
  <si>
    <t>PRESUPUESTO
EJECUTADO AL CORTE DEL INFORME</t>
  </si>
  <si>
    <t>PRESUPUESTO TOTAL EJECUTADO AL CORTE DEL INFORME</t>
  </si>
  <si>
    <t>TOTAL PRESUPUESTO PROGRAMADO 2020-2024</t>
  </si>
  <si>
    <t>TOTAL PRESUPUESTO EJECUTADO AL CORTE DEL INFORME</t>
  </si>
  <si>
    <t>Vigencia</t>
  </si>
  <si>
    <t>Total presupuesto programado</t>
  </si>
  <si>
    <t>Total presupuesto ejecutado</t>
  </si>
  <si>
    <t>TOTAL PRESUPUESTO 2020-2024</t>
  </si>
  <si>
    <t>RESUMEN EJECUTIVO VIGENCIA</t>
  </si>
  <si>
    <t>PRESUPUESTO VIGENCIA</t>
  </si>
  <si>
    <t>MAGNITUD</t>
  </si>
  <si>
    <t>PRESUPUESTO RESERVA</t>
  </si>
  <si>
    <t>No. META/ ACTIVIDAD</t>
  </si>
  <si>
    <t>PROGRAMADO</t>
  </si>
  <si>
    <t>EJECUTADO</t>
  </si>
  <si>
    <t>%</t>
  </si>
  <si>
    <t xml:space="preserve">PROGRAMACIÓN </t>
  </si>
  <si>
    <t>EJECUCIÓN</t>
  </si>
  <si>
    <t>LIBERADO/ ANULADO</t>
  </si>
  <si>
    <t>RESERVA DEFINITIVA</t>
  </si>
  <si>
    <t>RETRASOS PARA CUMPLIMIENTO META
Dificultades/retrasos:  Aspectos de la gestión o de la implementación que hayan retrasado el cumplimiento de la meta, deben ser en términos de ciudad y no orden administrativo o logístico.</t>
  </si>
  <si>
    <t xml:space="preserve">SOLUCIONES A LOS RETRASOS
Soluciones: acciones adelantadas para atenuar el impacto del retraso, establecer cronogramas, plazos, actividades puntuales que impedirán incumplimiento de la meta.
</t>
  </si>
  <si>
    <t xml:space="preserve">Total </t>
  </si>
  <si>
    <t>Fuente: PREDIS</t>
  </si>
  <si>
    <t>EJECUCIÓN PRESUPUESTAL VIGENCIA</t>
  </si>
  <si>
    <t xml:space="preserve">RECURSOS VIGENCIA </t>
  </si>
  <si>
    <t>Apropiación inicial</t>
  </si>
  <si>
    <t>Modificaciones</t>
  </si>
  <si>
    <t>Apropiación vigente</t>
  </si>
  <si>
    <t>Presupuesto comprometido</t>
  </si>
  <si>
    <t>CDPs sin CRP</t>
  </si>
  <si>
    <t>Presupuesto Disponible</t>
  </si>
  <si>
    <t>Giros de vigencia</t>
  </si>
  <si>
    <t>Porcentajes de ejecución</t>
  </si>
  <si>
    <t>RECURSOS POR COMPROMETER (CDP SIN CRP) (1)</t>
  </si>
  <si>
    <t>TOTAL VALOR CDP´S</t>
  </si>
  <si>
    <t>MES EXPEDICIÓN CDP</t>
  </si>
  <si>
    <t xml:space="preserve">ESTADO Y OBSERVACIONES </t>
  </si>
  <si>
    <t>TOTAL</t>
  </si>
  <si>
    <t>PROCESOS POR REALIZAR CON EL PRESUPUESTO DISPONIBLE (SIN CDP) 2</t>
  </si>
  <si>
    <t xml:space="preserve">NUMERO Y DESCRIPCIÓN DE LA META/ ACTIVIDAD </t>
  </si>
  <si>
    <t xml:space="preserve">VALOR </t>
  </si>
  <si>
    <t xml:space="preserve">QUÉ SE VA A CONTRATAR - ESTADO Y OBSERVACIONES </t>
  </si>
  <si>
    <t>GIROS VIGENCIA Y CONSTITUCIÓN DE RESERVAS</t>
  </si>
  <si>
    <t>VALOR COMPROMETIDO</t>
  </si>
  <si>
    <t xml:space="preserve">VALOR GIRADO </t>
  </si>
  <si>
    <t xml:space="preserve">%DE GIROS </t>
  </si>
  <si>
    <t>OBSERVACIONES DEL SALDO POR GIRAR</t>
  </si>
  <si>
    <t xml:space="preserve">PROYECCIÓN RESERVAS A CONSTITUIR </t>
  </si>
  <si>
    <t xml:space="preserve">TOTAL </t>
  </si>
  <si>
    <t xml:space="preserve"> ACTIVIDADES Y TAREAS VIGENCIA</t>
  </si>
  <si>
    <t>TABLERO DE CONTROL - NO DILIGENCIAR</t>
  </si>
  <si>
    <t>OBJETIVO ESTRATÉGICO DE LA ENTIDAD</t>
  </si>
  <si>
    <t>OBJETIVO ESPECÍFICO DEL PROYECTO DE INVERSIÓN</t>
  </si>
  <si>
    <t>METAS / PRODUCTO</t>
  </si>
  <si>
    <t>ACTIVIDADES / GESTIÓN</t>
  </si>
  <si>
    <t>TAREAS</t>
  </si>
  <si>
    <t xml:space="preserve">ENERO </t>
  </si>
  <si>
    <t>FEBRERO</t>
  </si>
  <si>
    <t xml:space="preserve">MARZO </t>
  </si>
  <si>
    <t>ABRIL</t>
  </si>
  <si>
    <t>MAYO</t>
  </si>
  <si>
    <t>JUNIO</t>
  </si>
  <si>
    <t>JULIO</t>
  </si>
  <si>
    <t>AGOSTO</t>
  </si>
  <si>
    <t>SEPTIEMBRE</t>
  </si>
  <si>
    <t xml:space="preserve">OCTUBRE </t>
  </si>
  <si>
    <t xml:space="preserve">NOVIEMBRE </t>
  </si>
  <si>
    <t xml:space="preserve">DICIEMBRE </t>
  </si>
  <si>
    <t>TRIMESTRE 1</t>
  </si>
  <si>
    <t>TRIMESTRE 1+2</t>
  </si>
  <si>
    <t>TRIMESTRE 1+2+3</t>
  </si>
  <si>
    <t>TRIMESTRE 1+2+3+4</t>
  </si>
  <si>
    <t>No. META</t>
  </si>
  <si>
    <t>DESCRIPCIÓN META</t>
  </si>
  <si>
    <t>INDICADOR DE PRODUCTO</t>
  </si>
  <si>
    <t>UNIDAD DE MEDIDA</t>
  </si>
  <si>
    <t>MAGNITUD PROGRAMADA PARA LA VIGENCIA</t>
  </si>
  <si>
    <t>PONDERACIÓN DE LA META</t>
  </si>
  <si>
    <t>No. ACTIVIDAD</t>
  </si>
  <si>
    <t>DESCRIPCIÓN ACTIVIDAD</t>
  </si>
  <si>
    <t>PRODUCTO (ENTREGABLE)
DE LA VIGENCIA</t>
  </si>
  <si>
    <t>META ESPERADA</t>
  </si>
  <si>
    <t>RESPONSABLE ACTIVIDAD</t>
  </si>
  <si>
    <t>% PONDERACIÓN ACTIVIDAD</t>
  </si>
  <si>
    <t xml:space="preserve"> FECHA 
TERMINACION</t>
  </si>
  <si>
    <t>DESCRIPCIÓN TAREAS</t>
  </si>
  <si>
    <t>% PONDERACIÓN TAREA</t>
  </si>
  <si>
    <t>AVANCE TAREAS
PERIODO</t>
  </si>
  <si>
    <t>AVANCE ACTIVIDADES 
PERIODO</t>
  </si>
  <si>
    <t>AVANCE META PERIODO</t>
  </si>
  <si>
    <t>PROGRAMADO TAREA</t>
  </si>
  <si>
    <t>EJECUTADO TAREA</t>
  </si>
  <si>
    <t>PROGRAMADO ACTIVIDAD</t>
  </si>
  <si>
    <t>EJECUTADO ACTIVIDAD</t>
  </si>
  <si>
    <t>PROGRAMADO META</t>
  </si>
  <si>
    <t>EJECUTADO META</t>
  </si>
  <si>
    <t>AVANCE CUALITATIVO O DIFICULTADES PRESENTADAS</t>
  </si>
  <si>
    <t>EVIDENCIAS A ENTREGAR</t>
  </si>
  <si>
    <t xml:space="preserve">PROGRAMADO </t>
  </si>
  <si>
    <t>% AVANCE</t>
  </si>
  <si>
    <t>VALIDADOR</t>
  </si>
  <si>
    <t>AVANCE METAS PLAN DE DESARROLLO</t>
  </si>
  <si>
    <t>Descripción Meta Sectorial PDD</t>
  </si>
  <si>
    <t>La Meta es IDPYBA o Compartida con (mencione entidad)</t>
  </si>
  <si>
    <t>Descripción Indicador</t>
  </si>
  <si>
    <t>Tipo Indicador</t>
  </si>
  <si>
    <t>Programación vigencia</t>
  </si>
  <si>
    <t>Ejecución vigencia</t>
  </si>
  <si>
    <t>% Ejecución</t>
  </si>
  <si>
    <t>Avance Cualitativo</t>
  </si>
  <si>
    <r>
      <t>c.</t>
    </r>
    <r>
      <rPr>
        <b/>
        <sz val="9"/>
        <rFont val="Times New Roman"/>
        <family val="1"/>
      </rPr>
      <t xml:space="preserve">    </t>
    </r>
    <r>
      <rPr>
        <b/>
        <sz val="9"/>
        <rFont val="Arial"/>
        <family val="2"/>
      </rPr>
      <t>Retrasos o dificultades:</t>
    </r>
    <r>
      <rPr>
        <sz val="9"/>
        <rFont val="Arial"/>
        <family val="2"/>
      </rPr>
      <t xml:space="preserve"> Mencione las situaciones misionales que han dificultado el logro de las actividades.</t>
    </r>
  </si>
  <si>
    <r>
      <t>d.</t>
    </r>
    <r>
      <rPr>
        <b/>
        <sz val="9"/>
        <rFont val="Times New Roman"/>
        <family val="1"/>
      </rPr>
      <t xml:space="preserve">    </t>
    </r>
    <r>
      <rPr>
        <b/>
        <sz val="9"/>
        <rFont val="Arial"/>
        <family val="2"/>
      </rPr>
      <t>Soluciones:</t>
    </r>
    <r>
      <rPr>
        <sz val="9"/>
        <rFont val="Arial"/>
        <family val="2"/>
      </rPr>
      <t xml:space="preserve"> Mencione las acciones adelantadas para superar los retrasos. ESTAS DEBEN SER COHERENTES CON LOS RETRASOS.</t>
    </r>
  </si>
  <si>
    <r>
      <t>e.</t>
    </r>
    <r>
      <rPr>
        <b/>
        <sz val="9"/>
        <rFont val="Times New Roman"/>
        <family val="1"/>
      </rPr>
      <t xml:space="preserve">    </t>
    </r>
    <r>
      <rPr>
        <b/>
        <sz val="9"/>
        <rFont val="Arial"/>
        <family val="2"/>
      </rPr>
      <t>Impactos o beneficios:</t>
    </r>
    <r>
      <rPr>
        <sz val="9"/>
        <rFont val="Arial"/>
        <family val="2"/>
      </rPr>
      <t xml:space="preserve"> Mencione los aspectos que generan cambio en las condiciones y situaciones de los participantes y no participantes a nivel, individual, familiar, territorial directa o indirectamente.</t>
    </r>
  </si>
  <si>
    <t>MESES</t>
  </si>
  <si>
    <t>AÑOS</t>
  </si>
  <si>
    <t>MOTIVOS DE LA MEJORA</t>
  </si>
  <si>
    <t>TIPO DE MEJORA</t>
  </si>
  <si>
    <t>PROCESO</t>
  </si>
  <si>
    <t>ADJUNTOS</t>
  </si>
  <si>
    <t>ESTADO CRP</t>
  </si>
  <si>
    <t>ESTADO RESERVAS Y PASIVOS</t>
  </si>
  <si>
    <t>ESTADO CDP</t>
  </si>
  <si>
    <t xml:space="preserve">TIPOS DE CONTRATACIÓN </t>
  </si>
  <si>
    <t>MODALIDADES CONTRACTUALES</t>
  </si>
  <si>
    <t>LA META ESTA</t>
  </si>
  <si>
    <t>Enero</t>
  </si>
  <si>
    <t>Antes 2010</t>
  </si>
  <si>
    <t>Hallazgo de la contraloria</t>
  </si>
  <si>
    <t>PREVENTIVA</t>
  </si>
  <si>
    <t>SI</t>
  </si>
  <si>
    <t>1. Solicitud CRP</t>
  </si>
  <si>
    <t>1. Papeles en revisión y consolidación por parte del proyecto</t>
  </si>
  <si>
    <t>1. Elaboración de Anexos Técnicos</t>
  </si>
  <si>
    <t>Licitación pública</t>
  </si>
  <si>
    <t>Literal H</t>
  </si>
  <si>
    <t>Activa</t>
  </si>
  <si>
    <t xml:space="preserve">Vigente </t>
  </si>
  <si>
    <t>Febrero</t>
  </si>
  <si>
    <t>Auditoria externa</t>
  </si>
  <si>
    <t>CORRECTIVA</t>
  </si>
  <si>
    <t>NO</t>
  </si>
  <si>
    <t>2. Firma Subdirectora contratación</t>
  </si>
  <si>
    <t>2. Radicado para revisión costos</t>
  </si>
  <si>
    <t>2. Mesa técnica de selección de operadores</t>
  </si>
  <si>
    <t>Selección abreviada</t>
  </si>
  <si>
    <t>Subasta Inversa</t>
  </si>
  <si>
    <t>Finalizada</t>
  </si>
  <si>
    <t>Finalizado</t>
  </si>
  <si>
    <t>Marzo</t>
  </si>
  <si>
    <t>Auditoria Interna de calidad</t>
  </si>
  <si>
    <t xml:space="preserve">MEJORAMIENTO CONTINUO </t>
  </si>
  <si>
    <t>No Aplica</t>
  </si>
  <si>
    <t>3. Radicación en subdirección fiancniera</t>
  </si>
  <si>
    <t>3. Radicado para revisión Subdirección financiera</t>
  </si>
  <si>
    <t>3. Recepción de documentos</t>
  </si>
  <si>
    <t>Bolsas de productos </t>
  </si>
  <si>
    <t>Programa en vigencIa posterior</t>
  </si>
  <si>
    <t>Abril</t>
  </si>
  <si>
    <t>Auditoria Interna de control interno</t>
  </si>
  <si>
    <t>4. Entregado por financiera</t>
  </si>
  <si>
    <t>4. Radicado en Secretaria de Hacienda</t>
  </si>
  <si>
    <t>4. Verificación financiera del asociado</t>
  </si>
  <si>
    <t>Contratación de Menor Cuantía </t>
  </si>
  <si>
    <t>Suspendida</t>
  </si>
  <si>
    <t>Mayo</t>
  </si>
  <si>
    <t xml:space="preserve">Seguimiento Plan de Acción </t>
  </si>
  <si>
    <t>5. En estado elaboración contrato</t>
  </si>
  <si>
    <t>5. Identificación de predios</t>
  </si>
  <si>
    <t>Otros procesos de selección abreviada </t>
  </si>
  <si>
    <t>Junio</t>
  </si>
  <si>
    <t>Peticiones quejas o reclamos</t>
  </si>
  <si>
    <t xml:space="preserve">6. Contrato suscrito </t>
  </si>
  <si>
    <t>6. Solicitud concepto técnico Plantas Físicas</t>
  </si>
  <si>
    <t>Concurso de méritos</t>
  </si>
  <si>
    <t>Contratos y/o Convenios interadministrativos. </t>
  </si>
  <si>
    <t>Julio</t>
  </si>
  <si>
    <t>Resultados de revisión de la Dirección</t>
  </si>
  <si>
    <t xml:space="preserve">7. Contrato en liquidación </t>
  </si>
  <si>
    <t>7. Elaboración estructura de costos y estudios previos</t>
  </si>
  <si>
    <t>Contratación directa </t>
  </si>
  <si>
    <t>Convenios de Asociacion (Decreto 777)</t>
  </si>
  <si>
    <t>Agosto</t>
  </si>
  <si>
    <t>Sugerencias de funcionarios</t>
  </si>
  <si>
    <t>8. En proceso de liberación de recursos CRP</t>
  </si>
  <si>
    <t>8. Estudios del sector</t>
  </si>
  <si>
    <t>Contratación directa cuando no exista pluralidad de oferentes. </t>
  </si>
  <si>
    <t>Septiembre</t>
  </si>
  <si>
    <t>EN EJECUCION</t>
  </si>
  <si>
    <t>9. Negociación con el asociado</t>
  </si>
  <si>
    <t>Contratos de prestación de servicios profesionales y de apoyo a la gestión. </t>
  </si>
  <si>
    <t>Octubre</t>
  </si>
  <si>
    <t>FINALIZADO</t>
  </si>
  <si>
    <t>10. Revisión para aval estructura de costos y estudios previos</t>
  </si>
  <si>
    <t>Arrendamiento y la Adquisición de Inmuebles</t>
  </si>
  <si>
    <t>Noviembre</t>
  </si>
  <si>
    <t>11. Solicitud de CDP</t>
  </si>
  <si>
    <t>Mínima cuantía</t>
  </si>
  <si>
    <t>Diciembre</t>
  </si>
  <si>
    <t>12. Solicitud de aval de riesgos</t>
  </si>
  <si>
    <t>OTRO</t>
  </si>
  <si>
    <t>13. Creación de terceros</t>
  </si>
  <si>
    <t>14. Cargue, elaboración de minuta y justificación</t>
  </si>
  <si>
    <t>GERENTES DE PROYECTOS</t>
  </si>
  <si>
    <t>DIRECCIÓN</t>
  </si>
  <si>
    <t>SUBDIRECCIÓN/ÁREA</t>
  </si>
  <si>
    <t>EJE/PILAR PLAN DE DESARROLLO</t>
  </si>
  <si>
    <t>PROGRAMA ESTRATEGICO PPD:</t>
  </si>
  <si>
    <t>15. Revisión jurídica</t>
  </si>
  <si>
    <t>Asesor (a) de Despacho de la Secretaria</t>
  </si>
  <si>
    <t>Despacho de la Secretaria</t>
  </si>
  <si>
    <t>1. Pilar Igualdad de Calidad de Vida</t>
  </si>
  <si>
    <t>1. Prevención y atención de la maternidad y la paternidad tempranas</t>
  </si>
  <si>
    <t>16. Solicitar el cupo</t>
  </si>
  <si>
    <t>Subsecretario (a)</t>
  </si>
  <si>
    <t>Subsecretaria</t>
  </si>
  <si>
    <t>2. Pilar Democracia Urbana</t>
  </si>
  <si>
    <t>2. Desarrollo integral desde la gestación hasta la adolescencia</t>
  </si>
  <si>
    <t>17. Revisión Dir. Poblacional</t>
  </si>
  <si>
    <t xml:space="preserve">Director (a) Poblacional </t>
  </si>
  <si>
    <t xml:space="preserve">Dirección Poblacional </t>
  </si>
  <si>
    <t>Subdirección para la Infancia</t>
  </si>
  <si>
    <t>7. Eje transversal Gobierno Legítimo, fortalecimiento local y eficiencia</t>
  </si>
  <si>
    <t>3. Igualdad y autonomía para una Bogotá incluyente</t>
  </si>
  <si>
    <t>18. Realización Comité Precontractual</t>
  </si>
  <si>
    <t xml:space="preserve">Director (a) Territorial </t>
  </si>
  <si>
    <t xml:space="preserve">Dirección Territorial </t>
  </si>
  <si>
    <t>Subdirección para la Juventud</t>
  </si>
  <si>
    <t>5. Desarrollo integral para la felicidad y el ejercicio de la ciudadanía</t>
  </si>
  <si>
    <t>19. Revisión ofi. Contratación</t>
  </si>
  <si>
    <t>Director (a) de Ánalisis y Diseño Estrategico</t>
  </si>
  <si>
    <t>Dirección Ánalisis y Diseño Estrategico</t>
  </si>
  <si>
    <t>Subdirección para la Adultez</t>
  </si>
  <si>
    <t>16. Integración social para una ciudad de oportunidades</t>
  </si>
  <si>
    <t>20. Comite de contratación</t>
  </si>
  <si>
    <t>Director (a) Corporativa</t>
  </si>
  <si>
    <t>Dirección Corporativa</t>
  </si>
  <si>
    <t>Subdirección para la Vejez</t>
  </si>
  <si>
    <t>42. Transparencia, gestión pública y servicio a la ciudadanía</t>
  </si>
  <si>
    <t>21. Firma Minuta Dir. Poblacional</t>
  </si>
  <si>
    <t>Subdirección para la Familia</t>
  </si>
  <si>
    <t>44. Gobierno y ciudadanía digital</t>
  </si>
  <si>
    <t>22. Firma contratista y expedición de RP</t>
  </si>
  <si>
    <t>Subdirección para asuntos LGBT</t>
  </si>
  <si>
    <t>45. Gobernanza e influencia local, regional e internacional</t>
  </si>
  <si>
    <t>23. Expedición de Poliza</t>
  </si>
  <si>
    <t>Subdirección para la Gestión Integral Local</t>
  </si>
  <si>
    <t>24. Egresos SIRBE</t>
  </si>
  <si>
    <t>Subdirección para la Identificación, Caracterización e Integación</t>
  </si>
  <si>
    <t>25. Acta de inicio</t>
  </si>
  <si>
    <t>Subdirección de Investigación e Información</t>
  </si>
  <si>
    <t>26. Ingresos SIRBE</t>
  </si>
  <si>
    <t xml:space="preserve">Subdirección de Diseño, Evalución y Sistematización </t>
  </si>
  <si>
    <t>Subdirección Adminsitrativa y Financiera</t>
  </si>
  <si>
    <t>Subdirección de Contratación</t>
  </si>
  <si>
    <t>Subdirección de Gestión del Talento Humano</t>
  </si>
  <si>
    <t>Subdirección de Plantas Físicas</t>
  </si>
  <si>
    <t>PROYECTOS</t>
  </si>
  <si>
    <t>PROYECTO ESTRATEGICO PPD:</t>
  </si>
  <si>
    <t>OBJETIVO GENERAL DEL PROYECTO INVERSION</t>
  </si>
  <si>
    <t>DEPENDENCIA</t>
  </si>
  <si>
    <t>Una ciudad para las familias-  1086</t>
  </si>
  <si>
    <t>Una ciudad para las familias</t>
  </si>
  <si>
    <t>Promover el reconocimiento y garantia de derechos al interior de las familias de la ciudad de Bogotá.</t>
  </si>
  <si>
    <t>Integración eficiente y transparente para todos-1091</t>
  </si>
  <si>
    <t xml:space="preserve"> Integración Eficiente y Transparente para todos</t>
  </si>
  <si>
    <t xml:space="preserve">Fortalecer la capacidad institucional para garantizar una gestión pública eficiente y transparente que responda a las demandas ciudadanas, al cumplimiento de las Políticas Sociales y a los criterios de calidad de los servicios sociales que presta la Entidad. </t>
  </si>
  <si>
    <t>Viviendo el territorio-1092</t>
  </si>
  <si>
    <t>Viviendo el territorio</t>
  </si>
  <si>
    <t>Fortalecer la  capacidad institucional para brindar respuestas integrales en el territorio.</t>
  </si>
  <si>
    <t>Prevención y atención integral de la paternidad y la maternidad temprana -1093</t>
  </si>
  <si>
    <t xml:space="preserve">Prevención y atención integral de la paternidad y la maternidad temprana </t>
  </si>
  <si>
    <t>Contribuir en la prevención de la maternidad y la paternidad temprana en Bogotá</t>
  </si>
  <si>
    <t>Desarrollo integral desde la gestación hasta la adolescencia-1096</t>
  </si>
  <si>
    <t>Desarrollo integral desde la gestación hasta la adolescencia</t>
  </si>
  <si>
    <t xml:space="preserve">Contribuir al desarrollo integral con enfoque diferencial de niños, niñas y adolescentes de Bogotá que se encuentren en situación de amenaza, inobservancia  o vulneración de derechos. </t>
  </si>
  <si>
    <t>Bogotá te nutre-1098</t>
  </si>
  <si>
    <t>Bogotá te nutre</t>
  </si>
  <si>
    <t>Beneficiar con una alimentación equilibrada, suficiente, adecuada e inocua a mujeres gestantes niños, niñas, y hogares identificados por la Secretaría Distrital de Integración Social en inseguridad alimentaria moderada y severa, con énfasis en el fortalecimiento del tejido social y comunitario</t>
  </si>
  <si>
    <t>Envejecimiento digno, activo y feliz-1099</t>
  </si>
  <si>
    <t>Envejecimiento Digno, Activo y Feliz</t>
  </si>
  <si>
    <t>Disminuir las prácticas adversas y percepciones discriminatorias en torno a la vejez y contribuir a la transformación de imaginarios sobre el envejecimiento y el diálogo intergeneracional como conceptos vitales para la construcción de proyectos de vida.</t>
  </si>
  <si>
    <t>Distrito diverso-1101</t>
  </si>
  <si>
    <t>Distrito Diverso</t>
  </si>
  <si>
    <t>Disminuir la vulnerabilidad por discriminación, violencias y exclusión social por orientación sexual o identidad de género en Bogotá</t>
  </si>
  <si>
    <t>Espacios de integración social-1103</t>
  </si>
  <si>
    <t>Espacios de Integración Social</t>
  </si>
  <si>
    <t>Proveer espacios de integración social en cumplimiento de los estándares de calidad para garantizar la prestación de los servicios sociales en condiciones adecuadas y seguras.</t>
  </si>
  <si>
    <t>Prevención y atención integral del fenómeno de habitabilidad en calle-1108</t>
  </si>
  <si>
    <t>Prevención y atención integral del fenómeno de habitabilidad en calle</t>
  </si>
  <si>
    <t>Promover la inclusión social de las y los ciudadanos habitantes de calle y las poblaciones en riesgo de habitar las calles</t>
  </si>
  <si>
    <t>xxx</t>
  </si>
  <si>
    <t>Por una ciudad incluyente y sin barreras-1113</t>
  </si>
  <si>
    <t>Por una ciudad incluyente y sin barreras</t>
  </si>
  <si>
    <t>Fortalecer los procesos de inclusión de las personas con discapacidad, sus familias y cuidadores en los diferentes entornos, mediante acciones de articulación con actores públicos y privados</t>
  </si>
  <si>
    <t>Distrito joven-1116</t>
  </si>
  <si>
    <t>Distrito Joven</t>
  </si>
  <si>
    <t>Fortalecer el desarrollo de capacidades y generación de oportunidades para la juventud en Bogotá, a través de acciones encaminadas al empoderamiento de la política pública juvenil y la garantía de los derechos de los y las jóvenes para el goce efectivo de su ciudadanía</t>
  </si>
  <si>
    <t>gestión Institucional y fortalecimiento del talento humano-1118</t>
  </si>
  <si>
    <t>Espacios de integración social</t>
  </si>
  <si>
    <t xml:space="preserve">Fortalecer  la capacidad operativa y  técnica en los servicios de soporte de la gestión institucional y en el desarrollo integral del talento humano. </t>
  </si>
  <si>
    <t>Integración digital y de conocimiento para la inclusión social-1168</t>
  </si>
  <si>
    <t>Fortalecimiento institucional a través del uso de TIC</t>
  </si>
  <si>
    <t>Generar y fortalecer la capacidad institucional para lograr una adecuada gestión pública que permita apoyar los procesos misionales desde la planeación, la gestión de la información y el conocimiento, el monitoreo y la evaluación de los servicios sociales de la SDIS con el apoyo de unas Tecnologías de la Información y las Comunicaciones - TIC actualizadas y alineadas a los postulados misionales</t>
  </si>
  <si>
    <t>INFORMACIÓN DE LA META</t>
  </si>
  <si>
    <t>ESTADO DE LA META</t>
  </si>
  <si>
    <t>CONSTANTE</t>
  </si>
  <si>
    <t>Programada en vigencia posterior</t>
  </si>
  <si>
    <t>CRECIENTE</t>
  </si>
  <si>
    <t>DECRECIENTE</t>
  </si>
  <si>
    <t>SUMA</t>
  </si>
  <si>
    <t>METAS PDD</t>
  </si>
  <si>
    <t xml:space="preserve">Meta Resultado </t>
  </si>
  <si>
    <t>Indicador Resultado</t>
  </si>
  <si>
    <t>Incrementar al 100% el acceso oportuno (en los tiempos de ley) a la justicia en los casos atendidos por violencia intrafamiliar y delito sexual en comisarías de familia</t>
  </si>
  <si>
    <t>% de casos asos por violencia intrafamiliar y delito sexual fueron atendidos oprtunamente (en los tiempos de ley) en las comisarías de familia</t>
  </si>
  <si>
    <t>26 servicios funerarios integrales prestados en los cementerios de propiedad del Distrito.</t>
  </si>
  <si>
    <t>Número de servicios funerarios integrales prestados</t>
  </si>
  <si>
    <t>4.000 subsidios del servicio funerario entregados a población vulnerable de Bogotá.</t>
  </si>
  <si>
    <t>Número de subsidios del servicio funerario entregados a población vulnerable de Bogotá</t>
  </si>
  <si>
    <t>Disminuir en dos puntos porcentuales la participación de los nacimientos en niñas, adolescentes y jóvenes menores de 19 años durante el cuatrienio.</t>
  </si>
  <si>
    <t>Porcentaje de participación nacimientos en niñas , adolescentes y jóvenes menores o iguales a 19 años .</t>
  </si>
  <si>
    <t>Incrementar en 2 años la mediana de la edad de las mujeres al nacimiento de su primer hijo.</t>
  </si>
  <si>
    <t>Mediana de la edad en las mujeres al nacimiento de su primer hijo</t>
  </si>
  <si>
    <t>Alcanzar 159.054 cupos para la atención integral de niños y niñas de primera infancia con estándares de calidad superiores al 80% en el ámbito institucional.</t>
  </si>
  <si>
    <t>Número de cupos para la atención integral de niños y niñas de primera infancia con estándares de calidad superiores al 80% en el ámbito institucional</t>
  </si>
  <si>
    <t>Alcanzar 232.687 cupos para la atención integral de niños y niñas de primera infancia en el marco de la RIA*</t>
  </si>
  <si>
    <t>Número de cupos para la atención integral de niños y niñas de primera infancia en el marco de la RIA</t>
  </si>
  <si>
    <t>Reducir en 4 puntos la tasa de trabajo infantil ampliada de niños, niñas y adolescentes de 5 a 17 años.</t>
  </si>
  <si>
    <t>Tasa de trabajo infantil</t>
  </si>
  <si>
    <t>Diseñar e implementar una (1) estrategia de educación nutricional con enfoque familiar</t>
  </si>
  <si>
    <t>Capacitar 35.000 hogares en educación nutricional</t>
  </si>
  <si>
    <t>Entregar el 100% de los apoyos alimentarios programados.</t>
  </si>
  <si>
    <t>Diseñar e implementar un (1) instrumento de validación de condiciones para identificar y priorizar personas en inseguridad alimentaria severa y moderada</t>
  </si>
  <si>
    <t>Identificar 50.000 personas  en inseguridad alimentaria severa y moderada mediante el instrumento de validación de condiciones</t>
  </si>
  <si>
    <t>Incrementar en un 25% la vinculación de personas mayores en procesos de fortalecimiento de sus proyectos de vida a través de los servicios de la SDIS</t>
  </si>
  <si>
    <t>Número de personas mayores vinculadas a procesos de fortalecimiento de sus proyectos de vida</t>
  </si>
  <si>
    <t>Disminuir en 18 puntos porcentuales la percepción de discriminación, violencias y ex-clusión social de las personas de los sectores LGBTI, que les impide el ejercicio pleno de sus derechos. * *La SDIS aportará el 4,9% para el cumplimieto de esta meta.</t>
  </si>
  <si>
    <t>Porcetaje de personas de sectores LBGTI que expresan que han sido discrimindas</t>
  </si>
  <si>
    <t>Ampliar la capacidad instalada de atención integral en ámbito institucional para la primera infancia a través de 13 nuevas unidades operativas (3.265 cupos) con equipamientos que cumplan los más altos estándares de calidad. * (De las 13 nuevas unidades, 8 se construirán si se cuenta con los recursos de capital)</t>
  </si>
  <si>
    <t>Número de unidades operativas de ámbito institucional que cumplan los más altos estándares de calidad.</t>
  </si>
  <si>
    <t>Ampliar la capacidad instalada de atención a personas mayores (Centro Día) y para personas con discapacidad (Centro Crecer para niños menores de 18 años de edad)</t>
  </si>
  <si>
    <t>Número de Centros Día para personas mayor y Centros Crecer.</t>
  </si>
  <si>
    <t>Adecuar a condiciones de ajuste razonable el 100% de los centros de atención a personas con discapacidad** (La totalidad de las adecuaciones de ajuste razonable a centros para niños y jóvenes menores de 18 años de edad con discapacidad se realizará si se cuenta con los recursos de capital.)</t>
  </si>
  <si>
    <t>Número de centros cerecer para atención a niños menores de 18 años con discapacidad</t>
  </si>
  <si>
    <t>Infraestructura social que mejora el acceso a servicios sociales de calidad</t>
  </si>
  <si>
    <t>Número de unidades de protección Integral</t>
  </si>
  <si>
    <t>Incrementar en 11% el número de ciudadanos habitantes de calle atendidos por la SDIS que participan en los procesos de superación de habitabilidad en calle</t>
  </si>
  <si>
    <t>%de ciudadanos habitantes de calle que participan en acciones de inclusión social</t>
  </si>
  <si>
    <t>Reducir en un 5% de la población habitante de calle entre 8 a 28 años, mediante acciones de reinserción a la sociedad y de prevención.</t>
  </si>
  <si>
    <t>Número de Habitantes de calle entre los 8 y 28 años en acciones prevención y reinserción a la sociedad.</t>
  </si>
  <si>
    <t>Incrementar a 2.000 personas con discapacidad con procesos de inclusión efectivos en el Distrito.</t>
  </si>
  <si>
    <t>Número de personas con discapacidad en procesos de inclusión efectivo en el Distrito</t>
  </si>
  <si>
    <t>Se incrementará el 30% de jóvenes que finalizarán proceso de formación en habilidades, capacidades, y competencias en cultura ciudadana o laborales.</t>
  </si>
  <si>
    <t>Número de jovenes vulnerables vinculados a procesos de formación por la SDIS e IDIPRON para desarrollar y fortalecer habilidades, capacidades o competencias en cultura ciudadana o laborales</t>
  </si>
  <si>
    <t>N° OBJETIVO ESPECIFICO</t>
  </si>
  <si>
    <t>OBJETIVO ESPECIFICO</t>
  </si>
  <si>
    <t>DESCRIPCIÓN META PROYECTO DE INVERSIÓN</t>
  </si>
  <si>
    <t>ACTIVIDADES (Cadena de valor)</t>
  </si>
  <si>
    <t xml:space="preserve">Tareas (Plan de Acción) </t>
  </si>
  <si>
    <t xml:space="preserve"> Una ciudad para las familias-  1086</t>
  </si>
  <si>
    <t>Desarrollar estrategias que contribuyan a la implementación de la Política Pública para las Familias -PPPF.</t>
  </si>
  <si>
    <t>Implementar una estrategia de divulgación de la Política Pública para las Familias PPPF</t>
  </si>
  <si>
    <t xml:space="preserve">Aportar una línea técnica para la implementación de la  PPPF </t>
  </si>
  <si>
    <t>Formular un (1) proyecto de investigación social para caracterizar familias en Bogotá</t>
  </si>
  <si>
    <t>Desarrollar una estrategia interinstitucional de prevención de 
la violencia intrafamiliar.</t>
  </si>
  <si>
    <t>Diseñar e implementar una (1) estrategia comunicativa Distrital para la prevención de la violencia intrafamiliar.</t>
  </si>
  <si>
    <t>Orientar 12000 personas en procesos de prevención de la violencia intrafamiliar atendidas por los servicios sociales de la SDIS</t>
  </si>
  <si>
    <t>Capacitar 15000 servidores de las entidades distritales y personas de la sociedad civil en atención integral y la prevención de violencia intrafamiliar y delitos sexuales</t>
  </si>
  <si>
    <t>Fortalecer la capacidad técnica para la atención y protección de las víctimas de violencias al interior de las familias.</t>
  </si>
  <si>
    <t xml:space="preserve">Alcanzar la oportunidad  en el 100% de los casos de atención y protección a  víctimas de violencias al interior de las familias </t>
  </si>
  <si>
    <t>Diseñar y aplicar Una (1) estrategia de fortalecimiento de la gestión operacional</t>
  </si>
  <si>
    <t>Actualizar el 100% de los sistemas de información de víctimas de las violencias</t>
  </si>
  <si>
    <t xml:space="preserve"> Integración eficiente y transparente para todos-1091</t>
  </si>
  <si>
    <t>Determinar el avance de las políticas sociales y comunicarlo a los grupos de interés.</t>
  </si>
  <si>
    <t>Realizar análisis y seguimiento al 100% de las políticas sociales que lidera la SDIS</t>
  </si>
  <si>
    <t>Desarrollar estrategias que promuevan el cumplimiento de los criterios de calidad de los servicios sociales a partir de los estandares y los anexos técnicos</t>
  </si>
  <si>
    <t>Verificar en 1200 instituciones oficiales y privadas el cumplimiento de los requisitos de calidad de los servicios sociales</t>
  </si>
  <si>
    <t>Verificar que 300  jardines  infantiles  de ámbito institucional cumplan mínimo con el 80% de los requisitos de calidad de los servicios sociales</t>
  </si>
  <si>
    <t xml:space="preserve">Garantizar el apoyo a la supervisión del 100% de los contratos o convenios de los servicios sociales tercerizados, asignados a la Subsecretaria. </t>
  </si>
  <si>
    <t>Formular e implementar estrategias que impulsen la gestión pública eficiente, la cultura del servicio, la transparencia,  el cuidado de lo público y control social en la SDIS</t>
  </si>
  <si>
    <t>Aumentar en 15% la apropiación de la cultura del servicio, la transparencia, el cuidado de lo público y control social en la SDIS</t>
  </si>
  <si>
    <t>Alcanzar el 98% del nivel de satisfacción de la ciudadanía frente a los servicios sociales</t>
  </si>
  <si>
    <t xml:space="preserve"> Viviendo el territorio-1092</t>
  </si>
  <si>
    <t xml:space="preserve">Fortalecer la gestión en los espacios de coordinación y articulación  intersectorial local </t>
  </si>
  <si>
    <t>Implementar en las 20 localidades del distrito una estrategia de abordaje territorial</t>
  </si>
  <si>
    <t xml:space="preserve"> Fortalecer la capacidad técnica en las Alcaldías Locales para la formulación de proyectos de inversión social de la Secretaria Distrital de Integración Social </t>
  </si>
  <si>
    <t>Asistir tecnicamente el 100% de los proyectos de inversión social local con linea técnica de la SDIS</t>
  </si>
  <si>
    <t>Identificar y atender  personas en condición de vulnerabilidad  o pobreza que no cuenten con la capacidad para enfrentar situaciones sociales imprevistas o generadas por efectos del cambio climático.</t>
  </si>
  <si>
    <t>Implementar una estrategia de identificación de ciudadanos con condicion de vulnerabilidad</t>
  </si>
  <si>
    <t>Atender 41.363 personas en emergencia social</t>
  </si>
  <si>
    <t>Atender socialmente al 100% de hogares afectados por emergencias o desastres para los que sea activada la SDIS por el Sistema Distrital de Gestión del Riesgo y Cambio Climatico</t>
  </si>
  <si>
    <t>Implementar una estrategia para conocimiento y reducción del riesgo</t>
  </si>
  <si>
    <t>Implementar  procesos de desarrollo de capacidades para las personas</t>
  </si>
  <si>
    <t>Integrar 90.000 personas a procesos de desarrollo de capacidades</t>
  </si>
  <si>
    <t xml:space="preserve"> Prevención y atención integral de la paternidad y la maternidad temprana -1093</t>
  </si>
  <si>
    <t xml:space="preserve">Formar servidores públicos de la SDIS  en derechos sexuales y derechos reproductivos  </t>
  </si>
  <si>
    <t>Formar 440 servidores públicos en derechos sexuales y derechos reproductivos</t>
  </si>
  <si>
    <t xml:space="preserve">Implementar una estrategia distrital de prevención de la maternidad y lla paternidad temprana </t>
  </si>
  <si>
    <t xml:space="preserve">Diseñar e implementar una  campaña de comunicaciones del Programa de prevención de la maternidad y la paternidad temprana </t>
  </si>
  <si>
    <t xml:space="preserve"> Desarrollo integral desde la gestación hasta la adolescencia-1096</t>
  </si>
  <si>
    <t>Optimizar mecanismos de articulación intra, inter y transectorial.</t>
  </si>
  <si>
    <t>Diseñar e implementar una Ruta Integral de Atenciones desde la gestación hasta la adolescencia.</t>
  </si>
  <si>
    <t>Fortalecer el rol protector y educativo de las familias y cuidadores</t>
  </si>
  <si>
    <t>Diseñar e implementar una metodología de monitoreo y seguimiento a la corresponsabilidad de las familias y cuidadores.</t>
  </si>
  <si>
    <t>Implementar herramientas de seguimiento, monitoreo, análisis y evaluación de resultados de la prestación de los servicios</t>
  </si>
  <si>
    <t>Diseñar e implementar una herramienta de información que permita el seguimiento niño a niño.</t>
  </si>
  <si>
    <t>Brindar una oferta de servicios y estrategias flexibles de atención integral con calidad y pertinencia  desde el enfoque diferencial</t>
  </si>
  <si>
    <t>Atender integralmente en 61.241  cupos a niños y niñas de 0 a 5 años en ámbitos institucionales con enfoque diferencial</t>
  </si>
  <si>
    <t>Atender integralmente  15.000 mujeres gestantes y niñas y niños de 0 a 2 años con enfoque diferencial.</t>
  </si>
  <si>
    <t>Atender integralmente 43.000 niños, niñas y adolescentes de 6 a 17 años y 11 meses en riesgo o situacion de trabajo infantil, victimas y/o afectadas por el conflicto armado, o vinculados al sistema de responsabilidad penal adolescente en medio abierto  en el marco de la ruta integral de atenciones</t>
  </si>
  <si>
    <t>Alcanzar 76.054 cupos de ámbito institucional con estándares de calidad superiores al 80%</t>
  </si>
  <si>
    <t xml:space="preserve"> Bogotá te nutre-1098</t>
  </si>
  <si>
    <t xml:space="preserve">Promover estilos de vida saludable de los niños, niñas, mujeres gestantes y hogares atendidos. </t>
  </si>
  <si>
    <t>Suministrar apoyo alimentario a niños, niñas, mujeres gestantes y hogares identificados por la Secretaría Distrital de Integración Social en inseguridad alimentaria moderada y severa.</t>
  </si>
  <si>
    <t>Fortalecer el sistema de vigilancia y seguimiento nutricional de la SDIS.</t>
  </si>
  <si>
    <t>Diseñar e implementar un (1) sistema de vigilancia y seguimiento nutricional</t>
  </si>
  <si>
    <t>Fortalecer la capacidad institucional de identificar a niños, niñas, mujeres gestantes y hogares en inseguridad alimentaria.</t>
  </si>
  <si>
    <t>Fortalecer la capacidad institucional para identificar a niños, niñas, mujeres gestantes y hogares en inseguridad alimentaria, y generar acciones que fomenten la corresponsabilidad  para el goce efectivo de sus derechos</t>
  </si>
  <si>
    <t>Diseñar e implementar una (1) estrategia que fomente la corresponsabilidad de los beneficiarios de las modalidades del proyecto</t>
  </si>
  <si>
    <t xml:space="preserve"> Envejecimiento digno, activo y feliz-1099</t>
  </si>
  <si>
    <t xml:space="preserve">Fortalecer con una atención integral, cualificada y desde la perspectiva de enfoque diferencial, los servicios sociales de la SDIS que dignifiquen el proyecto de vida de las personas mayores. </t>
  </si>
  <si>
    <t>Entregar a 90,138 personas mayores en situación de vulnerabilidad socioeconómica apoyos económicos.</t>
  </si>
  <si>
    <t>Atender integralmente a 15.000 personas mayores en condición de fragilidad social en la ciudad de Bogotá  a través del servicio Centros Día .</t>
  </si>
  <si>
    <t>Atender integralmente a 1.940 personas mayores en condición de fragilidad social en la ciudad de Bogotá a través del servicio Centro de Protección Social.</t>
  </si>
  <si>
    <t>Atender integralmente a 500 personas mayores en situación de vulnerabilidad asociada a la falta de lugar estable para dormir  en el servicio Centro Noche.</t>
  </si>
  <si>
    <t>Generar e implementar acciones que permitan informar, cualificar a la población en general y apoyar a las personas mayores y las redes familiares, respecto a su autocuidado y  labor de cuidado.</t>
  </si>
  <si>
    <t>Cualificar 500  cuidadoras y cuidadores de personas mayores  en el Distrito Capital</t>
  </si>
  <si>
    <t>Implementar el sistema de seguimiento y monitoreo de la PPSEV.</t>
  </si>
  <si>
    <t>Implementar un (1) sistema de seguimiento y monitoreo de la PPSEV</t>
  </si>
  <si>
    <t xml:space="preserve"> Distrito diverso-1101</t>
  </si>
  <si>
    <t>Fomentar el respeto y la construcción de nuevas subjetividades desde la diversidad de orientaciones sexuales e identidades de género</t>
  </si>
  <si>
    <t>Desarrollar actividades dirigidas a 4.600 personas de la comunidad en general para fomentar el respeto y la construcción de nuevas subjetividades desde la diversidad de orientaciones sexuales e identidades de género</t>
  </si>
  <si>
    <r>
      <t>Desarrollar</t>
    </r>
    <r>
      <rPr>
        <sz val="11"/>
        <color rgb="FFFF0000"/>
        <rFont val="Calibri"/>
        <family val="2"/>
        <scheme val="minor"/>
      </rPr>
      <t xml:space="preserve"> </t>
    </r>
    <r>
      <rPr>
        <sz val="11"/>
        <color theme="1"/>
        <rFont val="Calibri"/>
        <family val="2"/>
        <scheme val="minor"/>
      </rPr>
      <t xml:space="preserve"> estratégia intrainstitucional  de formación en atención diferencial por orientación  sexual e identidad de género.</t>
    </r>
  </si>
  <si>
    <t>Desarrollar actividades dirigidas a 7050 personas que laboren en los sectores público, privado o mixto, para realizar procesos formación en atención diferencial por orientación sexual e identidad de género</t>
  </si>
  <si>
    <t>Prestar el servicio de atención integral a personas LGBTI sus familias y redes de apoyo, a partir de respuestas flexibles y diferenciales</t>
  </si>
  <si>
    <t>Atender 1.350 personas de los sectores sociales LGBTI, sus familias y redes de apoyo mediante las unidades operativas asociadas al servicio y los equipos locales.</t>
  </si>
  <si>
    <t xml:space="preserve">Desarrollar una escuela itinerante que permita la transformación de imaginarios, representaciones sociales y  percepciones segregacionistas y discriminatorias.
 </t>
  </si>
  <si>
    <t>Formar a 13.000 personas vinculadas a la academia y aparatos de justicia en trasformación de imaginarios y representaciones sociales de los sectores LGBTI, a través de la escuela itinerante</t>
  </si>
  <si>
    <t>Desarrollar tres investigaciones en torno a la diversidad de orientaciones sexuales e identidades de género.</t>
  </si>
  <si>
    <t>Diseñar e implementar un esquema de seguimiento sobre las actividades que desarrolla la Subdirección para Asuntos LGBT</t>
  </si>
  <si>
    <t>Gestionar alianzas públicas y privadas hacía el desarrollo de capacidades, potencialidades y habilidades</t>
  </si>
  <si>
    <t>Establecer cuatro Alianzas públicas y privadas para el desarrollo de capacidades, potencialidades y habilidades para las personas LGBT</t>
  </si>
  <si>
    <t xml:space="preserve"> Espacios de integración social-1103</t>
  </si>
  <si>
    <t>Construir espacios de integración social que garanticen la prestación de los servicios sociales.</t>
  </si>
  <si>
    <t xml:space="preserve">Construir 13 Jardínes infantiles para la prestación del servicio de ámbito institucional a la primera infancia vulnerable de la ciudad </t>
  </si>
  <si>
    <t>Construir 1 centro día para personas mayores</t>
  </si>
  <si>
    <t xml:space="preserve">Construir 3  Centro Crecer para personas con discapacidad menores de 18 años que cumplan con la normatividad vigente </t>
  </si>
  <si>
    <t>Realizar a 2 Centros de Desarrollo Comunitario Intervención en la adecuación a la infraestructura</t>
  </si>
  <si>
    <t>Adecuar la infraestructura existente de acuerdo a la normatividad vigente, garantizando espacios adecuados y seguros.</t>
  </si>
  <si>
    <t>Realizar a 7 jardines infantiles el reforzamiento  estructural y/o restitución para la atención integral a la primera infancia, en cumplimiento de la norma NSR-10.</t>
  </si>
  <si>
    <t>Realizar a Centro de Desarrollo Comunitario el reforzamiento  estructural y/o restitución para la prestación de los servicios sociales, en cumplimiento de la norma NSR-10</t>
  </si>
  <si>
    <t>Realizar a 17 Centros Crecer el reforzamiento  estructural y/o restitución para la prestación de los servicios sociales, en cumplimiento de la norma NSR-10.</t>
  </si>
  <si>
    <t>Realizar las intervenciones de mantenimiento a la infraestructura de la SDIS, en cumplimiento de la normatividad vigente.</t>
  </si>
  <si>
    <t>Realizar mantenimiento al 70% equipamientos de la SDIS</t>
  </si>
  <si>
    <t>Gestionar la consecución y contratación  de infraestructura adecuada para la prestación de los servicios sociales, en cumplimiento de la misionalidad de la SDIS</t>
  </si>
  <si>
    <t>Evaluar y viabilizar 100% de las propuestas de consecución y/o contratación de otras alternativas de infraestructura para la prestación de los servicios sociales</t>
  </si>
  <si>
    <t>Realizar las acciones necesarias a los equipamientos sociales que permitan gestionar el saneamiento jurídico, urbanístico y de construcción</t>
  </si>
  <si>
    <t>Realizar a 10 predios administrados por la SDIS el saneamiento jurídico, urbanístico y de construcción</t>
  </si>
  <si>
    <t>Realizar las intervenciones para ampliación y mejoramiento de la infraestructura, en el desarrollo de los convenios suscritos.</t>
  </si>
  <si>
    <t xml:space="preserve">Realizar 100% de intervenciones de infraestructura, en el marco de los convenios intersectoriales suscritos </t>
  </si>
  <si>
    <t xml:space="preserve"> Prevención y atención integral del fenómeno de habitabilidad en calle-1108</t>
  </si>
  <si>
    <t>Desarrollar acciones significativas en los territorios dirigidas a la prevención de habitabilidad en calle con poblaciones en riesgo, la atención directa de los y las ciudadanas habitantes de calle, la activación de rutas de atención y la comprensión del fenómeno social.</t>
  </si>
  <si>
    <t>Implementar 1 Estrategia de Prevención con poblaciones en Alto Riesgo en el Distrito Capital</t>
  </si>
  <si>
    <t>Atender 3.180 personas por medio de la estrategia de abordaje en calle</t>
  </si>
  <si>
    <t xml:space="preserve">Promover el avance en procesos de inclusión social de los y las ciudadanas habitantes de calle y las poblaciones en alto riesgo. </t>
  </si>
  <si>
    <t>Atender 7.625 personas en centros de atención transitoria para la inclusión social</t>
  </si>
  <si>
    <t>Desarrollar procesos de inclusión social con los y las ciudadanas habitantes de calle para su desarrollo personal, formación laboral y vinculación socio-económica</t>
  </si>
  <si>
    <t>Atender 542 personas en comunidades de vida</t>
  </si>
  <si>
    <t>Fortalecer la autonomía, las capacidades y habilidades ocupacionales, así como la constitución o restablecimiento de redes de apoyo de los ciudadanos–as habitantes de calle</t>
  </si>
  <si>
    <t>Integrar 550 personas en procesos de enlace social y seguimiento</t>
  </si>
  <si>
    <t>Fortalecer la articulación transectorial, el seguimiento de los planes de acción, la generación y difusión de conocimiento para el cumplimiento de los objetivos de las Políticas Públicas de Habitabilidad en Calle y  para la Adultez</t>
  </si>
  <si>
    <t>Implementar 1 Plan Cuatrienal de la Política Pública de Habitabilidad en Calle</t>
  </si>
  <si>
    <t xml:space="preserve"> Por una ciudad incluyente y sin barreras-1113</t>
  </si>
  <si>
    <t>Articular  acciones institucionales para la inclusión  de las personas con discapacidad y sus familias.</t>
  </si>
  <si>
    <t xml:space="preserve">Incrementar a 2.000 personas con discapacidad con procesos de inclusión efectivos en el Distrito </t>
  </si>
  <si>
    <t>Vincular a 1500 servidores públicos en procesos de competencias para la atención inclusiva a personas con discapacidad.</t>
  </si>
  <si>
    <t>Realizar seguimiento al 100% de personas con discapacidad sin redes, cuidadores y cuidadoras que reciben apoyos alimentarios.</t>
  </si>
  <si>
    <t xml:space="preserve">Atender  oportunamente a las personas con discapacidad desde la primera infancia , durante el transcurrir vital  y a sus familias para el desarrollo de habilidades  y  capacidades. </t>
  </si>
  <si>
    <t>Atender 3.289 personas con discapacidad en centros crecer, centros de protección, centro renacer y centros integrarte.</t>
  </si>
  <si>
    <t>Desarrollar las estrategias para la eliminación de barreras sobre la discapacidad.</t>
  </si>
  <si>
    <t>Construir la línea base de percepción de barreras actitudinales y sistema de seguimiento</t>
  </si>
  <si>
    <t xml:space="preserve"> Distrito joven-1116</t>
  </si>
  <si>
    <t>2.Prevenir los factores de riesgo de utilización y vinculación en redes de ilegalidad; el consumo de sustancias psicoactivas -SPA, violencias múltiples, la explotación sexual, el ciberabuso, la habitabilidad en calle o en riesgo de habitar en calle.</t>
  </si>
  <si>
    <t>Diseñar e implementar una (1) Ruta de Prevención para Jóvenes – RPJ</t>
  </si>
  <si>
    <t xml:space="preserve">3. Promover el talento joven con la generación de oportunidades para el desarrollo de las competencias. </t>
  </si>
  <si>
    <t>Integrar 30 organizaciones públicas y privadas a la Ruta de Oportunidades para jóvenes</t>
  </si>
  <si>
    <t>Vincular a 318 jóvenes con vulneración de derechos a la oferta distrital de competencias laborales (Meta compartida con IDIPRON)</t>
  </si>
  <si>
    <t>1. Aportar en la garantía  del desarrollo de la ciudadanía juvenil en la ciudad</t>
  </si>
  <si>
    <t>Formular e implementar 1 Política Pública de Juventud 2017-2027</t>
  </si>
  <si>
    <t xml:space="preserve"> Gestión Institucional y fortalecimiento del talento humano-1118</t>
  </si>
  <si>
    <t>Garantizar soluciones idóneas, oportunas y eficientes en materia de servicios logísticos.</t>
  </si>
  <si>
    <t>Implementar el 100% de las soluciones en materia de servicios logisticos para la atención eficiente y oportuna de las necesidades operativas de la Entidad.</t>
  </si>
  <si>
    <t>Promover la apropiación, difusión y conservación de la memoria institucional de la entidad.</t>
  </si>
  <si>
    <t xml:space="preserve">Implementar el subsistema interno de Gestión Documental y Archivo en un 45,92% </t>
  </si>
  <si>
    <t xml:space="preserve">Promover buenas prácticas ambientales en los funcionarios de la entidad y en los usuarios de los servicios sociales </t>
  </si>
  <si>
    <t>Gestionar la implementación del 100% de los lineamientos ambientales en las unidades operativas activas de la entidad.</t>
  </si>
  <si>
    <t>Asegurar la calidad de la información y el manejo eficiente de la misma.</t>
  </si>
  <si>
    <t xml:space="preserve">Implementar el 100% de las normas internacionales de contabilidad para el sector público </t>
  </si>
  <si>
    <t>Fortalecer  la gestión institucional mediante el aporte de un recurso humano suficiente, idóneo y competente, acorde a las necesidades de la Entidad.</t>
  </si>
  <si>
    <t>Garantizar  el 100%  del recurso humano para atender las necesidades  de la entidad.</t>
  </si>
  <si>
    <t>Realizar un proceso de reorganización institucional del Talento Humano</t>
  </si>
  <si>
    <t>Fortalecer el desarrollo integral del talento humano de la SDIS.</t>
  </si>
  <si>
    <t xml:space="preserve">Integrar al 100% del talento humano vinculado a los procesos formativos institucionales </t>
  </si>
  <si>
    <t xml:space="preserve">Formular e implementar el subsistema de Seguridad y Salud en el Trabajo </t>
  </si>
  <si>
    <t>Diseñar e implementar un programa integral de prepensionados dirigido al Talento Humano de la SIDS</t>
  </si>
  <si>
    <t xml:space="preserve"> Integración digital y de conocimiento para la inclusión social-1168</t>
  </si>
  <si>
    <t>Fortalecer los procesos de planeación y seguimiento institucional</t>
  </si>
  <si>
    <t xml:space="preserve">Construir 1 plataforma que oriente la planeación estratégica de la SDIS 2016 - 2019
</t>
  </si>
  <si>
    <t>Desarrollar y promover la producción de conocimiento pertinente</t>
  </si>
  <si>
    <t>Desarrollar 1 procedimiento de gestión de información para los servicios sociales que presta la SDIS</t>
  </si>
  <si>
    <t xml:space="preserve">Actualizar 1 proceso de direccionamiento estratégico, alineado a la nueva apuesta de la SDIS </t>
  </si>
  <si>
    <t>Desarrollar evaluaciones de los servicios sociales que presta la SDIS para contar con información pertinente que permita la adecuada toma de decisiones de política pública social</t>
  </si>
  <si>
    <t xml:space="preserve">Realizar  3 evaluaciones a modalidades de atención o servicios sociales que presta la SDIS
</t>
  </si>
  <si>
    <t>Fortalecer las tecnologías de la información y las comunicaciones para la optimización de procesos, incremento de la productividad y el seguimiento y control de la gestión de la entidad.</t>
  </si>
  <si>
    <t>Modernizar al 100% la
Infraestructura tecnológica obsoleta de misión crítica</t>
  </si>
  <si>
    <t>Actualizar el 100% de los sistemas de información estratégicos y de apoyo de la entidad</t>
  </si>
  <si>
    <t>Fortalecer la implementación del Sistema Integrado de Gestión</t>
  </si>
  <si>
    <t>Implementar el 100% del Sistema Integrado de Gestión en la Secretaría Distrital de Integración Social y sus subdirecciones locale</t>
  </si>
  <si>
    <t>Articular las acciones de comunicaciones internas y externas de la entidad</t>
  </si>
  <si>
    <t xml:space="preserve">Formular e implementar una politica de comunicaciones de la entidad </t>
  </si>
  <si>
    <t>GLOSARIO</t>
  </si>
  <si>
    <t>Presupuesto</t>
  </si>
  <si>
    <t xml:space="preserve">Es un instrumento de gestión del Estado para el logro de resultados a favor de la población, a través de la prestación de servicios y logro de metas de cobertura con equidad, eficacia y eficiencia por las Entidades Públicas. Establece los límites de gastos durante el año fiscal, por cada una de las Entidades del Sector Público y los ingresos que los financian, acorde con la disponibilidad de los Fondos Públicos, a fin de mantener el equilibrio fiscal
</t>
  </si>
  <si>
    <t xml:space="preserve">Proyectos de Inversión </t>
  </si>
  <si>
    <t xml:space="preserve">Se entiende como la unidad operacional de planeación del desarrollo que vincula recursos (humanos, físico, monetarios, entre otros) para resolver problemas o necesidades sentidas de la población. 
Los proyectos de inversión publica contemplan actividades limitadas en el tiempo, que utilizan total o parcialmente recursos públicos, con el fin de crear, ampliar, mejorar o recuperar la capacidad de producción o de provisión de bienes o servicios por parte del estado. 
</t>
  </si>
  <si>
    <t>Apropiación</t>
  </si>
  <si>
    <t xml:space="preserve">Es el monto máximo autorizado para asumir compromisos con un objeto determinado durante la vigencia fiscal. Después del 31 de diciembre de cada año estas autorizaciones expiran y en consecuencia no podrán comprometerse, adicionarse, transferirse ni contracreditarse.
El anexo del decreto de liquidación define el detalle de cada uno de los rubros presupuestales según el objeto de gasto o proyecto. Las apropiaciones pueden tener restricciones para su ejecución, lo cual determina que están condicionadas.
Las entidades deben comprometer los recursos apropiados entre el 1° de enero y el 31 de diciembre de cada año. Los saldos de apropiación no afectados por compromisos caducarán sin excepción 
</t>
  </si>
  <si>
    <t xml:space="preserve">Certificado de Disponibilidad Presupuestal </t>
  </si>
  <si>
    <t xml:space="preserve">Cualquier acto administrativo que afecte las apropiaciones presupuestales debe contar previamente con certificado de disponibilidad presupuestal que garantice la existencia de apropiación suficiente para atender el compromiso que se pretende adquirir. 
Este documento afecta el presupuesto provisionalmente hasta tanto se perfeccione el acto que respalda el compromiso y se efectúe el correspondiente registro presupuestal.
</t>
  </si>
  <si>
    <t>Compromisos</t>
  </si>
  <si>
    <t xml:space="preserve">Son los actos y contratos expedidos o celebrados por los órganos públicos, en desarrollo de la capacidad de contratar y de comprometer el presupuesto, realizados en cumplimiento de las funciones públicas asignadas por la ley. </t>
  </si>
  <si>
    <t xml:space="preserve">Certificado de Registro Presupuestal </t>
  </si>
  <si>
    <t>Se entiende por registro presupuestal del compromiso la imputación presupuestal mediante la cual se perfecciona el compromiso y se afecta en forma definitiva la apropiación, garantizando que ésta solo se utilizará para ese fin. Esta operación indica el valor y el plazo de las prestaciones a las que haya lugar. El acto del registro perfecciona, por tanto, el compromiso</t>
  </si>
  <si>
    <t>Girado - Pagado</t>
  </si>
  <si>
    <t>Es el acto mediante el cual, la entidad pública, una vez verificados los requisitos previstos en el respectivo acto administrativo o en el contrato, teniendo en cuenta el reconocimiento de la obligación y la autorización de pago efectuada por el funcionario competente, liquidadas las deducciones de ley o las contractuales (tales como amortización de anticipos y otras) y verificado el saldo en bancos, desembolsa al beneficiario el monto de la obligación, ya sea mediante cheque bancario o por consignación en la cuenta bancaria del beneficiario, extinguiendo la respectiva obligación</t>
  </si>
  <si>
    <t>Cuentas por pagar</t>
  </si>
  <si>
    <t xml:space="preserve">Son aquellas obligaciones que quedan pendientes de pago para la siguiente vigencia fiscal, y se presentan en los casos en que el bien o servicio se ha recibido a satisfacción a 31 de diciembre.
¿Cuando se debe constituir una cuenta por pagar?
Una cuenta por pagar se debe constituir cuando el bien o servicio se ha recibido a satisfacción antes del 31 de diciembre pero no se le ha pagado al contratista o cuando en desarrollo de un contrato se han pactado anticipos y estos no han sido cancelados 
</t>
  </si>
  <si>
    <t xml:space="preserve">Reservas Presupuestales
</t>
  </si>
  <si>
    <t xml:space="preserve">Son los compromisos legalmente constituidos por los órganos que conforman el Presupuesto General de la Nación, que tienen registro presupuestal, pero cuyo objeto no fue cumplido dentro del año fiscal que termina y, por lo mismo, se pagarán dentro de la vigencia siguiente con cargo al presupuesto de la vigencia anterior; es decir, con cargo al presupuesto que las originó
¿Cuando se debe constituir una reserva presupuestal?
Una reserva presupuestal se genera cuando el compromiso es legalmente constituido pero cuyo objeto no fue cumplido dentro del año fiscal que termina y será pagada con cargo a la reserva que se constituye a más tardar el 20 de enero de la vigencia siguiente
</t>
  </si>
  <si>
    <t>Pasivos Exigibles</t>
  </si>
  <si>
    <t>Son compromisos que se adquirieron con el cumplimiento de las formalidades plenas, que deben asumirse con cargo al presupuesto disponible de la vigencia en que se pagan, por cuanto la reserva presupuestal que los respaldó en su oportunidad feneció por no haberse pagado en el transcurso de la misma vigencia fiscal en que se constituyeron. Frente a la constitución de Pasivos Exigibles, se reitera a las entidades distritales la obligación legal de realizar la gestión requerida para ejecutar el presupuesto asignado dentro de la anualidad.</t>
  </si>
  <si>
    <t>Concepto de gasto</t>
  </si>
  <si>
    <t>Forma de control y uso de los recursos, la clasificación de la inversión por conceptos de gasto debe estar asociada al
gasto recurrente</t>
  </si>
  <si>
    <t xml:space="preserve"> Vigencias Futuras</t>
  </si>
  <si>
    <t xml:space="preserve">Es una herramienta presupuestal para asumir compromisos con cargo a presupuestos futuros, con el objetivo de desarrollar proyectos de inversión o efectuar gastos con un horizonte mayor a un año y cuya ejecución se inicia con el presupuesto de la vigencia en que se aprueben
dichas autorizaciones. Esta autorización de Vigencias Futuras se da por parte del Concejo de Bogotá.
Si las vigencias futuras se solicitan para la ejecución de proyectos de inversión, los mismos deben hacer parte del Plan de Desarrollo vigente. En este orden de ideas, si los cupos anuales autorizados a una entidad, para asumir compromisos de vigencias futuras no fueron utilizados a 31 de diciembre de la vigencia en que fueron aprobadas caducarán sin excepción, debiéndose solicitar en la siguiente vigencia, si es del caso, una nueva autorización al Concejo de Bogotá para el desarrollo de las actividades previstas.
Las vigencias futuras son apropiaciones efectivas que se traducen en una inflexibilidad en el presupuesto, ya que el monto autorizado debe incorporarse en cada uno de los presupuestos de las vigencias fiscales para las cuales se aprobaron </t>
  </si>
  <si>
    <t>Destinación de recursos</t>
  </si>
  <si>
    <t>Busca identificar el uso que se le asigna al recurso, y que constituye una referencia válida para verificar la destinación del mismo, tanto a nivel de ingreso, como de gasto</t>
  </si>
  <si>
    <t>Objetivo General</t>
  </si>
  <si>
    <t>Define de forma concisa la situación deseada asociada al problema identificado</t>
  </si>
  <si>
    <t>Objetivo Especifico</t>
  </si>
  <si>
    <t>Son los resultados intermedios que permiten dar cumplimiento al objetivo general</t>
  </si>
  <si>
    <t>Meta Proyecto</t>
  </si>
  <si>
    <t xml:space="preserve">Consisten en el conjunto de resultados concretos, medibles, realizables y verificables que se esperan obtener en un tiempo señalado. Las metas deben establecerse en términos de resultado o productos, en este sentido, la gestión institucional que se adelante es el medio para llegar a la meta, no es la meta en sí, debido a que no es un bien o servicio.
</t>
  </si>
  <si>
    <t>Meta Resultado</t>
  </si>
  <si>
    <t>son aquellas que buscan mejorar parcial o totalmente el problema crítico identificado en el diagnóstico y están relacionadas con la situación deseada. Estas metas regularmente están definidas en las políticas públicas o programas adoptados por la Administración Distrital</t>
  </si>
  <si>
    <t>Meta Producto</t>
  </si>
  <si>
    <t>Son aquellas representadas en la entrega de bienes y servicios finales o intermedios, que se definen a partir de los objetivos específicos. Por lo general son este tipo de metas las que se definen en la formulación de los proyectos de inversión y están asociadas a las causas del problema. La consecución de metas de producto contribuye a la obtención de una meta de resultado específica</t>
  </si>
  <si>
    <t>N° Meta SEGPLAN</t>
  </si>
  <si>
    <t xml:space="preserve">Corresponde con el número asignado en el Sistema Segplan </t>
  </si>
  <si>
    <t>Magnitud</t>
  </si>
  <si>
    <t>Son los valores que se espera obtener en un tiempo señalado. Estos productos son bienes y/o servicios, finales o intermedios, para dar cumplimiento a los objetivos del proyecto.</t>
  </si>
  <si>
    <t>Programación Meta</t>
  </si>
  <si>
    <t>Son los valores que se estimana lacanzar al finalizar la vigencia y el cuatrienio. Es cantidad o número de la acción identificada en el proceso</t>
  </si>
  <si>
    <t>Ejecución Meta</t>
  </si>
  <si>
    <t xml:space="preserve">Valores alcanzados respecto de la meta programada </t>
  </si>
  <si>
    <t>Estado de la Meta</t>
  </si>
  <si>
    <t>Se requiere coocer si la meta esta programada a partir de la vigencia actual solo aplican dos (2) tipos de programación: Normal(activa) y Programada en vigencia posterior</t>
  </si>
  <si>
    <t xml:space="preserve"> Tipo de Anualización de las metas</t>
  </si>
  <si>
    <t xml:space="preserve">Metas con Anualización Constante: El valor programado para cada año es el mismo, y debe ser igual a la cantidad programada para la meta del proyecto y los años no se suman para obtener la cantidad total de la meta.
Metas con Anualización Creciente: El valor programado para cada año incluye el del año anterior. De forma progresiva, en cada año se va alcanzando la cantidad programada para la meta del proyecto. El valor programado debe ser igual o mayor al anterior y, el último año debe
ser igual a la magnitud total definida para la meta del proyecto.
Metas con Anualización Decreciente: El valor programado para cada año disminuye. El valor programado para cada año debe ser menor o igual al del año inmediatamente anterior. Así, se trata de reducir en cada año hasta llegar a la cantidad programada para la meta del proyecto (el valor
del último año debe ser igual a la magnitud definida para la meta del proyecto).
Metas con Anualización Suma: La sumatoria de la anualización debe ser igual a la cantidad programada para la meta del proyecto
</t>
  </si>
  <si>
    <t>Proyectos de inversión</t>
  </si>
  <si>
    <t>Definidos los productos de la entidad, se asocian a cada proyecto de inversión y se asignan los recursos hasta por el monto del presupuesto programado para cada uno de ellos, de acuerdo con la metodología que para el efecto haya definido la oficina de planeación de la entidad.
Se precisa que un proyecto de inversión puede apuntar a varios productos de la entidad y que a su vez existen proyectos trasversales que pueden tener participación en todos los productos.
Los montos de rubros correspondientes a las variables de transferencias para inversión, servicio de la deuda y reservas presupuestales son incorporados por la entidad en el sistema PREDIS módulo PMR.</t>
  </si>
  <si>
    <t>Grupos Poblacionales</t>
  </si>
  <si>
    <t xml:space="preserve">
En los proyectos de inversión en cumplimiento de las normas que se mencionan a continuación se debe identificar y diferenciar con la mayor precisión posible, cada grupo poblacional como el de infancia y adolescencia, juventud y la población víctima y en situación de desplazamiento, con el fin de visibilizar la acción de la Administración Distrital en el marco de las políticas públicas.</t>
  </si>
  <si>
    <t>4. Herramienta Financiera y BOGDATA</t>
  </si>
  <si>
    <t>OBJETIVO ESTRATEGICO:</t>
  </si>
  <si>
    <t>Versión: 5.0</t>
  </si>
  <si>
    <t>META PLAN DE DESARROLLO:</t>
  </si>
  <si>
    <t>SUBDIRECTOR(A) - GERENTE DEL PROYECTO:</t>
  </si>
  <si>
    <t>Fuente:  FICHA EBI, CADENA DE VALOR, MGA, DTS</t>
  </si>
  <si>
    <t>AVANCES DE LA META
Aspectos relevantes frente a las acciones de cumplimiento de la meta relacionado con el plan de acción detallandos las magnitudes acumuladas en el period de seguimiento y que permiten evidenciar el avance.
 Asi mismo incluir resultados que se consideren logros producto de la gestión. Describir actores, tiempo, intenciones. Ejm: convenios importantes para el desarrollo de ciudad, articulaciones, alianzas, trabajos conjuntos, etc.</t>
  </si>
  <si>
    <t xml:space="preserve">BENEFICIO PARA LA CIUDAD
Mencionar los beneficios que traen estas acciones para la ciudad o la población y cuál es la apuesta de transformación. </t>
  </si>
  <si>
    <t>CODIGO Y OBJETO A CONTRATAR</t>
  </si>
  <si>
    <t>No CDP</t>
  </si>
  <si>
    <t>FECHA ESTIMADA DE INICIO DE PROCESO</t>
  </si>
  <si>
    <t>CODIGO PAA</t>
  </si>
  <si>
    <t>% PONDERACIÓN ACTIVIDAD SEGPLAN</t>
  </si>
  <si>
    <t>Meta/Actividad del proyecto que se asociada a la meta del PDD
(información indicativa)</t>
  </si>
  <si>
    <r>
      <t>a.</t>
    </r>
    <r>
      <rPr>
        <b/>
        <sz val="9"/>
        <rFont val="Times New Roman"/>
        <family val="1"/>
      </rPr>
      <t>    Descripción avance cuatrienio</t>
    </r>
    <r>
      <rPr>
        <b/>
        <sz val="9"/>
        <rFont val="Arial"/>
        <family val="2"/>
      </rPr>
      <t xml:space="preserve">: </t>
    </r>
    <r>
      <rPr>
        <sz val="9"/>
        <rFont val="Arial"/>
        <family val="2"/>
      </rPr>
      <t>Mencione el avance en el cuatrienio para la meta PDD y
aspectos relevantes frente a las acciones de cumplimiento relacionando las magnitudes acumuladas.</t>
    </r>
  </si>
  <si>
    <r>
      <t xml:space="preserve">b.   Descripción avance en la vigencia actual : </t>
    </r>
    <r>
      <rPr>
        <sz val="9"/>
        <rFont val="Arial"/>
        <family val="2"/>
      </rPr>
      <t>Mencione el avance en la vigencia para la meta PDD y aspectos relevantes frente a las acciones de cumplimiento relacionando las magnitudes acumuladas.</t>
    </r>
  </si>
  <si>
    <t>Bogotá Camina Segura</t>
  </si>
  <si>
    <t>Bogotá confía en su gobierno</t>
  </si>
  <si>
    <t>Implementar 3 programas de información ambiental y conocimiento ambiental</t>
  </si>
  <si>
    <t>Implementar un proceso institucional de gestión del conocimiento en temas de protección y bienestar animal.</t>
  </si>
  <si>
    <t>Subdirección de Cultura Ciudadana y Gestión del Conocimiento</t>
  </si>
  <si>
    <t>Incrementar la disponibilidad de información oportuna y de calidad para la toma de decisiones institucionales en PYBA</t>
  </si>
  <si>
    <t>Fortalecer estrategias de gestión y divulgación del conocimiento para la protección y el bienestar animal</t>
  </si>
  <si>
    <t>Suma</t>
  </si>
  <si>
    <t>Constante</t>
  </si>
  <si>
    <t>Generar 14 reportes de análisis de los indicadores de la Política Publica en PYBA para la toma de decisiones</t>
  </si>
  <si>
    <t>Generar 7 productos de investigación que contribuyan a la protección y el bienestar animal</t>
  </si>
  <si>
    <t>Establecer 4 alianzas estratégicas para el fortalecimiento de la investigación y la gestión de conocimiento en PYBA</t>
  </si>
  <si>
    <t>Implementar 1 semillero de investigación como escenario para fomentar la vinculación ciudadana en procesos de gestión del conocimiento en PYBA</t>
  </si>
  <si>
    <t>Implementar una batería de herramientas para el fortalecimiento de la gestión del conocimiento</t>
  </si>
  <si>
    <t>45010400
Documentos de investigación elaborados</t>
  </si>
  <si>
    <t>Reporte de avance de indicadores de Política Pública generado</t>
  </si>
  <si>
    <t>Numero</t>
  </si>
  <si>
    <t>Sistematizar los datos existentes</t>
  </si>
  <si>
    <t>Elaborar documento preliminar de avance del reporte</t>
  </si>
  <si>
    <t>Anteproyecto de investigación</t>
  </si>
  <si>
    <t>Realizar la implementación y el seguimiento a los procesos de investigación</t>
  </si>
  <si>
    <t>Documentos e insumos de avance de investigación</t>
  </si>
  <si>
    <t>Producto de investigación</t>
  </si>
  <si>
    <t>Ejecutar el proceso de investigación diseñado y realizar los seguimientos correspondientes</t>
  </si>
  <si>
    <t>4501044
Documentos metodológicos</t>
  </si>
  <si>
    <t>Identificar las instituciones que potencialmente puedan aportar a la gestión del conocimiento en PYBA</t>
  </si>
  <si>
    <t>Elaborar y proyectar los alcances, condiciones y estrategias de acción de la articulación estratégica e iniciar su implementación</t>
  </si>
  <si>
    <t>Análisis de los alcances y potencialidades que brindaría cada institución</t>
  </si>
  <si>
    <t>Términos donde se establece los acuerdos de la articulación y su implementación</t>
  </si>
  <si>
    <t>Documentos e insumos de los avances de cada alianza formalizada</t>
  </si>
  <si>
    <t>Realizar el seguimiento a las alianzas estrategicas formalizada</t>
  </si>
  <si>
    <t>Elaborar y proyectar los términos, condiciones de la alianza estratégica e iniciar su implementación</t>
  </si>
  <si>
    <t>Diseñar la propuesta pedagógica del semillero</t>
  </si>
  <si>
    <t>Convocatoria de semilleros</t>
  </si>
  <si>
    <t>Documento técnico de implementación del Semillero en PYBA</t>
  </si>
  <si>
    <t>Diseño de pieza gráfica y apertura de convocatoria al semillero de PYBA</t>
  </si>
  <si>
    <t>Documentos insumos y evidencias de la implementación del semillero</t>
  </si>
  <si>
    <t>Diseñar, publicar y promover convocatoria de participación a semillero para incentivar la inscripción</t>
  </si>
  <si>
    <t>4501044 Documentos metodológicos</t>
  </si>
  <si>
    <t>Herramientas implementadas</t>
  </si>
  <si>
    <t>Realizar seguimiento y actualización a la implementación</t>
  </si>
  <si>
    <t>Informe técnico de la implementación</t>
  </si>
  <si>
    <t>Implementar una batería de herramientas</t>
  </si>
  <si>
    <t>Realizar informe de implementación de la batería de herramientas</t>
  </si>
  <si>
    <t>Secretaría Distrital de Ambiente
Instituto Distrital de Gestión de Riesgos y Cambio Climático</t>
  </si>
  <si>
    <t>Programas de informacion ambiental y conocimiento ambiental implementados</t>
  </si>
  <si>
    <t>Implementar un proceso institucional de gestión del conocimiento en temas de protección y bienestar animal</t>
  </si>
  <si>
    <t>Profesional Especializado</t>
  </si>
  <si>
    <t>5. Bogotá confía en su gobierno</t>
  </si>
  <si>
    <t>33. Fortalecimiento institucional para un gobierno confiable</t>
  </si>
  <si>
    <t>7930 - - Desarrollo de un proceso institucional de gestión del conocimiento para el fortalecimiento de la política pública de protección y bienestar animal en Bogotá D.C.</t>
  </si>
  <si>
    <t>MAGNITUD TOTAL PROGRAMADA  2024 a 2027</t>
  </si>
  <si>
    <t>PRESUPUESTO TOTAL PROGRAMADO 2024 a 2027</t>
  </si>
  <si>
    <t>Elaborar reporte trimestral de avance y publicación</t>
  </si>
  <si>
    <t>Generar reportes trimestrales de avance de indicadores de la Política Pública en PYBA</t>
  </si>
  <si>
    <t>Establecer el anteproyecto de la iniciativa de investigación</t>
  </si>
  <si>
    <t>Realizar el diseño metodológico y su cronograma</t>
  </si>
  <si>
    <t>Realizar la revisión y publicación del producto de investigación</t>
  </si>
  <si>
    <t>Revisar y publicar el producto de investigación.</t>
  </si>
  <si>
    <t>Llevar seguimiento mensual de los compromisos establecidos en la alianza estratégica formalizada</t>
  </si>
  <si>
    <t>Construir diseño metodológico y temática del semillero</t>
  </si>
  <si>
    <t>Realizar sesiones presenciales y/o virtuales de los semilleros de investigacion</t>
  </si>
  <si>
    <t>Implementar el diseño metodológico y temático del semillero</t>
  </si>
  <si>
    <t>Diseñar y/o actualizar las herramientas metodológicas implementadas.</t>
  </si>
  <si>
    <t>Explorar voluntades para el establecimiento de alianzas estratégicas</t>
  </si>
  <si>
    <t>Desarrollar herramientas técnicas, dinámicas y confiables, a través del manejo y gestión de conocimiento.</t>
  </si>
  <si>
    <t>Registros de datos solicitados, recibidos, compilados</t>
  </si>
  <si>
    <t>Reporte preliminar elaborado</t>
  </si>
  <si>
    <t>Registro de anteproyecto</t>
  </si>
  <si>
    <t>Registro de seguimiento a productos de investigación</t>
  </si>
  <si>
    <t>Registro de comunicaciones establecidas para posibles alianzas estrategicas</t>
  </si>
  <si>
    <t>Reporte de seguimiento a alianzas establecidos</t>
  </si>
  <si>
    <t>Diseño metodológico de semilleros</t>
  </si>
  <si>
    <t>Registros de piezas de promoción y/o inscripción al semillero</t>
  </si>
  <si>
    <t>Registros de implementación-funcionamiento de batería de herramientas</t>
  </si>
  <si>
    <t>Reporte actualizado de avance en indicadores</t>
  </si>
  <si>
    <t>Avances en la proyección y establecimiento de la alianza estrategica</t>
  </si>
  <si>
    <t>Registros de implementación del semillero</t>
  </si>
  <si>
    <t>Registro de revisión de implementación de batería de herramientas</t>
  </si>
  <si>
    <t>Avance en proyección y publicación de producto de investigación</t>
  </si>
  <si>
    <t>suma</t>
  </si>
  <si>
    <t>N/A</t>
  </si>
  <si>
    <t>El Observatorio sirve, además, como un repositorio de información cualitativa y cuantitativa para el seguimiento y evaluación de la Política Pública Distrital de Protección y Bienestar Animal 2014-2038, así como una instancia para la generación de línea base en aspectos en los cuales aún falta generar información relacionada con la fauna del Distrito. De igual forma, la política anota que se debe fomentar la investigación aplicada en temas relacionados con la protección y el bienestar animal.</t>
  </si>
  <si>
    <t>A través de la formación  y socialización de la investigación en protección y bienestar animal, se aporta en la transformación positiva de actitudes y representaciones sociales que las personas tienen hacia los animales. Además, se aporta en el mejoramiento de la atención y el cuidado a los animales a través de la aplicación de técnicas  comprobadas y aprobadas científicamente, y por medio de la realización de estudios en medicina veterinaria y zootecnia y de distintas áreas del saber (psicología, sociología, derecho, etc.), sobre las problemáticas que afrontan actualmente los animales que habitan el Distrito, para ofrecer la solución más adecuada a sus necesidades. Finalmente, se aporta conocimiento, desde una perspectiva académica, sobre los animales que habitan en el Distrito Capital.</t>
  </si>
  <si>
    <t>El IDPYBA establece una interacción permanente con las redes y organizaciones que trabajan por la protección y el bienestar de los animales, trabaja de la mano con los consejos locales de participación ciudadana, realiza actividades de cultura ciudadana como jornadas de sensibilización, genera información a partir de encuestas y censos de animales de compañía en condición de calle, entre otros; de igual manera, la relación que ha establecido con universidades, redes y semilleros de investigación ofrece solidez a los procesos que se llevan a cabo en el marco de un observatorio dedicado al tema animal.</t>
  </si>
  <si>
    <t>El Observatorio tiene como objetivos brindar herramientas teórico-metodológicas que aporten soluciones eficaces a las problemáticas de los animales en el Distrito, y realizar la divulgación y la socialización de los avances científicos en protección y bienestar animal a través de semilleros para el fomento de la investigación y la apropiación social del conocimiento.</t>
  </si>
  <si>
    <t>Las diferentes estrategias de divulgación, gestión, organización e incentivo para el conocimiento favorecen tanto a la toma de decisiones y la planificación de estrategias de largo aliento, como a la cultura ciudadana y las acciones cotidianas día a día. Es así, que la batería de herramientas</t>
  </si>
  <si>
    <t xml:space="preserve">Se avanzó sastisfactoriamente en el cronograma de trabajo del plan de accion. </t>
  </si>
  <si>
    <t>NO APLICA</t>
  </si>
  <si>
    <t>Algunos de los beneficios del desarrollo de la investigación que se realiza en el IDPYBA, son: generación de conocimiento ambiental y animal para la toma de decisiones;  suscripción de convenios con instituciones y organizaciones a nivel nacional e internacional que permiten el intercambio y análisis de información; implementación de semilleros de investigación que permite vincular a la ciudadanía en los procesos de investigación y los diagnósticos, documentos, estudios e investigaciones generados que permiten fortalecer la investigación y gestión del conocimiento sobre protección y bienestar animal en el distrito capital.</t>
  </si>
  <si>
    <t>PROYECTO</t>
  </si>
  <si>
    <t>CRP</t>
  </si>
  <si>
    <t>GIRO</t>
  </si>
  <si>
    <t>1</t>
  </si>
  <si>
    <t>2</t>
  </si>
  <si>
    <t>3</t>
  </si>
  <si>
    <t>4</t>
  </si>
  <si>
    <t>5</t>
  </si>
  <si>
    <t>2. Generar 7 productos de investigación que contribuyan a la protección y el bienestar animal</t>
  </si>
  <si>
    <t>4. Implementar 1 semillero de investigación como escenario para fomentar la vinculación ciudadana en procesos de gestión del conocimiento en PYBA</t>
  </si>
  <si>
    <t>5. Implementar una batería de herramientas para el fortalecimiento de la gestión del conocimiento</t>
  </si>
  <si>
    <t>1. Generar 14 reportes de análisis de los indicadores de la Política Publica en PYBA para la toma de decisiones</t>
  </si>
  <si>
    <t>3. Establecer 4 alianzas estratégicas para el fortalecimiento de la investigación y la gestión de conocimiento en PYBA</t>
  </si>
  <si>
    <t>NOVIEMBRE</t>
  </si>
  <si>
    <t>PROFESIONAL EQUIPO DE INVESTIGACION</t>
  </si>
  <si>
    <t>Reporte trimestral actualizaso con avance en indicadores PP para el período comprendido hasta junio 2024</t>
  </si>
  <si>
    <t>Avances en la ejecución del cronograma de investigación para el producto sobre Zonas Seguras para animales domésticos de compañía</t>
  </si>
  <si>
    <t>Informe de seguimiento al avance en la definición de posibles actores estratégicos para el establecimiento de alianzas.</t>
  </si>
  <si>
    <t>Diligenciamiento de reporte del estado actual de convenios en ejecución y los productos derivados</t>
  </si>
  <si>
    <t>Definición de metodologia de desarrollo del semillero, publicación de pieza para convocatoria de participantes, y compilación de inscitos</t>
  </si>
  <si>
    <t>Actualización de recursos geográficos relacionados con el avance en indicadores de política pública</t>
  </si>
  <si>
    <t>Sistematización de datos de subdirecciones misionales</t>
  </si>
  <si>
    <t>Avances en la ejecución del cronograma de investigación para la investigacion de Zonas seguras</t>
  </si>
  <si>
    <t>Identificación de potencialidades de las instituciones preseleccionadas para establecimiento de Alianzas</t>
  </si>
  <si>
    <t>Avance en la elaboración del informe tecnico de las alianzas estrategicas</t>
  </si>
  <si>
    <t>Realización de sesiones teoricas del semillero</t>
  </si>
  <si>
    <t>Actualización de las herramientas implementadas, tableros de control de cultura, cartografia de fauna y vinculacion productos SNCT</t>
  </si>
  <si>
    <t>CRP ACUMULADO</t>
  </si>
  <si>
    <t>CDP ACUMULADO</t>
  </si>
  <si>
    <t>PI</t>
  </si>
  <si>
    <t xml:space="preserve">Cobro para su tramite en el mes de NOVIEMBRE-DICIEMBRE. </t>
  </si>
  <si>
    <t>7930-1-RH-2-30-PRESTAR LOS SERVICIOS PROFESIONALES DE APOYO EN LAACTUALIZACIÓN DE REPORTES DE AVANCE DE INDICADORES DE POLÍTICA PÚBLICA YEN EL FORTALECIMIENTO DE LOS PROCESOS DE GESTIÓN DEL CONOCIMIENTO</t>
  </si>
  <si>
    <t>7930-1-RH-2-32-PRESTAR LOS SERVICIOS PROFESIONALES DE APOYO EN LAACTUALIZACIÓN DE REPORTES DE AVANCE DE INDICADORES DE POLÍTICA PÚBLICA YEN LA GENERACIÓN DE PRODUCTOS DE INVESTIGACIÓN EN PROTECCIÓN Y BIENESTARANIMAL</t>
  </si>
  <si>
    <t>7930-1-RH-2-33-PRESTAR LOS SERVICIOS PROFESIONALES PARA LA ELABORACIÓN YEL DISEÑO DE PRODUCTOS DE INVESTIGACIÓN EN PROTECCIÓN Y BIENESTAR ANIMALY EN LA GENERACION Y ACTUALIZACION DE LOS REPORTES DE ANALISIS DE LOSINDICADORES DE POLITICA PUBLICA</t>
  </si>
  <si>
    <t>7930-2-RH-2-28-PRESTAR LOS SERVICIOS PROFESIONALES DE APOYO EN LAACTUALIZACIÓN DE REPORTES DE AVANCE DE INDICADORES DE POLÍTICA PÚBLICA YEN LA GENERACIÓN DE PRODUCTOS DE INVESTIGACIÓN EN PROTECCIÓN Y BIENESTARANIMAL.</t>
  </si>
  <si>
    <t>7930-2-RH-2-29-PRESTAR LOS SERVICIOS PROFESIONALES DE APOYO PARA LAGENERACIÓN DE PRODUCTOS DE INVESTIGACIÓN EN PROTECCIÓN Y BIENESTARANIMAL Y EL FORTALECIMIENTO DE LOS PROCESOS DE GESTIÓN DEL CONOCIMIENTO</t>
  </si>
  <si>
    <t>7930-2-RH-2-34-PRESTAR LOS SERVICIOS PROFESIONALES PARA LA ELABORACIÓN YEL DISEÑO DE PRODUCTOS DE INVESTIGACIÓN EN PROTECCIÓN Y BIENESTAR ANIMALY EN LA GENERACION Y ACTUALIZACION DE LOS REPORTES DE ANALISIS DE LOSINDICADORES DE POLITICA PUBLICA</t>
  </si>
  <si>
    <t>7930-3-RH-2-21-PRESTAR LOS SERVICIOS PROFESIONALES PARA ELESTABLECIMIENTO Y SEGUIMIENTO A LAS ALIANZAS ESTRATÉGICAS QUE PROMUEVANEL FORTALECIMIENTO DE LOS PROCESOS DE GESTIÓN DEL CONOCIMIENTO ENPROTECCIÓN Y BIENESTAR ANIMAL</t>
  </si>
  <si>
    <t>7930-3-RH-2-35-PRESTAR LOS SERVICIOS PROFESIONALES DE APOYO PARA LAIMPLEMENTACION DE UNA BATERIA DE HERRAMIENTAS PARA EL FORTALECIMIENTO DELA GESTION DE CONOCIMIENTO EN PYBA Y LA VISIBILIZACION DE LAS ACCIONESDERIVADAS DE LAS ALIANZAS ESTRATEGICAS</t>
  </si>
  <si>
    <t>7930-4-RH-2-22-PRESTAR LOS SERVICIOS PROFESIONALES PARA EL DISEÑO EIMPLEMENTACIÓN DE UN SEMILLERO DE INVESTIGACIÓN EN PROTECCIÓN YBIENESTAR ANIMAL Y EL FORTALECIMIENTO DE LA GESTIÓN DE CONOCIMIENTO</t>
  </si>
  <si>
    <t>7930-4-RH-2-36-PRESTAR LOS SERVICIOS DE APOYO EN LA IMPLEMENTACION DE UNSEMILLERO DE INVESTIGACION EN PROTECCION Y BIENESTAR ANIMAL PARA LAVINCULACION DE LA CIUDADANIA DE MANERA INCIDENTE EN LA GESTION DELCONOCIMIENTO SOBRE PYBA.</t>
  </si>
  <si>
    <t>7930-5-RH-2-24-PRESTAR LOS SERVICIOS DE APOYO EN LA IMPLEMENTACIÓN DEUNA BATERÍA DE HERRAMIENTAS METODOLÓGICAS QUE FORTALEZCAN DE LA GESTIÓNDEL CONOCIMIENTO A TRAVÉS DE PROCESOS DE GEORREFERENCIACIÓN DE LOSDIFERENTES PROGRAMAS Y SERVICIOS INSTITUCIONALES</t>
  </si>
  <si>
    <t>7930-5-RH-2-26-PRESTAR LOS SERVICIOS PROFESIONALES EN LA IMPLEMENTACIÓNDE UNA BATERÍA DE HERRAMIENTAS METODOLÓGICAS PARA FORTALECER LA GESTIÓNDEL CONOCIMIENTO EN PROTECCIÓN Y BIENESTAR ANIMAL A TRAVÉS DELCOMPONENTE DE CALIDAD INVESTIGATIVA.</t>
  </si>
  <si>
    <t>7930-5-RH-2-37-PRESTAR LOS SERVICIOS PROFESIONALES PARA LAIMPLEMENTACIÓN DE UNA BATERIA DE HERRAMIENTAS EN EL COMPONENTE DE MANEJO DE BIG DATA PARA LA GENERACION DE VISUALIZADORES Y DASHBOARDINTERACTIVOS Y LA CONSTRUCCION DE MODELOS PREDICTIVOS PARA LA TOMA DEDECISIONES INSTITUCIONALES</t>
  </si>
  <si>
    <t>7930-5-RH-2-38-PRESTAR LOS SERVICIOS PROFESIONALES DE APOYO PARA LAIMPLEMENTACION DE UNA BATERIA DE HERRAMIENTAS PARA EL FORTALECIMIENTO DELA GESTION DE CONOCIMIENTO EN PYBA Y LA VISIBILIZACION DE LAS ACCIONESDERIVADAS DE LAS ALIANZAS ESTRATEGICAS</t>
  </si>
  <si>
    <t>0000001474</t>
  </si>
  <si>
    <t>0000001476</t>
  </si>
  <si>
    <t>0000001477</t>
  </si>
  <si>
    <t>0000001526</t>
  </si>
  <si>
    <t>0000001479</t>
  </si>
  <si>
    <t>0000001473</t>
  </si>
  <si>
    <t>0000001481</t>
  </si>
  <si>
    <t>0000001506</t>
  </si>
  <si>
    <t>0000001482</t>
  </si>
  <si>
    <t>0000001486</t>
  </si>
  <si>
    <t>0000001485</t>
  </si>
  <si>
    <t>0000001527</t>
  </si>
  <si>
    <t>0000001483</t>
  </si>
  <si>
    <t>0000001480</t>
  </si>
  <si>
    <t xml:space="preserve">PROFESIONAL EQUIPO ADMINISTRATIVO </t>
  </si>
  <si>
    <t>7930-2-RH-1-15-PRESTAR LOS SERVICIOS PROFESIONALES COMO ENLACE DECONTRATACIÓN PARA APOYAR EL DESARROLLO DE ACTIVIDADES CONTRACTUALES YTRAMITES ADMINISTRATIVOS A CARGO DE LA SUBDIRECCIÓN DE CULTURA CIUDADANAY GESTIÓN DEL CONOCIMIENTO.</t>
  </si>
  <si>
    <t>7930-1-RH-2-31-PRESTAR LOS SERVICIOS PROFESIONALES PARA ACTUALIZACIÓN DEREPORTES DE AVANCE DE LOS INDICADORES DE POLÍTICA PÚBLICA Y EL DISEÑO YDESARROLLO DE PRODUCTOS DE INVESTIGACIÓN EN PROTECCIÓN Y BIENESTARANIMAL</t>
  </si>
  <si>
    <t>7930-2-RH-2-27-PRESTAR LOS SERVICIOS PROFESIONALES PARA ACTUALIZACIÓN DEREPORTES DE AVANCE DE LOS INDICADORES DE POLÍTICA PÚBLICA Y EL DISEÑO YDESARROLLO DE PRODUCTOS DE INVESTIGACIÓN EN PROTECCIÓN Y BIENESTARANIMAL</t>
  </si>
  <si>
    <t>7930-5-RH-2-25-PRESTAR LOS SERVICIOS PROFESIONALES EN LA IMPLEMENTACIÓNDE UNA BATERÍA DE HERRAMIENTAS METODOLÓGICAS PARA EL FORTALECIMIENTO DELA GESTIÓN DEL CONOCIMIENTO Y LA GENERACIÓN DE PRODUCTOS DEINVESTIGACIÓN EN PROTECCIÓN Y BIENESTAR ANIMAL</t>
  </si>
  <si>
    <t xml:space="preserve">SALDOS POR DEFINIR -SALDOS EN LA CONTRATACION QUE SALIÓ POR MENOR VALOR. </t>
  </si>
  <si>
    <t xml:space="preserve">SALDOS EN LA CONTRATACION QUE SALIÓ POR MENOR VALOR. </t>
  </si>
  <si>
    <t>#</t>
  </si>
  <si>
    <t>LINEA</t>
  </si>
  <si>
    <t>No. CDP</t>
  </si>
  <si>
    <t>Valor CDP</t>
  </si>
  <si>
    <t>VALOR CRP</t>
  </si>
  <si>
    <t>LIBERAR</t>
  </si>
  <si>
    <t>CDPS LIBERADOS EL 13 DE NOVIEMBRE</t>
  </si>
  <si>
    <t>SALDOS POR METAS</t>
  </si>
  <si>
    <t>DICIEMBRE</t>
  </si>
  <si>
    <t>SALDOS POR LIBERAR</t>
  </si>
  <si>
    <t>0000001531</t>
  </si>
  <si>
    <t>7930-1-RH-1-20-PRESTAR LOS SERVICIOS PROFESIONALES PARA LLEVAR A CABOACTIVIDADES DE SEGUIMIENTO CONTRACTUAL Y APOYO JURIDICO EN LAELABORACIÓN DE RESPUESTAS A PQRS A CARGO DE LA SUBDIRECCIÓN DE CULTURACIUDADANA Y GESTIÓN DEL CONOCIMIENTO.</t>
  </si>
  <si>
    <t>Con corte al 30 de noviembre de 2024, la meta presenta una magnitud ejecutada acumulada de 0,87 en el marco del producto de investigación proyectado, lo que corresponde a un avance acumulado del 86,67% de la meta establecida para esta vigencia.
Durante el periodo, se culminó el proyecto de investigación que presentaba  como compromiso en el marco del Acuerdo 920 de noviembre de 2024, el cual estableció un plazo de un año para la elaboración del producto sobre Zonas Amigables, el documento fue trasladado a revisión por parte de la coordinación del Observatorio y posteriormente se adelantarán los ajustes correspondientes para su posterior publicación.</t>
  </si>
  <si>
    <t>Con corte al 30 de noviembre de 2024, se logró una magnitud ejecutada acumulada de 1,80 reportes de seguimiento a los indicadores de la Política Pública de Protección y Bienestar Animal, lo que corresponde a un avance acumulado del 90,00%.
Dicho informe consolida el avance de los indicadores de la política pública de protección y bienestar animal, se incluye avance en términos cuantitativos como cualitativos, así como dinámicas territorializadas de los servicios prestados por el IDPYBA. El informe corresponde a la gestión durante el tercer trimestre de la vigencia 2024, en el cual se ha avanzado en la territorialización de los diferentes servicios y el análisis de la información suministrada por parte de Oficina Asesora de Planeación sobre el reporte de las subdirecciones misionales</t>
  </si>
  <si>
    <t>Ana María Hinestrosa Villa</t>
  </si>
  <si>
    <t>Con corte al 30 de noviembre de 2024, la meta presenta una magnitud ejecutada acumulada de 0,83 es decir un avance acumulado del 83% de lo establecido para la vigencia.
Durante el periodo, se avanzó en la formalización de la alianza estratégica con el Sistema de Investigación, Innovación y Desarrollo Tecnológico - SENNOVA del SENA de Mosquera, la alianza estratégica incluye las líneas de: Transferencia de conocimiento, divulgación del conocimiento y participación en escenarios de incidencia normativa entre instituciones. Aunado a este avance, se dio el cierre del convenio interadministrativo con el Departamento de Bioética de la Universidad el Bosque y la entidad participó en las actividades de gestión y transferencia de conocimiento del convenio con la Universidad Agraria de Colombia. Adicionalmente, se renovó acuerdo ya existente con el Observatorio Distrital de Mujer y Equidad de Género.</t>
  </si>
  <si>
    <t>Con corte al 30 de noviembre de 202, la meta presenta una magnitud ejecutada acumulado de 0,84 es decir un avance acumulado de 84% conforme a la programación establecida para la vigencia.
Como parte de la ejecución del proceso de semillero de investigación en protección y bienestar animal se dio apertura a inscripciones por parte de la ciudadanía, posteriormente se iniciaron las sesiones formativas, donde se abordaron elementos de la investigación cuantitativa y cualitativa, así como una contextualización y revisión de los enfoques de género, diferencial, territorial y de relacionamiento interespecie sobre los cuales se deberán desarrollar los productos de investigación. Finalmente, se inició la consolidación de los productos de investigación, los productos de investigación pasan a revisión y ajustes para transversalización de los enfoques anteriormente mencionados.</t>
  </si>
  <si>
    <t xml:space="preserve">Con corte a 30 de noviembre de 2024, la meta presenta una magnitud ejecutada acumulada de 0,73 es decir un avance acumulado de 73% conforme a la programación establecida para la vigencia.
Como parte de la ejecución, se actualizaron los tableros de control para el manejo y análisis de datos de la Subdirección de Cultura Ciudadana y Gestión del Conocimiento, se construyeron los mapas de los programas institucionales, así como los requeridos para realizar los análisis del reporte de política pública, se estableció una estrategia para la vinculación de productos de investigación al sistema nacional de ciencia y tecnología y se participó en escenarios de apropiación social del conocimiento.
</t>
  </si>
  <si>
    <t>Se logró la consolidación del 0,13 de un (1) proceso de investigación institucional, lo que corresponde a los siguientes productos:
• 1 (un) reporte de avance de indicadores de política pública de protección y bienestar animal, el cual da cuenta la implementación de la política pública en el Distrito Capital durante el periodo comprendido entre el 1 de enero de 2024 y el 30 de junio de 2024; se realizaron los análisis correspondientes a partir de la información cuantitativa y cualitativa suministrada por las diferentes dependencias del instituto y las cartografías elaboradas para cada uno de los programas.
• Ejecución del cronograma del proyecto de investigación de Zonas Seguras en el marco del cumplimiento del acuerdo 920 de 2023 el cual incluye: la generación de mapas comparativos para identificar la densidad de perros de acuerdo a las diversas fuentes de información consultadas y la construcción de una metodología de procesamiento de la información.
• Se realizan reuniones exploratorias para el reconocimiento de instituciones que cuentan con un potencial para aportar en discusiones actuales sobre protección y bienestar animal. Igualmente, se continuo con el seguimiento a los convenios previamente establecidos.
•  Implementación del proceso del semillero de investigación en protección y bienestar animal se realizó el proceso de convocatoria a la ciudadanía para su correspondiente inscripción y se dio inicio a las sesiones de trabajo, el semillero implementara dentro de su desarrollo la transversalización del enfoque de género y  diferencial, el enfoque territorial y enfoque de relacionamiento interespecie.
• Se actualizaron los dashboard para la disposición, tratamiento y análisis de datos de la Subdirección de Cultura Ciudadana y Gestión del Conocimiento, igualmente se territorializaron los programas de educación y participación y se estableció un plan de trabajo para la vinculación de los productos de investigación generados desde el Instituto al Sistema Nacional de Ciencia y Tecnología.</t>
  </si>
  <si>
    <r>
      <t xml:space="preserve">La Meta Plan de Desarrollo - MPDD relacionada con la Implementación de 3 programas de información ambiental y conocimiento ambiental, logro un avance del </t>
    </r>
    <r>
      <rPr>
        <b/>
        <sz val="9"/>
        <rFont val="Calibri"/>
        <family val="2"/>
        <scheme val="minor"/>
      </rPr>
      <t>0,13</t>
    </r>
    <r>
      <rPr>
        <sz val="9"/>
        <rFont val="Calibri"/>
        <family val="2"/>
        <scheme val="minor"/>
      </rPr>
      <t xml:space="preserve"> que corresponde al 85,2% respecto de la magnitud programada en la vigencia, lo que corresponde a los siguientes productos: 
Se avanzo en la generación y publicación del primer reporte de avance de los indicadores de seguimiento a la Política Publica de Protección y Bienestar Animal.
Se implementa el proyecto de investigación programado para la vigencia el cual se encuentra asociado al cumplimiento del acuerdo 920 de 2023 sobre Zonas Seguras. 
Se avanza en la fase exploratoria para el establecimiento de una alianza estratégica para el fortalecimiento de la gestión del conocimiento en protección y bienestar animal.
Se inicio con la implementación de un (1) semillero de investigación en protección y bienestar animal el cual será con enfoque diferencial y de género y enfoque de relacionamiento interespecie.
Se esta implementando una (1) batería de herramientas dentro de la cual se ha desarrollado está implementando el tratamiento de información geográfica mediante la generación de la cartografía de los servicios institucionales, implementación del proceso de calidad educativa y la generación de tableros de control para las diferentes áreas.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</si>
</sst>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2" formatCode="_-&quot;$&quot;\ * #,##0_-;\-&quot;$&quot;\ * #,##0_-;_-&quot;$&quot;\ * &quot;-&quot;_-;_-@_-"/>
    <numFmt numFmtId="41" formatCode="_-* #,##0_-;\-* #,##0_-;_-* &quot;-&quot;_-;_-@_-"/>
    <numFmt numFmtId="43" formatCode="_-* #,##0.00_-;\-* #,##0.00_-;_-* &quot;-&quot;??_-;_-@_-"/>
    <numFmt numFmtId="164" formatCode="_-&quot;$&quot;* #,##0.00_-;\-&quot;$&quot;* #,##0.00_-;_-&quot;$&quot;* &quot;-&quot;??_-;_-@_-"/>
    <numFmt numFmtId="165" formatCode="_(&quot;$&quot;\ * #,##0.00_);_(&quot;$&quot;\ * \(#,##0.00\);_(&quot;$&quot;\ * &quot;-&quot;??_);_(@_)"/>
    <numFmt numFmtId="166" formatCode="_(* #,##0.00_);_(* \(#,##0.00\);_(* &quot;-&quot;??_);_(@_)"/>
    <numFmt numFmtId="167" formatCode="_(&quot;$&quot;\ * #,##0_);_(&quot;$&quot;\ * \(#,##0\);_(&quot;$&quot;\ * &quot;-&quot;??_);_(@_)"/>
    <numFmt numFmtId="168" formatCode="_(* #,##0_);_(* \(#,##0\);_(* &quot;-&quot;??_);_(@_)"/>
    <numFmt numFmtId="169" formatCode="_-* #,##0_-;\-* #,##0_-;_-* &quot;-&quot;??_-;_-@_-"/>
    <numFmt numFmtId="170" formatCode="0.0000"/>
    <numFmt numFmtId="171" formatCode="0.000"/>
    <numFmt numFmtId="172" formatCode="_-[$$-240A]* #,##0_-;\-[$$-240A]* #,##0_-;_-[$$-240A]* &quot;-&quot;??_-;_-@_-"/>
    <numFmt numFmtId="173" formatCode="&quot;$&quot;\ #,##0"/>
    <numFmt numFmtId="174" formatCode="&quot;$&quot;#,##0"/>
    <numFmt numFmtId="175" formatCode="dd/mmm/yyyy"/>
    <numFmt numFmtId="176" formatCode="_-&quot;$&quot;* #,##0_-;\-&quot;$&quot;* #,##0_-;_-&quot;$&quot;* &quot;-&quot;??_-;_-@_-"/>
    <numFmt numFmtId="177" formatCode="0.0%"/>
    <numFmt numFmtId="178" formatCode="_(* #,##0.000_);_(* \(#,##0.000\);_(* &quot;-&quot;??_);_(@_)"/>
    <numFmt numFmtId="179" formatCode="#,##0_ ;[Red]\-#,##0\ "/>
    <numFmt numFmtId="180" formatCode="0.000%"/>
    <numFmt numFmtId="181" formatCode="#,###\ &quot;COP&quot;"/>
    <numFmt numFmtId="182" formatCode="#,##0_-;#,##0\-;&quot; &quot;"/>
  </numFmts>
  <fonts count="110" x14ac:knownFonts="1">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1"/>
      <color theme="1"/>
      <name val="Arial"/>
      <family val="2"/>
    </font>
    <font>
      <sz val="11"/>
      <color rgb="FFFF0000"/>
      <name val="Calibri"/>
      <family val="2"/>
      <scheme val="minor"/>
    </font>
    <font>
      <u/>
      <sz val="11"/>
      <color theme="10"/>
      <name val="Calibri"/>
      <family val="2"/>
    </font>
    <font>
      <sz val="11"/>
      <color indexed="8"/>
      <name val="Calibri"/>
      <family val="2"/>
    </font>
    <font>
      <b/>
      <sz val="11"/>
      <name val="Arial"/>
      <family val="2"/>
    </font>
    <font>
      <sz val="11"/>
      <color indexed="8"/>
      <name val="Arial"/>
      <family val="2"/>
    </font>
    <font>
      <b/>
      <sz val="11"/>
      <color theme="1"/>
      <name val="Arial"/>
      <family val="2"/>
    </font>
    <font>
      <sz val="12"/>
      <name val="Arial"/>
      <family val="2"/>
    </font>
    <font>
      <sz val="11"/>
      <name val="Arial"/>
      <family val="2"/>
    </font>
    <font>
      <sz val="11"/>
      <color rgb="FF00B0F0"/>
      <name val="Arial"/>
      <family val="2"/>
    </font>
    <font>
      <b/>
      <sz val="12"/>
      <color rgb="FF00B0F0"/>
      <name val="Arial"/>
      <family val="2"/>
    </font>
    <font>
      <b/>
      <sz val="12"/>
      <name val="Arial"/>
      <family val="2"/>
    </font>
    <font>
      <sz val="12"/>
      <color rgb="FFFF0000"/>
      <name val="Arial"/>
      <family val="2"/>
    </font>
    <font>
      <sz val="9"/>
      <color theme="1"/>
      <name val="Calibri"/>
      <family val="2"/>
      <scheme val="minor"/>
    </font>
    <font>
      <sz val="18"/>
      <color theme="1"/>
      <name val="Arial"/>
      <family val="2"/>
    </font>
    <font>
      <b/>
      <sz val="18"/>
      <color rgb="FF3CB1EC"/>
      <name val="Arial"/>
      <family val="2"/>
    </font>
    <font>
      <b/>
      <sz val="11"/>
      <color rgb="FF3CB1EC"/>
      <name val="Arial"/>
      <family val="2"/>
    </font>
    <font>
      <b/>
      <sz val="14"/>
      <color theme="1" tint="0.249977111117893"/>
      <name val="Arial"/>
      <family val="2"/>
    </font>
    <font>
      <u/>
      <sz val="11"/>
      <color theme="10"/>
      <name val="Arial"/>
      <family val="2"/>
    </font>
    <font>
      <b/>
      <sz val="11"/>
      <color indexed="8"/>
      <name val="Arial"/>
      <family val="2"/>
    </font>
    <font>
      <sz val="10"/>
      <name val="Arial"/>
      <family val="2"/>
    </font>
    <font>
      <sz val="16"/>
      <color theme="1"/>
      <name val="Arial"/>
      <family val="2"/>
    </font>
    <font>
      <b/>
      <sz val="16"/>
      <color rgb="FF17375E"/>
      <name val="Calibri"/>
      <family val="2"/>
      <scheme val="minor"/>
    </font>
    <font>
      <b/>
      <sz val="16"/>
      <color rgb="FF002060"/>
      <name val="Calibri"/>
      <family val="2"/>
      <scheme val="minor"/>
    </font>
    <font>
      <sz val="14"/>
      <color rgb="FF000000"/>
      <name val="Calibri"/>
      <family val="2"/>
      <scheme val="minor"/>
    </font>
    <font>
      <b/>
      <sz val="9"/>
      <color theme="1"/>
      <name val="Arial"/>
      <family val="2"/>
    </font>
    <font>
      <b/>
      <sz val="20"/>
      <color rgb="FF00B0F0"/>
      <name val="Arial"/>
      <family val="2"/>
    </font>
    <font>
      <sz val="14"/>
      <color theme="1"/>
      <name val="Arial"/>
      <family val="2"/>
    </font>
    <font>
      <b/>
      <sz val="20"/>
      <color theme="1"/>
      <name val="Calibri"/>
      <family val="2"/>
      <scheme val="minor"/>
    </font>
    <font>
      <b/>
      <sz val="8"/>
      <color theme="1"/>
      <name val="Arial"/>
      <family val="2"/>
    </font>
    <font>
      <b/>
      <sz val="14"/>
      <color theme="0"/>
      <name val="Arial"/>
      <family val="2"/>
    </font>
    <font>
      <b/>
      <sz val="12"/>
      <color theme="1"/>
      <name val="Arial Narrow"/>
      <family val="2"/>
    </font>
    <font>
      <b/>
      <sz val="12"/>
      <name val="Arial Narrow"/>
      <family val="2"/>
    </font>
    <font>
      <sz val="12"/>
      <name val="Arial Narrow"/>
      <family val="2"/>
    </font>
    <font>
      <b/>
      <i/>
      <sz val="14"/>
      <color theme="1"/>
      <name val="Arial"/>
      <family val="2"/>
    </font>
    <font>
      <b/>
      <sz val="14"/>
      <color theme="1"/>
      <name val="Arial"/>
      <family val="2"/>
    </font>
    <font>
      <b/>
      <sz val="11"/>
      <color indexed="40"/>
      <name val="Arial"/>
      <family val="2"/>
    </font>
    <font>
      <sz val="12"/>
      <color theme="1"/>
      <name val="Arial Narrow"/>
      <family val="2"/>
    </font>
    <font>
      <b/>
      <i/>
      <sz val="12"/>
      <color indexed="21"/>
      <name val="Arial Narrow"/>
      <family val="2"/>
    </font>
    <font>
      <b/>
      <i/>
      <sz val="12"/>
      <color indexed="8"/>
      <name val="Arial Narrow"/>
      <family val="2"/>
    </font>
    <font>
      <sz val="12"/>
      <color indexed="8"/>
      <name val="Arial Narrow"/>
      <family val="2"/>
    </font>
    <font>
      <b/>
      <sz val="12"/>
      <color indexed="8"/>
      <name val="Arial Narrow"/>
      <family val="2"/>
    </font>
    <font>
      <b/>
      <sz val="9"/>
      <name val="Arial"/>
      <family val="2"/>
    </font>
    <font>
      <sz val="9"/>
      <name val="Arial"/>
      <family val="2"/>
    </font>
    <font>
      <b/>
      <sz val="9"/>
      <name val="Times New Roman"/>
      <family val="1"/>
    </font>
    <font>
      <b/>
      <sz val="16"/>
      <color theme="1"/>
      <name val="Calibri"/>
      <family val="2"/>
      <scheme val="minor"/>
    </font>
    <font>
      <sz val="16"/>
      <color theme="8" tint="-0.249977111117893"/>
      <name val="Arial"/>
      <family val="2"/>
    </font>
    <font>
      <sz val="16"/>
      <color theme="1"/>
      <name val="Calibri"/>
      <family val="2"/>
      <scheme val="minor"/>
    </font>
    <font>
      <b/>
      <sz val="11"/>
      <name val="Arial Narrow"/>
      <family val="2"/>
    </font>
    <font>
      <sz val="11"/>
      <name val="Calibri"/>
      <family val="2"/>
      <scheme val="minor"/>
    </font>
    <font>
      <b/>
      <sz val="9"/>
      <name val="Arial Narrow"/>
      <family val="2"/>
    </font>
    <font>
      <b/>
      <i/>
      <sz val="12"/>
      <name val="Arial Narrow"/>
      <family val="2"/>
    </font>
    <font>
      <b/>
      <sz val="10"/>
      <name val="Arial Narrow"/>
      <family val="2"/>
    </font>
    <font>
      <b/>
      <sz val="14"/>
      <color indexed="8"/>
      <name val="Arial"/>
      <family val="2"/>
    </font>
    <font>
      <b/>
      <sz val="11"/>
      <color theme="0"/>
      <name val="Arial"/>
      <family val="2"/>
    </font>
    <font>
      <sz val="11"/>
      <color indexed="8"/>
      <name val="Calibri"/>
      <family val="2"/>
      <scheme val="minor"/>
    </font>
    <font>
      <sz val="10"/>
      <name val="Arial Narrow"/>
      <family val="2"/>
    </font>
    <font>
      <sz val="9"/>
      <name val="Arial Narrow"/>
      <family val="2"/>
    </font>
    <font>
      <sz val="11"/>
      <color theme="0"/>
      <name val="Arial"/>
      <family val="2"/>
    </font>
    <font>
      <sz val="10"/>
      <color theme="1"/>
      <name val="Calibri"/>
      <family val="2"/>
      <scheme val="minor"/>
    </font>
    <font>
      <sz val="10"/>
      <name val="Calibri"/>
      <family val="2"/>
      <scheme val="minor"/>
    </font>
    <font>
      <b/>
      <sz val="10"/>
      <color theme="1"/>
      <name val="Arial"/>
      <family val="2"/>
    </font>
    <font>
      <b/>
      <sz val="10"/>
      <color theme="1"/>
      <name val="Arial Narrow"/>
      <family val="2"/>
    </font>
    <font>
      <b/>
      <sz val="10"/>
      <color indexed="8"/>
      <name val="Arial"/>
      <family val="2"/>
    </font>
    <font>
      <sz val="11"/>
      <color rgb="FF6600FF"/>
      <name val="Arial"/>
      <family val="2"/>
    </font>
    <font>
      <sz val="12"/>
      <color indexed="8"/>
      <name val="Arial"/>
      <family val="2"/>
    </font>
    <font>
      <sz val="11"/>
      <color theme="0" tint="-0.249977111117893"/>
      <name val="Arial"/>
      <family val="2"/>
    </font>
    <font>
      <sz val="14"/>
      <name val="Arial"/>
      <family val="2"/>
    </font>
    <font>
      <b/>
      <sz val="18"/>
      <color rgb="FFFF0000"/>
      <name val="Arial"/>
      <family val="2"/>
    </font>
    <font>
      <sz val="14"/>
      <color rgb="FFFF0000"/>
      <name val="Arial"/>
      <family val="2"/>
    </font>
    <font>
      <u/>
      <sz val="11"/>
      <color rgb="FFFF0000"/>
      <name val="Calibri"/>
      <family val="2"/>
    </font>
    <font>
      <b/>
      <sz val="11"/>
      <color rgb="FFFF0000"/>
      <name val="Calibri"/>
      <family val="2"/>
      <scheme val="minor"/>
    </font>
    <font>
      <b/>
      <sz val="24"/>
      <name val="Arial"/>
      <family val="2"/>
    </font>
    <font>
      <b/>
      <i/>
      <sz val="16"/>
      <color indexed="21"/>
      <name val="Arial Narrow"/>
      <family val="2"/>
    </font>
    <font>
      <b/>
      <sz val="14"/>
      <name val="Arial"/>
      <family val="2"/>
    </font>
    <font>
      <sz val="11"/>
      <color theme="2" tint="-0.249977111117893"/>
      <name val="Arial"/>
      <family val="2"/>
    </font>
    <font>
      <sz val="12"/>
      <color theme="2" tint="-0.249977111117893"/>
      <name val="Arial Narrow"/>
      <family val="2"/>
    </font>
    <font>
      <b/>
      <sz val="11"/>
      <color theme="2" tint="-0.249977111117893"/>
      <name val="Arial Narrow"/>
      <family val="2"/>
    </font>
    <font>
      <sz val="11"/>
      <color theme="1" tint="0.34998626667073579"/>
      <name val="Arial"/>
      <family val="2"/>
    </font>
    <font>
      <sz val="10"/>
      <color theme="1" tint="0.34998626667073579"/>
      <name val="Arial"/>
      <family val="2"/>
    </font>
    <font>
      <b/>
      <sz val="11"/>
      <color theme="1" tint="0.34998626667073579"/>
      <name val="Arial"/>
      <family val="2"/>
    </font>
    <font>
      <b/>
      <sz val="11"/>
      <color theme="1"/>
      <name val="Arial Narrow"/>
      <family val="2"/>
    </font>
    <font>
      <sz val="12"/>
      <color theme="1" tint="0.34998626667073579"/>
      <name val="Arial Narrow"/>
      <family val="2"/>
    </font>
    <font>
      <sz val="10"/>
      <color theme="1" tint="0.34998626667073579"/>
      <name val="Arial Narrow"/>
      <family val="2"/>
    </font>
    <font>
      <sz val="9"/>
      <color theme="1" tint="0.34998626667073579"/>
      <name val="Arial Narrow"/>
      <family val="2"/>
    </font>
    <font>
      <sz val="11"/>
      <color theme="1" tint="0.34998626667073579"/>
      <name val="Calibri"/>
      <family val="2"/>
      <scheme val="minor"/>
    </font>
    <font>
      <b/>
      <sz val="11"/>
      <color indexed="8"/>
      <name val="Arial Narrow"/>
      <family val="2"/>
    </font>
    <font>
      <sz val="11"/>
      <color indexed="8"/>
      <name val="Arial Narrow"/>
      <family val="2"/>
    </font>
    <font>
      <sz val="11"/>
      <color theme="1"/>
      <name val="Arial Narrow"/>
      <family val="2"/>
    </font>
    <font>
      <sz val="8"/>
      <color theme="1"/>
      <name val="Arial Narrow"/>
      <family val="2"/>
    </font>
    <font>
      <sz val="11"/>
      <color theme="1"/>
      <name val="Aptos Narrow"/>
      <family val="2"/>
    </font>
    <font>
      <sz val="12"/>
      <name val="Aptos Narrow"/>
      <family val="2"/>
    </font>
    <font>
      <b/>
      <sz val="11"/>
      <color theme="1"/>
      <name val="Aptos Narrow"/>
      <family val="2"/>
    </font>
    <font>
      <b/>
      <sz val="16"/>
      <color indexed="8"/>
      <name val="Arial Narrow"/>
      <family val="2"/>
    </font>
    <font>
      <b/>
      <sz val="16"/>
      <name val="Arial Narrow"/>
      <family val="2"/>
    </font>
    <font>
      <b/>
      <sz val="16"/>
      <name val="Arial"/>
      <family val="2"/>
    </font>
    <font>
      <sz val="9"/>
      <name val="Calibri"/>
      <family val="2"/>
      <scheme val="minor"/>
    </font>
    <font>
      <b/>
      <sz val="9"/>
      <name val="Calibri"/>
      <family val="2"/>
      <scheme val="minor"/>
    </font>
    <font>
      <b/>
      <sz val="11"/>
      <color theme="1"/>
      <name val="Calibri"/>
      <family val="2"/>
      <scheme val="minor"/>
    </font>
    <font>
      <sz val="10"/>
      <color theme="1"/>
      <name val="Arial"/>
      <family val="2"/>
    </font>
    <font>
      <sz val="10"/>
      <color theme="1"/>
      <name val="Verdana"/>
      <family val="2"/>
    </font>
    <font>
      <b/>
      <sz val="11"/>
      <name val="Calibri"/>
      <family val="2"/>
      <scheme val="minor"/>
    </font>
    <font>
      <b/>
      <sz val="12"/>
      <color rgb="FF000000"/>
      <name val="Calibri"/>
      <family val="2"/>
    </font>
    <font>
      <sz val="12"/>
      <color rgb="FF000000"/>
      <name val="Calibri"/>
      <family val="2"/>
    </font>
    <font>
      <sz val="10"/>
      <color theme="1"/>
      <name val="Arial Narrow"/>
      <family val="2"/>
    </font>
    <font>
      <sz val="10"/>
      <color rgb="FF000000"/>
      <name val="Arial Narrow"/>
      <family val="2"/>
    </font>
  </fonts>
  <fills count="36">
    <fill>
      <patternFill patternType="none"/>
    </fill>
    <fill>
      <patternFill patternType="gray125"/>
    </fill>
    <fill>
      <patternFill patternType="solid">
        <fgColor theme="0"/>
        <bgColor indexed="64"/>
      </patternFill>
    </fill>
    <fill>
      <gradientFill degree="90">
        <stop position="0">
          <color theme="0"/>
        </stop>
        <stop position="1">
          <color theme="0" tint="-0.25098422193060094"/>
        </stop>
      </gradientFill>
    </fill>
    <fill>
      <patternFill patternType="solid">
        <fgColor rgb="FFFFFF00"/>
        <bgColor indexed="64"/>
      </patternFill>
    </fill>
    <fill>
      <patternFill patternType="solid">
        <fgColor rgb="FF00CCFF"/>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8" tint="-0.49998474074526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indexed="9"/>
        <bgColor indexed="64"/>
      </patternFill>
    </fill>
    <fill>
      <gradientFill degree="90">
        <stop position="0">
          <color theme="0"/>
        </stop>
        <stop position="1">
          <color rgb="FF92D050"/>
        </stop>
      </gradientFill>
    </fill>
    <fill>
      <gradientFill degree="90">
        <stop position="0">
          <color theme="0"/>
        </stop>
        <stop position="1">
          <color theme="7" tint="0.59999389629810485"/>
        </stop>
      </gradientFill>
    </fill>
    <fill>
      <patternFill patternType="solid">
        <fgColor theme="4" tint="0.59999389629810485"/>
        <bgColor indexed="64"/>
      </patternFill>
    </fill>
    <fill>
      <gradientFill degree="90">
        <stop position="0">
          <color theme="9" tint="0.40000610370189521"/>
        </stop>
        <stop position="1">
          <color theme="9" tint="-0.25098422193060094"/>
        </stop>
      </gradientFill>
    </fill>
    <fill>
      <gradientFill degree="90">
        <stop position="0">
          <color theme="5" tint="0.80001220740379042"/>
        </stop>
        <stop position="1">
          <color theme="5" tint="0.40000610370189521"/>
        </stop>
      </gradientFill>
    </fill>
    <fill>
      <gradientFill degree="90">
        <stop position="0">
          <color theme="8" tint="-0.25098422193060094"/>
        </stop>
        <stop position="1">
          <color theme="0" tint="-0.25098422193060094"/>
        </stop>
      </gradientFill>
    </fill>
    <fill>
      <gradientFill degree="90">
        <stop position="0">
          <color theme="9" tint="0.59999389629810485"/>
        </stop>
        <stop position="1">
          <color theme="9" tint="-0.25098422193060094"/>
        </stop>
      </gradientFill>
    </fill>
    <fill>
      <gradientFill degree="90">
        <stop position="0">
          <color theme="0" tint="-0.1490218817712943"/>
        </stop>
        <stop position="1">
          <color theme="8" tint="-0.25098422193060094"/>
        </stop>
      </gradientFill>
    </fill>
    <fill>
      <gradientFill degree="90">
        <stop position="0">
          <color theme="0" tint="-5.0965910824915313E-2"/>
        </stop>
        <stop position="1">
          <color theme="8" tint="-0.25098422193060094"/>
        </stop>
      </gradientFill>
    </fill>
    <fill>
      <gradientFill degree="90">
        <stop position="0">
          <color theme="4" tint="0.80001220740379042"/>
        </stop>
        <stop position="1">
          <color theme="8" tint="-0.25098422193060094"/>
        </stop>
      </gradientFill>
    </fill>
    <fill>
      <gradientFill degree="90">
        <stop position="0">
          <color theme="0"/>
        </stop>
        <stop position="1">
          <color theme="7" tint="0.40000610370189521"/>
        </stop>
      </gradientFill>
    </fill>
    <fill>
      <gradientFill degree="90">
        <stop position="0">
          <color theme="7" tint="0.80001220740379042"/>
        </stop>
        <stop position="1">
          <color theme="7" tint="0.40000610370189521"/>
        </stop>
      </gradientFill>
    </fill>
    <fill>
      <gradientFill degree="90">
        <stop position="0">
          <color theme="0"/>
        </stop>
        <stop position="1">
          <color theme="0" tint="-0.49803155613879818"/>
        </stop>
      </gradientFill>
    </fill>
    <fill>
      <patternFill patternType="solid">
        <fgColor rgb="FFFFFF00"/>
        <bgColor auto="1"/>
      </patternFill>
    </fill>
    <fill>
      <patternFill patternType="solid">
        <fgColor theme="4" tint="0.59996337778862885"/>
        <bgColor indexed="64"/>
      </patternFill>
    </fill>
    <fill>
      <patternFill patternType="solid">
        <fgColor theme="4" tint="0.59999389629810485"/>
        <bgColor auto="1"/>
      </patternFill>
    </fill>
    <fill>
      <patternFill patternType="solid">
        <fgColor theme="4" tint="0.79998168889431442"/>
        <bgColor indexed="64"/>
      </patternFill>
    </fill>
    <fill>
      <patternFill patternType="solid">
        <fgColor rgb="FF99CCFF"/>
        <bgColor indexed="64"/>
      </patternFill>
    </fill>
    <fill>
      <patternFill patternType="solid">
        <fgColor rgb="FFBDD7EE"/>
        <bgColor indexed="64"/>
      </patternFill>
    </fill>
    <fill>
      <patternFill patternType="solid">
        <fgColor rgb="FFFF3399"/>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thin">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double">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style="thin">
        <color indexed="64"/>
      </left>
      <right/>
      <top style="double">
        <color indexed="64"/>
      </top>
      <bottom style="double">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medium">
        <color auto="1"/>
      </top>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hair">
        <color indexed="64"/>
      </left>
      <right/>
      <top/>
      <bottom/>
      <diagonal/>
    </border>
    <border>
      <left/>
      <right style="hair">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29">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6" fillId="0" borderId="0" applyNumberFormat="0" applyFill="0" applyBorder="0" applyAlignment="0" applyProtection="0">
      <alignment vertical="top"/>
      <protection locked="0"/>
    </xf>
    <xf numFmtId="166" fontId="7" fillId="0" borderId="0" applyFont="0" applyFill="0" applyBorder="0" applyAlignment="0" applyProtection="0"/>
    <xf numFmtId="0" fontId="24" fillId="0" borderId="0"/>
    <xf numFmtId="9" fontId="24"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9" fontId="1" fillId="0" borderId="0" applyFont="0" applyFill="0" applyBorder="0" applyAlignment="0" applyProtection="0"/>
    <xf numFmtId="0" fontId="24" fillId="0" borderId="0"/>
    <xf numFmtId="164"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59" fillId="0" borderId="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9" fontId="7" fillId="0" borderId="0" applyFont="0" applyFill="0" applyBorder="0" applyAlignment="0" applyProtection="0"/>
    <xf numFmtId="181" fontId="103" fillId="0" borderId="0" applyFont="0" applyFill="0" applyBorder="0" applyAlignment="0" applyProtection="0"/>
    <xf numFmtId="49" fontId="104" fillId="0" borderId="0" applyFill="0" applyBorder="0" applyProtection="0">
      <alignment horizontal="left" vertical="center"/>
    </xf>
  </cellStyleXfs>
  <cellXfs count="918">
    <xf numFmtId="0" fontId="0" fillId="0" borderId="0" xfId="0"/>
    <xf numFmtId="0" fontId="0" fillId="2" borderId="0" xfId="0" applyFill="1"/>
    <xf numFmtId="0" fontId="2" fillId="0" borderId="0" xfId="0" applyFont="1"/>
    <xf numFmtId="0" fontId="4" fillId="2" borderId="0" xfId="0" applyFont="1" applyFill="1" applyProtection="1">
      <protection hidden="1"/>
    </xf>
    <xf numFmtId="0" fontId="4" fillId="2" borderId="0" xfId="0" applyFont="1" applyFill="1" applyAlignment="1" applyProtection="1">
      <alignment vertical="top" wrapText="1"/>
      <protection hidden="1"/>
    </xf>
    <xf numFmtId="0" fontId="3" fillId="0" borderId="0" xfId="0" applyFont="1"/>
    <xf numFmtId="0" fontId="3" fillId="0" borderId="0" xfId="0" applyFont="1" applyAlignment="1">
      <alignment horizontal="left" vertical="center"/>
    </xf>
    <xf numFmtId="0" fontId="11" fillId="4" borderId="0" xfId="0" applyFont="1" applyFill="1"/>
    <xf numFmtId="0" fontId="3" fillId="4" borderId="0" xfId="0" applyFont="1" applyFill="1"/>
    <xf numFmtId="0" fontId="3" fillId="0" borderId="0" xfId="0" applyFont="1" applyAlignment="1">
      <alignment horizontal="left"/>
    </xf>
    <xf numFmtId="0" fontId="2" fillId="0" borderId="0" xfId="0" applyFont="1" applyAlignment="1">
      <alignment horizontal="left" vertical="center" wrapText="1"/>
    </xf>
    <xf numFmtId="0" fontId="15" fillId="4" borderId="0" xfId="0" applyFont="1" applyFill="1" applyAlignment="1">
      <alignment horizontal="left" vertical="center" wrapText="1"/>
    </xf>
    <xf numFmtId="0" fontId="2" fillId="0" borderId="0" xfId="0" applyFont="1" applyAlignment="1">
      <alignment horizontal="left"/>
    </xf>
    <xf numFmtId="0" fontId="3" fillId="0" borderId="0" xfId="0" applyFont="1" applyAlignment="1">
      <alignment vertical="top"/>
    </xf>
    <xf numFmtId="0" fontId="3" fillId="5" borderId="0" xfId="0" applyFont="1" applyFill="1"/>
    <xf numFmtId="0" fontId="11" fillId="5" borderId="0" xfId="0" applyFont="1" applyFill="1"/>
    <xf numFmtId="0" fontId="16" fillId="5" borderId="0" xfId="0" applyFont="1" applyFill="1"/>
    <xf numFmtId="0" fontId="18" fillId="2" borderId="0" xfId="0" applyFont="1" applyFill="1" applyAlignment="1">
      <alignment horizontal="center" vertical="center"/>
    </xf>
    <xf numFmtId="0" fontId="4" fillId="2" borderId="0" xfId="0" applyFont="1" applyFill="1"/>
    <xf numFmtId="0" fontId="4" fillId="2" borderId="0" xfId="0" applyFont="1" applyFill="1" applyAlignment="1">
      <alignment horizontal="justify" vertical="top" wrapText="1"/>
    </xf>
    <xf numFmtId="0" fontId="22" fillId="2" borderId="1" xfId="4" applyFont="1" applyFill="1" applyBorder="1" applyAlignment="1" applyProtection="1">
      <alignment horizontal="center"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vertical="center" wrapText="1"/>
    </xf>
    <xf numFmtId="0" fontId="13" fillId="2" borderId="0" xfId="0" applyFont="1" applyFill="1"/>
    <xf numFmtId="0" fontId="25" fillId="2" borderId="0" xfId="0" applyFont="1" applyFill="1" applyAlignment="1">
      <alignment horizontal="center" vertical="center" wrapText="1"/>
    </xf>
    <xf numFmtId="0" fontId="26" fillId="0" borderId="12" xfId="0" applyFont="1" applyBorder="1" applyAlignment="1">
      <alignment horizontal="center" vertical="center" wrapText="1"/>
    </xf>
    <xf numFmtId="0" fontId="4" fillId="2" borderId="13" xfId="0" applyFont="1" applyFill="1" applyBorder="1" applyAlignment="1">
      <alignment wrapText="1"/>
    </xf>
    <xf numFmtId="0" fontId="26" fillId="0" borderId="14" xfId="0" applyFont="1" applyBorder="1" applyAlignment="1">
      <alignment horizontal="center" vertical="center" wrapText="1"/>
    </xf>
    <xf numFmtId="0" fontId="4" fillId="2" borderId="15" xfId="0" applyFont="1" applyFill="1" applyBorder="1" applyAlignment="1">
      <alignment wrapText="1"/>
    </xf>
    <xf numFmtId="0" fontId="27" fillId="0" borderId="14" xfId="0" applyFont="1" applyBorder="1" applyAlignment="1">
      <alignment horizontal="center" vertical="center" wrapText="1"/>
    </xf>
    <xf numFmtId="0" fontId="28" fillId="0" borderId="15" xfId="0" applyFont="1" applyBorder="1" applyAlignment="1">
      <alignment horizontal="justify" vertical="center" readingOrder="1"/>
    </xf>
    <xf numFmtId="0" fontId="27" fillId="0" borderId="14" xfId="0" applyFont="1" applyBorder="1" applyAlignment="1">
      <alignment horizontal="center" vertical="center" readingOrder="1"/>
    </xf>
    <xf numFmtId="0" fontId="25" fillId="2" borderId="14" xfId="0" applyFont="1" applyFill="1" applyBorder="1" applyAlignment="1">
      <alignment horizontal="center" vertical="center" wrapText="1"/>
    </xf>
    <xf numFmtId="0" fontId="4" fillId="2" borderId="15" xfId="0" applyFont="1" applyFill="1" applyBorder="1"/>
    <xf numFmtId="0" fontId="27" fillId="0" borderId="16" xfId="0" applyFont="1" applyBorder="1" applyAlignment="1">
      <alignment horizontal="center" vertical="center" readingOrder="1"/>
    </xf>
    <xf numFmtId="0" fontId="4" fillId="2" borderId="17" xfId="0" applyFont="1" applyFill="1" applyBorder="1" applyAlignment="1">
      <alignment wrapText="1"/>
    </xf>
    <xf numFmtId="0" fontId="31" fillId="2" borderId="0" xfId="0" applyFont="1" applyFill="1"/>
    <xf numFmtId="0" fontId="8" fillId="2" borderId="0" xfId="0" applyFont="1" applyFill="1" applyAlignment="1">
      <alignment horizontal="justify" vertical="top" wrapText="1"/>
    </xf>
    <xf numFmtId="0" fontId="0" fillId="7" borderId="0" xfId="0" applyFill="1"/>
    <xf numFmtId="0" fontId="31" fillId="7" borderId="0" xfId="0" applyFont="1" applyFill="1"/>
    <xf numFmtId="0" fontId="30" fillId="7" borderId="0" xfId="0" applyFont="1" applyFill="1"/>
    <xf numFmtId="0" fontId="0" fillId="8" borderId="0" xfId="0" applyFill="1"/>
    <xf numFmtId="0" fontId="31" fillId="8" borderId="0" xfId="0" applyFont="1" applyFill="1"/>
    <xf numFmtId="0" fontId="32" fillId="2" borderId="0" xfId="0" applyFont="1" applyFill="1"/>
    <xf numFmtId="0" fontId="33" fillId="2" borderId="0" xfId="0" applyFont="1" applyFill="1" applyAlignment="1">
      <alignment vertical="center"/>
    </xf>
    <xf numFmtId="0" fontId="21" fillId="2" borderId="0" xfId="0" applyFont="1" applyFill="1" applyAlignment="1">
      <alignment horizontal="center" vertical="center" wrapText="1"/>
    </xf>
    <xf numFmtId="0" fontId="4" fillId="2" borderId="0" xfId="0" applyFont="1" applyFill="1" applyAlignment="1">
      <alignment horizontal="left" vertical="center" wrapText="1"/>
    </xf>
    <xf numFmtId="0" fontId="4" fillId="2" borderId="0" xfId="0" applyFont="1" applyFill="1" applyAlignment="1">
      <alignment vertical="center" wrapText="1"/>
    </xf>
    <xf numFmtId="0" fontId="4" fillId="9" borderId="0" xfId="0" applyFont="1" applyFill="1"/>
    <xf numFmtId="0" fontId="20" fillId="9" borderId="0" xfId="0" applyFont="1" applyFill="1"/>
    <xf numFmtId="0" fontId="33" fillId="9" borderId="0" xfId="0" applyFont="1" applyFill="1" applyAlignment="1">
      <alignment vertical="center"/>
    </xf>
    <xf numFmtId="0" fontId="34" fillId="10" borderId="1" xfId="0" applyFont="1" applyFill="1" applyBorder="1" applyAlignment="1">
      <alignment horizontal="center" vertical="center" wrapText="1"/>
    </xf>
    <xf numFmtId="0" fontId="9" fillId="2" borderId="0" xfId="0" applyFont="1" applyFill="1" applyProtection="1">
      <protection hidden="1"/>
    </xf>
    <xf numFmtId="0" fontId="8" fillId="2" borderId="1" xfId="4" applyFont="1" applyFill="1" applyBorder="1" applyAlignment="1" applyProtection="1">
      <alignment horizontal="center" vertical="center" wrapText="1"/>
    </xf>
    <xf numFmtId="0" fontId="6" fillId="2" borderId="1" xfId="4" applyFill="1" applyBorder="1" applyAlignment="1" applyProtection="1">
      <alignment horizontal="center" vertical="center" wrapText="1"/>
    </xf>
    <xf numFmtId="0" fontId="12" fillId="0" borderId="10" xfId="0" applyFont="1" applyBorder="1" applyAlignment="1">
      <alignment vertical="center" wrapText="1"/>
    </xf>
    <xf numFmtId="0" fontId="4" fillId="0" borderId="0" xfId="0" applyFont="1" applyAlignment="1">
      <alignment vertical="center"/>
    </xf>
    <xf numFmtId="0" fontId="4" fillId="0" borderId="0" xfId="0" applyFont="1" applyAlignment="1">
      <alignment horizontal="center" vertical="center"/>
    </xf>
    <xf numFmtId="9" fontId="4" fillId="0" borderId="0" xfId="8" applyFont="1" applyAlignment="1">
      <alignment horizontal="center" vertical="center"/>
    </xf>
    <xf numFmtId="0" fontId="38" fillId="0" borderId="0" xfId="0" applyFont="1" applyAlignment="1">
      <alignment vertical="center"/>
    </xf>
    <xf numFmtId="0" fontId="4" fillId="0" borderId="0" xfId="0" applyFont="1" applyAlignment="1">
      <alignment vertical="center" wrapText="1"/>
    </xf>
    <xf numFmtId="0" fontId="4" fillId="12" borderId="0" xfId="0" applyFont="1" applyFill="1" applyAlignment="1">
      <alignment vertical="center"/>
    </xf>
    <xf numFmtId="0" fontId="4" fillId="13" borderId="22" xfId="0" applyFont="1" applyFill="1" applyBorder="1" applyAlignment="1">
      <alignment horizontal="left" vertical="center" wrapText="1"/>
    </xf>
    <xf numFmtId="9" fontId="4" fillId="13" borderId="20" xfId="8" applyFont="1" applyFill="1" applyBorder="1" applyAlignment="1">
      <alignment horizontal="center" vertical="center" wrapText="1"/>
    </xf>
    <xf numFmtId="9" fontId="4" fillId="0" borderId="23" xfId="8" applyFont="1" applyBorder="1" applyAlignment="1">
      <alignment horizontal="center" vertical="center"/>
    </xf>
    <xf numFmtId="9" fontId="4" fillId="4" borderId="24" xfId="8" applyFont="1" applyFill="1" applyBorder="1" applyAlignment="1">
      <alignment horizontal="center" vertical="center"/>
    </xf>
    <xf numFmtId="9" fontId="4" fillId="0" borderId="24" xfId="8" applyFont="1" applyBorder="1" applyAlignment="1">
      <alignment horizontal="center" vertical="center"/>
    </xf>
    <xf numFmtId="9" fontId="4" fillId="4" borderId="20" xfId="8" applyFont="1" applyFill="1" applyBorder="1" applyAlignment="1">
      <alignment horizontal="center" vertical="center"/>
    </xf>
    <xf numFmtId="0" fontId="4" fillId="0" borderId="2" xfId="0" applyFont="1" applyBorder="1" applyAlignment="1">
      <alignment vertical="center" wrapText="1"/>
    </xf>
    <xf numFmtId="9" fontId="4" fillId="0" borderId="26" xfId="8" applyFont="1" applyFill="1" applyBorder="1" applyAlignment="1">
      <alignment horizontal="center" vertical="center" wrapText="1"/>
    </xf>
    <xf numFmtId="9" fontId="4" fillId="0" borderId="27" xfId="8" applyFont="1" applyBorder="1" applyAlignment="1">
      <alignment horizontal="center" vertical="center"/>
    </xf>
    <xf numFmtId="9" fontId="4" fillId="0" borderId="28" xfId="8" applyFont="1" applyBorder="1" applyAlignment="1">
      <alignment horizontal="center" vertical="center"/>
    </xf>
    <xf numFmtId="9" fontId="4" fillId="0" borderId="18" xfId="8" applyFont="1" applyBorder="1" applyAlignment="1">
      <alignment horizontal="center" vertical="center"/>
    </xf>
    <xf numFmtId="9" fontId="4" fillId="0" borderId="26" xfId="8" applyFont="1" applyBorder="1" applyAlignment="1">
      <alignment horizontal="center" vertical="center"/>
    </xf>
    <xf numFmtId="0" fontId="12" fillId="0" borderId="29" xfId="0" applyFont="1" applyBorder="1" applyAlignment="1">
      <alignment horizontal="left" vertical="center" wrapText="1"/>
    </xf>
    <xf numFmtId="9" fontId="12" fillId="0" borderId="30" xfId="8" applyFont="1" applyFill="1" applyBorder="1" applyAlignment="1">
      <alignment horizontal="center" vertical="center" wrapText="1"/>
    </xf>
    <xf numFmtId="9" fontId="4" fillId="0" borderId="31" xfId="8" applyFont="1" applyBorder="1" applyAlignment="1">
      <alignment horizontal="center" vertical="center"/>
    </xf>
    <xf numFmtId="9" fontId="4" fillId="0" borderId="32" xfId="8" applyFont="1" applyBorder="1" applyAlignment="1">
      <alignment horizontal="center" vertical="center"/>
    </xf>
    <xf numFmtId="9" fontId="4" fillId="0" borderId="34" xfId="8" applyFont="1" applyBorder="1" applyAlignment="1">
      <alignment horizontal="center" vertical="center"/>
    </xf>
    <xf numFmtId="9" fontId="4" fillId="0" borderId="30" xfId="8" applyFont="1" applyBorder="1" applyAlignment="1">
      <alignment horizontal="center" vertical="center"/>
    </xf>
    <xf numFmtId="9" fontId="4" fillId="0" borderId="0" xfId="8" applyFont="1" applyAlignment="1">
      <alignment vertical="center"/>
    </xf>
    <xf numFmtId="9" fontId="4" fillId="0" borderId="24" xfId="8" applyFont="1" applyFill="1" applyBorder="1" applyAlignment="1">
      <alignment horizontal="center" vertical="center"/>
    </xf>
    <xf numFmtId="0" fontId="4" fillId="0" borderId="10" xfId="0" applyFont="1" applyBorder="1" applyAlignment="1">
      <alignment vertical="center" wrapText="1"/>
    </xf>
    <xf numFmtId="9" fontId="4" fillId="0" borderId="35" xfId="8" applyFont="1" applyFill="1" applyBorder="1" applyAlignment="1">
      <alignment horizontal="center" vertical="center" wrapText="1"/>
    </xf>
    <xf numFmtId="9" fontId="4" fillId="0" borderId="5" xfId="8" applyFont="1" applyBorder="1" applyAlignment="1">
      <alignment horizontal="center" vertical="center"/>
    </xf>
    <xf numFmtId="9" fontId="4" fillId="0" borderId="1" xfId="8" applyFont="1" applyFill="1" applyBorder="1" applyAlignment="1">
      <alignment horizontal="center" vertical="center"/>
    </xf>
    <xf numFmtId="9" fontId="4" fillId="0" borderId="5" xfId="8" applyFont="1" applyFill="1" applyBorder="1" applyAlignment="1">
      <alignment horizontal="center" vertical="center"/>
    </xf>
    <xf numFmtId="9" fontId="4" fillId="0" borderId="35" xfId="8" applyFont="1" applyBorder="1" applyAlignment="1">
      <alignment horizontal="center" vertical="center"/>
    </xf>
    <xf numFmtId="9" fontId="4" fillId="0" borderId="4" xfId="8" applyFont="1" applyBorder="1" applyAlignment="1">
      <alignment horizontal="center" vertical="center"/>
    </xf>
    <xf numFmtId="0" fontId="4" fillId="0" borderId="29" xfId="0" applyFont="1" applyBorder="1" applyAlignment="1">
      <alignment vertical="center"/>
    </xf>
    <xf numFmtId="9" fontId="4" fillId="0" borderId="30" xfId="8" applyFont="1" applyFill="1" applyBorder="1" applyAlignment="1">
      <alignment horizontal="center" vertical="center"/>
    </xf>
    <xf numFmtId="2" fontId="39" fillId="12" borderId="0" xfId="0" applyNumberFormat="1" applyFont="1" applyFill="1" applyAlignment="1">
      <alignment vertical="center"/>
    </xf>
    <xf numFmtId="2" fontId="4" fillId="0" borderId="1" xfId="0" applyNumberFormat="1" applyFont="1" applyBorder="1" applyAlignment="1">
      <alignment vertical="center"/>
    </xf>
    <xf numFmtId="9" fontId="4" fillId="0" borderId="1" xfId="0" applyNumberFormat="1" applyFont="1" applyBorder="1" applyAlignment="1">
      <alignment vertical="center"/>
    </xf>
    <xf numFmtId="0" fontId="4" fillId="13" borderId="36" xfId="0" applyFont="1" applyFill="1" applyBorder="1" applyAlignment="1">
      <alignment horizontal="left" vertical="center" wrapText="1"/>
    </xf>
    <xf numFmtId="9" fontId="4" fillId="13" borderId="33" xfId="8" applyFont="1" applyFill="1" applyBorder="1" applyAlignment="1">
      <alignment horizontal="center" vertical="center" wrapText="1"/>
    </xf>
    <xf numFmtId="9" fontId="4" fillId="4" borderId="37" xfId="8" applyFont="1" applyFill="1" applyBorder="1" applyAlignment="1">
      <alignment horizontal="center" vertical="center"/>
    </xf>
    <xf numFmtId="9" fontId="4" fillId="0" borderId="38" xfId="8" applyFont="1" applyFill="1" applyBorder="1" applyAlignment="1">
      <alignment horizontal="center" vertical="center" wrapText="1"/>
    </xf>
    <xf numFmtId="9" fontId="4" fillId="0" borderId="9" xfId="8" applyFont="1" applyBorder="1" applyAlignment="1">
      <alignment horizontal="center" vertical="center"/>
    </xf>
    <xf numFmtId="9" fontId="4" fillId="0" borderId="6" xfId="8" applyFont="1" applyFill="1" applyBorder="1" applyAlignment="1">
      <alignment horizontal="center" vertical="center"/>
    </xf>
    <xf numFmtId="9" fontId="4" fillId="0" borderId="9" xfId="8" applyFont="1" applyFill="1" applyBorder="1" applyAlignment="1">
      <alignment horizontal="center" vertical="center"/>
    </xf>
    <xf numFmtId="0" fontId="4" fillId="0" borderId="29" xfId="0" applyFont="1" applyBorder="1" applyAlignment="1">
      <alignment vertical="center" wrapText="1"/>
    </xf>
    <xf numFmtId="9" fontId="4" fillId="0" borderId="30" xfId="8" applyFont="1" applyFill="1" applyBorder="1" applyAlignment="1">
      <alignment horizontal="center" vertical="center" wrapText="1"/>
    </xf>
    <xf numFmtId="9" fontId="4" fillId="0" borderId="32" xfId="8" applyFont="1" applyFill="1" applyBorder="1" applyAlignment="1">
      <alignment horizontal="center" vertical="center"/>
    </xf>
    <xf numFmtId="9" fontId="4" fillId="0" borderId="34" xfId="8" applyFont="1" applyFill="1" applyBorder="1" applyAlignment="1">
      <alignment horizontal="center" vertical="center"/>
    </xf>
    <xf numFmtId="9" fontId="4" fillId="0" borderId="0" xfId="8" applyFont="1" applyFill="1" applyAlignment="1">
      <alignment vertical="center"/>
    </xf>
    <xf numFmtId="9" fontId="4" fillId="4" borderId="23" xfId="8" applyFont="1" applyFill="1" applyBorder="1" applyAlignment="1">
      <alignment horizontal="center" vertical="center"/>
    </xf>
    <xf numFmtId="9" fontId="4" fillId="0" borderId="27" xfId="8" applyFont="1" applyFill="1" applyBorder="1" applyAlignment="1">
      <alignment horizontal="center" vertical="center"/>
    </xf>
    <xf numFmtId="9" fontId="4" fillId="0" borderId="39" xfId="8" applyFont="1" applyBorder="1" applyAlignment="1">
      <alignment horizontal="center" vertical="center"/>
    </xf>
    <xf numFmtId="9" fontId="4" fillId="0" borderId="39" xfId="8" applyFont="1" applyFill="1" applyBorder="1" applyAlignment="1">
      <alignment horizontal="center" vertical="center"/>
    </xf>
    <xf numFmtId="9" fontId="12" fillId="0" borderId="35" xfId="8" applyFont="1" applyFill="1" applyBorder="1" applyAlignment="1">
      <alignment horizontal="center" vertical="center" wrapText="1"/>
    </xf>
    <xf numFmtId="9" fontId="4" fillId="0" borderId="31" xfId="8" applyFont="1" applyFill="1" applyBorder="1" applyAlignment="1">
      <alignment horizontal="center" vertical="center"/>
    </xf>
    <xf numFmtId="0" fontId="4" fillId="13" borderId="40" xfId="0" applyFont="1" applyFill="1" applyBorder="1" applyAlignment="1">
      <alignment horizontal="left" vertical="center" wrapText="1"/>
    </xf>
    <xf numFmtId="9" fontId="4" fillId="0" borderId="23" xfId="8" applyFont="1" applyFill="1" applyBorder="1" applyAlignment="1">
      <alignment horizontal="center" vertical="center"/>
    </xf>
    <xf numFmtId="0" fontId="12" fillId="0" borderId="41" xfId="0" applyFont="1" applyBorder="1" applyAlignment="1">
      <alignment horizontal="left" vertical="center" wrapText="1"/>
    </xf>
    <xf numFmtId="0" fontId="12" fillId="0" borderId="42" xfId="0" applyFont="1" applyBorder="1" applyAlignment="1">
      <alignment horizontal="left" vertical="center" wrapText="1"/>
    </xf>
    <xf numFmtId="9" fontId="4" fillId="4" borderId="43" xfId="8" applyFont="1" applyFill="1" applyBorder="1" applyAlignment="1">
      <alignment horizontal="center" vertical="center"/>
    </xf>
    <xf numFmtId="9" fontId="12" fillId="0" borderId="38" xfId="8" applyFont="1" applyFill="1" applyBorder="1" applyAlignment="1">
      <alignment horizontal="center" vertical="center" wrapText="1"/>
    </xf>
    <xf numFmtId="0" fontId="10" fillId="0" borderId="20" xfId="0" applyFont="1" applyBorder="1" applyAlignment="1">
      <alignment horizontal="right" vertical="center"/>
    </xf>
    <xf numFmtId="9" fontId="10" fillId="0" borderId="20" xfId="8" applyFont="1" applyBorder="1" applyAlignment="1">
      <alignment horizontal="center" vertical="center"/>
    </xf>
    <xf numFmtId="9" fontId="4" fillId="0" borderId="20" xfId="0" applyNumberFormat="1" applyFont="1" applyBorder="1" applyAlignment="1">
      <alignment horizontal="center" vertical="center"/>
    </xf>
    <xf numFmtId="0" fontId="4" fillId="0" borderId="20" xfId="0" applyFont="1" applyBorder="1" applyAlignment="1">
      <alignment horizontal="center" vertical="center"/>
    </xf>
    <xf numFmtId="0" fontId="4" fillId="0" borderId="20" xfId="0" applyFont="1" applyBorder="1" applyAlignment="1">
      <alignment vertical="center"/>
    </xf>
    <xf numFmtId="0" fontId="4" fillId="0" borderId="25" xfId="0" applyFont="1" applyBorder="1" applyAlignment="1">
      <alignment vertical="center"/>
    </xf>
    <xf numFmtId="9" fontId="10" fillId="0" borderId="20" xfId="0" applyNumberFormat="1" applyFont="1" applyBorder="1" applyAlignment="1">
      <alignment horizontal="center" vertical="center"/>
    </xf>
    <xf numFmtId="0" fontId="4" fillId="2" borderId="0" xfId="0" applyFont="1" applyFill="1" applyAlignment="1" applyProtection="1">
      <alignment horizontal="left" vertical="top" wrapText="1"/>
      <protection hidden="1"/>
    </xf>
    <xf numFmtId="0" fontId="33" fillId="9" borderId="1" xfId="0" applyFont="1" applyFill="1" applyBorder="1" applyAlignment="1">
      <alignment horizontal="center" vertical="center"/>
    </xf>
    <xf numFmtId="0" fontId="9" fillId="2" borderId="0" xfId="0" applyFont="1" applyFill="1" applyAlignment="1" applyProtection="1">
      <alignment horizontal="center"/>
      <protection hidden="1"/>
    </xf>
    <xf numFmtId="0" fontId="9" fillId="2" borderId="0" xfId="0" applyFont="1" applyFill="1" applyAlignment="1" applyProtection="1">
      <alignment horizontal="justify"/>
      <protection hidden="1"/>
    </xf>
    <xf numFmtId="0" fontId="44" fillId="2" borderId="0" xfId="0" applyFont="1" applyFill="1" applyProtection="1">
      <protection hidden="1"/>
    </xf>
    <xf numFmtId="0" fontId="44" fillId="2" borderId="0" xfId="0" applyFont="1" applyFill="1" applyAlignment="1" applyProtection="1">
      <alignment horizontal="justify"/>
      <protection hidden="1"/>
    </xf>
    <xf numFmtId="0" fontId="45" fillId="2" borderId="0" xfId="0" applyFont="1" applyFill="1" applyAlignment="1" applyProtection="1">
      <alignment horizontal="right"/>
      <protection hidden="1"/>
    </xf>
    <xf numFmtId="0" fontId="23" fillId="2" borderId="0" xfId="0" applyFont="1" applyFill="1" applyProtection="1">
      <protection hidden="1"/>
    </xf>
    <xf numFmtId="0" fontId="23" fillId="2" borderId="0" xfId="0" applyFont="1" applyFill="1" applyAlignment="1" applyProtection="1">
      <alignment horizontal="center"/>
      <protection hidden="1"/>
    </xf>
    <xf numFmtId="0" fontId="42" fillId="2" borderId="0" xfId="0" applyFont="1" applyFill="1" applyAlignment="1" applyProtection="1">
      <alignment vertical="center"/>
      <protection hidden="1"/>
    </xf>
    <xf numFmtId="0" fontId="43" fillId="2" borderId="0" xfId="0" applyFont="1" applyFill="1" applyAlignment="1" applyProtection="1">
      <alignment vertical="center"/>
      <protection hidden="1"/>
    </xf>
    <xf numFmtId="0" fontId="44" fillId="2" borderId="0" xfId="0" applyFont="1" applyFill="1" applyAlignment="1" applyProtection="1">
      <alignment horizontal="left" vertical="center"/>
      <protection hidden="1"/>
    </xf>
    <xf numFmtId="0" fontId="37" fillId="2" borderId="0" xfId="6" applyFont="1" applyFill="1" applyAlignment="1" applyProtection="1">
      <alignment horizontal="center" vertical="center" wrapText="1"/>
      <protection hidden="1"/>
    </xf>
    <xf numFmtId="168" fontId="45" fillId="2" borderId="0" xfId="5" applyNumberFormat="1" applyFont="1" applyFill="1" applyBorder="1" applyAlignment="1" applyProtection="1">
      <alignment vertical="center"/>
      <protection hidden="1"/>
    </xf>
    <xf numFmtId="0" fontId="44" fillId="2" borderId="0" xfId="0" applyFont="1" applyFill="1" applyAlignment="1" applyProtection="1">
      <alignment vertical="center"/>
      <protection hidden="1"/>
    </xf>
    <xf numFmtId="0" fontId="25" fillId="8" borderId="0" xfId="0" applyFont="1" applyFill="1"/>
    <xf numFmtId="0" fontId="50" fillId="8" borderId="0" xfId="0" applyFont="1" applyFill="1"/>
    <xf numFmtId="0" fontId="51" fillId="8" borderId="0" xfId="0" applyFont="1" applyFill="1"/>
    <xf numFmtId="0" fontId="12" fillId="2" borderId="0" xfId="0" applyFont="1" applyFill="1" applyProtection="1">
      <protection hidden="1"/>
    </xf>
    <xf numFmtId="0" fontId="12" fillId="2" borderId="0" xfId="0" applyFont="1" applyFill="1" applyAlignment="1" applyProtection="1">
      <alignment vertical="center"/>
      <protection hidden="1"/>
    </xf>
    <xf numFmtId="0" fontId="9" fillId="2" borderId="0" xfId="0" applyFont="1" applyFill="1" applyAlignment="1" applyProtection="1">
      <alignment vertical="center"/>
      <protection hidden="1"/>
    </xf>
    <xf numFmtId="0" fontId="4" fillId="0" borderId="0" xfId="0" applyFont="1" applyProtection="1">
      <protection hidden="1"/>
    </xf>
    <xf numFmtId="0" fontId="9" fillId="2" borderId="0" xfId="0" applyFont="1" applyFill="1" applyAlignment="1" applyProtection="1">
      <alignment vertical="top"/>
      <protection hidden="1"/>
    </xf>
    <xf numFmtId="0" fontId="23" fillId="20" borderId="54" xfId="0" applyFont="1" applyFill="1" applyBorder="1" applyAlignment="1" applyProtection="1">
      <alignment horizontal="center" vertical="center" wrapText="1"/>
      <protection hidden="1"/>
    </xf>
    <xf numFmtId="0" fontId="67" fillId="2" borderId="0" xfId="0" applyFont="1" applyFill="1" applyAlignment="1" applyProtection="1">
      <alignment horizontal="center" vertical="center" wrapText="1"/>
      <protection hidden="1"/>
    </xf>
    <xf numFmtId="0" fontId="4" fillId="2" borderId="0" xfId="0" applyFont="1" applyFill="1" applyAlignment="1" applyProtection="1">
      <alignment horizontal="left" vertical="center"/>
      <protection hidden="1"/>
    </xf>
    <xf numFmtId="0" fontId="4" fillId="2" borderId="0" xfId="0" applyFont="1" applyFill="1" applyAlignment="1" applyProtection="1">
      <alignment vertical="center"/>
      <protection hidden="1"/>
    </xf>
    <xf numFmtId="0" fontId="9" fillId="2" borderId="0" xfId="0" applyFont="1" applyFill="1" applyAlignment="1" applyProtection="1">
      <alignment horizontal="left" vertical="center"/>
      <protection hidden="1"/>
    </xf>
    <xf numFmtId="168" fontId="45" fillId="2" borderId="0" xfId="5" applyNumberFormat="1" applyFont="1" applyFill="1" applyBorder="1" applyAlignment="1" applyProtection="1">
      <alignment horizontal="left" vertical="center"/>
      <protection hidden="1"/>
    </xf>
    <xf numFmtId="166" fontId="45" fillId="2" borderId="0" xfId="5" applyFont="1" applyFill="1" applyBorder="1" applyAlignment="1" applyProtection="1">
      <alignment vertical="center"/>
      <protection hidden="1"/>
    </xf>
    <xf numFmtId="9" fontId="9" fillId="2" borderId="0" xfId="2" applyFont="1" applyFill="1" applyAlignment="1" applyProtection="1">
      <alignment horizontal="justify"/>
      <protection hidden="1"/>
    </xf>
    <xf numFmtId="41" fontId="9" fillId="2" borderId="0" xfId="18" applyFont="1" applyFill="1" applyAlignment="1" applyProtection="1">
      <alignment horizontal="justify"/>
      <protection hidden="1"/>
    </xf>
    <xf numFmtId="41" fontId="9" fillId="2" borderId="0" xfId="0" applyNumberFormat="1" applyFont="1" applyFill="1" applyAlignment="1" applyProtection="1">
      <alignment horizontal="justify"/>
      <protection hidden="1"/>
    </xf>
    <xf numFmtId="0" fontId="45" fillId="2" borderId="0" xfId="0" applyFont="1" applyFill="1" applyAlignment="1" applyProtection="1">
      <alignment horizontal="right" vertical="center"/>
      <protection hidden="1"/>
    </xf>
    <xf numFmtId="172" fontId="9" fillId="2" borderId="0" xfId="0" applyNumberFormat="1" applyFont="1" applyFill="1" applyAlignment="1" applyProtection="1">
      <alignment vertical="center"/>
      <protection hidden="1"/>
    </xf>
    <xf numFmtId="169" fontId="9" fillId="2" borderId="0" xfId="3" applyNumberFormat="1" applyFont="1" applyFill="1" applyAlignment="1" applyProtection="1">
      <alignment vertical="center"/>
      <protection hidden="1"/>
    </xf>
    <xf numFmtId="177" fontId="9" fillId="2" borderId="0" xfId="2" applyNumberFormat="1" applyFont="1" applyFill="1" applyAlignment="1" applyProtection="1">
      <alignment vertical="center"/>
      <protection hidden="1"/>
    </xf>
    <xf numFmtId="41" fontId="69" fillId="2" borderId="0" xfId="18" applyFont="1" applyFill="1" applyAlignment="1" applyProtection="1">
      <alignment horizontal="justify"/>
      <protection hidden="1"/>
    </xf>
    <xf numFmtId="41" fontId="69" fillId="2" borderId="0" xfId="18" applyFont="1" applyFill="1" applyAlignment="1" applyProtection="1">
      <protection hidden="1"/>
    </xf>
    <xf numFmtId="174" fontId="9" fillId="2" borderId="0" xfId="0" applyNumberFormat="1" applyFont="1" applyFill="1" applyAlignment="1" applyProtection="1">
      <alignment horizontal="right"/>
      <protection hidden="1"/>
    </xf>
    <xf numFmtId="0" fontId="4" fillId="2" borderId="46" xfId="0" applyFont="1" applyFill="1" applyBorder="1" applyAlignment="1" applyProtection="1">
      <alignment horizontal="center" vertical="center"/>
      <protection hidden="1"/>
    </xf>
    <xf numFmtId="0" fontId="5" fillId="7" borderId="0" xfId="0" applyFont="1" applyFill="1"/>
    <xf numFmtId="0" fontId="72" fillId="7" borderId="0" xfId="0" applyFont="1" applyFill="1" applyAlignment="1">
      <alignment vertical="center" wrapText="1"/>
    </xf>
    <xf numFmtId="0" fontId="73" fillId="7" borderId="0" xfId="0" applyFont="1" applyFill="1"/>
    <xf numFmtId="0" fontId="74" fillId="7" borderId="0" xfId="4" applyFont="1" applyFill="1" applyAlignment="1" applyProtection="1"/>
    <xf numFmtId="0" fontId="75" fillId="7" borderId="0" xfId="0" applyFont="1" applyFill="1"/>
    <xf numFmtId="0" fontId="77" fillId="2" borderId="0" xfId="0" applyFont="1" applyFill="1" applyAlignment="1" applyProtection="1">
      <alignment vertical="center"/>
      <protection hidden="1"/>
    </xf>
    <xf numFmtId="0" fontId="55" fillId="2" borderId="0" xfId="0" applyFont="1" applyFill="1" applyAlignment="1" applyProtection="1">
      <alignment vertical="center"/>
      <protection hidden="1"/>
    </xf>
    <xf numFmtId="0" fontId="24" fillId="2" borderId="0" xfId="0" applyFont="1" applyFill="1" applyProtection="1">
      <protection hidden="1"/>
    </xf>
    <xf numFmtId="0" fontId="4" fillId="9" borderId="0" xfId="0" applyFont="1" applyFill="1" applyAlignment="1">
      <alignment horizontal="justify" vertical="center" wrapText="1"/>
    </xf>
    <xf numFmtId="0" fontId="4" fillId="9" borderId="0" xfId="0" applyFont="1" applyFill="1" applyAlignment="1">
      <alignment horizontal="left" vertical="top"/>
    </xf>
    <xf numFmtId="0" fontId="19" fillId="2" borderId="0" xfId="0" applyFont="1" applyFill="1" applyAlignment="1">
      <alignment horizontal="center"/>
    </xf>
    <xf numFmtId="0" fontId="12" fillId="9" borderId="0" xfId="0" applyFont="1" applyFill="1" applyAlignment="1">
      <alignment horizontal="left" vertical="top"/>
    </xf>
    <xf numFmtId="0" fontId="10" fillId="0" borderId="20" xfId="0" applyFont="1" applyBorder="1" applyAlignment="1">
      <alignment horizontal="center" vertical="center" wrapText="1"/>
    </xf>
    <xf numFmtId="9" fontId="4" fillId="0" borderId="1" xfId="8" applyFont="1" applyBorder="1" applyAlignment="1">
      <alignment horizontal="center" vertical="center"/>
    </xf>
    <xf numFmtId="9" fontId="4" fillId="0" borderId="6" xfId="8" applyFont="1" applyBorder="1" applyAlignment="1">
      <alignment horizontal="center" vertical="center"/>
    </xf>
    <xf numFmtId="9" fontId="4" fillId="0" borderId="3" xfId="8" applyFont="1" applyBorder="1" applyAlignment="1">
      <alignment horizontal="center" vertical="center"/>
    </xf>
    <xf numFmtId="0" fontId="12" fillId="0" borderId="0" xfId="0" applyFont="1" applyProtection="1">
      <protection hidden="1"/>
    </xf>
    <xf numFmtId="0" fontId="12" fillId="0" borderId="0" xfId="0" applyFont="1" applyAlignment="1" applyProtection="1">
      <alignment vertical="center"/>
      <protection hidden="1"/>
    </xf>
    <xf numFmtId="0" fontId="9" fillId="0" borderId="0" xfId="0" applyFont="1" applyAlignment="1" applyProtection="1">
      <alignment vertical="center"/>
      <protection hidden="1"/>
    </xf>
    <xf numFmtId="167" fontId="37" fillId="0" borderId="1" xfId="1" applyNumberFormat="1" applyFont="1" applyBorder="1" applyAlignment="1" applyProtection="1">
      <alignment vertical="center" wrapText="1"/>
    </xf>
    <xf numFmtId="167" fontId="37" fillId="0" borderId="1" xfId="1" applyNumberFormat="1" applyFont="1" applyFill="1" applyBorder="1" applyAlignment="1" applyProtection="1">
      <alignment vertical="center" wrapText="1"/>
    </xf>
    <xf numFmtId="0" fontId="4" fillId="0" borderId="0" xfId="0" applyFont="1" applyAlignment="1" applyProtection="1">
      <alignment vertical="center"/>
      <protection hidden="1"/>
    </xf>
    <xf numFmtId="0" fontId="79" fillId="0" borderId="0" xfId="0" applyFont="1" applyProtection="1">
      <protection hidden="1"/>
    </xf>
    <xf numFmtId="0" fontId="79" fillId="0" borderId="0" xfId="0" applyFont="1" applyAlignment="1" applyProtection="1">
      <alignment vertical="center"/>
      <protection hidden="1"/>
    </xf>
    <xf numFmtId="0" fontId="82" fillId="0" borderId="0" xfId="0" applyFont="1" applyAlignment="1" applyProtection="1">
      <alignment horizontal="center" vertical="center"/>
      <protection hidden="1"/>
    </xf>
    <xf numFmtId="1" fontId="90" fillId="0" borderId="46" xfId="3" applyNumberFormat="1" applyFont="1" applyBorder="1" applyAlignment="1" applyProtection="1">
      <alignment horizontal="center" vertical="center"/>
      <protection hidden="1"/>
    </xf>
    <xf numFmtId="1" fontId="91" fillId="0" borderId="46" xfId="3" applyNumberFormat="1" applyFont="1" applyBorder="1" applyAlignment="1" applyProtection="1">
      <alignment horizontal="center" vertical="center"/>
      <protection hidden="1"/>
    </xf>
    <xf numFmtId="0" fontId="91" fillId="2" borderId="0" xfId="0" applyFont="1" applyFill="1" applyAlignment="1" applyProtection="1">
      <alignment vertical="center"/>
      <protection hidden="1"/>
    </xf>
    <xf numFmtId="168" fontId="91" fillId="2" borderId="0" xfId="0" applyNumberFormat="1" applyFont="1" applyFill="1" applyAlignment="1" applyProtection="1">
      <alignment vertical="center"/>
      <protection hidden="1"/>
    </xf>
    <xf numFmtId="0" fontId="91" fillId="2" borderId="0" xfId="0" applyFont="1" applyFill="1" applyAlignment="1" applyProtection="1">
      <alignment horizontal="left" vertical="center"/>
      <protection hidden="1"/>
    </xf>
    <xf numFmtId="168" fontId="91" fillId="2" borderId="0" xfId="0" applyNumberFormat="1" applyFont="1" applyFill="1" applyAlignment="1" applyProtection="1">
      <alignment horizontal="left" vertical="center"/>
      <protection hidden="1"/>
    </xf>
    <xf numFmtId="176" fontId="91" fillId="0" borderId="46" xfId="1" applyNumberFormat="1" applyFont="1" applyFill="1" applyBorder="1" applyAlignment="1" applyProtection="1">
      <alignment vertical="center"/>
      <protection hidden="1"/>
    </xf>
    <xf numFmtId="9" fontId="91" fillId="2" borderId="0" xfId="2" applyFont="1" applyFill="1" applyAlignment="1" applyProtection="1">
      <alignment vertical="center"/>
      <protection hidden="1"/>
    </xf>
    <xf numFmtId="176" fontId="91" fillId="0" borderId="46" xfId="1" applyNumberFormat="1" applyFont="1" applyBorder="1" applyAlignment="1" applyProtection="1">
      <alignment vertical="center"/>
      <protection hidden="1"/>
    </xf>
    <xf numFmtId="9" fontId="15" fillId="30" borderId="62" xfId="26" applyFont="1" applyFill="1" applyBorder="1" applyAlignment="1" applyProtection="1">
      <alignment horizontal="center" vertical="center" wrapText="1"/>
    </xf>
    <xf numFmtId="10" fontId="12" fillId="30" borderId="60" xfId="26" applyNumberFormat="1" applyFont="1" applyFill="1" applyBorder="1" applyAlignment="1" applyProtection="1">
      <alignment horizontal="center" vertical="center" wrapText="1"/>
    </xf>
    <xf numFmtId="10" fontId="12" fillId="30" borderId="61" xfId="26" applyNumberFormat="1" applyFont="1" applyFill="1" applyBorder="1" applyAlignment="1" applyProtection="1">
      <alignment horizontal="center" vertical="center" wrapText="1"/>
    </xf>
    <xf numFmtId="177" fontId="12" fillId="30" borderId="61" xfId="2" applyNumberFormat="1" applyFont="1" applyFill="1" applyBorder="1" applyAlignment="1" applyProtection="1">
      <alignment horizontal="center" vertical="center" wrapText="1"/>
    </xf>
    <xf numFmtId="177" fontId="12" fillId="30" borderId="63" xfId="26" applyNumberFormat="1" applyFont="1" applyFill="1" applyBorder="1" applyAlignment="1" applyProtection="1">
      <alignment horizontal="center" vertical="center" wrapText="1"/>
    </xf>
    <xf numFmtId="177" fontId="12" fillId="30" borderId="62" xfId="2" applyNumberFormat="1" applyFont="1" applyFill="1" applyBorder="1" applyAlignment="1" applyProtection="1">
      <alignment horizontal="center" vertical="center" wrapText="1"/>
    </xf>
    <xf numFmtId="177" fontId="12" fillId="30" borderId="62" xfId="26" applyNumberFormat="1" applyFont="1" applyFill="1" applyBorder="1" applyAlignment="1" applyProtection="1">
      <alignment vertical="center" wrapText="1"/>
    </xf>
    <xf numFmtId="10" fontId="12" fillId="30" borderId="62" xfId="2" applyNumberFormat="1" applyFont="1" applyFill="1" applyBorder="1" applyAlignment="1" applyProtection="1">
      <alignment horizontal="center" vertical="center" wrapText="1"/>
    </xf>
    <xf numFmtId="10" fontId="8" fillId="30" borderId="60" xfId="26" applyNumberFormat="1" applyFont="1" applyFill="1" applyBorder="1" applyAlignment="1" applyProtection="1">
      <alignment horizontal="center" vertical="center" wrapText="1"/>
    </xf>
    <xf numFmtId="10" fontId="12" fillId="30" borderId="61" xfId="2" applyNumberFormat="1" applyFont="1" applyFill="1" applyBorder="1" applyAlignment="1" applyProtection="1">
      <alignment horizontal="center" vertical="center" wrapText="1"/>
    </xf>
    <xf numFmtId="10" fontId="79" fillId="0" borderId="0" xfId="26" applyNumberFormat="1" applyFont="1" applyFill="1" applyAlignment="1" applyProtection="1">
      <alignment horizontal="center" vertical="center" wrapText="1"/>
    </xf>
    <xf numFmtId="10" fontId="4" fillId="18" borderId="60" xfId="26" applyNumberFormat="1" applyFont="1" applyFill="1" applyBorder="1" applyAlignment="1" applyProtection="1">
      <alignment horizontal="center" vertical="center" wrapText="1"/>
    </xf>
    <xf numFmtId="10" fontId="4" fillId="18" borderId="61" xfId="26" applyNumberFormat="1" applyFont="1" applyFill="1" applyBorder="1" applyAlignment="1" applyProtection="1">
      <alignment horizontal="center" vertical="center" wrapText="1"/>
    </xf>
    <xf numFmtId="9" fontId="15" fillId="30" borderId="4" xfId="26" applyFont="1" applyFill="1" applyBorder="1" applyAlignment="1" applyProtection="1">
      <alignment horizontal="center" vertical="center" wrapText="1"/>
    </xf>
    <xf numFmtId="10" fontId="12" fillId="30" borderId="66" xfId="26" applyNumberFormat="1" applyFont="1" applyFill="1" applyBorder="1" applyAlignment="1" applyProtection="1">
      <alignment horizontal="center" vertical="center" wrapText="1"/>
    </xf>
    <xf numFmtId="10" fontId="12" fillId="30" borderId="1" xfId="26" applyNumberFormat="1" applyFont="1" applyFill="1" applyBorder="1" applyAlignment="1" applyProtection="1">
      <alignment horizontal="center" vertical="center" wrapText="1"/>
    </xf>
    <xf numFmtId="177" fontId="12" fillId="30" borderId="1" xfId="2" applyNumberFormat="1" applyFont="1" applyFill="1" applyBorder="1" applyAlignment="1" applyProtection="1">
      <alignment horizontal="center" vertical="center" wrapText="1"/>
    </xf>
    <xf numFmtId="177" fontId="12" fillId="30" borderId="67" xfId="26" applyNumberFormat="1" applyFont="1" applyFill="1" applyBorder="1" applyAlignment="1" applyProtection="1">
      <alignment horizontal="center" vertical="center" wrapText="1"/>
    </xf>
    <xf numFmtId="177" fontId="12" fillId="30" borderId="4" xfId="2" applyNumberFormat="1" applyFont="1" applyFill="1" applyBorder="1" applyAlignment="1" applyProtection="1">
      <alignment horizontal="center" vertical="center" wrapText="1"/>
    </xf>
    <xf numFmtId="177" fontId="12" fillId="30" borderId="4" xfId="26" applyNumberFormat="1" applyFont="1" applyFill="1" applyBorder="1" applyAlignment="1" applyProtection="1">
      <alignment vertical="center" wrapText="1"/>
    </xf>
    <xf numFmtId="10" fontId="12" fillId="30" borderId="4" xfId="2" applyNumberFormat="1" applyFont="1" applyFill="1" applyBorder="1" applyAlignment="1" applyProtection="1">
      <alignment horizontal="center" vertical="center" wrapText="1"/>
    </xf>
    <xf numFmtId="10" fontId="8" fillId="30" borderId="66" xfId="26" applyNumberFormat="1" applyFont="1" applyFill="1" applyBorder="1" applyAlignment="1" applyProtection="1">
      <alignment horizontal="center" vertical="center" wrapText="1"/>
    </xf>
    <xf numFmtId="10" fontId="12" fillId="30" borderId="1" xfId="2" applyNumberFormat="1" applyFont="1" applyFill="1" applyBorder="1" applyAlignment="1" applyProtection="1">
      <alignment horizontal="center" vertical="center" wrapText="1"/>
    </xf>
    <xf numFmtId="10" fontId="4" fillId="18" borderId="66" xfId="26" applyNumberFormat="1" applyFont="1" applyFill="1" applyBorder="1" applyAlignment="1" applyProtection="1">
      <alignment horizontal="center" vertical="center" wrapText="1"/>
    </xf>
    <xf numFmtId="10" fontId="4" fillId="18" borderId="1" xfId="26" applyNumberFormat="1" applyFont="1" applyFill="1" applyBorder="1" applyAlignment="1" applyProtection="1">
      <alignment horizontal="center" vertical="center" wrapText="1"/>
    </xf>
    <xf numFmtId="10" fontId="12" fillId="30" borderId="78" xfId="26" applyNumberFormat="1" applyFont="1" applyFill="1" applyBorder="1" applyAlignment="1" applyProtection="1">
      <alignment horizontal="center" vertical="center" wrapText="1"/>
    </xf>
    <xf numFmtId="10" fontId="12" fillId="30" borderId="6" xfId="26" applyNumberFormat="1" applyFont="1" applyFill="1" applyBorder="1" applyAlignment="1" applyProtection="1">
      <alignment horizontal="center" vertical="center" wrapText="1"/>
    </xf>
    <xf numFmtId="177" fontId="12" fillId="30" borderId="72" xfId="2" applyNumberFormat="1" applyFont="1" applyFill="1" applyBorder="1" applyAlignment="1" applyProtection="1">
      <alignment horizontal="center" vertical="center" wrapText="1"/>
    </xf>
    <xf numFmtId="177" fontId="12" fillId="30" borderId="76" xfId="26" applyNumberFormat="1" applyFont="1" applyFill="1" applyBorder="1" applyAlignment="1" applyProtection="1">
      <alignment horizontal="center" vertical="center" wrapText="1"/>
    </xf>
    <xf numFmtId="10" fontId="12" fillId="30" borderId="75" xfId="26" applyNumberFormat="1" applyFont="1" applyFill="1" applyBorder="1" applyAlignment="1" applyProtection="1">
      <alignment horizontal="center" vertical="center" wrapText="1"/>
    </xf>
    <xf numFmtId="10" fontId="12" fillId="30" borderId="72" xfId="26" applyNumberFormat="1" applyFont="1" applyFill="1" applyBorder="1" applyAlignment="1" applyProtection="1">
      <alignment horizontal="center" vertical="center" wrapText="1"/>
    </xf>
    <xf numFmtId="177" fontId="12" fillId="30" borderId="74" xfId="2" applyNumberFormat="1" applyFont="1" applyFill="1" applyBorder="1" applyAlignment="1" applyProtection="1">
      <alignment horizontal="center" vertical="center" wrapText="1"/>
    </xf>
    <xf numFmtId="177" fontId="12" fillId="30" borderId="74" xfId="26" applyNumberFormat="1" applyFont="1" applyFill="1" applyBorder="1" applyAlignment="1" applyProtection="1">
      <alignment vertical="center" wrapText="1"/>
    </xf>
    <xf numFmtId="10" fontId="12" fillId="30" borderId="7" xfId="2" applyNumberFormat="1" applyFont="1" applyFill="1" applyBorder="1" applyAlignment="1" applyProtection="1">
      <alignment horizontal="center" vertical="center" wrapText="1"/>
    </xf>
    <xf numFmtId="177" fontId="12" fillId="30" borderId="80" xfId="26" applyNumberFormat="1" applyFont="1" applyFill="1" applyBorder="1" applyAlignment="1" applyProtection="1">
      <alignment horizontal="center" vertical="center" wrapText="1"/>
    </xf>
    <xf numFmtId="10" fontId="8" fillId="30" borderId="75" xfId="26" applyNumberFormat="1" applyFont="1" applyFill="1" applyBorder="1" applyAlignment="1" applyProtection="1">
      <alignment horizontal="center" vertical="center" wrapText="1"/>
    </xf>
    <xf numFmtId="10" fontId="8" fillId="30" borderId="78" xfId="26" applyNumberFormat="1" applyFont="1" applyFill="1" applyBorder="1" applyAlignment="1" applyProtection="1">
      <alignment horizontal="center" vertical="center" wrapText="1"/>
    </xf>
    <xf numFmtId="10" fontId="4" fillId="18" borderId="75" xfId="26" applyNumberFormat="1" applyFont="1" applyFill="1" applyBorder="1" applyAlignment="1" applyProtection="1">
      <alignment horizontal="center" vertical="center" wrapText="1"/>
    </xf>
    <xf numFmtId="10" fontId="4" fillId="18" borderId="72" xfId="26" applyNumberFormat="1" applyFont="1" applyFill="1" applyBorder="1" applyAlignment="1" applyProtection="1">
      <alignment horizontal="center" vertical="center" wrapText="1"/>
    </xf>
    <xf numFmtId="10" fontId="12" fillId="0" borderId="61" xfId="26" applyNumberFormat="1" applyFont="1" applyFill="1" applyBorder="1" applyAlignment="1" applyProtection="1">
      <alignment horizontal="center" vertical="center" wrapText="1"/>
    </xf>
    <xf numFmtId="14" fontId="12" fillId="0" borderId="63" xfId="7" applyNumberFormat="1" applyFont="1" applyFill="1" applyBorder="1" applyAlignment="1" applyProtection="1">
      <alignment horizontal="center" vertical="center" wrapText="1"/>
    </xf>
    <xf numFmtId="9" fontId="15" fillId="0" borderId="63" xfId="26" applyFont="1" applyFill="1" applyBorder="1" applyAlignment="1" applyProtection="1">
      <alignment horizontal="center" vertical="center" wrapText="1"/>
    </xf>
    <xf numFmtId="10" fontId="12" fillId="0" borderId="60" xfId="26" applyNumberFormat="1" applyFont="1" applyFill="1" applyBorder="1" applyAlignment="1" applyProtection="1">
      <alignment horizontal="center" vertical="center" wrapText="1"/>
    </xf>
    <xf numFmtId="177" fontId="12" fillId="0" borderId="61" xfId="2" applyNumberFormat="1" applyFont="1" applyFill="1" applyBorder="1" applyAlignment="1" applyProtection="1">
      <alignment horizontal="center" vertical="center" wrapText="1"/>
    </xf>
    <xf numFmtId="177" fontId="12" fillId="0" borderId="63" xfId="26" applyNumberFormat="1" applyFont="1" applyFill="1" applyBorder="1" applyAlignment="1" applyProtection="1">
      <alignment horizontal="center" vertical="center" wrapText="1"/>
    </xf>
    <xf numFmtId="177" fontId="12" fillId="0" borderId="62" xfId="2" applyNumberFormat="1" applyFont="1" applyFill="1" applyBorder="1" applyAlignment="1" applyProtection="1">
      <alignment horizontal="center" vertical="center" wrapText="1"/>
    </xf>
    <xf numFmtId="177" fontId="12" fillId="0" borderId="62" xfId="26" applyNumberFormat="1" applyFont="1" applyFill="1" applyBorder="1" applyAlignment="1" applyProtection="1">
      <alignment vertical="center" wrapText="1"/>
    </xf>
    <xf numFmtId="10" fontId="12" fillId="0" borderId="61" xfId="2" applyNumberFormat="1" applyFont="1" applyFill="1" applyBorder="1" applyAlignment="1" applyProtection="1">
      <alignment horizontal="center" vertical="center" wrapText="1"/>
    </xf>
    <xf numFmtId="10" fontId="8" fillId="0" borderId="60" xfId="26" applyNumberFormat="1" applyFont="1" applyFill="1" applyBorder="1" applyAlignment="1" applyProtection="1">
      <alignment horizontal="center" vertical="center" wrapText="1"/>
    </xf>
    <xf numFmtId="10" fontId="12" fillId="0" borderId="1" xfId="26" applyNumberFormat="1" applyFont="1" applyFill="1" applyBorder="1" applyAlignment="1" applyProtection="1">
      <alignment horizontal="center" vertical="center" wrapText="1"/>
    </xf>
    <xf numFmtId="14" fontId="12" fillId="0" borderId="67" xfId="7" applyNumberFormat="1" applyFont="1" applyFill="1" applyBorder="1" applyAlignment="1" applyProtection="1">
      <alignment horizontal="center" vertical="center" wrapText="1"/>
    </xf>
    <xf numFmtId="9" fontId="15" fillId="0" borderId="67" xfId="26" applyFont="1" applyFill="1" applyBorder="1" applyAlignment="1" applyProtection="1">
      <alignment horizontal="center" vertical="center" wrapText="1"/>
    </xf>
    <xf numFmtId="10" fontId="12" fillId="0" borderId="66" xfId="26" applyNumberFormat="1" applyFont="1" applyFill="1" applyBorder="1" applyAlignment="1" applyProtection="1">
      <alignment horizontal="center" vertical="center" wrapText="1"/>
    </xf>
    <xf numFmtId="177" fontId="12" fillId="0" borderId="1" xfId="2" applyNumberFormat="1" applyFont="1" applyFill="1" applyBorder="1" applyAlignment="1" applyProtection="1">
      <alignment horizontal="center" vertical="center" wrapText="1"/>
    </xf>
    <xf numFmtId="177" fontId="12" fillId="0" borderId="67" xfId="26" applyNumberFormat="1" applyFont="1" applyFill="1" applyBorder="1" applyAlignment="1" applyProtection="1">
      <alignment horizontal="center" vertical="center" wrapText="1"/>
    </xf>
    <xf numFmtId="177" fontId="12" fillId="0" borderId="4" xfId="2" applyNumberFormat="1" applyFont="1" applyFill="1" applyBorder="1" applyAlignment="1" applyProtection="1">
      <alignment horizontal="center" vertical="center" wrapText="1"/>
    </xf>
    <xf numFmtId="177" fontId="12" fillId="0" borderId="4" xfId="26" applyNumberFormat="1" applyFont="1" applyFill="1" applyBorder="1" applyAlignment="1" applyProtection="1">
      <alignment vertical="center" wrapText="1"/>
    </xf>
    <xf numFmtId="10" fontId="12" fillId="0" borderId="1" xfId="2" applyNumberFormat="1" applyFont="1" applyFill="1" applyBorder="1" applyAlignment="1" applyProtection="1">
      <alignment horizontal="center" vertical="center" wrapText="1"/>
    </xf>
    <xf numFmtId="10" fontId="8" fillId="0" borderId="66" xfId="26" applyNumberFormat="1" applyFont="1" applyFill="1" applyBorder="1" applyAlignment="1" applyProtection="1">
      <alignment horizontal="center" vertical="center" wrapText="1"/>
    </xf>
    <xf numFmtId="10" fontId="12" fillId="0" borderId="6" xfId="26" applyNumberFormat="1" applyFont="1" applyFill="1" applyBorder="1" applyAlignment="1" applyProtection="1">
      <alignment horizontal="center" vertical="center" wrapText="1"/>
    </xf>
    <xf numFmtId="14" fontId="12" fillId="0" borderId="80" xfId="7" applyNumberFormat="1" applyFont="1" applyFill="1" applyBorder="1" applyAlignment="1" applyProtection="1">
      <alignment horizontal="center" vertical="center" wrapText="1"/>
    </xf>
    <xf numFmtId="9" fontId="15" fillId="0" borderId="80" xfId="26" applyFont="1" applyFill="1" applyBorder="1" applyAlignment="1" applyProtection="1">
      <alignment horizontal="center" vertical="center" wrapText="1"/>
    </xf>
    <xf numFmtId="10" fontId="12" fillId="0" borderId="78" xfId="26" applyNumberFormat="1" applyFont="1" applyFill="1" applyBorder="1" applyAlignment="1" applyProtection="1">
      <alignment horizontal="center" vertical="center" wrapText="1"/>
    </xf>
    <xf numFmtId="177" fontId="12" fillId="0" borderId="6" xfId="2" applyNumberFormat="1" applyFont="1" applyFill="1" applyBorder="1" applyAlignment="1" applyProtection="1">
      <alignment horizontal="center" vertical="center" wrapText="1"/>
    </xf>
    <xf numFmtId="177" fontId="12" fillId="0" borderId="80" xfId="26" applyNumberFormat="1" applyFont="1" applyFill="1" applyBorder="1" applyAlignment="1" applyProtection="1">
      <alignment horizontal="center" vertical="center" wrapText="1"/>
    </xf>
    <xf numFmtId="177" fontId="12" fillId="0" borderId="7" xfId="2" applyNumberFormat="1" applyFont="1" applyFill="1" applyBorder="1" applyAlignment="1" applyProtection="1">
      <alignment horizontal="center" vertical="center" wrapText="1"/>
    </xf>
    <xf numFmtId="177" fontId="12" fillId="0" borderId="7" xfId="26" applyNumberFormat="1" applyFont="1" applyFill="1" applyBorder="1" applyAlignment="1" applyProtection="1">
      <alignment vertical="center" wrapText="1"/>
    </xf>
    <xf numFmtId="10" fontId="12" fillId="0" borderId="6" xfId="2" applyNumberFormat="1" applyFont="1" applyFill="1" applyBorder="1" applyAlignment="1" applyProtection="1">
      <alignment horizontal="center" vertical="center" wrapText="1"/>
    </xf>
    <xf numFmtId="10" fontId="8" fillId="0" borderId="75" xfId="26" applyNumberFormat="1" applyFont="1" applyFill="1" applyBorder="1" applyAlignment="1" applyProtection="1">
      <alignment horizontal="center" vertical="center" wrapText="1"/>
    </xf>
    <xf numFmtId="10" fontId="12" fillId="0" borderId="72" xfId="26" applyNumberFormat="1" applyFont="1" applyFill="1" applyBorder="1" applyAlignment="1" applyProtection="1">
      <alignment horizontal="center" vertical="center" wrapText="1"/>
    </xf>
    <xf numFmtId="10" fontId="12" fillId="0" borderId="72" xfId="2" applyNumberFormat="1" applyFont="1" applyFill="1" applyBorder="1" applyAlignment="1" applyProtection="1">
      <alignment horizontal="center" vertical="center" wrapText="1"/>
    </xf>
    <xf numFmtId="177" fontId="12" fillId="0" borderId="76" xfId="26" applyNumberFormat="1" applyFont="1" applyFill="1" applyBorder="1" applyAlignment="1" applyProtection="1">
      <alignment horizontal="center" vertical="center" wrapText="1"/>
    </xf>
    <xf numFmtId="10" fontId="12" fillId="0" borderId="75" xfId="26" applyNumberFormat="1" applyFont="1" applyFill="1" applyBorder="1" applyAlignment="1" applyProtection="1">
      <alignment horizontal="center" vertical="center" wrapText="1"/>
    </xf>
    <xf numFmtId="14" fontId="12" fillId="30" borderId="63" xfId="7" applyNumberFormat="1" applyFont="1" applyFill="1" applyBorder="1" applyAlignment="1" applyProtection="1">
      <alignment horizontal="center" vertical="center" wrapText="1"/>
    </xf>
    <xf numFmtId="9" fontId="15" fillId="30" borderId="63" xfId="26" applyFont="1" applyFill="1" applyBorder="1" applyAlignment="1" applyProtection="1">
      <alignment horizontal="center" vertical="center" wrapText="1"/>
    </xf>
    <xf numFmtId="177" fontId="12" fillId="30" borderId="62" xfId="26" applyNumberFormat="1" applyFont="1" applyFill="1" applyBorder="1" applyAlignment="1" applyProtection="1">
      <alignment horizontal="center" vertical="center" wrapText="1"/>
    </xf>
    <xf numFmtId="177" fontId="12" fillId="30" borderId="61" xfId="26" applyNumberFormat="1" applyFont="1" applyFill="1" applyBorder="1" applyAlignment="1" applyProtection="1">
      <alignment vertical="center" wrapText="1"/>
    </xf>
    <xf numFmtId="10" fontId="12" fillId="18" borderId="60" xfId="26" applyNumberFormat="1" applyFont="1" applyFill="1" applyBorder="1" applyAlignment="1" applyProtection="1">
      <alignment horizontal="center" vertical="center" wrapText="1"/>
    </xf>
    <xf numFmtId="10" fontId="12" fillId="18" borderId="61" xfId="26" applyNumberFormat="1" applyFont="1" applyFill="1" applyBorder="1" applyAlignment="1" applyProtection="1">
      <alignment horizontal="center" vertical="center" wrapText="1"/>
    </xf>
    <xf numFmtId="14" fontId="12" fillId="30" borderId="67" xfId="7" applyNumberFormat="1" applyFont="1" applyFill="1" applyBorder="1" applyAlignment="1" applyProtection="1">
      <alignment horizontal="center" vertical="center" wrapText="1"/>
    </xf>
    <xf numFmtId="9" fontId="15" fillId="30" borderId="67" xfId="26" applyFont="1" applyFill="1" applyBorder="1" applyAlignment="1" applyProtection="1">
      <alignment horizontal="center" vertical="center" wrapText="1"/>
    </xf>
    <xf numFmtId="177" fontId="12" fillId="30" borderId="4" xfId="26" applyNumberFormat="1" applyFont="1" applyFill="1" applyBorder="1" applyAlignment="1" applyProtection="1">
      <alignment horizontal="center" vertical="center" wrapText="1"/>
    </xf>
    <xf numFmtId="177" fontId="12" fillId="30" borderId="1" xfId="26" applyNumberFormat="1" applyFont="1" applyFill="1" applyBorder="1" applyAlignment="1" applyProtection="1">
      <alignment vertical="center" wrapText="1"/>
    </xf>
    <xf numFmtId="10" fontId="12" fillId="18" borderId="66" xfId="26" applyNumberFormat="1" applyFont="1" applyFill="1" applyBorder="1" applyAlignment="1" applyProtection="1">
      <alignment horizontal="center" vertical="center" wrapText="1"/>
    </xf>
    <xf numFmtId="10" fontId="12" fillId="18" borderId="1" xfId="26" applyNumberFormat="1" applyFont="1" applyFill="1" applyBorder="1" applyAlignment="1" applyProtection="1">
      <alignment horizontal="center" vertical="center" wrapText="1"/>
    </xf>
    <xf numFmtId="14" fontId="12" fillId="30" borderId="76" xfId="7" applyNumberFormat="1" applyFont="1" applyFill="1" applyBorder="1" applyAlignment="1" applyProtection="1">
      <alignment horizontal="center" vertical="center" wrapText="1"/>
    </xf>
    <xf numFmtId="9" fontId="15" fillId="30" borderId="76" xfId="26" applyFont="1" applyFill="1" applyBorder="1" applyAlignment="1" applyProtection="1">
      <alignment horizontal="center" vertical="center" wrapText="1"/>
    </xf>
    <xf numFmtId="177" fontId="12" fillId="30" borderId="6" xfId="2" applyNumberFormat="1" applyFont="1" applyFill="1" applyBorder="1" applyAlignment="1" applyProtection="1">
      <alignment horizontal="center" vertical="center" wrapText="1"/>
    </xf>
    <xf numFmtId="177" fontId="12" fillId="30" borderId="7" xfId="26" applyNumberFormat="1" applyFont="1" applyFill="1" applyBorder="1" applyAlignment="1" applyProtection="1">
      <alignment horizontal="center" vertical="center" wrapText="1"/>
    </xf>
    <xf numFmtId="177" fontId="12" fillId="30" borderId="6" xfId="26" applyNumberFormat="1" applyFont="1" applyFill="1" applyBorder="1" applyAlignment="1" applyProtection="1">
      <alignment vertical="center" wrapText="1"/>
    </xf>
    <xf numFmtId="10" fontId="12" fillId="30" borderId="72" xfId="2" applyNumberFormat="1" applyFont="1" applyFill="1" applyBorder="1" applyAlignment="1" applyProtection="1">
      <alignment horizontal="center" vertical="center" wrapText="1"/>
    </xf>
    <xf numFmtId="10" fontId="12" fillId="18" borderId="75" xfId="26" applyNumberFormat="1" applyFont="1" applyFill="1" applyBorder="1" applyAlignment="1" applyProtection="1">
      <alignment horizontal="center" vertical="center" wrapText="1"/>
    </xf>
    <xf numFmtId="10" fontId="12" fillId="18" borderId="72" xfId="26" applyNumberFormat="1" applyFont="1" applyFill="1" applyBorder="1" applyAlignment="1" applyProtection="1">
      <alignment horizontal="center" vertical="center" wrapText="1"/>
    </xf>
    <xf numFmtId="10" fontId="12" fillId="0" borderId="3" xfId="26" applyNumberFormat="1" applyFont="1" applyFill="1" applyBorder="1" applyAlignment="1" applyProtection="1">
      <alignment horizontal="center" vertical="center" wrapText="1"/>
    </xf>
    <xf numFmtId="14" fontId="12" fillId="0" borderId="19" xfId="7" applyNumberFormat="1" applyFont="1" applyFill="1" applyBorder="1" applyAlignment="1" applyProtection="1">
      <alignment horizontal="center" vertical="center" wrapText="1"/>
    </xf>
    <xf numFmtId="177" fontId="12" fillId="0" borderId="62" xfId="26" applyNumberFormat="1" applyFont="1" applyFill="1" applyBorder="1" applyAlignment="1" applyProtection="1">
      <alignment horizontal="center" vertical="center" wrapText="1"/>
    </xf>
    <xf numFmtId="177" fontId="12" fillId="0" borderId="61" xfId="26" applyNumberFormat="1" applyFont="1" applyFill="1" applyBorder="1" applyAlignment="1" applyProtection="1">
      <alignment vertical="center" wrapText="1"/>
    </xf>
    <xf numFmtId="14" fontId="12" fillId="0" borderId="4" xfId="7" applyNumberFormat="1" applyFont="1" applyFill="1" applyBorder="1" applyAlignment="1" applyProtection="1">
      <alignment horizontal="center" vertical="center" wrapText="1"/>
    </xf>
    <xf numFmtId="177" fontId="12" fillId="0" borderId="4" xfId="26" applyNumberFormat="1" applyFont="1" applyFill="1" applyBorder="1" applyAlignment="1" applyProtection="1">
      <alignment horizontal="center" vertical="center" wrapText="1"/>
    </xf>
    <xf numFmtId="177" fontId="12" fillId="0" borderId="1" xfId="26" applyNumberFormat="1" applyFont="1" applyFill="1" applyBorder="1" applyAlignment="1" applyProtection="1">
      <alignment vertical="center" wrapText="1"/>
    </xf>
    <xf numFmtId="9" fontId="15" fillId="0" borderId="76" xfId="26" applyFont="1" applyFill="1" applyBorder="1" applyAlignment="1" applyProtection="1">
      <alignment horizontal="center" vertical="center" wrapText="1"/>
    </xf>
    <xf numFmtId="177" fontId="12" fillId="0" borderId="72" xfId="2" applyNumberFormat="1" applyFont="1" applyFill="1" applyBorder="1" applyAlignment="1" applyProtection="1">
      <alignment horizontal="center" vertical="center" wrapText="1"/>
    </xf>
    <xf numFmtId="177" fontId="12" fillId="0" borderId="74" xfId="26" applyNumberFormat="1" applyFont="1" applyFill="1" applyBorder="1" applyAlignment="1" applyProtection="1">
      <alignment horizontal="center" vertical="center" wrapText="1"/>
    </xf>
    <xf numFmtId="177" fontId="12" fillId="0" borderId="72" xfId="26" applyNumberFormat="1" applyFont="1" applyFill="1" applyBorder="1" applyAlignment="1" applyProtection="1">
      <alignment vertical="center" wrapText="1"/>
    </xf>
    <xf numFmtId="10" fontId="12" fillId="30" borderId="74" xfId="2" applyNumberFormat="1" applyFont="1" applyFill="1" applyBorder="1" applyAlignment="1" applyProtection="1">
      <alignment horizontal="center" vertical="center" wrapText="1"/>
    </xf>
    <xf numFmtId="167" fontId="36" fillId="14" borderId="1" xfId="1" applyNumberFormat="1" applyFont="1" applyFill="1" applyBorder="1" applyAlignment="1" applyProtection="1">
      <alignment vertical="center" wrapText="1"/>
    </xf>
    <xf numFmtId="10" fontId="37" fillId="14" borderId="1" xfId="2" applyNumberFormat="1" applyFont="1" applyFill="1" applyBorder="1" applyAlignment="1" applyProtection="1">
      <alignment horizontal="center" vertical="center" wrapText="1"/>
    </xf>
    <xf numFmtId="10" fontId="37" fillId="0" borderId="98" xfId="2" applyNumberFormat="1" applyFont="1" applyFill="1" applyBorder="1" applyAlignment="1" applyProtection="1">
      <alignment horizontal="center" vertical="center" wrapText="1"/>
      <protection hidden="1"/>
    </xf>
    <xf numFmtId="3" fontId="36" fillId="2" borderId="97" xfId="6" applyNumberFormat="1" applyFont="1" applyFill="1" applyBorder="1" applyAlignment="1" applyProtection="1">
      <alignment horizontal="center" vertical="center" wrapText="1"/>
      <protection hidden="1"/>
    </xf>
    <xf numFmtId="173" fontId="37" fillId="2" borderId="98" xfId="6" applyNumberFormat="1" applyFont="1" applyFill="1" applyBorder="1" applyAlignment="1" applyProtection="1">
      <alignment horizontal="justify" vertical="center" wrapText="1"/>
      <protection hidden="1"/>
    </xf>
    <xf numFmtId="3" fontId="36" fillId="0" borderId="97" xfId="6" applyNumberFormat="1" applyFont="1" applyBorder="1" applyAlignment="1" applyProtection="1">
      <alignment horizontal="center" vertical="center" wrapText="1"/>
      <protection hidden="1"/>
    </xf>
    <xf numFmtId="173" fontId="37" fillId="15" borderId="98" xfId="6" applyNumberFormat="1" applyFont="1" applyFill="1" applyBorder="1" applyAlignment="1" applyProtection="1">
      <alignment horizontal="justify" vertical="center" wrapText="1"/>
      <protection hidden="1"/>
    </xf>
    <xf numFmtId="0" fontId="23" fillId="20" borderId="102" xfId="0" applyFont="1" applyFill="1" applyBorder="1" applyAlignment="1" applyProtection="1">
      <alignment horizontal="center" vertical="center" wrapText="1"/>
      <protection hidden="1"/>
    </xf>
    <xf numFmtId="0" fontId="8" fillId="20" borderId="103" xfId="0" applyFont="1" applyFill="1" applyBorder="1" applyAlignment="1" applyProtection="1">
      <alignment horizontal="center" vertical="center" wrapText="1"/>
      <protection hidden="1"/>
    </xf>
    <xf numFmtId="3" fontId="36" fillId="2" borderId="102" xfId="6" applyNumberFormat="1" applyFont="1" applyFill="1" applyBorder="1" applyAlignment="1" applyProtection="1">
      <alignment horizontal="center" vertical="center" wrapText="1"/>
      <protection hidden="1"/>
    </xf>
    <xf numFmtId="173" fontId="37" fillId="2" borderId="103" xfId="6" applyNumberFormat="1" applyFont="1" applyFill="1" applyBorder="1" applyAlignment="1" applyProtection="1">
      <alignment horizontal="justify" vertical="center" wrapText="1"/>
      <protection hidden="1"/>
    </xf>
    <xf numFmtId="10" fontId="37" fillId="0" borderId="103" xfId="2" applyNumberFormat="1" applyFont="1" applyFill="1" applyBorder="1" applyAlignment="1" applyProtection="1">
      <alignment horizontal="center" vertical="center" wrapText="1"/>
      <protection hidden="1"/>
    </xf>
    <xf numFmtId="0" fontId="35" fillId="0" borderId="46" xfId="3" applyNumberFormat="1" applyFont="1" applyFill="1" applyBorder="1" applyAlignment="1" applyProtection="1">
      <alignment horizontal="center" vertical="center"/>
    </xf>
    <xf numFmtId="0" fontId="41" fillId="2" borderId="46" xfId="3" applyNumberFormat="1" applyFont="1" applyFill="1" applyBorder="1" applyAlignment="1" applyProtection="1">
      <alignment horizontal="center" vertical="center"/>
    </xf>
    <xf numFmtId="0" fontId="35" fillId="2" borderId="46" xfId="3" applyNumberFormat="1" applyFont="1" applyFill="1" applyBorder="1" applyAlignment="1" applyProtection="1">
      <alignment horizontal="center" vertical="center"/>
    </xf>
    <xf numFmtId="0" fontId="41" fillId="0" borderId="46" xfId="3" applyNumberFormat="1" applyFont="1" applyFill="1" applyBorder="1" applyAlignment="1" applyProtection="1">
      <alignment horizontal="center" vertical="center"/>
    </xf>
    <xf numFmtId="169" fontId="35" fillId="3" borderId="46" xfId="3" applyNumberFormat="1" applyFont="1" applyFill="1" applyBorder="1" applyAlignment="1" applyProtection="1">
      <alignment horizontal="center" vertical="center" wrapText="1"/>
    </xf>
    <xf numFmtId="4" fontId="12" fillId="0" borderId="54" xfId="1" applyNumberFormat="1" applyFont="1" applyFill="1" applyBorder="1" applyAlignment="1" applyProtection="1">
      <alignment horizontal="center" vertical="center"/>
      <protection hidden="1"/>
    </xf>
    <xf numFmtId="4" fontId="12" fillId="0" borderId="46" xfId="1" applyNumberFormat="1" applyFont="1" applyFill="1" applyBorder="1" applyAlignment="1" applyProtection="1">
      <alignment horizontal="center" vertical="center"/>
      <protection hidden="1"/>
    </xf>
    <xf numFmtId="167" fontId="36" fillId="11" borderId="3" xfId="1" applyNumberFormat="1" applyFont="1" applyFill="1" applyBorder="1" applyAlignment="1" applyProtection="1">
      <alignment vertical="center" wrapText="1"/>
    </xf>
    <xf numFmtId="182" fontId="9" fillId="2" borderId="0" xfId="0" applyNumberFormat="1" applyFont="1" applyFill="1" applyAlignment="1" applyProtection="1">
      <alignment vertical="center"/>
      <protection hidden="1"/>
    </xf>
    <xf numFmtId="0" fontId="9" fillId="2" borderId="1" xfId="0" applyFont="1" applyFill="1" applyBorder="1" applyAlignment="1" applyProtection="1">
      <alignment vertical="center"/>
      <protection hidden="1"/>
    </xf>
    <xf numFmtId="173" fontId="9" fillId="2" borderId="1" xfId="0" applyNumberFormat="1" applyFont="1" applyFill="1" applyBorder="1" applyAlignment="1" applyProtection="1">
      <alignment vertical="center"/>
      <protection hidden="1"/>
    </xf>
    <xf numFmtId="0" fontId="12" fillId="0" borderId="97" xfId="3" applyNumberFormat="1" applyFont="1" applyFill="1" applyBorder="1" applyAlignment="1" applyProtection="1">
      <alignment horizontal="center" vertical="center"/>
      <protection hidden="1"/>
    </xf>
    <xf numFmtId="0" fontId="12" fillId="0" borderId="102" xfId="3" applyNumberFormat="1" applyFont="1" applyFill="1" applyBorder="1" applyAlignment="1" applyProtection="1">
      <alignment horizontal="center" vertical="center"/>
      <protection hidden="1"/>
    </xf>
    <xf numFmtId="174" fontId="62" fillId="0" borderId="0" xfId="0" applyNumberFormat="1" applyFont="1" applyAlignment="1" applyProtection="1">
      <alignment horizontal="justify"/>
      <protection hidden="1"/>
    </xf>
    <xf numFmtId="0" fontId="9" fillId="0" borderId="0" xfId="0" applyFont="1" applyAlignment="1" applyProtection="1">
      <alignment horizontal="justify"/>
      <protection hidden="1"/>
    </xf>
    <xf numFmtId="0" fontId="9" fillId="0" borderId="0" xfId="0" applyFont="1" applyProtection="1">
      <protection hidden="1"/>
    </xf>
    <xf numFmtId="174" fontId="45" fillId="0" borderId="46" xfId="5" applyNumberFormat="1" applyFont="1" applyFill="1" applyBorder="1" applyAlignment="1" applyProtection="1">
      <alignment horizontal="center" vertical="center" wrapText="1"/>
      <protection hidden="1"/>
    </xf>
    <xf numFmtId="174" fontId="44" fillId="0" borderId="46" xfId="5" applyNumberFormat="1" applyFont="1" applyFill="1" applyBorder="1" applyAlignment="1" applyProtection="1">
      <alignment horizontal="center" vertical="center" wrapText="1"/>
      <protection hidden="1"/>
    </xf>
    <xf numFmtId="167" fontId="105" fillId="14" borderId="1" xfId="1" applyNumberFormat="1" applyFont="1" applyFill="1" applyBorder="1" applyAlignment="1" applyProtection="1">
      <alignment vertical="center" wrapText="1"/>
    </xf>
    <xf numFmtId="167" fontId="105" fillId="11" borderId="1" xfId="1" applyNumberFormat="1" applyFont="1" applyFill="1" applyBorder="1" applyAlignment="1" applyProtection="1">
      <alignment vertical="center" wrapText="1"/>
    </xf>
    <xf numFmtId="9" fontId="37" fillId="0" borderId="98" xfId="2" applyFont="1" applyFill="1" applyBorder="1" applyAlignment="1" applyProtection="1">
      <alignment horizontal="center" vertical="center" wrapText="1"/>
      <protection hidden="1"/>
    </xf>
    <xf numFmtId="173" fontId="9" fillId="2" borderId="0" xfId="0" applyNumberFormat="1" applyFont="1" applyFill="1" applyAlignment="1" applyProtection="1">
      <alignment vertical="center"/>
      <protection hidden="1"/>
    </xf>
    <xf numFmtId="173" fontId="60" fillId="35" borderId="1" xfId="6" applyNumberFormat="1" applyFont="1" applyFill="1" applyBorder="1" applyAlignment="1" applyProtection="1">
      <alignment horizontal="justify" vertical="center" wrapText="1"/>
      <protection hidden="1"/>
    </xf>
    <xf numFmtId="10" fontId="36" fillId="0" borderId="1" xfId="2" applyNumberFormat="1" applyFont="1" applyFill="1" applyBorder="1" applyAlignment="1" applyProtection="1">
      <alignment horizontal="center" vertical="center"/>
    </xf>
    <xf numFmtId="10" fontId="37" fillId="35" borderId="1" xfId="2" applyNumberFormat="1" applyFont="1" applyFill="1" applyBorder="1" applyAlignment="1" applyProtection="1">
      <alignment horizontal="center" vertical="center"/>
    </xf>
    <xf numFmtId="10" fontId="12" fillId="30" borderId="6" xfId="2" applyNumberFormat="1" applyFont="1" applyFill="1" applyBorder="1" applyAlignment="1" applyProtection="1">
      <alignment horizontal="center" vertical="center" wrapText="1"/>
    </xf>
    <xf numFmtId="174" fontId="37" fillId="0" borderId="97" xfId="1" applyNumberFormat="1" applyFont="1" applyFill="1" applyBorder="1" applyAlignment="1" applyProtection="1">
      <alignment horizontal="right" vertical="center" wrapText="1"/>
      <protection hidden="1"/>
    </xf>
    <xf numFmtId="174" fontId="37" fillId="0" borderId="102" xfId="1" applyNumberFormat="1" applyFont="1" applyFill="1" applyBorder="1" applyAlignment="1" applyProtection="1">
      <alignment horizontal="right" vertical="center" wrapText="1"/>
      <protection hidden="1"/>
    </xf>
    <xf numFmtId="174" fontId="98" fillId="0" borderId="104" xfId="5" applyNumberFormat="1" applyFont="1" applyFill="1" applyBorder="1" applyAlignment="1" applyProtection="1">
      <alignment horizontal="right" vertical="center" wrapText="1"/>
      <protection hidden="1"/>
    </xf>
    <xf numFmtId="10" fontId="98" fillId="0" borderId="105" xfId="2" applyNumberFormat="1" applyFont="1" applyFill="1" applyBorder="1" applyAlignment="1" applyProtection="1">
      <alignment horizontal="center" vertical="center" wrapText="1"/>
      <protection hidden="1"/>
    </xf>
    <xf numFmtId="174" fontId="37" fillId="0" borderId="46" xfId="1" applyNumberFormat="1" applyFont="1" applyFill="1" applyBorder="1" applyAlignment="1" applyProtection="1">
      <alignment horizontal="right" vertical="center" wrapText="1"/>
      <protection hidden="1"/>
    </xf>
    <xf numFmtId="174" fontId="37" fillId="0" borderId="54" xfId="1" applyNumberFormat="1" applyFont="1" applyFill="1" applyBorder="1" applyAlignment="1" applyProtection="1">
      <alignment horizontal="right" vertical="center" wrapText="1"/>
      <protection hidden="1"/>
    </xf>
    <xf numFmtId="9" fontId="37" fillId="0" borderId="103" xfId="2" applyFont="1" applyFill="1" applyBorder="1" applyAlignment="1" applyProtection="1">
      <alignment horizontal="center" vertical="center" wrapText="1"/>
      <protection hidden="1"/>
    </xf>
    <xf numFmtId="174" fontId="98" fillId="0" borderId="106" xfId="5" applyNumberFormat="1" applyFont="1" applyFill="1" applyBorder="1" applyAlignment="1" applyProtection="1">
      <alignment horizontal="right" vertical="center" wrapText="1"/>
      <protection hidden="1"/>
    </xf>
    <xf numFmtId="9" fontId="98" fillId="0" borderId="105" xfId="2" applyFont="1" applyFill="1" applyBorder="1" applyAlignment="1" applyProtection="1">
      <alignment horizontal="center" vertical="center" wrapText="1"/>
      <protection hidden="1"/>
    </xf>
    <xf numFmtId="0" fontId="25" fillId="8" borderId="0" xfId="0" applyFont="1" applyFill="1" applyAlignment="1">
      <alignment horizontal="left" vertical="center" wrapText="1"/>
    </xf>
    <xf numFmtId="0" fontId="76" fillId="7" borderId="0" xfId="0" applyFont="1" applyFill="1" applyAlignment="1">
      <alignment horizontal="center" vertical="center" wrapText="1"/>
    </xf>
    <xf numFmtId="0" fontId="19" fillId="8" borderId="0" xfId="0" applyFont="1" applyFill="1" applyAlignment="1">
      <alignment horizontal="center" vertical="center" wrapText="1"/>
    </xf>
    <xf numFmtId="0" fontId="49" fillId="8" borderId="0" xfId="0" applyFont="1" applyFill="1" applyAlignment="1">
      <alignment horizontal="center" vertical="center" wrapText="1"/>
    </xf>
    <xf numFmtId="0" fontId="0" fillId="2" borderId="1" xfId="0" applyFill="1" applyBorder="1" applyAlignment="1">
      <alignment horizontal="center"/>
    </xf>
    <xf numFmtId="0" fontId="0" fillId="2" borderId="7" xfId="0" applyFill="1" applyBorder="1" applyAlignment="1">
      <alignment horizontal="center"/>
    </xf>
    <xf numFmtId="0" fontId="0" fillId="2" borderId="9" xfId="0" applyFill="1" applyBorder="1" applyAlignment="1">
      <alignment horizontal="center"/>
    </xf>
    <xf numFmtId="0" fontId="0" fillId="2" borderId="44" xfId="0" applyFill="1" applyBorder="1" applyAlignment="1">
      <alignment horizontal="center"/>
    </xf>
    <xf numFmtId="0" fontId="0" fillId="2" borderId="45" xfId="0" applyFill="1" applyBorder="1" applyAlignment="1">
      <alignment horizontal="center"/>
    </xf>
    <xf numFmtId="0" fontId="0" fillId="2" borderId="19" xfId="0" applyFill="1" applyBorder="1" applyAlignment="1">
      <alignment horizontal="center"/>
    </xf>
    <xf numFmtId="0" fontId="0" fillId="2" borderId="18" xfId="0" applyFill="1" applyBorder="1" applyAlignment="1">
      <alignment horizontal="center"/>
    </xf>
    <xf numFmtId="0" fontId="39" fillId="2" borderId="1" xfId="0" applyFont="1" applyFill="1" applyBorder="1" applyAlignment="1">
      <alignment horizontal="center" vertical="center"/>
    </xf>
    <xf numFmtId="0" fontId="39" fillId="2" borderId="4" xfId="0" applyFont="1" applyFill="1" applyBorder="1" applyAlignment="1">
      <alignment horizontal="center" vertical="center"/>
    </xf>
    <xf numFmtId="0" fontId="39" fillId="2" borderId="10" xfId="0" applyFont="1" applyFill="1" applyBorder="1" applyAlignment="1">
      <alignment horizontal="center" vertical="center"/>
    </xf>
    <xf numFmtId="0" fontId="4" fillId="9" borderId="0" xfId="0" applyFont="1" applyFill="1" applyAlignment="1">
      <alignment horizontal="justify" vertical="center" wrapText="1"/>
    </xf>
    <xf numFmtId="0" fontId="4" fillId="9" borderId="0" xfId="0" applyFont="1" applyFill="1" applyAlignment="1">
      <alignment horizontal="left" vertical="top"/>
    </xf>
    <xf numFmtId="0" fontId="10" fillId="9" borderId="0" xfId="0" applyFont="1" applyFill="1" applyAlignment="1">
      <alignment horizontal="left" vertical="top"/>
    </xf>
    <xf numFmtId="0" fontId="19" fillId="2" borderId="0" xfId="0" applyFont="1" applyFill="1" applyAlignment="1">
      <alignment horizontal="center" wrapText="1"/>
    </xf>
    <xf numFmtId="0" fontId="19" fillId="2" borderId="0" xfId="0" applyFont="1" applyFill="1" applyAlignment="1">
      <alignment horizontal="center"/>
    </xf>
    <xf numFmtId="0" fontId="12" fillId="9" borderId="0" xfId="0" applyFont="1" applyFill="1" applyAlignment="1">
      <alignment horizontal="left" vertical="top"/>
    </xf>
    <xf numFmtId="0" fontId="10" fillId="0" borderId="20" xfId="0" applyFont="1" applyBorder="1" applyAlignment="1">
      <alignment horizontal="center" vertical="center" wrapText="1"/>
    </xf>
    <xf numFmtId="0" fontId="10" fillId="0" borderId="20" xfId="0" applyFont="1" applyBorder="1" applyAlignment="1">
      <alignment horizontal="center" vertical="center"/>
    </xf>
    <xf numFmtId="0" fontId="10" fillId="6" borderId="20" xfId="0" applyFont="1" applyFill="1" applyBorder="1" applyAlignment="1">
      <alignment horizontal="center" vertical="center" wrapText="1"/>
    </xf>
    <xf numFmtId="0" fontId="4" fillId="0" borderId="2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33" xfId="0" applyFont="1" applyBorder="1" applyAlignment="1">
      <alignment horizontal="center" vertical="center" wrapText="1"/>
    </xf>
    <xf numFmtId="0" fontId="4" fillId="6" borderId="21" xfId="0" applyFont="1" applyFill="1" applyBorder="1" applyAlignment="1">
      <alignment horizontal="center" vertical="center" wrapText="1"/>
    </xf>
    <xf numFmtId="0" fontId="4" fillId="6" borderId="25" xfId="0" applyFont="1" applyFill="1" applyBorder="1" applyAlignment="1">
      <alignment horizontal="center" vertical="center" wrapText="1"/>
    </xf>
    <xf numFmtId="0" fontId="4" fillId="6" borderId="33" xfId="0" applyFont="1" applyFill="1" applyBorder="1" applyAlignment="1">
      <alignment horizontal="center" vertical="center" wrapText="1"/>
    </xf>
    <xf numFmtId="2" fontId="4" fillId="0" borderId="1" xfId="0" applyNumberFormat="1" applyFont="1" applyBorder="1" applyAlignment="1">
      <alignment horizontal="center" vertical="center"/>
    </xf>
    <xf numFmtId="0" fontId="10" fillId="0" borderId="1" xfId="0" applyFont="1" applyBorder="1" applyAlignment="1">
      <alignment horizontal="center" vertical="center" wrapText="1"/>
    </xf>
    <xf numFmtId="0" fontId="4" fillId="0" borderId="1" xfId="0" applyFont="1" applyBorder="1" applyAlignment="1">
      <alignment horizontal="center" vertical="center"/>
    </xf>
    <xf numFmtId="9" fontId="4" fillId="0" borderId="1" xfId="8" applyFont="1" applyBorder="1" applyAlignment="1">
      <alignment horizontal="center" vertical="center"/>
    </xf>
    <xf numFmtId="170" fontId="4" fillId="0" borderId="1" xfId="0" applyNumberFormat="1" applyFont="1" applyBorder="1" applyAlignment="1">
      <alignment horizontal="center" vertical="center"/>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3" xfId="0" applyFont="1" applyBorder="1" applyAlignment="1">
      <alignment horizontal="center" vertical="center"/>
    </xf>
    <xf numFmtId="9" fontId="4" fillId="0" borderId="6" xfId="8" applyFont="1" applyBorder="1" applyAlignment="1">
      <alignment horizontal="center" vertical="center"/>
    </xf>
    <xf numFmtId="9" fontId="4" fillId="0" borderId="11" xfId="8" applyFont="1" applyBorder="1" applyAlignment="1">
      <alignment horizontal="center" vertical="center"/>
    </xf>
    <xf numFmtId="9" fontId="4" fillId="0" borderId="3" xfId="8" applyFont="1" applyBorder="1" applyAlignment="1">
      <alignment horizontal="center" vertical="center"/>
    </xf>
    <xf numFmtId="171" fontId="4" fillId="0" borderId="1" xfId="0" applyNumberFormat="1" applyFont="1" applyBorder="1" applyAlignment="1">
      <alignment horizontal="center" vertical="center"/>
    </xf>
    <xf numFmtId="0" fontId="4" fillId="2" borderId="6" xfId="0" applyFont="1" applyFill="1" applyBorder="1" applyAlignment="1" applyProtection="1">
      <alignment horizontal="center" vertical="center"/>
      <protection hidden="1"/>
    </xf>
    <xf numFmtId="0" fontId="4" fillId="2" borderId="11" xfId="0" applyFont="1" applyFill="1" applyBorder="1" applyAlignment="1" applyProtection="1">
      <alignment horizontal="center" vertical="center"/>
      <protection hidden="1"/>
    </xf>
    <xf numFmtId="0" fontId="4" fillId="2" borderId="3" xfId="0" applyFont="1" applyFill="1" applyBorder="1" applyAlignment="1" applyProtection="1">
      <alignment horizontal="center" vertical="center"/>
      <protection hidden="1"/>
    </xf>
    <xf numFmtId="174" fontId="45" fillId="0" borderId="54" xfId="5" applyNumberFormat="1" applyFont="1" applyFill="1" applyBorder="1" applyAlignment="1" applyProtection="1">
      <alignment horizontal="center" vertical="center" wrapText="1"/>
      <protection hidden="1"/>
    </xf>
    <xf numFmtId="174" fontId="45" fillId="0" borderId="55" xfId="5" applyNumberFormat="1" applyFont="1" applyFill="1" applyBorder="1" applyAlignment="1" applyProtection="1">
      <alignment horizontal="center" vertical="center" wrapText="1"/>
      <protection hidden="1"/>
    </xf>
    <xf numFmtId="168" fontId="36" fillId="0" borderId="54" xfId="6" applyNumberFormat="1" applyFont="1" applyBorder="1" applyAlignment="1" applyProtection="1">
      <alignment horizontal="center" vertical="center" wrapText="1"/>
      <protection hidden="1"/>
    </xf>
    <xf numFmtId="168" fontId="36" fillId="0" borderId="55" xfId="6" applyNumberFormat="1" applyFont="1" applyBorder="1" applyAlignment="1" applyProtection="1">
      <alignment horizontal="center" vertical="center" wrapText="1"/>
      <protection hidden="1"/>
    </xf>
    <xf numFmtId="0" fontId="44" fillId="0" borderId="46" xfId="0" applyFont="1" applyBorder="1" applyAlignment="1" applyProtection="1">
      <alignment horizontal="justify" vertical="center" wrapText="1"/>
      <protection hidden="1"/>
    </xf>
    <xf numFmtId="0" fontId="44" fillId="0" borderId="46" xfId="0" applyFont="1" applyBorder="1" applyAlignment="1" applyProtection="1">
      <alignment horizontal="center" vertical="center"/>
      <protection hidden="1"/>
    </xf>
    <xf numFmtId="0" fontId="37" fillId="0" borderId="46" xfId="6" applyFont="1" applyBorder="1" applyAlignment="1" applyProtection="1">
      <alignment horizontal="center" vertical="center" wrapText="1"/>
      <protection hidden="1"/>
    </xf>
    <xf numFmtId="0" fontId="36" fillId="0" borderId="54" xfId="6" applyFont="1" applyBorder="1" applyAlignment="1" applyProtection="1">
      <alignment horizontal="center" vertical="center" wrapText="1"/>
      <protection hidden="1"/>
    </xf>
    <xf numFmtId="0" fontId="36" fillId="0" borderId="55" xfId="6" applyFont="1" applyBorder="1" applyAlignment="1" applyProtection="1">
      <alignment horizontal="center" vertical="center" wrapText="1"/>
      <protection hidden="1"/>
    </xf>
    <xf numFmtId="0" fontId="36" fillId="0" borderId="56" xfId="6" applyFont="1" applyBorder="1" applyAlignment="1" applyProtection="1">
      <alignment horizontal="center" vertical="center" wrapText="1"/>
      <protection hidden="1"/>
    </xf>
    <xf numFmtId="0" fontId="37" fillId="0" borderId="46" xfId="6" applyFont="1" applyBorder="1" applyAlignment="1" applyProtection="1">
      <alignment horizontal="justify" vertical="center" wrapText="1"/>
      <protection hidden="1"/>
    </xf>
    <xf numFmtId="168" fontId="36" fillId="0" borderId="56" xfId="6" applyNumberFormat="1" applyFont="1" applyBorder="1" applyAlignment="1" applyProtection="1">
      <alignment horizontal="center" vertical="center" wrapText="1"/>
      <protection hidden="1"/>
    </xf>
    <xf numFmtId="174" fontId="45" fillId="0" borderId="46" xfId="5" applyNumberFormat="1" applyFont="1" applyFill="1" applyBorder="1" applyAlignment="1" applyProtection="1">
      <alignment horizontal="center" vertical="center" wrapText="1"/>
      <protection hidden="1"/>
    </xf>
    <xf numFmtId="0" fontId="44" fillId="0" borderId="46" xfId="0" applyFont="1" applyBorder="1" applyAlignment="1" applyProtection="1">
      <alignment horizontal="center" vertical="center" wrapText="1"/>
      <protection hidden="1"/>
    </xf>
    <xf numFmtId="2" fontId="36" fillId="0" borderId="54" xfId="6" applyNumberFormat="1" applyFont="1" applyBorder="1" applyAlignment="1" applyProtection="1">
      <alignment horizontal="center" vertical="center" wrapText="1"/>
      <protection hidden="1"/>
    </xf>
    <xf numFmtId="2" fontId="36" fillId="0" borderId="55" xfId="6" applyNumberFormat="1" applyFont="1" applyBorder="1" applyAlignment="1" applyProtection="1">
      <alignment horizontal="center" vertical="center" wrapText="1"/>
      <protection hidden="1"/>
    </xf>
    <xf numFmtId="2" fontId="36" fillId="0" borderId="56" xfId="6" applyNumberFormat="1" applyFont="1" applyBorder="1" applyAlignment="1" applyProtection="1">
      <alignment horizontal="center" vertical="center" wrapText="1"/>
      <protection hidden="1"/>
    </xf>
    <xf numFmtId="0" fontId="12" fillId="2" borderId="46" xfId="0" applyFont="1" applyFill="1" applyBorder="1" applyAlignment="1" applyProtection="1">
      <alignment horizontal="center" vertical="center"/>
      <protection hidden="1"/>
    </xf>
    <xf numFmtId="0" fontId="10" fillId="2" borderId="47" xfId="0" applyFont="1" applyFill="1" applyBorder="1" applyAlignment="1" applyProtection="1">
      <alignment horizontal="left" vertical="center" wrapText="1"/>
      <protection hidden="1"/>
    </xf>
    <xf numFmtId="0" fontId="10" fillId="2" borderId="53" xfId="0" applyFont="1" applyFill="1" applyBorder="1" applyAlignment="1" applyProtection="1">
      <alignment horizontal="left" vertical="center" wrapText="1"/>
      <protection hidden="1"/>
    </xf>
    <xf numFmtId="0" fontId="10" fillId="2" borderId="48" xfId="0" applyFont="1" applyFill="1" applyBorder="1" applyAlignment="1" applyProtection="1">
      <alignment horizontal="left" vertical="center" wrapText="1"/>
      <protection hidden="1"/>
    </xf>
    <xf numFmtId="2" fontId="37" fillId="0" borderId="54" xfId="6" applyNumberFormat="1" applyFont="1" applyBorder="1" applyAlignment="1" applyProtection="1">
      <alignment horizontal="center" vertical="center" wrapText="1"/>
      <protection hidden="1"/>
    </xf>
    <xf numFmtId="2" fontId="37" fillId="0" borderId="55" xfId="6" applyNumberFormat="1" applyFont="1" applyBorder="1" applyAlignment="1" applyProtection="1">
      <alignment horizontal="center" vertical="center" wrapText="1"/>
      <protection hidden="1"/>
    </xf>
    <xf numFmtId="2" fontId="37" fillId="0" borderId="56" xfId="6" applyNumberFormat="1" applyFont="1" applyBorder="1" applyAlignment="1" applyProtection="1">
      <alignment horizontal="center" vertical="center" wrapText="1"/>
      <protection hidden="1"/>
    </xf>
    <xf numFmtId="0" fontId="99" fillId="0" borderId="107" xfId="0" applyFont="1" applyBorder="1" applyAlignment="1" applyProtection="1">
      <alignment horizontal="center" vertical="center"/>
      <protection hidden="1"/>
    </xf>
    <xf numFmtId="0" fontId="99" fillId="0" borderId="108" xfId="0" applyFont="1" applyBorder="1" applyAlignment="1" applyProtection="1">
      <alignment horizontal="center" vertical="center"/>
      <protection hidden="1"/>
    </xf>
    <xf numFmtId="0" fontId="99" fillId="0" borderId="109" xfId="0" applyFont="1" applyBorder="1" applyAlignment="1" applyProtection="1">
      <alignment horizontal="center" vertical="center"/>
      <protection hidden="1"/>
    </xf>
    <xf numFmtId="0" fontId="97" fillId="0" borderId="104" xfId="0" applyFont="1" applyBorder="1" applyAlignment="1" applyProtection="1">
      <alignment horizontal="center" vertical="center"/>
      <protection hidden="1"/>
    </xf>
    <xf numFmtId="0" fontId="97" fillId="0" borderId="105" xfId="0" applyFont="1" applyBorder="1" applyAlignment="1" applyProtection="1">
      <alignment horizontal="center" vertical="center"/>
      <protection hidden="1"/>
    </xf>
    <xf numFmtId="0" fontId="57" fillId="20" borderId="94" xfId="0" applyFont="1" applyFill="1" applyBorder="1" applyAlignment="1" applyProtection="1">
      <alignment horizontal="center" vertical="center"/>
      <protection hidden="1"/>
    </xf>
    <xf numFmtId="0" fontId="57" fillId="20" borderId="95" xfId="0" applyFont="1" applyFill="1" applyBorder="1" applyAlignment="1" applyProtection="1">
      <alignment horizontal="center" vertical="center"/>
      <protection hidden="1"/>
    </xf>
    <xf numFmtId="0" fontId="57" fillId="20" borderId="96" xfId="0" applyFont="1" applyFill="1" applyBorder="1" applyAlignment="1" applyProtection="1">
      <alignment horizontal="center" vertical="center"/>
      <protection hidden="1"/>
    </xf>
    <xf numFmtId="0" fontId="37" fillId="14" borderId="4" xfId="2" applyNumberFormat="1" applyFont="1" applyFill="1" applyBorder="1" applyAlignment="1" applyProtection="1">
      <alignment horizontal="center" vertical="center" wrapText="1"/>
    </xf>
    <xf numFmtId="10" fontId="37" fillId="14" borderId="5" xfId="2" applyNumberFormat="1" applyFont="1" applyFill="1" applyBorder="1" applyAlignment="1" applyProtection="1">
      <alignment horizontal="center" vertical="center" wrapText="1"/>
    </xf>
    <xf numFmtId="167" fontId="37" fillId="0" borderId="4" xfId="1" applyNumberFormat="1" applyFont="1" applyBorder="1" applyAlignment="1" applyProtection="1">
      <alignment horizontal="center" vertical="center" wrapText="1"/>
    </xf>
    <xf numFmtId="167" fontId="37" fillId="0" borderId="5" xfId="1" applyNumberFormat="1" applyFont="1" applyBorder="1" applyAlignment="1" applyProtection="1">
      <alignment horizontal="center" vertical="center" wrapText="1"/>
    </xf>
    <xf numFmtId="1" fontId="12" fillId="30" borderId="69" xfId="2" applyNumberFormat="1" applyFont="1" applyFill="1" applyBorder="1" applyAlignment="1" applyProtection="1">
      <alignment horizontal="center" vertical="center" wrapText="1"/>
    </xf>
    <xf numFmtId="1" fontId="12" fillId="30" borderId="73" xfId="2" applyNumberFormat="1" applyFont="1" applyFill="1" applyBorder="1" applyAlignment="1" applyProtection="1">
      <alignment horizontal="center" vertical="center" wrapText="1"/>
    </xf>
    <xf numFmtId="9" fontId="12" fillId="30" borderId="70" xfId="2" applyFont="1" applyFill="1" applyBorder="1" applyAlignment="1" applyProtection="1">
      <alignment horizontal="center" vertical="center" wrapText="1"/>
    </xf>
    <xf numFmtId="9" fontId="12" fillId="30" borderId="87" xfId="2" applyFont="1" applyFill="1" applyBorder="1" applyAlignment="1" applyProtection="1">
      <alignment horizontal="center" vertical="center" wrapText="1"/>
    </xf>
    <xf numFmtId="10" fontId="12" fillId="30" borderId="69" xfId="2" applyNumberFormat="1" applyFont="1" applyFill="1" applyBorder="1" applyAlignment="1" applyProtection="1">
      <alignment horizontal="center" vertical="center" wrapText="1"/>
    </xf>
    <xf numFmtId="10" fontId="12" fillId="30" borderId="73" xfId="2" applyNumberFormat="1" applyFont="1" applyFill="1" applyBorder="1" applyAlignment="1" applyProtection="1">
      <alignment horizontal="center" vertical="center" wrapText="1"/>
    </xf>
    <xf numFmtId="9" fontId="12" fillId="0" borderId="70" xfId="2" applyFont="1" applyFill="1" applyBorder="1" applyAlignment="1" applyProtection="1">
      <alignment horizontal="center" vertical="center" wrapText="1"/>
    </xf>
    <xf numFmtId="9" fontId="12" fillId="0" borderId="71" xfId="2" applyFont="1" applyFill="1" applyBorder="1" applyAlignment="1" applyProtection="1">
      <alignment horizontal="center" vertical="center" wrapText="1"/>
    </xf>
    <xf numFmtId="9" fontId="12" fillId="0" borderId="87" xfId="2" applyFont="1" applyFill="1" applyBorder="1" applyAlignment="1" applyProtection="1">
      <alignment horizontal="center" vertical="center" wrapText="1"/>
    </xf>
    <xf numFmtId="1" fontId="12" fillId="0" borderId="69" xfId="2" applyNumberFormat="1" applyFont="1" applyFill="1" applyBorder="1" applyAlignment="1" applyProtection="1">
      <alignment horizontal="center" vertical="center" wrapText="1"/>
    </xf>
    <xf numFmtId="1" fontId="12" fillId="0" borderId="11" xfId="2" applyNumberFormat="1" applyFont="1" applyFill="1" applyBorder="1" applyAlignment="1" applyProtection="1">
      <alignment horizontal="center" vertical="center" wrapText="1"/>
    </xf>
    <xf numFmtId="1" fontId="12" fillId="0" borderId="73" xfId="2" applyNumberFormat="1" applyFont="1" applyFill="1" applyBorder="1" applyAlignment="1" applyProtection="1">
      <alignment horizontal="center" vertical="center" wrapText="1"/>
    </xf>
    <xf numFmtId="10" fontId="12" fillId="0" borderId="69" xfId="2" applyNumberFormat="1" applyFont="1" applyFill="1" applyBorder="1" applyAlignment="1" applyProtection="1">
      <alignment horizontal="center" vertical="center" wrapText="1"/>
    </xf>
    <xf numFmtId="10" fontId="12" fillId="0" borderId="11" xfId="2" applyNumberFormat="1" applyFont="1" applyFill="1" applyBorder="1" applyAlignment="1" applyProtection="1">
      <alignment horizontal="center" vertical="center" wrapText="1"/>
    </xf>
    <xf numFmtId="10" fontId="12" fillId="30" borderId="61" xfId="2" applyNumberFormat="1" applyFont="1" applyFill="1" applyBorder="1" applyAlignment="1" applyProtection="1">
      <alignment horizontal="center" vertical="center" wrapText="1"/>
    </xf>
    <xf numFmtId="10" fontId="12" fillId="30" borderId="1" xfId="2" applyNumberFormat="1" applyFont="1" applyFill="1" applyBorder="1" applyAlignment="1" applyProtection="1">
      <alignment horizontal="center" vertical="center" wrapText="1"/>
    </xf>
    <xf numFmtId="10" fontId="12" fillId="30" borderId="6" xfId="2" applyNumberFormat="1" applyFont="1" applyFill="1" applyBorder="1" applyAlignment="1" applyProtection="1">
      <alignment horizontal="center" vertical="center" wrapText="1"/>
    </xf>
    <xf numFmtId="10" fontId="12" fillId="0" borderId="61" xfId="2" applyNumberFormat="1" applyFont="1" applyFill="1" applyBorder="1" applyAlignment="1" applyProtection="1">
      <alignment horizontal="center" vertical="center" wrapText="1"/>
    </xf>
    <xf numFmtId="10" fontId="12" fillId="0" borderId="1" xfId="2" applyNumberFormat="1" applyFont="1" applyFill="1" applyBorder="1" applyAlignment="1" applyProtection="1">
      <alignment horizontal="center" vertical="center" wrapText="1"/>
    </xf>
    <xf numFmtId="10" fontId="12" fillId="0" borderId="72" xfId="2" applyNumberFormat="1" applyFont="1" applyFill="1" applyBorder="1" applyAlignment="1" applyProtection="1">
      <alignment horizontal="center" vertical="center" wrapText="1"/>
    </xf>
    <xf numFmtId="10" fontId="12" fillId="30" borderId="69" xfId="26" applyNumberFormat="1" applyFont="1" applyFill="1" applyBorder="1" applyAlignment="1" applyProtection="1">
      <alignment horizontal="center" vertical="center" wrapText="1"/>
    </xf>
    <xf numFmtId="10" fontId="4" fillId="18" borderId="61" xfId="26" applyNumberFormat="1" applyFont="1" applyFill="1" applyBorder="1" applyAlignment="1" applyProtection="1">
      <alignment horizontal="center" vertical="center" wrapText="1"/>
    </xf>
    <xf numFmtId="10" fontId="12" fillId="30" borderId="11" xfId="2" applyNumberFormat="1" applyFont="1" applyFill="1" applyBorder="1" applyAlignment="1" applyProtection="1">
      <alignment horizontal="center" vertical="center" wrapText="1"/>
    </xf>
    <xf numFmtId="14" fontId="12" fillId="30" borderId="70" xfId="7" applyNumberFormat="1" applyFont="1" applyFill="1" applyBorder="1" applyAlignment="1" applyProtection="1">
      <alignment horizontal="center" vertical="center" wrapText="1"/>
    </xf>
    <xf numFmtId="14" fontId="12" fillId="30" borderId="71" xfId="7" applyNumberFormat="1" applyFont="1" applyFill="1" applyBorder="1" applyAlignment="1" applyProtection="1">
      <alignment horizontal="center" vertical="center" wrapText="1"/>
    </xf>
    <xf numFmtId="14" fontId="12" fillId="30" borderId="87" xfId="7" applyNumberFormat="1" applyFont="1" applyFill="1" applyBorder="1" applyAlignment="1" applyProtection="1">
      <alignment horizontal="center" vertical="center" wrapText="1"/>
    </xf>
    <xf numFmtId="10" fontId="12" fillId="30" borderId="11" xfId="26" applyNumberFormat="1" applyFont="1" applyFill="1" applyBorder="1" applyAlignment="1" applyProtection="1">
      <alignment horizontal="center" vertical="center" wrapText="1"/>
    </xf>
    <xf numFmtId="10" fontId="12" fillId="30" borderId="73" xfId="26" applyNumberFormat="1" applyFont="1" applyFill="1" applyBorder="1" applyAlignment="1" applyProtection="1">
      <alignment horizontal="center" vertical="center" wrapText="1"/>
    </xf>
    <xf numFmtId="9" fontId="12" fillId="30" borderId="71" xfId="2" applyFont="1" applyFill="1" applyBorder="1" applyAlignment="1" applyProtection="1">
      <alignment horizontal="center" vertical="center" wrapText="1"/>
    </xf>
    <xf numFmtId="1" fontId="12" fillId="30" borderId="11" xfId="2" applyNumberFormat="1" applyFont="1" applyFill="1" applyBorder="1" applyAlignment="1" applyProtection="1">
      <alignment horizontal="center" vertical="center" wrapText="1"/>
    </xf>
    <xf numFmtId="10" fontId="12" fillId="0" borderId="63" xfId="2" applyNumberFormat="1" applyFont="1" applyFill="1" applyBorder="1" applyAlignment="1" applyProtection="1">
      <alignment horizontal="center" vertical="center" wrapText="1"/>
    </xf>
    <xf numFmtId="10" fontId="12" fillId="0" borderId="67" xfId="2" applyNumberFormat="1" applyFont="1" applyFill="1" applyBorder="1" applyAlignment="1" applyProtection="1">
      <alignment horizontal="center" vertical="center" wrapText="1"/>
    </xf>
    <xf numFmtId="10" fontId="12" fillId="0" borderId="76" xfId="2" applyNumberFormat="1" applyFont="1" applyFill="1" applyBorder="1" applyAlignment="1" applyProtection="1">
      <alignment horizontal="center" vertical="center" wrapText="1"/>
    </xf>
    <xf numFmtId="10" fontId="12" fillId="18" borderId="63" xfId="2" applyNumberFormat="1" applyFont="1" applyFill="1" applyBorder="1" applyAlignment="1" applyProtection="1">
      <alignment horizontal="center" vertical="center" wrapText="1"/>
    </xf>
    <xf numFmtId="10" fontId="12" fillId="18" borderId="67" xfId="2" applyNumberFormat="1" applyFont="1" applyFill="1" applyBorder="1" applyAlignment="1" applyProtection="1">
      <alignment horizontal="center" vertical="center" wrapText="1"/>
    </xf>
    <xf numFmtId="10" fontId="12" fillId="18" borderId="76" xfId="2" applyNumberFormat="1" applyFont="1" applyFill="1" applyBorder="1" applyAlignment="1" applyProtection="1">
      <alignment horizontal="center" vertical="center" wrapText="1"/>
    </xf>
    <xf numFmtId="173" fontId="95" fillId="2" borderId="54" xfId="6" applyNumberFormat="1" applyFont="1" applyFill="1" applyBorder="1" applyAlignment="1" applyProtection="1">
      <alignment horizontal="center" vertical="center" wrapText="1"/>
      <protection hidden="1"/>
    </xf>
    <xf numFmtId="173" fontId="95" fillId="2" borderId="55" xfId="6" applyNumberFormat="1" applyFont="1" applyFill="1" applyBorder="1" applyAlignment="1" applyProtection="1">
      <alignment horizontal="center" vertical="center" wrapText="1"/>
      <protection hidden="1"/>
    </xf>
    <xf numFmtId="173" fontId="95" fillId="2" borderId="56" xfId="6" applyNumberFormat="1" applyFont="1" applyFill="1" applyBorder="1" applyAlignment="1" applyProtection="1">
      <alignment horizontal="center" vertical="center" wrapText="1"/>
      <protection hidden="1"/>
    </xf>
    <xf numFmtId="177" fontId="96" fillId="0" borderId="46" xfId="2" applyNumberFormat="1"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xf>
    <xf numFmtId="0" fontId="8" fillId="2" borderId="1" xfId="0" applyFont="1" applyFill="1" applyBorder="1" applyAlignment="1" applyProtection="1">
      <alignment horizontal="center" vertical="center"/>
    </xf>
    <xf numFmtId="0" fontId="20" fillId="2" borderId="11" xfId="0" applyFont="1" applyFill="1" applyBorder="1" applyAlignment="1" applyProtection="1">
      <alignment horizontal="center" vertical="center"/>
    </xf>
    <xf numFmtId="0" fontId="20" fillId="2" borderId="3" xfId="0" applyFont="1" applyFill="1" applyBorder="1" applyAlignment="1" applyProtection="1">
      <alignment horizontal="center" vertical="center"/>
    </xf>
    <xf numFmtId="0" fontId="8" fillId="2" borderId="10"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8" fillId="2" borderId="47" xfId="0" applyFont="1" applyFill="1" applyBorder="1" applyAlignment="1" applyProtection="1">
      <alignment horizontal="left" vertical="center"/>
    </xf>
    <xf numFmtId="0" fontId="8" fillId="2" borderId="48" xfId="0" applyFont="1" applyFill="1" applyBorder="1" applyAlignment="1" applyProtection="1">
      <alignment horizontal="left" vertical="center"/>
    </xf>
    <xf numFmtId="0" fontId="4" fillId="0" borderId="46" xfId="0" applyFont="1" applyBorder="1" applyAlignment="1" applyProtection="1">
      <alignment horizontal="left" vertical="center" wrapText="1"/>
    </xf>
    <xf numFmtId="0" fontId="8" fillId="2" borderId="47" xfId="0" applyFont="1" applyFill="1" applyBorder="1" applyAlignment="1" applyProtection="1">
      <alignment horizontal="left" vertical="center" wrapText="1"/>
    </xf>
    <xf numFmtId="0" fontId="8" fillId="2" borderId="48" xfId="0" applyFont="1" applyFill="1" applyBorder="1" applyAlignment="1" applyProtection="1">
      <alignment horizontal="left" vertical="center" wrapText="1"/>
    </xf>
    <xf numFmtId="0" fontId="4" fillId="0" borderId="47" xfId="0" applyFont="1" applyBorder="1" applyAlignment="1" applyProtection="1">
      <alignment horizontal="left" vertical="center" wrapText="1"/>
    </xf>
    <xf numFmtId="0" fontId="4" fillId="0" borderId="53" xfId="0" applyFont="1" applyBorder="1" applyAlignment="1" applyProtection="1">
      <alignment horizontal="left" vertical="center" wrapText="1"/>
    </xf>
    <xf numFmtId="0" fontId="4" fillId="0" borderId="48" xfId="0" applyFont="1" applyBorder="1" applyAlignment="1" applyProtection="1">
      <alignment horizontal="left" vertical="center" wrapText="1"/>
    </xf>
    <xf numFmtId="0" fontId="4" fillId="0" borderId="46" xfId="0" applyFont="1" applyBorder="1" applyAlignment="1" applyProtection="1">
      <alignment horizontal="justify" vertical="center" wrapText="1"/>
    </xf>
    <xf numFmtId="0" fontId="8" fillId="2" borderId="49" xfId="0" applyFont="1" applyFill="1" applyBorder="1" applyAlignment="1" applyProtection="1">
      <alignment horizontal="left" vertical="center"/>
    </xf>
    <xf numFmtId="0" fontId="8" fillId="2" borderId="50" xfId="0" applyFont="1" applyFill="1" applyBorder="1" applyAlignment="1" applyProtection="1">
      <alignment horizontal="left" vertical="center"/>
    </xf>
    <xf numFmtId="16" fontId="70" fillId="2" borderId="46" xfId="0" applyNumberFormat="1" applyFont="1" applyFill="1" applyBorder="1" applyAlignment="1" applyProtection="1">
      <alignment horizontal="center" vertical="center"/>
    </xf>
    <xf numFmtId="0" fontId="70" fillId="2" borderId="46" xfId="0" applyFont="1" applyFill="1" applyBorder="1" applyAlignment="1" applyProtection="1">
      <alignment horizontal="center" vertical="center"/>
    </xf>
    <xf numFmtId="0" fontId="8" fillId="2" borderId="51" xfId="0" applyFont="1" applyFill="1" applyBorder="1" applyAlignment="1" applyProtection="1">
      <alignment horizontal="left" vertical="center"/>
    </xf>
    <xf numFmtId="0" fontId="8" fillId="2" borderId="52" xfId="0" applyFont="1" applyFill="1" applyBorder="1" applyAlignment="1" applyProtection="1">
      <alignment horizontal="left" vertical="center"/>
    </xf>
    <xf numFmtId="0" fontId="40" fillId="2" borderId="0" xfId="0" applyFont="1" applyFill="1" applyAlignment="1" applyProtection="1">
      <alignment vertical="center"/>
    </xf>
    <xf numFmtId="0" fontId="8" fillId="2" borderId="0" xfId="0" applyFont="1" applyFill="1" applyAlignment="1" applyProtection="1">
      <alignment vertical="center"/>
    </xf>
    <xf numFmtId="0" fontId="65" fillId="24" borderId="1" xfId="0" applyFont="1" applyFill="1" applyBorder="1" applyAlignment="1" applyProtection="1">
      <alignment horizontal="center" vertical="center" wrapText="1"/>
    </xf>
    <xf numFmtId="0" fontId="66" fillId="16" borderId="46" xfId="0" applyFont="1" applyFill="1" applyBorder="1" applyAlignment="1" applyProtection="1">
      <alignment horizontal="center" vertical="center" wrapText="1"/>
    </xf>
    <xf numFmtId="166" fontId="37" fillId="0" borderId="46" xfId="6" applyNumberFormat="1" applyFont="1" applyBorder="1" applyAlignment="1" applyProtection="1">
      <alignment vertical="center" wrapText="1"/>
    </xf>
    <xf numFmtId="174" fontId="44" fillId="0" borderId="46" xfId="5" applyNumberFormat="1" applyFont="1" applyFill="1" applyBorder="1" applyAlignment="1" applyProtection="1">
      <alignment horizontal="center" vertical="center" wrapText="1"/>
    </xf>
    <xf numFmtId="0" fontId="102" fillId="32" borderId="1" xfId="0" applyFont="1" applyFill="1" applyBorder="1" applyAlignment="1" applyProtection="1">
      <alignment horizontal="center"/>
    </xf>
    <xf numFmtId="178" fontId="37" fillId="0" borderId="46" xfId="6" applyNumberFormat="1" applyFont="1" applyBorder="1" applyAlignment="1" applyProtection="1">
      <alignment vertical="center" wrapText="1"/>
    </xf>
    <xf numFmtId="0" fontId="0" fillId="0" borderId="1" xfId="0" applyBorder="1" applyAlignment="1" applyProtection="1">
      <alignment horizontal="center"/>
    </xf>
    <xf numFmtId="173" fontId="0" fillId="0" borderId="1" xfId="0" applyNumberFormat="1" applyBorder="1" applyProtection="1"/>
    <xf numFmtId="0" fontId="0" fillId="0" borderId="0" xfId="0" applyAlignment="1" applyProtection="1">
      <alignment vertical="top"/>
    </xf>
    <xf numFmtId="173" fontId="0" fillId="0" borderId="0" xfId="0" applyNumberFormat="1" applyAlignment="1" applyProtection="1">
      <alignment vertical="top"/>
    </xf>
    <xf numFmtId="182" fontId="0" fillId="0" borderId="1" xfId="0" applyNumberFormat="1" applyBorder="1" applyAlignment="1" applyProtection="1">
      <alignment horizontal="center" vertical="top"/>
    </xf>
    <xf numFmtId="0" fontId="35" fillId="3" borderId="46" xfId="0" applyFont="1" applyFill="1" applyBorder="1" applyAlignment="1" applyProtection="1">
      <alignment horizontal="center" vertical="center" wrapText="1"/>
    </xf>
    <xf numFmtId="0" fontId="92" fillId="2" borderId="0" xfId="0" applyFont="1" applyFill="1" applyAlignment="1" applyProtection="1">
      <alignment vertical="center"/>
    </xf>
    <xf numFmtId="0" fontId="92" fillId="2" borderId="0" xfId="0" applyFont="1" applyFill="1" applyAlignment="1" applyProtection="1">
      <alignment horizontal="left" vertical="center"/>
    </xf>
    <xf numFmtId="0" fontId="0" fillId="2" borderId="0" xfId="0" applyFill="1" applyAlignment="1" applyProtection="1">
      <alignment vertical="center"/>
    </xf>
    <xf numFmtId="0" fontId="24" fillId="33" borderId="1" xfId="0" applyFont="1" applyFill="1" applyBorder="1" applyAlignment="1" applyProtection="1">
      <alignment horizontal="center" vertical="top"/>
    </xf>
    <xf numFmtId="0" fontId="0" fillId="33" borderId="1" xfId="0" applyFill="1" applyBorder="1" applyAlignment="1" applyProtection="1">
      <alignment horizontal="center" vertical="top"/>
    </xf>
    <xf numFmtId="182" fontId="0" fillId="33" borderId="1" xfId="0" applyNumberFormat="1" applyFill="1" applyBorder="1" applyAlignment="1" applyProtection="1">
      <alignment horizontal="center" vertical="top"/>
    </xf>
    <xf numFmtId="3" fontId="93" fillId="0" borderId="0" xfId="0" applyNumberFormat="1" applyFont="1" applyAlignment="1" applyProtection="1">
      <alignment vertical="center"/>
    </xf>
    <xf numFmtId="0" fontId="10" fillId="23" borderId="85" xfId="0" applyFont="1" applyFill="1" applyBorder="1" applyAlignment="1" applyProtection="1">
      <alignment vertical="center" wrapText="1"/>
    </xf>
    <xf numFmtId="0" fontId="10" fillId="23" borderId="70" xfId="0" applyFont="1" applyFill="1" applyBorder="1" applyAlignment="1" applyProtection="1">
      <alignment vertical="center" wrapText="1"/>
    </xf>
    <xf numFmtId="0" fontId="35" fillId="19" borderId="94" xfId="0" applyFont="1" applyFill="1" applyBorder="1" applyAlignment="1" applyProtection="1">
      <alignment horizontal="center" vertical="center" wrapText="1"/>
    </xf>
    <xf numFmtId="0" fontId="35" fillId="19" borderId="95" xfId="0" applyFont="1" applyFill="1" applyBorder="1" applyAlignment="1" applyProtection="1">
      <alignment horizontal="center" vertical="center" wrapText="1"/>
    </xf>
    <xf numFmtId="0" fontId="35" fillId="19" borderId="96" xfId="0" applyFont="1" applyFill="1" applyBorder="1" applyAlignment="1" applyProtection="1">
      <alignment horizontal="center" vertical="center" wrapText="1"/>
    </xf>
    <xf numFmtId="0" fontId="35" fillId="17" borderId="99" xfId="0" applyFont="1" applyFill="1" applyBorder="1" applyAlignment="1" applyProtection="1">
      <alignment horizontal="center" vertical="center" wrapText="1"/>
    </xf>
    <xf numFmtId="0" fontId="35" fillId="17" borderId="100" xfId="0" applyFont="1" applyFill="1" applyBorder="1" applyAlignment="1" applyProtection="1">
      <alignment horizontal="center" vertical="center" wrapText="1"/>
    </xf>
    <xf numFmtId="0" fontId="35" fillId="17" borderId="101" xfId="0" applyFont="1" applyFill="1" applyBorder="1" applyAlignment="1" applyProtection="1">
      <alignment horizontal="center" vertical="center" wrapText="1"/>
    </xf>
    <xf numFmtId="0" fontId="10" fillId="23" borderId="78" xfId="0" applyFont="1" applyFill="1" applyBorder="1" applyAlignment="1" applyProtection="1">
      <alignment vertical="center" wrapText="1"/>
    </xf>
    <xf numFmtId="0" fontId="10" fillId="23" borderId="80" xfId="0" applyFont="1" applyFill="1" applyBorder="1" applyAlignment="1" applyProtection="1">
      <alignment horizontal="center" vertical="center" wrapText="1"/>
    </xf>
    <xf numFmtId="0" fontId="35" fillId="19" borderId="97" xfId="0" applyFont="1" applyFill="1" applyBorder="1" applyAlignment="1" applyProtection="1">
      <alignment horizontal="center" vertical="center" wrapText="1"/>
    </xf>
    <xf numFmtId="0" fontId="35" fillId="19" borderId="46" xfId="0" applyFont="1" applyFill="1" applyBorder="1" applyAlignment="1" applyProtection="1">
      <alignment horizontal="center" vertical="center" wrapText="1"/>
    </xf>
    <xf numFmtId="0" fontId="35" fillId="19" borderId="98" xfId="0" applyFont="1" applyFill="1" applyBorder="1" applyAlignment="1" applyProtection="1">
      <alignment horizontal="center" vertical="center" wrapText="1"/>
    </xf>
    <xf numFmtId="0" fontId="35" fillId="17" borderId="97" xfId="0" applyFont="1" applyFill="1" applyBorder="1" applyAlignment="1" applyProtection="1">
      <alignment horizontal="center" vertical="center" wrapText="1"/>
    </xf>
    <xf numFmtId="0" fontId="35" fillId="17" borderId="46" xfId="0" applyFont="1" applyFill="1" applyBorder="1" applyAlignment="1" applyProtection="1">
      <alignment horizontal="center" vertical="center" wrapText="1"/>
    </xf>
    <xf numFmtId="0" fontId="41" fillId="17" borderId="98" xfId="0" applyFont="1" applyFill="1" applyBorder="1" applyAlignment="1" applyProtection="1">
      <alignment horizontal="center" vertical="center" wrapText="1"/>
    </xf>
    <xf numFmtId="174" fontId="37" fillId="0" borderId="97" xfId="1" applyNumberFormat="1" applyFont="1" applyFill="1" applyBorder="1" applyAlignment="1" applyProtection="1">
      <alignment horizontal="right" vertical="center" wrapText="1"/>
    </xf>
    <xf numFmtId="174" fontId="37" fillId="0" borderId="46" xfId="1" applyNumberFormat="1" applyFont="1" applyFill="1" applyBorder="1" applyAlignment="1" applyProtection="1">
      <alignment horizontal="right" vertical="center" wrapText="1"/>
    </xf>
    <xf numFmtId="10" fontId="63" fillId="0" borderId="97" xfId="0" applyNumberFormat="1" applyFont="1" applyBorder="1" applyAlignment="1" applyProtection="1">
      <alignment horizontal="justify" vertical="center" wrapText="1"/>
    </xf>
    <xf numFmtId="10" fontId="64" fillId="0" borderId="46" xfId="0" applyNumberFormat="1" applyFont="1" applyBorder="1" applyAlignment="1" applyProtection="1">
      <alignment horizontal="center" vertical="center" wrapText="1"/>
    </xf>
    <xf numFmtId="10" fontId="64" fillId="0" borderId="98" xfId="0" applyNumberFormat="1" applyFont="1" applyBorder="1" applyAlignment="1" applyProtection="1">
      <alignment horizontal="justify" vertical="center" wrapText="1"/>
    </xf>
    <xf numFmtId="174" fontId="37" fillId="0" borderId="102" xfId="1" applyNumberFormat="1" applyFont="1" applyFill="1" applyBorder="1" applyAlignment="1" applyProtection="1">
      <alignment horizontal="right" vertical="center" wrapText="1"/>
    </xf>
    <xf numFmtId="174" fontId="37" fillId="0" borderId="54" xfId="1" applyNumberFormat="1" applyFont="1" applyFill="1" applyBorder="1" applyAlignment="1" applyProtection="1">
      <alignment horizontal="right" vertical="center" wrapText="1"/>
    </xf>
    <xf numFmtId="10" fontId="64" fillId="2" borderId="0" xfId="0" applyNumberFormat="1" applyFont="1" applyFill="1" applyAlignment="1" applyProtection="1">
      <alignment horizontal="justify" vertical="top" wrapText="1"/>
    </xf>
    <xf numFmtId="0" fontId="4" fillId="2" borderId="6" xfId="0" applyFont="1" applyFill="1" applyBorder="1" applyAlignment="1" applyProtection="1">
      <alignment horizontal="center" vertical="center"/>
    </xf>
    <xf numFmtId="0" fontId="39" fillId="2" borderId="4" xfId="0" applyFont="1" applyFill="1" applyBorder="1" applyAlignment="1" applyProtection="1">
      <alignment horizontal="center" vertical="center"/>
    </xf>
    <xf numFmtId="0" fontId="39" fillId="2" borderId="10" xfId="0" applyFont="1" applyFill="1" applyBorder="1" applyAlignment="1" applyProtection="1">
      <alignment horizontal="center" vertical="center"/>
    </xf>
    <xf numFmtId="0" fontId="39" fillId="2" borderId="5" xfId="0" applyFont="1" applyFill="1" applyBorder="1" applyAlignment="1" applyProtection="1">
      <alignment horizontal="center" vertical="center"/>
    </xf>
    <xf numFmtId="0" fontId="0" fillId="0" borderId="0" xfId="0" applyProtection="1"/>
    <xf numFmtId="0" fontId="4" fillId="2" borderId="0" xfId="0" applyFont="1" applyFill="1" applyAlignment="1" applyProtection="1">
      <alignment vertical="center"/>
    </xf>
    <xf numFmtId="0" fontId="4" fillId="2" borderId="11"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20" fillId="2" borderId="0" xfId="0" applyFont="1" applyFill="1" applyAlignment="1" applyProtection="1">
      <alignment vertical="center"/>
    </xf>
    <xf numFmtId="0" fontId="2" fillId="2" borderId="0" xfId="0" applyFont="1" applyFill="1" applyAlignment="1" applyProtection="1">
      <alignment vertical="center"/>
    </xf>
    <xf numFmtId="0" fontId="10" fillId="2" borderId="0" xfId="0" applyFont="1" applyFill="1" applyAlignment="1" applyProtection="1">
      <alignment horizontal="center" vertical="center"/>
      <protection hidden="1"/>
    </xf>
    <xf numFmtId="0" fontId="0" fillId="0" borderId="0" xfId="0" applyAlignment="1" applyProtection="1">
      <alignment vertical="center"/>
    </xf>
    <xf numFmtId="167" fontId="58" fillId="2" borderId="0" xfId="0" applyNumberFormat="1" applyFont="1" applyFill="1" applyAlignment="1" applyProtection="1">
      <alignment horizontal="center" vertical="center"/>
      <protection hidden="1"/>
    </xf>
    <xf numFmtId="167" fontId="10" fillId="2" borderId="0" xfId="0" applyNumberFormat="1" applyFont="1" applyFill="1" applyAlignment="1" applyProtection="1">
      <alignment horizontal="center" vertical="center"/>
      <protection hidden="1"/>
    </xf>
    <xf numFmtId="9" fontId="42" fillId="2" borderId="0" xfId="2" applyFont="1" applyFill="1" applyBorder="1" applyAlignment="1" applyProtection="1">
      <alignment vertical="center"/>
      <protection hidden="1"/>
    </xf>
    <xf numFmtId="0" fontId="41" fillId="2" borderId="0" xfId="0" applyFont="1" applyFill="1" applyAlignment="1" applyProtection="1">
      <alignment vertical="center"/>
      <protection hidden="1"/>
    </xf>
    <xf numFmtId="0" fontId="35" fillId="25" borderId="1" xfId="0" applyFont="1" applyFill="1" applyBorder="1" applyAlignment="1" applyProtection="1">
      <alignment horizontal="center" vertical="center" wrapText="1"/>
    </xf>
    <xf numFmtId="0" fontId="36" fillId="11" borderId="1" xfId="0" applyFont="1" applyFill="1" applyBorder="1" applyAlignment="1" applyProtection="1">
      <alignment horizontal="center" vertical="center" wrapText="1"/>
    </xf>
    <xf numFmtId="0" fontId="36" fillId="11" borderId="4" xfId="0" applyFont="1" applyFill="1" applyBorder="1" applyAlignment="1" applyProtection="1">
      <alignment horizontal="center" vertical="center" wrapText="1"/>
    </xf>
    <xf numFmtId="0" fontId="36" fillId="11" borderId="5" xfId="0" applyFont="1" applyFill="1" applyBorder="1" applyAlignment="1" applyProtection="1">
      <alignment horizontal="center" vertical="center" wrapText="1"/>
    </xf>
    <xf numFmtId="167" fontId="0" fillId="0" borderId="0" xfId="0" applyNumberFormat="1" applyProtection="1"/>
    <xf numFmtId="0" fontId="36" fillId="14" borderId="1" xfId="0" applyFont="1" applyFill="1" applyBorder="1" applyAlignment="1" applyProtection="1">
      <alignment horizontal="center" vertical="center" wrapText="1"/>
    </xf>
    <xf numFmtId="0" fontId="36" fillId="11" borderId="10" xfId="0" applyFont="1" applyFill="1" applyBorder="1" applyAlignment="1" applyProtection="1">
      <alignment horizontal="center" vertical="center" wrapText="1"/>
    </xf>
    <xf numFmtId="0" fontId="0" fillId="35" borderId="1" xfId="0" applyFill="1" applyBorder="1" applyAlignment="1" applyProtection="1">
      <alignment vertical="top"/>
    </xf>
    <xf numFmtId="167" fontId="53" fillId="35" borderId="1" xfId="0" applyNumberFormat="1" applyFont="1" applyFill="1" applyBorder="1" applyAlignment="1" applyProtection="1">
      <alignment vertical="center"/>
    </xf>
    <xf numFmtId="0" fontId="0" fillId="35" borderId="1" xfId="0" applyFill="1" applyBorder="1" applyAlignment="1" applyProtection="1">
      <alignment horizontal="center" vertical="center" wrapText="1"/>
    </xf>
    <xf numFmtId="179" fontId="0" fillId="35" borderId="1" xfId="0" applyNumberFormat="1" applyFill="1" applyBorder="1" applyAlignment="1" applyProtection="1">
      <alignment vertical="center"/>
    </xf>
    <xf numFmtId="179" fontId="0" fillId="35" borderId="67" xfId="0" applyNumberFormat="1" applyFill="1" applyBorder="1" applyAlignment="1" applyProtection="1">
      <alignment vertical="center"/>
    </xf>
    <xf numFmtId="0" fontId="105" fillId="14" borderId="1" xfId="0" applyFont="1" applyFill="1" applyBorder="1" applyAlignment="1" applyProtection="1">
      <alignment horizontal="center" vertical="center" wrapText="1"/>
    </xf>
    <xf numFmtId="0" fontId="5" fillId="14" borderId="1" xfId="0" applyFont="1" applyFill="1" applyBorder="1" applyAlignment="1" applyProtection="1">
      <alignment vertical="center" wrapText="1"/>
    </xf>
    <xf numFmtId="0" fontId="0" fillId="0" borderId="4" xfId="0" applyBorder="1" applyAlignment="1" applyProtection="1">
      <alignment horizontal="center" vertical="center"/>
    </xf>
    <xf numFmtId="0" fontId="0" fillId="0" borderId="10" xfId="0" applyBorder="1" applyAlignment="1" applyProtection="1">
      <alignment horizontal="center" vertical="center"/>
    </xf>
    <xf numFmtId="0" fontId="0" fillId="0" borderId="5" xfId="0" applyBorder="1" applyAlignment="1" applyProtection="1">
      <alignment horizontal="center" vertical="center"/>
    </xf>
    <xf numFmtId="0" fontId="35" fillId="25" borderId="6" xfId="0" applyFont="1" applyFill="1" applyBorder="1" applyAlignment="1" applyProtection="1">
      <alignment horizontal="center" vertical="center" wrapText="1"/>
    </xf>
    <xf numFmtId="0" fontId="56" fillId="35" borderId="1" xfId="0" applyFont="1" applyFill="1" applyBorder="1" applyAlignment="1" applyProtection="1">
      <alignment horizontal="center" vertical="center" wrapText="1"/>
    </xf>
    <xf numFmtId="0" fontId="56" fillId="35" borderId="1" xfId="0" applyFont="1" applyFill="1" applyBorder="1" applyAlignment="1" applyProtection="1">
      <alignment horizontal="center" vertical="center"/>
    </xf>
    <xf numFmtId="0" fontId="60" fillId="35" borderId="1" xfId="0" applyFont="1" applyFill="1" applyBorder="1" applyAlignment="1" applyProtection="1">
      <alignment horizontal="left" vertical="center" wrapText="1"/>
    </xf>
    <xf numFmtId="0" fontId="108" fillId="35" borderId="1" xfId="0" applyFont="1" applyFill="1" applyBorder="1" applyAlignment="1" applyProtection="1">
      <alignment horizontal="center" vertical="center" wrapText="1"/>
    </xf>
    <xf numFmtId="167" fontId="60" fillId="35" borderId="1" xfId="0" applyNumberFormat="1" applyFont="1" applyFill="1" applyBorder="1" applyAlignment="1" applyProtection="1">
      <alignment vertical="center"/>
    </xf>
    <xf numFmtId="179" fontId="108" fillId="35" borderId="1" xfId="0" applyNumberFormat="1" applyFont="1" applyFill="1" applyBorder="1" applyAlignment="1" applyProtection="1">
      <alignment vertical="center"/>
    </xf>
    <xf numFmtId="0" fontId="109" fillId="35" borderId="1" xfId="0" applyFont="1" applyFill="1" applyBorder="1" applyAlignment="1" applyProtection="1">
      <alignment vertical="center"/>
    </xf>
    <xf numFmtId="179" fontId="108" fillId="35" borderId="1" xfId="0" applyNumberFormat="1" applyFont="1" applyFill="1" applyBorder="1" applyAlignment="1" applyProtection="1">
      <alignment horizontal="center" vertical="center"/>
    </xf>
    <xf numFmtId="0" fontId="36" fillId="11" borderId="3" xfId="0" applyFont="1" applyFill="1" applyBorder="1" applyAlignment="1" applyProtection="1">
      <alignment horizontal="center" vertical="center" wrapText="1"/>
    </xf>
    <xf numFmtId="167" fontId="36" fillId="11" borderId="3" xfId="0" applyNumberFormat="1" applyFont="1" applyFill="1" applyBorder="1" applyAlignment="1" applyProtection="1">
      <alignment horizontal="center" vertical="center" wrapText="1"/>
    </xf>
    <xf numFmtId="0" fontId="60" fillId="11" borderId="19" xfId="0" applyFont="1" applyFill="1" applyBorder="1" applyAlignment="1" applyProtection="1">
      <alignment horizontal="center" vertical="center" wrapText="1"/>
    </xf>
    <xf numFmtId="0" fontId="60" fillId="11" borderId="2" xfId="0" applyFont="1" applyFill="1" applyBorder="1" applyAlignment="1" applyProtection="1">
      <alignment horizontal="center" vertical="center" wrapText="1"/>
    </xf>
    <xf numFmtId="0" fontId="60" fillId="11" borderId="18" xfId="0" applyFont="1" applyFill="1" applyBorder="1" applyAlignment="1" applyProtection="1">
      <alignment horizontal="center" vertical="center" wrapText="1"/>
    </xf>
    <xf numFmtId="43" fontId="36" fillId="11" borderId="4" xfId="3" applyFont="1" applyFill="1" applyBorder="1" applyAlignment="1" applyProtection="1">
      <alignment horizontal="center" vertical="center" wrapText="1"/>
    </xf>
    <xf numFmtId="43" fontId="36" fillId="11" borderId="10" xfId="3" applyFont="1" applyFill="1" applyBorder="1" applyAlignment="1" applyProtection="1">
      <alignment horizontal="center" vertical="center" wrapText="1"/>
    </xf>
    <xf numFmtId="43" fontId="36" fillId="11" borderId="5" xfId="3" applyFont="1" applyFill="1" applyBorder="1" applyAlignment="1" applyProtection="1">
      <alignment horizontal="center" vertical="center" wrapText="1"/>
    </xf>
    <xf numFmtId="43" fontId="36" fillId="11" borderId="1" xfId="3" applyFont="1" applyFill="1" applyBorder="1" applyAlignment="1" applyProtection="1">
      <alignment horizontal="center" vertical="center" wrapText="1"/>
    </xf>
    <xf numFmtId="0" fontId="106" fillId="34" borderId="110" xfId="0" applyFont="1" applyFill="1" applyBorder="1" applyAlignment="1" applyProtection="1">
      <alignment horizontal="center" vertical="center"/>
    </xf>
    <xf numFmtId="0" fontId="106" fillId="34" borderId="109" xfId="0" applyFont="1" applyFill="1" applyBorder="1" applyAlignment="1" applyProtection="1">
      <alignment horizontal="center" vertical="center"/>
    </xf>
    <xf numFmtId="3" fontId="0" fillId="35" borderId="1" xfId="0" applyNumberFormat="1" applyFill="1" applyBorder="1" applyAlignment="1" applyProtection="1">
      <alignment horizontal="right" vertical="top"/>
    </xf>
    <xf numFmtId="0" fontId="37" fillId="35" borderId="4" xfId="0" applyFont="1" applyFill="1" applyBorder="1" applyAlignment="1" applyProtection="1">
      <alignment horizontal="center" vertical="center"/>
    </xf>
    <xf numFmtId="0" fontId="37" fillId="35" borderId="10" xfId="0" applyFont="1" applyFill="1" applyBorder="1" applyAlignment="1" applyProtection="1">
      <alignment horizontal="center" vertical="center"/>
    </xf>
    <xf numFmtId="0" fontId="37" fillId="35" borderId="5" xfId="0" applyFont="1" applyFill="1" applyBorder="1" applyAlignment="1" applyProtection="1">
      <alignment horizontal="center" vertical="center"/>
    </xf>
    <xf numFmtId="167" fontId="37" fillId="35" borderId="1" xfId="0" applyNumberFormat="1" applyFont="1" applyFill="1" applyBorder="1" applyAlignment="1" applyProtection="1">
      <alignment vertical="center"/>
    </xf>
    <xf numFmtId="0" fontId="107" fillId="0" borderId="90" xfId="0" applyFont="1" applyBorder="1" applyAlignment="1" applyProtection="1">
      <alignment horizontal="right" vertical="center"/>
    </xf>
    <xf numFmtId="0" fontId="107" fillId="0" borderId="17" xfId="0" applyFont="1" applyBorder="1" applyAlignment="1" applyProtection="1">
      <alignment vertical="center"/>
    </xf>
    <xf numFmtId="0" fontId="107" fillId="0" borderId="17" xfId="0" applyFont="1" applyBorder="1" applyAlignment="1" applyProtection="1">
      <alignment horizontal="right" vertical="center"/>
    </xf>
    <xf numFmtId="3" fontId="107" fillId="0" borderId="17" xfId="0" applyNumberFormat="1" applyFont="1" applyBorder="1" applyAlignment="1" applyProtection="1">
      <alignment horizontal="center" vertical="center"/>
    </xf>
    <xf numFmtId="3" fontId="0" fillId="0" borderId="0" xfId="0" applyNumberFormat="1" applyProtection="1"/>
    <xf numFmtId="0" fontId="0" fillId="0" borderId="1" xfId="0" applyBorder="1" applyProtection="1"/>
    <xf numFmtId="167" fontId="0" fillId="0" borderId="1" xfId="0" applyNumberFormat="1" applyBorder="1" applyProtection="1"/>
    <xf numFmtId="3" fontId="0" fillId="0" borderId="1" xfId="0" applyNumberFormat="1" applyBorder="1" applyProtection="1"/>
    <xf numFmtId="0" fontId="36" fillId="14" borderId="1" xfId="0" applyFont="1" applyFill="1" applyBorder="1" applyAlignment="1" applyProtection="1">
      <alignment horizontal="center" vertical="center" wrapText="1"/>
    </xf>
    <xf numFmtId="0" fontId="37" fillId="14" borderId="4" xfId="0" applyFont="1" applyFill="1" applyBorder="1" applyAlignment="1" applyProtection="1">
      <alignment horizontal="center" vertical="center"/>
    </xf>
    <xf numFmtId="0" fontId="37" fillId="14" borderId="10" xfId="0" applyFont="1" applyFill="1" applyBorder="1" applyAlignment="1" applyProtection="1">
      <alignment horizontal="center" vertical="center"/>
    </xf>
    <xf numFmtId="0" fontId="37" fillId="14" borderId="5" xfId="0" applyFont="1" applyFill="1" applyBorder="1" applyAlignment="1" applyProtection="1">
      <alignment horizontal="center" vertical="center"/>
    </xf>
    <xf numFmtId="167" fontId="4" fillId="2" borderId="0" xfId="0" applyNumberFormat="1" applyFont="1" applyFill="1" applyAlignment="1" applyProtection="1">
      <alignment vertical="center"/>
    </xf>
    <xf numFmtId="10" fontId="4" fillId="2" borderId="0" xfId="2" applyNumberFormat="1" applyFont="1" applyFill="1" applyAlignment="1" applyProtection="1">
      <alignment vertical="center"/>
    </xf>
    <xf numFmtId="0" fontId="12" fillId="2" borderId="6" xfId="0" applyFont="1" applyFill="1" applyBorder="1" applyAlignment="1" applyProtection="1">
      <alignment horizontal="center" vertical="center" wrapText="1"/>
    </xf>
    <xf numFmtId="0" fontId="11" fillId="2" borderId="4" xfId="0" applyFont="1" applyFill="1" applyBorder="1" applyAlignment="1" applyProtection="1">
      <alignment horizontal="center" vertical="center" wrapText="1"/>
    </xf>
    <xf numFmtId="0" fontId="11" fillId="2" borderId="10" xfId="0" applyFont="1" applyFill="1" applyBorder="1" applyAlignment="1" applyProtection="1">
      <alignment horizontal="center" vertical="center" wrapText="1"/>
    </xf>
    <xf numFmtId="0" fontId="11" fillId="2" borderId="5" xfId="0" applyFont="1" applyFill="1" applyBorder="1" applyAlignment="1" applyProtection="1">
      <alignment horizontal="center" vertical="center" wrapText="1"/>
    </xf>
    <xf numFmtId="0" fontId="11" fillId="2" borderId="8" xfId="0" applyFont="1" applyFill="1" applyBorder="1" applyAlignment="1" applyProtection="1">
      <alignment horizontal="center" vertical="center" wrapText="1"/>
    </xf>
    <xf numFmtId="0" fontId="12" fillId="2" borderId="7" xfId="0" applyFont="1" applyFill="1" applyBorder="1" applyAlignment="1" applyProtection="1">
      <alignment horizontal="center" vertical="center"/>
    </xf>
    <xf numFmtId="0" fontId="12" fillId="2" borderId="9" xfId="0" applyFont="1" applyFill="1" applyBorder="1" applyAlignment="1" applyProtection="1">
      <alignment horizontal="center" vertical="center"/>
    </xf>
    <xf numFmtId="0" fontId="12" fillId="2" borderId="0" xfId="0" applyFont="1" applyFill="1" applyAlignment="1" applyProtection="1">
      <alignment horizontal="center" vertical="center"/>
    </xf>
    <xf numFmtId="0" fontId="68" fillId="2" borderId="0" xfId="0" applyFont="1" applyFill="1" applyAlignment="1" applyProtection="1">
      <alignment horizontal="center" vertical="center"/>
    </xf>
    <xf numFmtId="0" fontId="79" fillId="0" borderId="0" xfId="0" applyFont="1" applyAlignment="1" applyProtection="1">
      <alignment horizontal="center" vertical="center"/>
    </xf>
    <xf numFmtId="0" fontId="12" fillId="2" borderId="0" xfId="0" applyFont="1" applyFill="1" applyAlignment="1" applyProtection="1">
      <alignment vertical="center"/>
    </xf>
    <xf numFmtId="0" fontId="82" fillId="0" borderId="0" xfId="0" applyFont="1" applyAlignment="1" applyProtection="1">
      <alignment horizontal="center" vertical="center"/>
    </xf>
    <xf numFmtId="0" fontId="12" fillId="0" borderId="0" xfId="0" applyFont="1" applyAlignment="1" applyProtection="1">
      <alignment vertical="center"/>
    </xf>
    <xf numFmtId="0" fontId="12" fillId="2" borderId="11" xfId="0" applyFont="1" applyFill="1" applyBorder="1" applyAlignment="1" applyProtection="1">
      <alignment horizontal="center" vertical="center" wrapText="1"/>
    </xf>
    <xf numFmtId="0" fontId="11" fillId="2" borderId="0" xfId="0" applyFont="1" applyFill="1" applyAlignment="1" applyProtection="1">
      <alignment horizontal="center" vertical="center" wrapText="1"/>
    </xf>
    <xf numFmtId="0" fontId="12" fillId="2" borderId="44" xfId="0" applyFont="1" applyFill="1" applyBorder="1" applyAlignment="1" applyProtection="1">
      <alignment horizontal="center" vertical="center"/>
    </xf>
    <xf numFmtId="0" fontId="12" fillId="2" borderId="45" xfId="0" applyFont="1" applyFill="1" applyBorder="1" applyAlignment="1" applyProtection="1">
      <alignment horizontal="center" vertical="center"/>
    </xf>
    <xf numFmtId="0" fontId="12" fillId="2" borderId="3" xfId="0" applyFont="1" applyFill="1" applyBorder="1" applyAlignment="1" applyProtection="1">
      <alignment horizontal="center" vertical="center" wrapText="1"/>
    </xf>
    <xf numFmtId="0" fontId="11" fillId="2" borderId="4" xfId="0" applyFont="1" applyFill="1" applyBorder="1" applyAlignment="1" applyProtection="1">
      <alignment horizontal="center" vertical="center"/>
    </xf>
    <xf numFmtId="0" fontId="11" fillId="2" borderId="10" xfId="0" applyFont="1" applyFill="1" applyBorder="1" applyAlignment="1" applyProtection="1">
      <alignment horizontal="center" vertical="center"/>
    </xf>
    <xf numFmtId="0" fontId="11" fillId="2" borderId="5" xfId="0" applyFont="1" applyFill="1" applyBorder="1" applyAlignment="1" applyProtection="1">
      <alignment horizontal="center" vertical="center"/>
    </xf>
    <xf numFmtId="0" fontId="11" fillId="2" borderId="2" xfId="0" applyFont="1" applyFill="1" applyBorder="1" applyAlignment="1" applyProtection="1">
      <alignment horizontal="center" vertical="center"/>
    </xf>
    <xf numFmtId="0" fontId="12" fillId="2" borderId="19" xfId="0" applyFont="1" applyFill="1" applyBorder="1" applyAlignment="1" applyProtection="1">
      <alignment horizontal="center" vertical="center"/>
    </xf>
    <xf numFmtId="0" fontId="12" fillId="2" borderId="18" xfId="0" applyFont="1" applyFill="1" applyBorder="1" applyAlignment="1" applyProtection="1">
      <alignment horizontal="center" vertical="center"/>
    </xf>
    <xf numFmtId="16" fontId="70" fillId="2" borderId="47" xfId="0" applyNumberFormat="1" applyFont="1" applyFill="1" applyBorder="1" applyAlignment="1" applyProtection="1">
      <alignment horizontal="center" vertical="center"/>
    </xf>
    <xf numFmtId="16" fontId="70" fillId="2" borderId="53" xfId="0" applyNumberFormat="1" applyFont="1" applyFill="1" applyBorder="1" applyAlignment="1" applyProtection="1">
      <alignment horizontal="center" vertical="center"/>
    </xf>
    <xf numFmtId="16" fontId="70" fillId="2" borderId="48" xfId="0" applyNumberFormat="1" applyFont="1" applyFill="1" applyBorder="1" applyAlignment="1" applyProtection="1">
      <alignment horizontal="center" vertical="center"/>
    </xf>
    <xf numFmtId="0" fontId="12" fillId="2" borderId="0" xfId="0" applyFont="1" applyFill="1" applyAlignment="1" applyProtection="1">
      <alignment vertical="center" wrapText="1"/>
    </xf>
    <xf numFmtId="0" fontId="8" fillId="2" borderId="0" xfId="0" applyFont="1" applyFill="1" applyAlignment="1" applyProtection="1">
      <alignment vertical="center" wrapText="1"/>
    </xf>
    <xf numFmtId="175" fontId="12" fillId="2" borderId="0" xfId="0" applyNumberFormat="1" applyFont="1" applyFill="1" applyAlignment="1" applyProtection="1">
      <alignment vertical="center"/>
    </xf>
    <xf numFmtId="9" fontId="12" fillId="2" borderId="0" xfId="0" applyNumberFormat="1" applyFont="1" applyFill="1" applyAlignment="1" applyProtection="1">
      <alignment horizontal="center" vertical="center"/>
    </xf>
    <xf numFmtId="0" fontId="24" fillId="2" borderId="0" xfId="0" applyFont="1" applyFill="1" applyAlignment="1" applyProtection="1">
      <alignment vertical="center"/>
    </xf>
    <xf numFmtId="0" fontId="79" fillId="0" borderId="0" xfId="0" applyFont="1" applyAlignment="1" applyProtection="1">
      <alignment vertical="center"/>
    </xf>
    <xf numFmtId="0" fontId="37" fillId="2" borderId="0" xfId="0" applyFont="1" applyFill="1" applyAlignment="1" applyProtection="1">
      <alignment vertical="center" wrapText="1"/>
    </xf>
    <xf numFmtId="0" fontId="37" fillId="2" borderId="0" xfId="0" applyFont="1" applyFill="1" applyAlignment="1" applyProtection="1">
      <alignment vertical="center"/>
    </xf>
    <xf numFmtId="0" fontId="37" fillId="0" borderId="0" xfId="0" applyFont="1" applyAlignment="1" applyProtection="1">
      <alignment vertical="center"/>
    </xf>
    <xf numFmtId="0" fontId="37" fillId="2" borderId="0" xfId="0" applyFont="1" applyFill="1" applyAlignment="1" applyProtection="1">
      <alignment horizontal="center" vertical="center"/>
    </xf>
    <xf numFmtId="175" fontId="37" fillId="2" borderId="0" xfId="0" applyNumberFormat="1" applyFont="1" applyFill="1" applyAlignment="1" applyProtection="1">
      <alignment vertical="center"/>
    </xf>
    <xf numFmtId="9" fontId="37" fillId="2" borderId="0" xfId="0" applyNumberFormat="1" applyFont="1" applyFill="1" applyAlignment="1" applyProtection="1">
      <alignment horizontal="center" vertical="center"/>
    </xf>
    <xf numFmtId="0" fontId="60" fillId="2" borderId="0" xfId="0" applyFont="1" applyFill="1" applyAlignment="1" applyProtection="1">
      <alignment vertical="center"/>
    </xf>
    <xf numFmtId="0" fontId="80" fillId="0" borderId="0" xfId="0" applyFont="1" applyAlignment="1" applyProtection="1">
      <alignment vertical="center"/>
    </xf>
    <xf numFmtId="0" fontId="86" fillId="0" borderId="0" xfId="0" applyFont="1" applyAlignment="1" applyProtection="1">
      <alignment horizontal="center" vertical="center"/>
    </xf>
    <xf numFmtId="0" fontId="52" fillId="2" borderId="12" xfId="0" applyFont="1" applyFill="1" applyBorder="1" applyAlignment="1" applyProtection="1">
      <alignment horizontal="center" vertical="center" wrapText="1"/>
    </xf>
    <xf numFmtId="0" fontId="52" fillId="2" borderId="13" xfId="0" applyFont="1" applyFill="1" applyBorder="1" applyAlignment="1" applyProtection="1">
      <alignment horizontal="center" vertical="center" wrapText="1"/>
    </xf>
    <xf numFmtId="0" fontId="52" fillId="2" borderId="91" xfId="0" applyFont="1" applyFill="1" applyBorder="1" applyAlignment="1" applyProtection="1">
      <alignment horizontal="center" vertical="center" wrapText="1"/>
    </xf>
    <xf numFmtId="0" fontId="56" fillId="2" borderId="12" xfId="0" applyFont="1" applyFill="1" applyBorder="1" applyAlignment="1" applyProtection="1">
      <alignment horizontal="center" vertical="center" wrapText="1"/>
    </xf>
    <xf numFmtId="0" fontId="56" fillId="2" borderId="59" xfId="0" applyFont="1" applyFill="1" applyBorder="1" applyAlignment="1" applyProtection="1">
      <alignment horizontal="center" vertical="center" wrapText="1"/>
    </xf>
    <xf numFmtId="0" fontId="56" fillId="2" borderId="13" xfId="0" applyFont="1" applyFill="1" applyBorder="1" applyAlignment="1" applyProtection="1">
      <alignment horizontal="center" vertical="center" wrapText="1"/>
    </xf>
    <xf numFmtId="0" fontId="56" fillId="2" borderId="12" xfId="0" applyFont="1" applyFill="1" applyBorder="1" applyAlignment="1" applyProtection="1">
      <alignment horizontal="center" vertical="center"/>
    </xf>
    <xf numFmtId="0" fontId="56" fillId="2" borderId="59" xfId="0" applyFont="1" applyFill="1" applyBorder="1" applyAlignment="1" applyProtection="1">
      <alignment horizontal="center" vertical="center"/>
    </xf>
    <xf numFmtId="0" fontId="56" fillId="2" borderId="13" xfId="0" applyFont="1" applyFill="1" applyBorder="1" applyAlignment="1" applyProtection="1">
      <alignment horizontal="center" vertical="center"/>
    </xf>
    <xf numFmtId="0" fontId="56" fillId="22" borderId="5" xfId="0" applyFont="1" applyFill="1" applyBorder="1" applyAlignment="1" applyProtection="1">
      <alignment horizontal="center" vertical="center" wrapText="1"/>
    </xf>
    <xf numFmtId="0" fontId="56" fillId="22" borderId="1" xfId="0" applyFont="1" applyFill="1" applyBorder="1" applyAlignment="1" applyProtection="1">
      <alignment horizontal="center" vertical="center" wrapText="1"/>
    </xf>
    <xf numFmtId="0" fontId="56" fillId="22" borderId="7" xfId="0" applyFont="1" applyFill="1" applyBorder="1" applyAlignment="1" applyProtection="1">
      <alignment horizontal="center" vertical="center" wrapText="1"/>
    </xf>
    <xf numFmtId="0" fontId="56" fillId="22" borderId="8" xfId="0" applyFont="1" applyFill="1" applyBorder="1" applyAlignment="1" applyProtection="1">
      <alignment horizontal="center" vertical="center" wrapText="1"/>
    </xf>
    <xf numFmtId="0" fontId="53" fillId="0" borderId="9" xfId="0" applyFont="1" applyBorder="1" applyAlignment="1" applyProtection="1">
      <alignment horizontal="center" vertical="center" wrapText="1"/>
    </xf>
    <xf numFmtId="0" fontId="56" fillId="22" borderId="4" xfId="0" applyFont="1" applyFill="1" applyBorder="1" applyAlignment="1" applyProtection="1">
      <alignment horizontal="center" vertical="center" wrapText="1"/>
    </xf>
    <xf numFmtId="0" fontId="56" fillId="22" borderId="12" xfId="0" applyFont="1" applyFill="1" applyBorder="1" applyAlignment="1" applyProtection="1">
      <alignment horizontal="center" vertical="center" wrapText="1"/>
    </xf>
    <xf numFmtId="0" fontId="56" fillId="22" borderId="59" xfId="0" applyFont="1" applyFill="1" applyBorder="1" applyAlignment="1" applyProtection="1">
      <alignment horizontal="center" vertical="center" wrapText="1"/>
    </xf>
    <xf numFmtId="0" fontId="53" fillId="0" borderId="13" xfId="0" applyFont="1" applyBorder="1" applyAlignment="1" applyProtection="1">
      <alignment horizontal="center" vertical="center" wrapText="1"/>
    </xf>
    <xf numFmtId="0" fontId="56" fillId="22" borderId="60" xfId="0" applyFont="1" applyFill="1" applyBorder="1" applyAlignment="1" applyProtection="1">
      <alignment horizontal="center" vertical="center" wrapText="1"/>
    </xf>
    <xf numFmtId="0" fontId="56" fillId="22" borderId="61" xfId="0" applyFont="1" applyFill="1" applyBorder="1" applyAlignment="1" applyProtection="1">
      <alignment horizontal="center" vertical="center" wrapText="1"/>
    </xf>
    <xf numFmtId="0" fontId="56" fillId="22" borderId="62" xfId="0" applyFont="1" applyFill="1" applyBorder="1" applyAlignment="1" applyProtection="1">
      <alignment horizontal="center" vertical="center" wrapText="1"/>
    </xf>
    <xf numFmtId="0" fontId="56" fillId="22" borderId="63" xfId="0" applyFont="1" applyFill="1" applyBorder="1" applyAlignment="1" applyProtection="1">
      <alignment horizontal="center" vertical="center" wrapText="1"/>
    </xf>
    <xf numFmtId="0" fontId="53" fillId="0" borderId="59" xfId="0" applyFont="1" applyBorder="1" applyAlignment="1" applyProtection="1">
      <alignment horizontal="center" vertical="center" wrapText="1"/>
    </xf>
    <xf numFmtId="0" fontId="81" fillId="0" borderId="0" xfId="0" applyFont="1" applyAlignment="1" applyProtection="1">
      <alignment horizontal="center" vertical="center" wrapText="1"/>
    </xf>
    <xf numFmtId="0" fontId="56" fillId="23" borderId="60" xfId="0" applyFont="1" applyFill="1" applyBorder="1" applyAlignment="1" applyProtection="1">
      <alignment horizontal="center" vertical="center"/>
    </xf>
    <xf numFmtId="0" fontId="56" fillId="23" borderId="61" xfId="0" applyFont="1" applyFill="1" applyBorder="1" applyAlignment="1" applyProtection="1">
      <alignment horizontal="center" vertical="center"/>
    </xf>
    <xf numFmtId="0" fontId="56" fillId="23" borderId="63" xfId="0" applyFont="1" applyFill="1" applyBorder="1" applyAlignment="1" applyProtection="1">
      <alignment horizontal="center" vertical="center"/>
    </xf>
    <xf numFmtId="0" fontId="87" fillId="0" borderId="0" xfId="0" applyFont="1" applyAlignment="1" applyProtection="1">
      <alignment horizontal="center" vertical="center"/>
    </xf>
    <xf numFmtId="0" fontId="60" fillId="0" borderId="0" xfId="0" applyFont="1" applyAlignment="1" applyProtection="1">
      <alignment vertical="center"/>
    </xf>
    <xf numFmtId="0" fontId="52" fillId="2" borderId="14" xfId="0" applyFont="1" applyFill="1" applyBorder="1" applyAlignment="1" applyProtection="1">
      <alignment horizontal="center" vertical="center" wrapText="1"/>
    </xf>
    <xf numFmtId="0" fontId="52" fillId="2" borderId="15" xfId="0" applyFont="1" applyFill="1" applyBorder="1" applyAlignment="1" applyProtection="1">
      <alignment horizontal="center" vertical="center" wrapText="1"/>
    </xf>
    <xf numFmtId="0" fontId="52" fillId="2" borderId="92" xfId="0" applyFont="1" applyFill="1" applyBorder="1" applyAlignment="1" applyProtection="1">
      <alignment horizontal="center" vertical="center" wrapText="1"/>
    </xf>
    <xf numFmtId="0" fontId="52" fillId="2" borderId="66" xfId="0" applyFont="1" applyFill="1" applyBorder="1" applyAlignment="1" applyProtection="1">
      <alignment horizontal="center" vertical="center" wrapText="1"/>
    </xf>
    <xf numFmtId="0" fontId="52" fillId="2" borderId="1" xfId="0" applyFont="1" applyFill="1" applyBorder="1" applyAlignment="1" applyProtection="1">
      <alignment horizontal="center" vertical="center" wrapText="1"/>
    </xf>
    <xf numFmtId="0" fontId="52" fillId="0" borderId="1" xfId="0" applyFont="1" applyBorder="1" applyAlignment="1" applyProtection="1">
      <alignment horizontal="center" vertical="center" wrapText="1"/>
    </xf>
    <xf numFmtId="0" fontId="52" fillId="2" borderId="67" xfId="0" applyFont="1" applyFill="1" applyBorder="1" applyAlignment="1" applyProtection="1">
      <alignment horizontal="center" vertical="center" wrapText="1"/>
    </xf>
    <xf numFmtId="0" fontId="54" fillId="2" borderId="66" xfId="0" applyFont="1" applyFill="1" applyBorder="1" applyAlignment="1" applyProtection="1">
      <alignment horizontal="center" vertical="center" wrapText="1"/>
    </xf>
    <xf numFmtId="0" fontId="54" fillId="2" borderId="1" xfId="0" applyFont="1" applyFill="1" applyBorder="1" applyAlignment="1" applyProtection="1">
      <alignment horizontal="center" vertical="center" wrapText="1"/>
    </xf>
    <xf numFmtId="0" fontId="54" fillId="2" borderId="67" xfId="0" applyFont="1" applyFill="1" applyBorder="1" applyAlignment="1" applyProtection="1">
      <alignment horizontal="center" vertical="center" wrapText="1"/>
    </xf>
    <xf numFmtId="0" fontId="56" fillId="22" borderId="19" xfId="0" applyFont="1" applyFill="1" applyBorder="1" applyAlignment="1" applyProtection="1">
      <alignment horizontal="center" vertical="center" wrapText="1"/>
    </xf>
    <xf numFmtId="0" fontId="56" fillId="22" borderId="2" xfId="0" applyFont="1" applyFill="1" applyBorder="1" applyAlignment="1" applyProtection="1">
      <alignment horizontal="center" vertical="center" wrapText="1"/>
    </xf>
    <xf numFmtId="0" fontId="53" fillId="0" borderId="18" xfId="0" applyFont="1" applyBorder="1" applyAlignment="1" applyProtection="1">
      <alignment horizontal="center" vertical="center" wrapText="1"/>
    </xf>
    <xf numFmtId="0" fontId="56" fillId="22" borderId="64" xfId="0" applyFont="1" applyFill="1" applyBorder="1" applyAlignment="1" applyProtection="1">
      <alignment horizontal="center" vertical="center" wrapText="1"/>
    </xf>
    <xf numFmtId="0" fontId="53" fillId="0" borderId="65" xfId="0" applyFont="1" applyBorder="1" applyAlignment="1" applyProtection="1">
      <alignment horizontal="center" vertical="center" wrapText="1"/>
    </xf>
    <xf numFmtId="0" fontId="56" fillId="22" borderId="66" xfId="0" applyFont="1" applyFill="1" applyBorder="1" applyAlignment="1" applyProtection="1">
      <alignment horizontal="center" vertical="center" wrapText="1"/>
    </xf>
    <xf numFmtId="0" fontId="56" fillId="22" borderId="67" xfId="0" applyFont="1" applyFill="1" applyBorder="1" applyAlignment="1" applyProtection="1">
      <alignment horizontal="center" vertical="center" wrapText="1"/>
    </xf>
    <xf numFmtId="0" fontId="53" fillId="0" borderId="2" xfId="0" applyFont="1" applyBorder="1" applyAlignment="1" applyProtection="1">
      <alignment horizontal="center" vertical="center" wrapText="1"/>
    </xf>
    <xf numFmtId="0" fontId="56" fillId="26" borderId="1" xfId="0" applyFont="1" applyFill="1" applyBorder="1" applyAlignment="1" applyProtection="1">
      <alignment horizontal="center" vertical="center" wrapText="1"/>
    </xf>
    <xf numFmtId="0" fontId="56" fillId="3" borderId="1" xfId="0" applyFont="1" applyFill="1" applyBorder="1" applyAlignment="1" applyProtection="1">
      <alignment horizontal="center" vertical="center" wrapText="1"/>
    </xf>
    <xf numFmtId="0" fontId="56" fillId="3" borderId="67" xfId="0" applyFont="1" applyFill="1" applyBorder="1" applyAlignment="1" applyProtection="1">
      <alignment horizontal="center" vertical="center" wrapText="1"/>
    </xf>
    <xf numFmtId="0" fontId="52" fillId="2" borderId="16" xfId="0" applyFont="1" applyFill="1" applyBorder="1" applyAlignment="1" applyProtection="1">
      <alignment horizontal="center" vertical="center" wrapText="1"/>
    </xf>
    <xf numFmtId="0" fontId="52" fillId="2" borderId="17" xfId="0" applyFont="1" applyFill="1" applyBorder="1" applyAlignment="1" applyProtection="1">
      <alignment horizontal="center" vertical="center" wrapText="1"/>
    </xf>
    <xf numFmtId="0" fontId="52" fillId="2" borderId="93" xfId="0" applyFont="1" applyFill="1" applyBorder="1" applyAlignment="1" applyProtection="1">
      <alignment horizontal="center" vertical="center" wrapText="1"/>
    </xf>
    <xf numFmtId="0" fontId="52" fillId="2" borderId="75" xfId="0" applyFont="1" applyFill="1" applyBorder="1" applyAlignment="1" applyProtection="1">
      <alignment horizontal="center" vertical="center" wrapText="1"/>
    </xf>
    <xf numFmtId="0" fontId="52" fillId="2" borderId="72" xfId="0" applyFont="1" applyFill="1" applyBorder="1" applyAlignment="1" applyProtection="1">
      <alignment horizontal="center" vertical="center" wrapText="1"/>
    </xf>
    <xf numFmtId="0" fontId="52" fillId="0" borderId="72" xfId="0" applyFont="1" applyBorder="1" applyAlignment="1" applyProtection="1">
      <alignment horizontal="center" vertical="center" wrapText="1"/>
    </xf>
    <xf numFmtId="0" fontId="52" fillId="2" borderId="76" xfId="0" applyFont="1" applyFill="1" applyBorder="1" applyAlignment="1" applyProtection="1">
      <alignment horizontal="center" vertical="center" wrapText="1"/>
    </xf>
    <xf numFmtId="0" fontId="54" fillId="2" borderId="75" xfId="0" applyFont="1" applyFill="1" applyBorder="1" applyAlignment="1" applyProtection="1">
      <alignment horizontal="center" vertical="center"/>
    </xf>
    <xf numFmtId="0" fontId="52" fillId="2" borderId="72" xfId="0" applyFont="1" applyFill="1" applyBorder="1" applyAlignment="1" applyProtection="1">
      <alignment horizontal="center" vertical="center"/>
    </xf>
    <xf numFmtId="0" fontId="52" fillId="0" borderId="72" xfId="0" applyFont="1" applyBorder="1" applyAlignment="1" applyProtection="1">
      <alignment horizontal="center" vertical="center"/>
    </xf>
    <xf numFmtId="0" fontId="54" fillId="2" borderId="72" xfId="0" applyFont="1" applyFill="1" applyBorder="1" applyAlignment="1" applyProtection="1">
      <alignment horizontal="center" vertical="center" wrapText="1"/>
    </xf>
    <xf numFmtId="0" fontId="54" fillId="2" borderId="76" xfId="0" applyFont="1" applyFill="1" applyBorder="1" applyAlignment="1" applyProtection="1">
      <alignment horizontal="center" vertical="center" wrapText="1"/>
    </xf>
    <xf numFmtId="0" fontId="54" fillId="27" borderId="9" xfId="0" applyFont="1" applyFill="1" applyBorder="1" applyAlignment="1" applyProtection="1">
      <alignment horizontal="center" vertical="center" wrapText="1"/>
    </xf>
    <xf numFmtId="0" fontId="54" fillId="16" borderId="6" xfId="0" applyFont="1" applyFill="1" applyBorder="1" applyAlignment="1" applyProtection="1">
      <alignment horizontal="center" vertical="center" wrapText="1"/>
    </xf>
    <xf numFmtId="0" fontId="54" fillId="27" borderId="6" xfId="0" applyFont="1" applyFill="1" applyBorder="1" applyAlignment="1" applyProtection="1">
      <alignment horizontal="center" vertical="center" wrapText="1"/>
    </xf>
    <xf numFmtId="0" fontId="54" fillId="29" borderId="6" xfId="0" applyFont="1" applyFill="1" applyBorder="1" applyAlignment="1" applyProtection="1">
      <alignment horizontal="center" vertical="center" wrapText="1"/>
    </xf>
    <xf numFmtId="0" fontId="54" fillId="28" borderId="6" xfId="0" applyFont="1" applyFill="1" applyBorder="1" applyAlignment="1" applyProtection="1">
      <alignment horizontal="center" vertical="center" wrapText="1"/>
    </xf>
    <xf numFmtId="0" fontId="54" fillId="22" borderId="78" xfId="0" applyFont="1" applyFill="1" applyBorder="1" applyAlignment="1" applyProtection="1">
      <alignment horizontal="center" vertical="center" wrapText="1"/>
    </xf>
    <xf numFmtId="0" fontId="54" fillId="22" borderId="6" xfId="0" applyFont="1" applyFill="1" applyBorder="1" applyAlignment="1" applyProtection="1">
      <alignment horizontal="center" vertical="center" wrapText="1"/>
    </xf>
    <xf numFmtId="0" fontId="54" fillId="26" borderId="6" xfId="0" applyFont="1" applyFill="1" applyBorder="1" applyAlignment="1" applyProtection="1">
      <alignment horizontal="center" vertical="center" wrapText="1"/>
    </xf>
    <xf numFmtId="0" fontId="54" fillId="3" borderId="6" xfId="0" applyFont="1" applyFill="1" applyBorder="1" applyAlignment="1" applyProtection="1">
      <alignment horizontal="center" vertical="center" wrapText="1"/>
    </xf>
    <xf numFmtId="0" fontId="54" fillId="3" borderId="80" xfId="0" applyFont="1" applyFill="1" applyBorder="1" applyAlignment="1" applyProtection="1">
      <alignment horizontal="center" vertical="center" wrapText="1"/>
    </xf>
    <xf numFmtId="0" fontId="88" fillId="0" borderId="0" xfId="0" applyFont="1" applyAlignment="1" applyProtection="1">
      <alignment horizontal="center" vertical="center"/>
    </xf>
    <xf numFmtId="0" fontId="61" fillId="0" borderId="0" xfId="0" applyFont="1" applyAlignment="1" applyProtection="1">
      <alignment vertical="center"/>
    </xf>
    <xf numFmtId="0" fontId="15" fillId="0" borderId="12" xfId="0" applyFont="1" applyBorder="1" applyAlignment="1" applyProtection="1">
      <alignment horizontal="justify" vertical="center" wrapText="1"/>
    </xf>
    <xf numFmtId="0" fontId="15" fillId="0" borderId="13" xfId="0" applyFont="1" applyBorder="1" applyAlignment="1" applyProtection="1">
      <alignment horizontal="justify" vertical="center" wrapText="1"/>
    </xf>
    <xf numFmtId="0" fontId="15" fillId="30" borderId="88" xfId="0" applyFont="1" applyFill="1" applyBorder="1" applyAlignment="1" applyProtection="1">
      <alignment horizontal="justify" vertical="center" wrapText="1"/>
    </xf>
    <xf numFmtId="0" fontId="15" fillId="30" borderId="85" xfId="0" applyFont="1" applyFill="1" applyBorder="1" applyAlignment="1" applyProtection="1">
      <alignment horizontal="center" vertical="center" wrapText="1"/>
    </xf>
    <xf numFmtId="0" fontId="15" fillId="30" borderId="69" xfId="0" applyFont="1" applyFill="1" applyBorder="1" applyAlignment="1" applyProtection="1">
      <alignment horizontal="justify" vertical="center" wrapText="1"/>
    </xf>
    <xf numFmtId="0" fontId="11" fillId="30" borderId="69" xfId="0" applyFont="1" applyFill="1" applyBorder="1" applyAlignment="1" applyProtection="1">
      <alignment horizontal="center" vertical="center" wrapText="1"/>
    </xf>
    <xf numFmtId="0" fontId="8" fillId="30" borderId="85" xfId="0" applyFont="1" applyFill="1" applyBorder="1" applyAlignment="1" applyProtection="1">
      <alignment horizontal="center" vertical="center" wrapText="1"/>
    </xf>
    <xf numFmtId="0" fontId="12" fillId="30" borderId="69" xfId="0" applyFont="1" applyFill="1" applyBorder="1" applyAlignment="1" applyProtection="1">
      <alignment horizontal="justify" vertical="center" wrapText="1"/>
    </xf>
    <xf numFmtId="0" fontId="12" fillId="30" borderId="69" xfId="0" applyFont="1" applyFill="1" applyBorder="1" applyAlignment="1" applyProtection="1">
      <alignment horizontal="center" vertical="center" wrapText="1"/>
    </xf>
    <xf numFmtId="9" fontId="12" fillId="30" borderId="69" xfId="0" applyNumberFormat="1" applyFont="1" applyFill="1" applyBorder="1" applyAlignment="1" applyProtection="1">
      <alignment horizontal="center" vertical="center" wrapText="1"/>
    </xf>
    <xf numFmtId="0" fontId="12" fillId="30" borderId="68" xfId="0" applyFont="1" applyFill="1" applyBorder="1" applyAlignment="1" applyProtection="1">
      <alignment horizontal="left" vertical="center" wrapText="1"/>
    </xf>
    <xf numFmtId="10" fontId="12" fillId="4" borderId="61" xfId="26" applyNumberFormat="1" applyFont="1" applyFill="1" applyBorder="1" applyAlignment="1" applyProtection="1">
      <alignment horizontal="center" vertical="center" wrapText="1"/>
    </xf>
    <xf numFmtId="10" fontId="85" fillId="18" borderId="61" xfId="0" applyNumberFormat="1" applyFont="1" applyFill="1" applyBorder="1" applyAlignment="1" applyProtection="1">
      <alignment horizontal="center" vertical="center" wrapText="1"/>
    </xf>
    <xf numFmtId="10" fontId="4" fillId="18" borderId="61" xfId="0" applyNumberFormat="1" applyFont="1" applyFill="1" applyBorder="1" applyAlignment="1" applyProtection="1">
      <alignment horizontal="center" vertical="center" wrapText="1"/>
    </xf>
    <xf numFmtId="10" fontId="4" fillId="18" borderId="63" xfId="0" applyNumberFormat="1" applyFont="1" applyFill="1" applyBorder="1" applyAlignment="1" applyProtection="1">
      <alignment horizontal="center" vertical="center" wrapText="1"/>
    </xf>
    <xf numFmtId="180" fontId="89" fillId="0" borderId="0" xfId="0" applyNumberFormat="1" applyFont="1" applyAlignment="1" applyProtection="1">
      <alignment horizontal="center" vertical="center"/>
    </xf>
    <xf numFmtId="0" fontId="15" fillId="0" borderId="14" xfId="0" applyFont="1" applyBorder="1" applyAlignment="1" applyProtection="1">
      <alignment horizontal="justify" vertical="center" wrapText="1"/>
    </xf>
    <xf numFmtId="0" fontId="15" fillId="0" borderId="15" xfId="0" applyFont="1" applyBorder="1" applyAlignment="1" applyProtection="1">
      <alignment horizontal="justify" vertical="center" wrapText="1"/>
    </xf>
    <xf numFmtId="0" fontId="15" fillId="30" borderId="89" xfId="0" applyFont="1" applyFill="1" applyBorder="1" applyAlignment="1" applyProtection="1">
      <alignment horizontal="justify" vertical="center" wrapText="1"/>
    </xf>
    <xf numFmtId="0" fontId="15" fillId="30" borderId="79" xfId="0" applyFont="1" applyFill="1" applyBorder="1" applyAlignment="1" applyProtection="1">
      <alignment horizontal="center" vertical="center" wrapText="1"/>
    </xf>
    <xf numFmtId="0" fontId="15" fillId="30" borderId="11" xfId="0" applyFont="1" applyFill="1" applyBorder="1" applyAlignment="1" applyProtection="1">
      <alignment horizontal="justify" vertical="center" wrapText="1"/>
    </xf>
    <xf numFmtId="0" fontId="11" fillId="30" borderId="11" xfId="0" applyFont="1" applyFill="1" applyBorder="1" applyAlignment="1" applyProtection="1">
      <alignment horizontal="center" vertical="center" wrapText="1"/>
    </xf>
    <xf numFmtId="0" fontId="8" fillId="30" borderId="79" xfId="0" applyFont="1" applyFill="1" applyBorder="1" applyAlignment="1" applyProtection="1">
      <alignment horizontal="center" vertical="center" wrapText="1"/>
    </xf>
    <xf numFmtId="0" fontId="12" fillId="30" borderId="11" xfId="0" applyFont="1" applyFill="1" applyBorder="1" applyAlignment="1" applyProtection="1">
      <alignment horizontal="justify" vertical="center" wrapText="1"/>
    </xf>
    <xf numFmtId="0" fontId="12" fillId="30" borderId="11" xfId="0" applyFont="1" applyFill="1" applyBorder="1" applyAlignment="1" applyProtection="1">
      <alignment horizontal="center" vertical="center" wrapText="1"/>
    </xf>
    <xf numFmtId="0" fontId="12" fillId="30" borderId="5" xfId="0" applyFont="1" applyFill="1" applyBorder="1" applyAlignment="1" applyProtection="1">
      <alignment horizontal="left" vertical="center" wrapText="1"/>
    </xf>
    <xf numFmtId="10" fontId="53" fillId="30" borderId="11" xfId="0" applyNumberFormat="1" applyFont="1" applyFill="1" applyBorder="1" applyAlignment="1" applyProtection="1">
      <alignment horizontal="center" vertical="center" wrapText="1"/>
    </xf>
    <xf numFmtId="0" fontId="61" fillId="30" borderId="15" xfId="0" applyFont="1" applyFill="1" applyBorder="1" applyAlignment="1" applyProtection="1">
      <alignment vertical="center"/>
    </xf>
    <xf numFmtId="10" fontId="12" fillId="4" borderId="1" xfId="26" applyNumberFormat="1" applyFont="1" applyFill="1" applyBorder="1" applyAlignment="1" applyProtection="1">
      <alignment horizontal="center" vertical="center" wrapText="1"/>
    </xf>
    <xf numFmtId="10" fontId="85" fillId="18" borderId="1" xfId="0" applyNumberFormat="1" applyFont="1" applyFill="1" applyBorder="1" applyAlignment="1" applyProtection="1">
      <alignment horizontal="center" vertical="center" wrapText="1"/>
    </xf>
    <xf numFmtId="10" fontId="1" fillId="18" borderId="1" xfId="0" applyNumberFormat="1" applyFont="1" applyFill="1" applyBorder="1" applyAlignment="1" applyProtection="1">
      <alignment horizontal="center" vertical="center" wrapText="1"/>
    </xf>
    <xf numFmtId="10" fontId="4" fillId="18" borderId="1" xfId="0" applyNumberFormat="1" applyFont="1" applyFill="1" applyBorder="1" applyAlignment="1" applyProtection="1">
      <alignment horizontal="center" vertical="center" wrapText="1"/>
    </xf>
    <xf numFmtId="10" fontId="4" fillId="18" borderId="67" xfId="0" applyNumberFormat="1" applyFont="1" applyFill="1" applyBorder="1" applyAlignment="1" applyProtection="1">
      <alignment horizontal="center" vertical="center" wrapText="1"/>
    </xf>
    <xf numFmtId="0" fontId="15" fillId="30" borderId="90" xfId="0" applyFont="1" applyFill="1" applyBorder="1" applyAlignment="1" applyProtection="1">
      <alignment horizontal="justify" vertical="center" wrapText="1"/>
    </xf>
    <xf numFmtId="0" fontId="15" fillId="30" borderId="86" xfId="0" applyFont="1" applyFill="1" applyBorder="1" applyAlignment="1" applyProtection="1">
      <alignment horizontal="center" vertical="center" wrapText="1"/>
    </xf>
    <xf numFmtId="0" fontId="15" fillId="30" borderId="73" xfId="0" applyFont="1" applyFill="1" applyBorder="1" applyAlignment="1" applyProtection="1">
      <alignment horizontal="justify" vertical="center" wrapText="1"/>
    </xf>
    <xf numFmtId="0" fontId="11" fillId="30" borderId="73" xfId="0" applyFont="1" applyFill="1" applyBorder="1" applyAlignment="1" applyProtection="1">
      <alignment horizontal="center" vertical="center" wrapText="1"/>
    </xf>
    <xf numFmtId="0" fontId="8" fillId="30" borderId="86" xfId="0" applyFont="1" applyFill="1" applyBorder="1" applyAlignment="1" applyProtection="1">
      <alignment horizontal="center" vertical="center" wrapText="1"/>
    </xf>
    <xf numFmtId="0" fontId="12" fillId="30" borderId="73" xfId="0" applyFont="1" applyFill="1" applyBorder="1" applyAlignment="1" applyProtection="1">
      <alignment horizontal="justify" vertical="center" wrapText="1"/>
    </xf>
    <xf numFmtId="0" fontId="12" fillId="30" borderId="73" xfId="0" applyFont="1" applyFill="1" applyBorder="1" applyAlignment="1" applyProtection="1">
      <alignment horizontal="center" vertical="center" wrapText="1"/>
    </xf>
    <xf numFmtId="10" fontId="53" fillId="30" borderId="73" xfId="0" applyNumberFormat="1" applyFont="1" applyFill="1" applyBorder="1" applyAlignment="1" applyProtection="1">
      <alignment horizontal="center" vertical="center" wrapText="1"/>
    </xf>
    <xf numFmtId="10" fontId="12" fillId="4" borderId="72" xfId="26" applyNumberFormat="1" applyFont="1" applyFill="1" applyBorder="1" applyAlignment="1" applyProtection="1">
      <alignment horizontal="center" vertical="center" wrapText="1"/>
    </xf>
    <xf numFmtId="10" fontId="85" fillId="18" borderId="72" xfId="0" applyNumberFormat="1" applyFont="1" applyFill="1" applyBorder="1" applyAlignment="1" applyProtection="1">
      <alignment horizontal="center" vertical="center" wrapText="1"/>
    </xf>
    <xf numFmtId="10" fontId="1" fillId="18" borderId="72" xfId="0" applyNumberFormat="1" applyFont="1" applyFill="1" applyBorder="1" applyAlignment="1" applyProtection="1">
      <alignment horizontal="center" vertical="center" wrapText="1"/>
    </xf>
    <xf numFmtId="10" fontId="4" fillId="18" borderId="72" xfId="0" applyNumberFormat="1" applyFont="1" applyFill="1" applyBorder="1" applyAlignment="1" applyProtection="1">
      <alignment horizontal="center" vertical="center" wrapText="1"/>
    </xf>
    <xf numFmtId="10" fontId="4" fillId="18" borderId="76" xfId="0" applyNumberFormat="1" applyFont="1" applyFill="1" applyBorder="1" applyAlignment="1" applyProtection="1">
      <alignment horizontal="center" vertical="center" wrapText="1"/>
    </xf>
    <xf numFmtId="0" fontId="15" fillId="0" borderId="88" xfId="0" applyFont="1" applyBorder="1" applyAlignment="1" applyProtection="1">
      <alignment horizontal="justify" vertical="center" wrapText="1"/>
    </xf>
    <xf numFmtId="0" fontId="15" fillId="0" borderId="83" xfId="0" applyFont="1" applyBorder="1" applyAlignment="1" applyProtection="1">
      <alignment horizontal="center" vertical="center" wrapText="1"/>
    </xf>
    <xf numFmtId="0" fontId="15" fillId="0" borderId="69" xfId="0" applyFont="1" applyBorder="1" applyAlignment="1" applyProtection="1">
      <alignment horizontal="justify" vertical="center" wrapText="1"/>
    </xf>
    <xf numFmtId="0" fontId="11" fillId="0" borderId="69" xfId="0" applyFont="1" applyBorder="1" applyAlignment="1" applyProtection="1">
      <alignment horizontal="center" vertical="center" wrapText="1"/>
    </xf>
    <xf numFmtId="0" fontId="8" fillId="0" borderId="60" xfId="0" applyFont="1" applyBorder="1" applyAlignment="1" applyProtection="1">
      <alignment horizontal="center" vertical="center" wrapText="1"/>
    </xf>
    <xf numFmtId="0" fontId="12" fillId="0" borderId="61" xfId="0" applyFont="1" applyBorder="1" applyAlignment="1" applyProtection="1">
      <alignment horizontal="justify" vertical="center" wrapText="1"/>
    </xf>
    <xf numFmtId="0" fontId="12" fillId="0" borderId="61" xfId="0" applyFont="1" applyBorder="1" applyAlignment="1" applyProtection="1">
      <alignment horizontal="center" vertical="center" wrapText="1"/>
    </xf>
    <xf numFmtId="9" fontId="12" fillId="0" borderId="61" xfId="0" applyNumberFormat="1" applyFont="1" applyBorder="1" applyAlignment="1" applyProtection="1">
      <alignment horizontal="center" vertical="center" wrapText="1"/>
    </xf>
    <xf numFmtId="0" fontId="12" fillId="0" borderId="68" xfId="0" applyFont="1" applyBorder="1" applyAlignment="1" applyProtection="1">
      <alignment horizontal="left" vertical="center" wrapText="1"/>
    </xf>
    <xf numFmtId="10" fontId="52" fillId="0" borderId="61" xfId="0" applyNumberFormat="1" applyFont="1" applyBorder="1" applyAlignment="1" applyProtection="1">
      <alignment horizontal="center" vertical="center" wrapText="1"/>
    </xf>
    <xf numFmtId="10" fontId="12" fillId="0" borderId="61" xfId="0" applyNumberFormat="1" applyFont="1" applyBorder="1" applyAlignment="1" applyProtection="1">
      <alignment horizontal="center" vertical="center" wrapText="1"/>
    </xf>
    <xf numFmtId="10" fontId="12" fillId="0" borderId="63" xfId="0" applyNumberFormat="1" applyFont="1" applyBorder="1" applyAlignment="1" applyProtection="1">
      <alignment horizontal="center" vertical="center" wrapText="1"/>
    </xf>
    <xf numFmtId="0" fontId="15" fillId="0" borderId="89" xfId="0" applyFont="1" applyBorder="1" applyAlignment="1" applyProtection="1">
      <alignment horizontal="justify" vertical="center" wrapText="1"/>
    </xf>
    <xf numFmtId="0" fontId="15" fillId="0" borderId="45" xfId="0" applyFont="1" applyBorder="1" applyAlignment="1" applyProtection="1">
      <alignment horizontal="center" vertical="center" wrapText="1"/>
    </xf>
    <xf numFmtId="0" fontId="15" fillId="0" borderId="11" xfId="0" applyFont="1" applyBorder="1" applyAlignment="1" applyProtection="1">
      <alignment horizontal="justify" vertical="center" wrapText="1"/>
    </xf>
    <xf numFmtId="0" fontId="11" fillId="0" borderId="11" xfId="0" applyFont="1" applyBorder="1" applyAlignment="1" applyProtection="1">
      <alignment horizontal="center" vertical="center" wrapText="1"/>
    </xf>
    <xf numFmtId="0" fontId="8" fillId="0" borderId="66" xfId="0" applyFont="1" applyBorder="1" applyAlignment="1" applyProtection="1">
      <alignment horizontal="center" vertical="center" wrapText="1"/>
    </xf>
    <xf numFmtId="0" fontId="12" fillId="0" borderId="1" xfId="0" applyFont="1" applyBorder="1" applyAlignment="1" applyProtection="1">
      <alignment horizontal="justify" vertical="center" wrapText="1"/>
    </xf>
    <xf numFmtId="0" fontId="53" fillId="0" borderId="1" xfId="0" applyFont="1" applyBorder="1" applyAlignment="1" applyProtection="1">
      <alignment horizontal="center" vertical="center" wrapText="1"/>
    </xf>
    <xf numFmtId="9" fontId="53" fillId="0" borderId="1" xfId="0" applyNumberFormat="1" applyFont="1" applyBorder="1" applyAlignment="1" applyProtection="1">
      <alignment horizontal="center" vertical="center" wrapText="1"/>
    </xf>
    <xf numFmtId="0" fontId="12" fillId="0" borderId="1" xfId="0" applyFont="1" applyBorder="1" applyAlignment="1" applyProtection="1">
      <alignment horizontal="center" vertical="center" wrapText="1"/>
    </xf>
    <xf numFmtId="0" fontId="12" fillId="0" borderId="5" xfId="0" applyFont="1" applyBorder="1" applyAlignment="1" applyProtection="1">
      <alignment horizontal="left" vertical="center" wrapText="1"/>
    </xf>
    <xf numFmtId="10" fontId="52" fillId="0" borderId="1" xfId="0" applyNumberFormat="1" applyFont="1" applyBorder="1" applyAlignment="1" applyProtection="1">
      <alignment horizontal="center" vertical="center" wrapText="1"/>
    </xf>
    <xf numFmtId="10" fontId="12" fillId="0" borderId="1" xfId="0" applyNumberFormat="1" applyFont="1" applyBorder="1" applyAlignment="1" applyProtection="1">
      <alignment horizontal="center" vertical="center" wrapText="1"/>
    </xf>
    <xf numFmtId="10" fontId="12" fillId="0" borderId="67" xfId="0" applyNumberFormat="1" applyFont="1" applyBorder="1" applyAlignment="1" applyProtection="1">
      <alignment horizontal="center" vertical="center" wrapText="1"/>
    </xf>
    <xf numFmtId="0" fontId="15" fillId="0" borderId="90" xfId="0" applyFont="1" applyBorder="1" applyAlignment="1" applyProtection="1">
      <alignment horizontal="justify" vertical="center" wrapText="1"/>
    </xf>
    <xf numFmtId="0" fontId="15" fillId="0" borderId="84" xfId="0" applyFont="1" applyBorder="1" applyAlignment="1" applyProtection="1">
      <alignment horizontal="center" vertical="center" wrapText="1"/>
    </xf>
    <xf numFmtId="0" fontId="15" fillId="0" borderId="73" xfId="0" applyFont="1" applyBorder="1" applyAlignment="1" applyProtection="1">
      <alignment horizontal="justify" vertical="center" wrapText="1"/>
    </xf>
    <xf numFmtId="0" fontId="11" fillId="0" borderId="73" xfId="0" applyFont="1" applyBorder="1" applyAlignment="1" applyProtection="1">
      <alignment horizontal="center" vertical="center" wrapText="1"/>
    </xf>
    <xf numFmtId="0" fontId="8" fillId="0" borderId="78" xfId="0" applyFont="1" applyBorder="1" applyAlignment="1" applyProtection="1">
      <alignment horizontal="center" vertical="center" wrapText="1"/>
    </xf>
    <xf numFmtId="0" fontId="12" fillId="0" borderId="6" xfId="0" applyFont="1" applyBorder="1" applyAlignment="1" applyProtection="1">
      <alignment horizontal="justify" vertical="center" wrapText="1"/>
    </xf>
    <xf numFmtId="0" fontId="53" fillId="0" borderId="6" xfId="0" applyFont="1" applyBorder="1" applyAlignment="1" applyProtection="1">
      <alignment horizontal="center" vertical="center" wrapText="1"/>
    </xf>
    <xf numFmtId="9" fontId="53" fillId="0" borderId="6" xfId="0" applyNumberFormat="1"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12" fillId="0" borderId="9" xfId="0" applyFont="1" applyBorder="1" applyAlignment="1" applyProtection="1">
      <alignment horizontal="left" vertical="center" wrapText="1"/>
    </xf>
    <xf numFmtId="10" fontId="12" fillId="4" borderId="6" xfId="26" applyNumberFormat="1" applyFont="1" applyFill="1" applyBorder="1" applyAlignment="1" applyProtection="1">
      <alignment horizontal="center" vertical="center" wrapText="1"/>
    </xf>
    <xf numFmtId="10" fontId="52" fillId="0" borderId="72" xfId="0" applyNumberFormat="1" applyFont="1" applyBorder="1" applyAlignment="1" applyProtection="1">
      <alignment horizontal="center" vertical="center" wrapText="1"/>
    </xf>
    <xf numFmtId="10" fontId="12" fillId="0" borderId="72" xfId="0" applyNumberFormat="1" applyFont="1" applyBorder="1" applyAlignment="1" applyProtection="1">
      <alignment horizontal="center" vertical="center" wrapText="1"/>
    </xf>
    <xf numFmtId="10" fontId="12" fillId="0" borderId="76" xfId="0" applyNumberFormat="1" applyFont="1" applyBorder="1" applyAlignment="1" applyProtection="1">
      <alignment horizontal="center" vertical="center" wrapText="1"/>
    </xf>
    <xf numFmtId="0" fontId="8" fillId="30" borderId="60" xfId="0" applyFont="1" applyFill="1" applyBorder="1" applyAlignment="1" applyProtection="1">
      <alignment horizontal="center" vertical="center" wrapText="1"/>
    </xf>
    <xf numFmtId="0" fontId="12" fillId="30" borderId="61" xfId="0" applyFont="1" applyFill="1" applyBorder="1" applyAlignment="1" applyProtection="1">
      <alignment horizontal="justify" vertical="center" wrapText="1"/>
    </xf>
    <xf numFmtId="0" fontId="53" fillId="30" borderId="61" xfId="0" applyFont="1" applyFill="1" applyBorder="1" applyAlignment="1" applyProtection="1">
      <alignment horizontal="center" vertical="center" wrapText="1"/>
    </xf>
    <xf numFmtId="9" fontId="53" fillId="30" borderId="61" xfId="0" applyNumberFormat="1" applyFont="1" applyFill="1" applyBorder="1" applyAlignment="1" applyProtection="1">
      <alignment horizontal="center" vertical="center" wrapText="1"/>
    </xf>
    <xf numFmtId="0" fontId="12" fillId="30" borderId="61" xfId="0" applyFont="1" applyFill="1" applyBorder="1" applyAlignment="1" applyProtection="1">
      <alignment horizontal="center" vertical="center" wrapText="1"/>
    </xf>
    <xf numFmtId="0" fontId="12" fillId="30" borderId="60" xfId="0" applyFont="1" applyFill="1" applyBorder="1" applyAlignment="1" applyProtection="1">
      <alignment horizontal="justify" vertical="center" wrapText="1"/>
    </xf>
    <xf numFmtId="10" fontId="52" fillId="18" borderId="61" xfId="0" applyNumberFormat="1" applyFont="1" applyFill="1" applyBorder="1" applyAlignment="1" applyProtection="1">
      <alignment horizontal="center" vertical="center" wrapText="1"/>
    </xf>
    <xf numFmtId="10" fontId="12" fillId="18" borderId="61" xfId="0" applyNumberFormat="1" applyFont="1" applyFill="1" applyBorder="1" applyAlignment="1" applyProtection="1">
      <alignment horizontal="center" vertical="center" wrapText="1"/>
    </xf>
    <xf numFmtId="10" fontId="12" fillId="18" borderId="63" xfId="0" applyNumberFormat="1" applyFont="1" applyFill="1" applyBorder="1" applyAlignment="1" applyProtection="1">
      <alignment horizontal="center" vertical="center" wrapText="1"/>
    </xf>
    <xf numFmtId="0" fontId="8" fillId="30" borderId="66" xfId="0" applyFont="1" applyFill="1" applyBorder="1" applyAlignment="1" applyProtection="1">
      <alignment horizontal="center" vertical="center" wrapText="1"/>
    </xf>
    <xf numFmtId="0" fontId="12" fillId="30" borderId="1" xfId="0" applyFont="1" applyFill="1" applyBorder="1" applyAlignment="1" applyProtection="1">
      <alignment horizontal="justify" vertical="center" wrapText="1"/>
    </xf>
    <xf numFmtId="0" fontId="12" fillId="30" borderId="1" xfId="0" applyFont="1" applyFill="1" applyBorder="1" applyAlignment="1" applyProtection="1">
      <alignment horizontal="center" vertical="center" wrapText="1"/>
    </xf>
    <xf numFmtId="9" fontId="12" fillId="30" borderId="1" xfId="0" applyNumberFormat="1" applyFont="1" applyFill="1" applyBorder="1" applyAlignment="1" applyProtection="1">
      <alignment horizontal="center" vertical="center" wrapText="1"/>
    </xf>
    <xf numFmtId="0" fontId="12" fillId="30" borderId="66" xfId="0" applyFont="1" applyFill="1" applyBorder="1" applyAlignment="1" applyProtection="1">
      <alignment horizontal="justify" vertical="center" wrapText="1"/>
    </xf>
    <xf numFmtId="10" fontId="52" fillId="18" borderId="1" xfId="0" applyNumberFormat="1" applyFont="1" applyFill="1" applyBorder="1" applyAlignment="1" applyProtection="1">
      <alignment horizontal="center" vertical="center" wrapText="1"/>
    </xf>
    <xf numFmtId="10" fontId="12" fillId="18" borderId="1" xfId="0" applyNumberFormat="1" applyFont="1" applyFill="1" applyBorder="1" applyAlignment="1" applyProtection="1">
      <alignment horizontal="center" vertical="center" wrapText="1"/>
    </xf>
    <xf numFmtId="10" fontId="12" fillId="18" borderId="67" xfId="0" applyNumberFormat="1" applyFont="1" applyFill="1" applyBorder="1" applyAlignment="1" applyProtection="1">
      <alignment horizontal="center" vertical="center" wrapText="1"/>
    </xf>
    <xf numFmtId="0" fontId="8" fillId="30" borderId="75" xfId="0" applyFont="1" applyFill="1" applyBorder="1" applyAlignment="1" applyProtection="1">
      <alignment horizontal="center" vertical="center" wrapText="1"/>
    </xf>
    <xf numFmtId="0" fontId="12" fillId="30" borderId="72" xfId="0" applyFont="1" applyFill="1" applyBorder="1" applyAlignment="1" applyProtection="1">
      <alignment horizontal="justify" vertical="center" wrapText="1"/>
    </xf>
    <xf numFmtId="0" fontId="53" fillId="30" borderId="72" xfId="0" applyFont="1" applyFill="1" applyBorder="1" applyAlignment="1" applyProtection="1">
      <alignment horizontal="center" vertical="center" wrapText="1"/>
    </xf>
    <xf numFmtId="9" fontId="53" fillId="30" borderId="72" xfId="0" applyNumberFormat="1" applyFont="1" applyFill="1" applyBorder="1" applyAlignment="1" applyProtection="1">
      <alignment horizontal="center" vertical="center" wrapText="1"/>
    </xf>
    <xf numFmtId="0" fontId="12" fillId="30" borderId="72" xfId="0" applyFont="1" applyFill="1" applyBorder="1" applyAlignment="1" applyProtection="1">
      <alignment horizontal="center" vertical="center" wrapText="1"/>
    </xf>
    <xf numFmtId="0" fontId="12" fillId="30" borderId="75" xfId="0" applyFont="1" applyFill="1" applyBorder="1" applyAlignment="1" applyProtection="1">
      <alignment horizontal="justify" vertical="center" wrapText="1"/>
    </xf>
    <xf numFmtId="10" fontId="52" fillId="18" borderId="72" xfId="0" applyNumberFormat="1" applyFont="1" applyFill="1" applyBorder="1" applyAlignment="1" applyProtection="1">
      <alignment horizontal="center" vertical="center" wrapText="1"/>
    </xf>
    <xf numFmtId="10" fontId="12" fillId="18" borderId="72" xfId="0" applyNumberFormat="1" applyFont="1" applyFill="1" applyBorder="1" applyAlignment="1" applyProtection="1">
      <alignment horizontal="center" vertical="center" wrapText="1"/>
    </xf>
    <xf numFmtId="10" fontId="12" fillId="18" borderId="76" xfId="0" applyNumberFormat="1" applyFont="1" applyFill="1" applyBorder="1" applyAlignment="1" applyProtection="1">
      <alignment horizontal="center" vertical="center" wrapText="1"/>
    </xf>
    <xf numFmtId="0" fontId="15" fillId="0" borderId="85" xfId="0" applyFont="1" applyBorder="1" applyAlignment="1" applyProtection="1">
      <alignment horizontal="center" vertical="center" wrapText="1"/>
    </xf>
    <xf numFmtId="0" fontId="8" fillId="0" borderId="77" xfId="0" applyFont="1" applyBorder="1" applyAlignment="1" applyProtection="1">
      <alignment horizontal="center" vertical="center" wrapText="1"/>
    </xf>
    <xf numFmtId="0" fontId="12" fillId="0" borderId="3" xfId="0" applyFont="1" applyBorder="1" applyAlignment="1" applyProtection="1">
      <alignment horizontal="justify" vertical="center" wrapText="1"/>
    </xf>
    <xf numFmtId="0" fontId="12" fillId="0" borderId="3" xfId="0" applyFont="1" applyBorder="1" applyAlignment="1" applyProtection="1">
      <alignment horizontal="center" vertical="center" wrapText="1"/>
    </xf>
    <xf numFmtId="9" fontId="12" fillId="0" borderId="3" xfId="0" applyNumberFormat="1" applyFont="1" applyBorder="1" applyAlignment="1" applyProtection="1">
      <alignment horizontal="center" vertical="center" wrapText="1"/>
    </xf>
    <xf numFmtId="0" fontId="12" fillId="0" borderId="60" xfId="0" applyFont="1" applyBorder="1" applyAlignment="1" applyProtection="1">
      <alignment horizontal="left" vertical="center" wrapText="1"/>
    </xf>
    <xf numFmtId="0" fontId="15" fillId="0" borderId="79" xfId="0" applyFont="1" applyBorder="1" applyAlignment="1" applyProtection="1">
      <alignment horizontal="center" vertical="center" wrapText="1"/>
    </xf>
    <xf numFmtId="0" fontId="12" fillId="0" borderId="66" xfId="0" applyFont="1" applyBorder="1" applyAlignment="1" applyProtection="1">
      <alignment horizontal="left" vertical="center" wrapText="1"/>
    </xf>
    <xf numFmtId="0" fontId="15" fillId="0" borderId="16" xfId="0" applyFont="1" applyBorder="1" applyAlignment="1" applyProtection="1">
      <alignment horizontal="justify" vertical="center" wrapText="1"/>
    </xf>
    <xf numFmtId="0" fontId="15" fillId="0" borderId="86" xfId="0" applyFont="1" applyBorder="1" applyAlignment="1" applyProtection="1">
      <alignment horizontal="center" vertical="center" wrapText="1"/>
    </xf>
    <xf numFmtId="0" fontId="8" fillId="0" borderId="75" xfId="0" applyFont="1" applyBorder="1" applyAlignment="1" applyProtection="1">
      <alignment horizontal="center" vertical="center" wrapText="1"/>
    </xf>
    <xf numFmtId="0" fontId="12" fillId="0" borderId="72" xfId="0" applyFont="1" applyBorder="1" applyAlignment="1" applyProtection="1">
      <alignment horizontal="justify" vertical="center" wrapText="1"/>
    </xf>
    <xf numFmtId="0" fontId="53" fillId="0" borderId="72" xfId="0" applyFont="1" applyBorder="1" applyAlignment="1" applyProtection="1">
      <alignment horizontal="center" vertical="center" wrapText="1"/>
    </xf>
    <xf numFmtId="9" fontId="53" fillId="0" borderId="72" xfId="0" applyNumberFormat="1" applyFont="1" applyBorder="1" applyAlignment="1" applyProtection="1">
      <alignment horizontal="center" vertical="center" wrapText="1"/>
    </xf>
    <xf numFmtId="0" fontId="12" fillId="0" borderId="72" xfId="0" applyFont="1" applyBorder="1" applyAlignment="1" applyProtection="1">
      <alignment horizontal="center" vertical="center" wrapText="1"/>
    </xf>
    <xf numFmtId="14" fontId="12" fillId="0" borderId="74" xfId="0" applyNumberFormat="1" applyFont="1" applyBorder="1" applyAlignment="1" applyProtection="1">
      <alignment horizontal="center" vertical="center" wrapText="1"/>
    </xf>
    <xf numFmtId="0" fontId="12" fillId="0" borderId="75" xfId="0" applyFont="1" applyBorder="1" applyAlignment="1" applyProtection="1">
      <alignment horizontal="left" vertical="center" wrapText="1"/>
    </xf>
    <xf numFmtId="0" fontId="15" fillId="30" borderId="12" xfId="0" applyFont="1" applyFill="1" applyBorder="1" applyAlignment="1" applyProtection="1">
      <alignment horizontal="justify" vertical="center" wrapText="1"/>
    </xf>
    <xf numFmtId="0" fontId="12" fillId="30" borderId="60" xfId="0" applyFont="1" applyFill="1" applyBorder="1" applyAlignment="1" applyProtection="1">
      <alignment horizontal="left" vertical="center" wrapText="1"/>
    </xf>
    <xf numFmtId="10" fontId="52" fillId="31" borderId="61" xfId="0" applyNumberFormat="1" applyFont="1" applyFill="1" applyBorder="1" applyAlignment="1" applyProtection="1">
      <alignment horizontal="center" vertical="center" wrapText="1"/>
    </xf>
    <xf numFmtId="0" fontId="15" fillId="0" borderId="17" xfId="0" applyFont="1" applyBorder="1" applyAlignment="1" applyProtection="1">
      <alignment horizontal="justify" vertical="center" wrapText="1"/>
    </xf>
    <xf numFmtId="0" fontId="15" fillId="30" borderId="16" xfId="0" applyFont="1" applyFill="1" applyBorder="1" applyAlignment="1" applyProtection="1">
      <alignment horizontal="justify" vertical="center" wrapText="1"/>
    </xf>
    <xf numFmtId="0" fontId="12" fillId="30" borderId="75" xfId="0" applyFont="1" applyFill="1" applyBorder="1" applyAlignment="1" applyProtection="1">
      <alignment horizontal="left" vertical="center" wrapText="1"/>
    </xf>
    <xf numFmtId="10" fontId="52" fillId="31" borderId="72" xfId="0" applyNumberFormat="1" applyFont="1" applyFill="1" applyBorder="1" applyAlignment="1" applyProtection="1">
      <alignment horizontal="center" vertical="center" wrapText="1"/>
    </xf>
    <xf numFmtId="0" fontId="82" fillId="0" borderId="0" xfId="0" applyFont="1" applyAlignment="1" applyProtection="1">
      <alignment vertical="center" wrapText="1"/>
    </xf>
    <xf numFmtId="0" fontId="82" fillId="0" borderId="0" xfId="0" applyFont="1" applyAlignment="1" applyProtection="1">
      <alignment vertical="center"/>
    </xf>
    <xf numFmtId="9" fontId="82" fillId="0" borderId="0" xfId="0" applyNumberFormat="1" applyFont="1" applyAlignment="1" applyProtection="1">
      <alignment vertical="center"/>
    </xf>
    <xf numFmtId="175" fontId="82" fillId="0" borderId="0" xfId="0" applyNumberFormat="1" applyFont="1" applyAlignment="1" applyProtection="1">
      <alignment vertical="center"/>
    </xf>
    <xf numFmtId="9" fontId="82" fillId="0" borderId="0" xfId="0" applyNumberFormat="1" applyFont="1" applyAlignment="1" applyProtection="1">
      <alignment horizontal="center" vertical="center"/>
    </xf>
    <xf numFmtId="10" fontId="82" fillId="0" borderId="0" xfId="0" applyNumberFormat="1" applyFont="1" applyAlignment="1" applyProtection="1">
      <alignment horizontal="center" vertical="center"/>
    </xf>
    <xf numFmtId="0" fontId="83" fillId="0" borderId="0" xfId="0" applyFont="1" applyAlignment="1" applyProtection="1">
      <alignment vertical="center"/>
    </xf>
    <xf numFmtId="10" fontId="84" fillId="0" borderId="0" xfId="0" applyNumberFormat="1" applyFont="1" applyAlignment="1" applyProtection="1">
      <alignment vertical="center"/>
    </xf>
    <xf numFmtId="0" fontId="12" fillId="0" borderId="0" xfId="0" applyFont="1" applyAlignment="1" applyProtection="1">
      <alignment horizontal="center" vertical="center"/>
    </xf>
    <xf numFmtId="175" fontId="12" fillId="0" borderId="0" xfId="0" applyNumberFormat="1" applyFont="1" applyAlignment="1" applyProtection="1">
      <alignment vertical="center"/>
    </xf>
    <xf numFmtId="9" fontId="12" fillId="0" borderId="0" xfId="0" applyNumberFormat="1" applyFont="1" applyAlignment="1" applyProtection="1">
      <alignment horizontal="center" vertical="center"/>
    </xf>
    <xf numFmtId="0" fontId="24" fillId="0" borderId="0" xfId="0" applyFont="1" applyAlignment="1" applyProtection="1">
      <alignment vertical="center"/>
    </xf>
    <xf numFmtId="0" fontId="78" fillId="2" borderId="4" xfId="0" applyFont="1" applyFill="1" applyBorder="1" applyAlignment="1" applyProtection="1">
      <alignment horizontal="center" vertical="center" wrapText="1"/>
    </xf>
    <xf numFmtId="0" fontId="78" fillId="2" borderId="10" xfId="0" applyFont="1" applyFill="1" applyBorder="1" applyAlignment="1" applyProtection="1">
      <alignment horizontal="center" vertical="center" wrapText="1"/>
    </xf>
    <xf numFmtId="0" fontId="78" fillId="2" borderId="5"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xf>
    <xf numFmtId="0" fontId="71" fillId="2" borderId="0" xfId="0" applyFont="1" applyFill="1" applyAlignment="1" applyProtection="1">
      <alignment vertical="center" wrapText="1"/>
    </xf>
    <xf numFmtId="10" fontId="12" fillId="2" borderId="0" xfId="0" applyNumberFormat="1" applyFont="1" applyFill="1" applyAlignment="1" applyProtection="1">
      <alignment horizontal="center" vertical="center"/>
    </xf>
    <xf numFmtId="0" fontId="78" fillId="2" borderId="1" xfId="0" applyFont="1" applyFill="1" applyBorder="1" applyAlignment="1" applyProtection="1">
      <alignment horizontal="center" vertical="center" wrapText="1"/>
    </xf>
    <xf numFmtId="0" fontId="78" fillId="2" borderId="1" xfId="0" applyFont="1" applyFill="1" applyBorder="1" applyAlignment="1" applyProtection="1">
      <alignment horizontal="center" vertical="center"/>
    </xf>
    <xf numFmtId="0" fontId="71" fillId="2" borderId="0" xfId="0" applyFont="1" applyFill="1" applyAlignment="1" applyProtection="1">
      <alignment vertical="center"/>
    </xf>
    <xf numFmtId="0" fontId="20" fillId="2" borderId="0" xfId="0" applyFont="1" applyFill="1" applyProtection="1"/>
    <xf numFmtId="0" fontId="4" fillId="2" borderId="0" xfId="0" applyFont="1" applyFill="1" applyAlignment="1" applyProtection="1">
      <alignment vertical="center" wrapText="1"/>
    </xf>
    <xf numFmtId="0" fontId="29" fillId="21" borderId="1" xfId="0" applyFont="1" applyFill="1" applyBorder="1" applyAlignment="1" applyProtection="1">
      <alignment horizontal="center" vertical="center" wrapText="1"/>
    </xf>
    <xf numFmtId="0" fontId="29" fillId="21" borderId="7" xfId="0" applyFont="1" applyFill="1" applyBorder="1" applyAlignment="1" applyProtection="1">
      <alignment horizontal="center" vertical="center" wrapText="1"/>
    </xf>
    <xf numFmtId="0" fontId="29" fillId="21" borderId="9" xfId="0" applyFont="1" applyFill="1" applyBorder="1" applyAlignment="1" applyProtection="1">
      <alignment horizontal="center" vertical="center" wrapText="1"/>
    </xf>
    <xf numFmtId="0" fontId="10" fillId="22" borderId="1" xfId="0" applyFont="1" applyFill="1" applyBorder="1" applyAlignment="1" applyProtection="1">
      <alignment horizontal="center" vertical="center" wrapText="1"/>
    </xf>
    <xf numFmtId="0" fontId="0" fillId="2" borderId="0" xfId="0" applyFill="1" applyProtection="1"/>
    <xf numFmtId="0" fontId="29" fillId="21" borderId="6" xfId="0" applyFont="1" applyFill="1" applyBorder="1" applyAlignment="1" applyProtection="1">
      <alignment horizontal="center" vertical="center" wrapText="1"/>
    </xf>
    <xf numFmtId="0" fontId="29" fillId="21" borderId="57" xfId="0" applyFont="1" applyFill="1" applyBorder="1" applyAlignment="1" applyProtection="1">
      <alignment horizontal="center" vertical="center" wrapText="1"/>
    </xf>
    <xf numFmtId="0" fontId="29" fillId="21" borderId="58" xfId="0" applyFont="1" applyFill="1" applyBorder="1" applyAlignment="1" applyProtection="1">
      <alignment horizontal="center" vertical="center" wrapText="1"/>
    </xf>
    <xf numFmtId="0" fontId="46" fillId="22" borderId="6" xfId="0" applyFont="1" applyFill="1" applyBorder="1" applyAlignment="1" applyProtection="1">
      <alignment horizontal="center" vertical="center" wrapText="1"/>
    </xf>
    <xf numFmtId="0" fontId="46" fillId="22" borderId="9" xfId="0" applyFont="1" applyFill="1" applyBorder="1" applyAlignment="1" applyProtection="1">
      <alignment horizontal="center" vertical="center" wrapText="1"/>
    </xf>
    <xf numFmtId="0" fontId="17" fillId="2" borderId="0" xfId="0" applyFont="1" applyFill="1" applyProtection="1"/>
    <xf numFmtId="0" fontId="94" fillId="0" borderId="46" xfId="0" applyFont="1" applyBorder="1" applyAlignment="1" applyProtection="1">
      <alignment horizontal="center" vertical="center" wrapText="1"/>
    </xf>
    <xf numFmtId="0" fontId="94" fillId="0" borderId="49" xfId="0" applyFont="1" applyBorder="1" applyAlignment="1" applyProtection="1">
      <alignment horizontal="center" vertical="center" wrapText="1"/>
    </xf>
    <xf numFmtId="0" fontId="94" fillId="0" borderId="50" xfId="0" applyFont="1" applyBorder="1" applyAlignment="1" applyProtection="1">
      <alignment horizontal="center" vertical="center" wrapText="1"/>
    </xf>
    <xf numFmtId="9" fontId="96" fillId="0" borderId="46" xfId="0" applyNumberFormat="1" applyFont="1" applyBorder="1" applyAlignment="1" applyProtection="1">
      <alignment horizontal="center" vertical="center" textRotation="90" wrapText="1"/>
    </xf>
    <xf numFmtId="0" fontId="96" fillId="0" borderId="46" xfId="0" applyFont="1" applyBorder="1" applyAlignment="1" applyProtection="1">
      <alignment horizontal="center" vertical="center" wrapText="1"/>
    </xf>
    <xf numFmtId="2" fontId="94" fillId="0" borderId="46" xfId="0" applyNumberFormat="1" applyFont="1" applyBorder="1" applyAlignment="1" applyProtection="1">
      <alignment horizontal="center" vertical="center" wrapText="1"/>
    </xf>
    <xf numFmtId="0" fontId="100" fillId="0" borderId="54" xfId="0" applyFont="1" applyBorder="1" applyAlignment="1" applyProtection="1">
      <alignment horizontal="left" vertical="center" wrapText="1"/>
    </xf>
    <xf numFmtId="10" fontId="100" fillId="0" borderId="46" xfId="0" applyNumberFormat="1" applyFont="1" applyBorder="1" applyAlignment="1" applyProtection="1">
      <alignment horizontal="left" vertical="center" wrapText="1"/>
    </xf>
    <xf numFmtId="0" fontId="17" fillId="0" borderId="54" xfId="0" applyFont="1" applyBorder="1" applyAlignment="1" applyProtection="1">
      <alignment horizontal="left" vertical="center" wrapText="1"/>
    </xf>
    <xf numFmtId="0" fontId="17" fillId="0" borderId="46" xfId="0" applyFont="1" applyBorder="1" applyAlignment="1" applyProtection="1">
      <alignment horizontal="left" vertical="center" wrapText="1"/>
    </xf>
    <xf numFmtId="0" fontId="94" fillId="0" borderId="46" xfId="0" applyFont="1" applyBorder="1" applyAlignment="1" applyProtection="1">
      <alignment horizontal="center" vertical="center"/>
    </xf>
    <xf numFmtId="0" fontId="94" fillId="0" borderId="81" xfId="0" applyFont="1" applyBorder="1" applyAlignment="1" applyProtection="1">
      <alignment horizontal="center" vertical="center" wrapText="1"/>
    </xf>
    <xf numFmtId="0" fontId="94" fillId="0" borderId="82" xfId="0" applyFont="1" applyBorder="1" applyAlignment="1" applyProtection="1">
      <alignment horizontal="center" vertical="center" wrapText="1"/>
    </xf>
    <xf numFmtId="0" fontId="100" fillId="0" borderId="55" xfId="0" applyFont="1" applyBorder="1" applyAlignment="1" applyProtection="1">
      <alignment horizontal="left" vertical="center" wrapText="1"/>
    </xf>
    <xf numFmtId="0" fontId="17" fillId="0" borderId="55" xfId="0" applyFont="1" applyBorder="1" applyAlignment="1" applyProtection="1">
      <alignment horizontal="left" vertical="center" wrapText="1"/>
    </xf>
    <xf numFmtId="0" fontId="96" fillId="0" borderId="46" xfId="0" applyFont="1" applyBorder="1" applyAlignment="1" applyProtection="1">
      <alignment horizontal="center" vertical="center" textRotation="90" wrapText="1"/>
    </xf>
    <xf numFmtId="0" fontId="100" fillId="0" borderId="46" xfId="0" applyFont="1" applyBorder="1" applyAlignment="1" applyProtection="1">
      <alignment horizontal="left" vertical="center"/>
    </xf>
    <xf numFmtId="0" fontId="17" fillId="0" borderId="46" xfId="0" applyFont="1" applyBorder="1" applyAlignment="1" applyProtection="1">
      <alignment horizontal="left" vertical="center"/>
    </xf>
    <xf numFmtId="0" fontId="94" fillId="0" borderId="51" xfId="0" applyFont="1" applyBorder="1" applyAlignment="1" applyProtection="1">
      <alignment horizontal="center" vertical="center" wrapText="1"/>
    </xf>
    <xf numFmtId="0" fontId="94" fillId="0" borderId="52" xfId="0" applyFont="1" applyBorder="1" applyAlignment="1" applyProtection="1">
      <alignment horizontal="center" vertical="center" wrapText="1"/>
    </xf>
    <xf numFmtId="0" fontId="100" fillId="0" borderId="56" xfId="0" applyFont="1" applyBorder="1" applyAlignment="1" applyProtection="1">
      <alignment horizontal="left" vertical="center" wrapText="1"/>
    </xf>
    <xf numFmtId="0" fontId="17" fillId="0" borderId="56" xfId="0" applyFont="1" applyBorder="1" applyAlignment="1" applyProtection="1">
      <alignment horizontal="left" vertical="center" wrapText="1"/>
    </xf>
    <xf numFmtId="0" fontId="14" fillId="2" borderId="0" xfId="0" applyFont="1" applyFill="1" applyAlignment="1" applyProtection="1">
      <alignment horizontal="left" vertical="center"/>
    </xf>
  </cellXfs>
  <cellStyles count="29">
    <cellStyle name="BodyStyle" xfId="28" xr:uid="{00000000-0005-0000-0000-000000000000}"/>
    <cellStyle name="Currency" xfId="27" xr:uid="{00000000-0005-0000-0000-000001000000}"/>
    <cellStyle name="Hipervínculo" xfId="4" builtinId="8"/>
    <cellStyle name="Millares" xfId="3" builtinId="3"/>
    <cellStyle name="Millares [0]" xfId="18" builtinId="6"/>
    <cellStyle name="Millares [0] 2" xfId="24" xr:uid="{00000000-0005-0000-0000-000005000000}"/>
    <cellStyle name="Millares 2" xfId="5" xr:uid="{00000000-0005-0000-0000-000006000000}"/>
    <cellStyle name="Millares 2 2" xfId="14" xr:uid="{00000000-0005-0000-0000-000007000000}"/>
    <cellStyle name="Millares 2 2 2" xfId="22" xr:uid="{00000000-0005-0000-0000-000008000000}"/>
    <cellStyle name="Millares 3" xfId="13" xr:uid="{00000000-0005-0000-0000-000009000000}"/>
    <cellStyle name="Millares 3 2" xfId="21" xr:uid="{00000000-0005-0000-0000-00000A000000}"/>
    <cellStyle name="Millares 4" xfId="16" xr:uid="{00000000-0005-0000-0000-00000B000000}"/>
    <cellStyle name="Millares 4 2" xfId="23" xr:uid="{00000000-0005-0000-0000-00000C000000}"/>
    <cellStyle name="Millares 5" xfId="20" xr:uid="{00000000-0005-0000-0000-00000D000000}"/>
    <cellStyle name="Millares 6" xfId="19" xr:uid="{00000000-0005-0000-0000-00000E000000}"/>
    <cellStyle name="Moneda" xfId="1" builtinId="4"/>
    <cellStyle name="Moneda [0] 2" xfId="25" xr:uid="{00000000-0005-0000-0000-000010000000}"/>
    <cellStyle name="Moneda 2" xfId="9" xr:uid="{00000000-0005-0000-0000-000011000000}"/>
    <cellStyle name="Moneda 3" xfId="12" xr:uid="{00000000-0005-0000-0000-000012000000}"/>
    <cellStyle name="Moneda 4" xfId="15" xr:uid="{00000000-0005-0000-0000-000013000000}"/>
    <cellStyle name="Normal" xfId="0" builtinId="0"/>
    <cellStyle name="Normal 2" xfId="11" xr:uid="{00000000-0005-0000-0000-000015000000}"/>
    <cellStyle name="Normal 3" xfId="17" xr:uid="{00000000-0005-0000-0000-000016000000}"/>
    <cellStyle name="Normal_504 Seguimiento Plan de Acción reprogramacion junio 2010" xfId="6" xr:uid="{00000000-0005-0000-0000-000017000000}"/>
    <cellStyle name="Porcentaje" xfId="2" builtinId="5"/>
    <cellStyle name="Porcentaje 2" xfId="8" xr:uid="{00000000-0005-0000-0000-000019000000}"/>
    <cellStyle name="Porcentaje 2 2" xfId="26" xr:uid="{00000000-0005-0000-0000-00001A000000}"/>
    <cellStyle name="Porcentaje 4" xfId="7" xr:uid="{00000000-0005-0000-0000-00001B000000}"/>
    <cellStyle name="Porcentual 4" xfId="10" xr:uid="{00000000-0005-0000-0000-00001C000000}"/>
  </cellStyles>
  <dxfs count="0"/>
  <tableStyles count="0" defaultTableStyle="TableStyleMedium2" defaultPivotStyle="PivotStyleLight16"/>
  <colors>
    <mruColors>
      <color rgb="FF99CCFF"/>
      <color rgb="FFFF3399"/>
      <color rgb="FF336600"/>
      <color rgb="FFFFFF99"/>
      <color rgb="FFD60093"/>
      <color rgb="FF00CCFF"/>
      <color rgb="FF000000"/>
      <color rgb="FF1810B0"/>
      <color rgb="FFFF3F3F"/>
      <color rgb="FF3E89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3. EJEC PRESUPUESTAL'!A1"/><Relationship Id="rId7" Type="http://schemas.openxmlformats.org/officeDocument/2006/relationships/hyperlink" Target="#'4. ACTIVIDADES Y TAREAS'!A1"/><Relationship Id="rId2" Type="http://schemas.openxmlformats.org/officeDocument/2006/relationships/hyperlink" Target="#'2. RESUMEN MES DE REPORTE'!A1"/><Relationship Id="rId1" Type="http://schemas.openxmlformats.org/officeDocument/2006/relationships/hyperlink" Target="#'1.PROGRAMACION CUATRIENIO'!A1"/><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hyperlink" Target="#'5. METAS PDD'!A1"/></Relationships>
</file>

<file path=xl/drawings/_rels/drawing2.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DICE!A1"/></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DICE!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6.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INDICE!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INDICE!A1"/><Relationship Id="rId4"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hyperlink" Target="#'INSTRUCCI&#211;N DE DILIGENCIAMIENTO'!_Toc461442748"/><Relationship Id="rId2" Type="http://schemas.openxmlformats.org/officeDocument/2006/relationships/hyperlink" Target="#INDICE!A1"/><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659947</xdr:colOff>
      <xdr:row>8</xdr:row>
      <xdr:rowOff>738786</xdr:rowOff>
    </xdr:from>
    <xdr:to>
      <xdr:col>9</xdr:col>
      <xdr:colOff>407814</xdr:colOff>
      <xdr:row>10</xdr:row>
      <xdr:rowOff>206508</xdr:rowOff>
    </xdr:to>
    <xdr:sp macro="" textlink="">
      <xdr:nvSpPr>
        <xdr:cNvPr id="2" name="Rectángulo redondeado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1163411" y="3188072"/>
          <a:ext cx="5925510" cy="474650"/>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1. </a:t>
          </a:r>
          <a:r>
            <a:rPr lang="es-CO" sz="2800">
              <a:solidFill>
                <a:srgbClr val="0070C0"/>
              </a:solidFill>
              <a:effectLst/>
              <a:latin typeface="+mn-lt"/>
              <a:ea typeface="+mn-ea"/>
              <a:cs typeface="+mn-cs"/>
            </a:rPr>
            <a:t>PROGRAMACIÓN CUATRIENIO</a:t>
          </a:r>
          <a:endParaRPr lang="es-CO" sz="2800">
            <a:solidFill>
              <a:srgbClr val="0070C0"/>
            </a:solidFill>
          </a:endParaRPr>
        </a:p>
      </xdr:txBody>
    </xdr:sp>
    <xdr:clientData/>
  </xdr:twoCellAnchor>
  <xdr:twoCellAnchor>
    <xdr:from>
      <xdr:col>1</xdr:col>
      <xdr:colOff>644659</xdr:colOff>
      <xdr:row>11</xdr:row>
      <xdr:rowOff>292542</xdr:rowOff>
    </xdr:from>
    <xdr:to>
      <xdr:col>9</xdr:col>
      <xdr:colOff>392526</xdr:colOff>
      <xdr:row>14</xdr:row>
      <xdr:rowOff>70464</xdr:rowOff>
    </xdr:to>
    <xdr:sp macro="" textlink="">
      <xdr:nvSpPr>
        <xdr:cNvPr id="7" name="Rectángulo redondeado 6">
          <a:hlinkClick xmlns:r="http://schemas.openxmlformats.org/officeDocument/2006/relationships" r:id="rId2"/>
          <a:extLst>
            <a:ext uri="{FF2B5EF4-FFF2-40B4-BE49-F238E27FC236}">
              <a16:creationId xmlns:a16="http://schemas.microsoft.com/office/drawing/2014/main" id="{00000000-0008-0000-0000-000007000000}"/>
            </a:ext>
          </a:extLst>
        </xdr:cNvPr>
        <xdr:cNvSpPr/>
      </xdr:nvSpPr>
      <xdr:spPr>
        <a:xfrm>
          <a:off x="1148123" y="3980078"/>
          <a:ext cx="5925510" cy="675993"/>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2. RESUMEN EJECUTIVO</a:t>
          </a:r>
        </a:p>
      </xdr:txBody>
    </xdr:sp>
    <xdr:clientData/>
  </xdr:twoCellAnchor>
  <xdr:twoCellAnchor>
    <xdr:from>
      <xdr:col>1</xdr:col>
      <xdr:colOff>627289</xdr:colOff>
      <xdr:row>15</xdr:row>
      <xdr:rowOff>152381</xdr:rowOff>
    </xdr:from>
    <xdr:to>
      <xdr:col>9</xdr:col>
      <xdr:colOff>375156</xdr:colOff>
      <xdr:row>18</xdr:row>
      <xdr:rowOff>163281</xdr:rowOff>
    </xdr:to>
    <xdr:sp macro="" textlink="">
      <xdr:nvSpPr>
        <xdr:cNvPr id="9" name="Rectángulo redondeado 8">
          <a:hlinkClick xmlns:r="http://schemas.openxmlformats.org/officeDocument/2006/relationships" r:id="rId3"/>
          <a:extLst>
            <a:ext uri="{FF2B5EF4-FFF2-40B4-BE49-F238E27FC236}">
              <a16:creationId xmlns:a16="http://schemas.microsoft.com/office/drawing/2014/main" id="{00000000-0008-0000-0000-000009000000}"/>
            </a:ext>
          </a:extLst>
        </xdr:cNvPr>
        <xdr:cNvSpPr/>
      </xdr:nvSpPr>
      <xdr:spPr>
        <a:xfrm>
          <a:off x="1130753" y="4996524"/>
          <a:ext cx="5925510" cy="813721"/>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3.</a:t>
          </a:r>
          <a:r>
            <a:rPr lang="es-CO" sz="2800" baseline="0">
              <a:solidFill>
                <a:srgbClr val="0070C0"/>
              </a:solidFill>
            </a:rPr>
            <a:t> EJECUCIÓN PRESUPUESTAL</a:t>
          </a:r>
        </a:p>
      </xdr:txBody>
    </xdr:sp>
    <xdr:clientData/>
  </xdr:twoCellAnchor>
  <xdr:twoCellAnchor>
    <xdr:from>
      <xdr:col>1</xdr:col>
      <xdr:colOff>675394</xdr:colOff>
      <xdr:row>26</xdr:row>
      <xdr:rowOff>57465</xdr:rowOff>
    </xdr:from>
    <xdr:to>
      <xdr:col>9</xdr:col>
      <xdr:colOff>423261</xdr:colOff>
      <xdr:row>31</xdr:row>
      <xdr:rowOff>177928</xdr:rowOff>
    </xdr:to>
    <xdr:sp macro="" textlink="">
      <xdr:nvSpPr>
        <xdr:cNvPr id="13" name="Rectángulo redondeado 12">
          <a:hlinkClick xmlns:r="http://schemas.openxmlformats.org/officeDocument/2006/relationships" r:id="rId4"/>
          <a:extLst>
            <a:ext uri="{FF2B5EF4-FFF2-40B4-BE49-F238E27FC236}">
              <a16:creationId xmlns:a16="http://schemas.microsoft.com/office/drawing/2014/main" id="{00000000-0008-0000-0000-00000D000000}"/>
            </a:ext>
          </a:extLst>
        </xdr:cNvPr>
        <xdr:cNvSpPr/>
      </xdr:nvSpPr>
      <xdr:spPr>
        <a:xfrm>
          <a:off x="1178858" y="7378108"/>
          <a:ext cx="5925510" cy="1072963"/>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5. AVANCE METAS PLAN DE DESARROLLO</a:t>
          </a:r>
        </a:p>
      </xdr:txBody>
    </xdr:sp>
    <xdr:clientData/>
  </xdr:twoCellAnchor>
  <xdr:twoCellAnchor>
    <xdr:from>
      <xdr:col>1</xdr:col>
      <xdr:colOff>34637</xdr:colOff>
      <xdr:row>0</xdr:row>
      <xdr:rowOff>193822</xdr:rowOff>
    </xdr:from>
    <xdr:to>
      <xdr:col>2</xdr:col>
      <xdr:colOff>158462</xdr:colOff>
      <xdr:row>2</xdr:row>
      <xdr:rowOff>324717</xdr:rowOff>
    </xdr:to>
    <xdr:pic>
      <xdr:nvPicPr>
        <xdr:cNvPr id="14" name="Imagen 4" descr="escudo_negro">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536864" y="193822"/>
          <a:ext cx="885825" cy="1031440"/>
        </a:xfrm>
        <a:prstGeom prst="rect">
          <a:avLst/>
        </a:prstGeom>
        <a:noFill/>
        <a:ln w="9525">
          <a:noFill/>
          <a:miter lim="800000"/>
          <a:headEnd/>
          <a:tailEnd/>
        </a:ln>
      </xdr:spPr>
    </xdr:pic>
    <xdr:clientData/>
  </xdr:twoCellAnchor>
  <xdr:twoCellAnchor>
    <xdr:from>
      <xdr:col>19</xdr:col>
      <xdr:colOff>121226</xdr:colOff>
      <xdr:row>0</xdr:row>
      <xdr:rowOff>294409</xdr:rowOff>
    </xdr:from>
    <xdr:to>
      <xdr:col>20</xdr:col>
      <xdr:colOff>980627</xdr:colOff>
      <xdr:row>1</xdr:row>
      <xdr:rowOff>432954</xdr:rowOff>
    </xdr:to>
    <xdr:sp macro="" textlink="">
      <xdr:nvSpPr>
        <xdr:cNvPr id="1025" name="Object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122464</xdr:colOff>
      <xdr:row>0</xdr:row>
      <xdr:rowOff>299358</xdr:rowOff>
    </xdr:from>
    <xdr:to>
      <xdr:col>20</xdr:col>
      <xdr:colOff>1074964</xdr:colOff>
      <xdr:row>1</xdr:row>
      <xdr:rowOff>381000</xdr:rowOff>
    </xdr:to>
    <xdr:pic>
      <xdr:nvPicPr>
        <xdr:cNvPr id="12" name="Imagen 11">
          <a:extLst>
            <a:ext uri="{FF2B5EF4-FFF2-40B4-BE49-F238E27FC236}">
              <a16:creationId xmlns:a16="http://schemas.microsoft.com/office/drawing/2014/main" id="{00000000-0008-0000-0000-00000C000000}"/>
            </a:ext>
          </a:extLst>
        </xdr:cNvPr>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21724" t="27673" r="31433" b="37148"/>
        <a:stretch/>
      </xdr:blipFill>
      <xdr:spPr bwMode="auto">
        <a:xfrm>
          <a:off x="13811250" y="299358"/>
          <a:ext cx="1986643" cy="530678"/>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623926</xdr:colOff>
      <xdr:row>19</xdr:row>
      <xdr:rowOff>130426</xdr:rowOff>
    </xdr:from>
    <xdr:to>
      <xdr:col>9</xdr:col>
      <xdr:colOff>371793</xdr:colOff>
      <xdr:row>25</xdr:row>
      <xdr:rowOff>50711</xdr:rowOff>
    </xdr:to>
    <xdr:sp macro="" textlink="">
      <xdr:nvSpPr>
        <xdr:cNvPr id="4" name="Rectángulo redondeado 10">
          <a:hlinkClick xmlns:r="http://schemas.openxmlformats.org/officeDocument/2006/relationships" r:id="rId7"/>
          <a:extLst>
            <a:ext uri="{FF2B5EF4-FFF2-40B4-BE49-F238E27FC236}">
              <a16:creationId xmlns:a16="http://schemas.microsoft.com/office/drawing/2014/main" id="{00000000-0008-0000-0000-000004000000}"/>
            </a:ext>
          </a:extLst>
        </xdr:cNvPr>
        <xdr:cNvSpPr/>
      </xdr:nvSpPr>
      <xdr:spPr>
        <a:xfrm>
          <a:off x="1127390" y="6117569"/>
          <a:ext cx="5925510" cy="1063285"/>
        </a:xfrm>
        <a:prstGeom prst="roundRect">
          <a:avLst>
            <a:gd name="adj" fmla="val 10268"/>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nchorCtr="0"/>
        <a:lstStyle/>
        <a:p>
          <a:pPr algn="ctr"/>
          <a:r>
            <a:rPr lang="es-CO" sz="2800">
              <a:solidFill>
                <a:srgbClr val="0070C0"/>
              </a:solidFill>
            </a:rPr>
            <a:t>4. EJECUCION DE METAS, ACTIVIDADES Y TAREAS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208360</xdr:colOff>
      <xdr:row>0</xdr:row>
      <xdr:rowOff>89296</xdr:rowOff>
    </xdr:from>
    <xdr:to>
      <xdr:col>3</xdr:col>
      <xdr:colOff>2126671</xdr:colOff>
      <xdr:row>4</xdr:row>
      <xdr:rowOff>56029</xdr:rowOff>
    </xdr:to>
    <xdr:pic>
      <xdr:nvPicPr>
        <xdr:cNvPr id="2" name="Imagen 1" descr="http://www.integracionsocial.gov.co/images/displan/logo_bogota_mejor_para_todos.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419" y="89296"/>
          <a:ext cx="4058634" cy="6839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9267032</xdr:colOff>
      <xdr:row>1</xdr:row>
      <xdr:rowOff>59531</xdr:rowOff>
    </xdr:from>
    <xdr:to>
      <xdr:col>3</xdr:col>
      <xdr:colOff>10398126</xdr:colOff>
      <xdr:row>3</xdr:row>
      <xdr:rowOff>139933</xdr:rowOff>
    </xdr:to>
    <xdr:sp macro="" textlink="">
      <xdr:nvSpPr>
        <xdr:cNvPr id="7" name="Flecha izquierda 6">
          <a:hlinkClick xmlns:r="http://schemas.openxmlformats.org/officeDocument/2006/relationships" r:id="rId2"/>
          <a:extLst>
            <a:ext uri="{FF2B5EF4-FFF2-40B4-BE49-F238E27FC236}">
              <a16:creationId xmlns:a16="http://schemas.microsoft.com/office/drawing/2014/main" id="{00000000-0008-0000-0100-000007000000}"/>
            </a:ext>
          </a:extLst>
        </xdr:cNvPr>
        <xdr:cNvSpPr/>
      </xdr:nvSpPr>
      <xdr:spPr>
        <a:xfrm>
          <a:off x="11906251" y="238125"/>
          <a:ext cx="1131094" cy="437589"/>
        </a:xfrm>
        <a:prstGeom prst="leftArrow">
          <a:avLst>
            <a:gd name="adj1" fmla="val 77907"/>
            <a:gd name="adj2" fmla="val 26744"/>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INDICE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108856</xdr:colOff>
      <xdr:row>3</xdr:row>
      <xdr:rowOff>58230</xdr:rowOff>
    </xdr:from>
    <xdr:to>
      <xdr:col>5</xdr:col>
      <xdr:colOff>1728107</xdr:colOff>
      <xdr:row>4</xdr:row>
      <xdr:rowOff>17688</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8749392" y="1446159"/>
          <a:ext cx="1619251" cy="490136"/>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625928</xdr:colOff>
      <xdr:row>0</xdr:row>
      <xdr:rowOff>122464</xdr:rowOff>
    </xdr:from>
    <xdr:to>
      <xdr:col>0</xdr:col>
      <xdr:colOff>1549133</xdr:colOff>
      <xdr:row>2</xdr:row>
      <xdr:rowOff>272143</xdr:rowOff>
    </xdr:to>
    <xdr:pic>
      <xdr:nvPicPr>
        <xdr:cNvPr id="9" name="Imagen 4" descr="escudo_negro">
          <a:extLst>
            <a:ext uri="{FF2B5EF4-FFF2-40B4-BE49-F238E27FC236}">
              <a16:creationId xmlns:a16="http://schemas.microsoft.com/office/drawing/2014/main" id="{00000000-0008-0000-03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5928" y="122464"/>
          <a:ext cx="923205" cy="1074965"/>
        </a:xfrm>
        <a:prstGeom prst="rect">
          <a:avLst/>
        </a:prstGeom>
        <a:noFill/>
        <a:ln w="9525">
          <a:noFill/>
          <a:miter lim="800000"/>
          <a:headEnd/>
          <a:tailEnd/>
        </a:ln>
      </xdr:spPr>
    </xdr:pic>
    <xdr:clientData/>
  </xdr:twoCellAnchor>
  <xdr:twoCellAnchor>
    <xdr:from>
      <xdr:col>5</xdr:col>
      <xdr:colOff>28575</xdr:colOff>
      <xdr:row>0</xdr:row>
      <xdr:rowOff>342900</xdr:rowOff>
    </xdr:from>
    <xdr:to>
      <xdr:col>5</xdr:col>
      <xdr:colOff>1737610</xdr:colOff>
      <xdr:row>1</xdr:row>
      <xdr:rowOff>409575</xdr:rowOff>
    </xdr:to>
    <xdr:sp macro="" textlink="">
      <xdr:nvSpPr>
        <xdr:cNvPr id="3073" name="Object 1" hidden="1">
          <a:extLst>
            <a:ext uri="{63B3BB69-23CF-44E3-9099-C40C66FF867C}">
              <a14:compatExt xmlns:a14="http://schemas.microsoft.com/office/drawing/2010/main"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123825</xdr:colOff>
      <xdr:row>0</xdr:row>
      <xdr:rowOff>400050</xdr:rowOff>
    </xdr:from>
    <xdr:to>
      <xdr:col>5</xdr:col>
      <xdr:colOff>1714500</xdr:colOff>
      <xdr:row>1</xdr:row>
      <xdr:rowOff>371475</xdr:rowOff>
    </xdr:to>
    <xdr:pic>
      <xdr:nvPicPr>
        <xdr:cNvPr id="5" name="Imagen 4">
          <a:extLst>
            <a:ext uri="{FF2B5EF4-FFF2-40B4-BE49-F238E27FC236}">
              <a16:creationId xmlns:a16="http://schemas.microsoft.com/office/drawing/2014/main" id="{00000000-0008-0000-0300-000005000000}"/>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1724" t="27673" r="31433" b="37148"/>
        <a:stretch/>
      </xdr:blipFill>
      <xdr:spPr bwMode="auto">
        <a:xfrm>
          <a:off x="8763000" y="400050"/>
          <a:ext cx="1590675" cy="428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73080</xdr:colOff>
      <xdr:row>3</xdr:row>
      <xdr:rowOff>14507</xdr:rowOff>
    </xdr:from>
    <xdr:to>
      <xdr:col>5</xdr:col>
      <xdr:colOff>1248176</xdr:colOff>
      <xdr:row>5</xdr:row>
      <xdr:rowOff>86345</xdr:rowOff>
    </xdr:to>
    <xdr:sp macro="" textlink="">
      <xdr:nvSpPr>
        <xdr:cNvPr id="8" name="Flecha izquierda 2">
          <a:hlinkClick xmlns:r="http://schemas.openxmlformats.org/officeDocument/2006/relationships" r:id="rId1"/>
          <a:extLst>
            <a:ext uri="{FF2B5EF4-FFF2-40B4-BE49-F238E27FC236}">
              <a16:creationId xmlns:a16="http://schemas.microsoft.com/office/drawing/2014/main" id="{00000000-0008-0000-0400-000008000000}"/>
            </a:ext>
          </a:extLst>
        </xdr:cNvPr>
        <xdr:cNvSpPr/>
      </xdr:nvSpPr>
      <xdr:spPr>
        <a:xfrm>
          <a:off x="8931330" y="1402436"/>
          <a:ext cx="1175096" cy="425623"/>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107694</xdr:colOff>
      <xdr:row>0</xdr:row>
      <xdr:rowOff>190500</xdr:rowOff>
    </xdr:from>
    <xdr:to>
      <xdr:col>0</xdr:col>
      <xdr:colOff>895992</xdr:colOff>
      <xdr:row>2</xdr:row>
      <xdr:rowOff>272143</xdr:rowOff>
    </xdr:to>
    <xdr:pic>
      <xdr:nvPicPr>
        <xdr:cNvPr id="5" name="Imagen 4" descr="escudo_negro">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7694" y="190500"/>
          <a:ext cx="788298" cy="1006929"/>
        </a:xfrm>
        <a:prstGeom prst="rect">
          <a:avLst/>
        </a:prstGeom>
        <a:noFill/>
        <a:ln w="9525">
          <a:noFill/>
          <a:miter lim="800000"/>
          <a:headEnd/>
          <a:tailEnd/>
        </a:ln>
      </xdr:spPr>
    </xdr:pic>
    <xdr:clientData/>
  </xdr:twoCellAnchor>
  <xdr:twoCellAnchor>
    <xdr:from>
      <xdr:col>5</xdr:col>
      <xdr:colOff>123824</xdr:colOff>
      <xdr:row>0</xdr:row>
      <xdr:rowOff>378280</xdr:rowOff>
    </xdr:from>
    <xdr:to>
      <xdr:col>5</xdr:col>
      <xdr:colOff>1522907</xdr:colOff>
      <xdr:row>1</xdr:row>
      <xdr:rowOff>340179</xdr:rowOff>
    </xdr:to>
    <xdr:sp macro="" textlink="">
      <xdr:nvSpPr>
        <xdr:cNvPr id="4097" name="Object 1" hidden="1">
          <a:extLst>
            <a:ext uri="{63B3BB69-23CF-44E3-9099-C40C66FF867C}">
              <a14:compatExt xmlns:a14="http://schemas.microsoft.com/office/drawing/2010/main"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54430</xdr:colOff>
      <xdr:row>0</xdr:row>
      <xdr:rowOff>340178</xdr:rowOff>
    </xdr:from>
    <xdr:to>
      <xdr:col>5</xdr:col>
      <xdr:colOff>1129393</xdr:colOff>
      <xdr:row>1</xdr:row>
      <xdr:rowOff>367392</xdr:rowOff>
    </xdr:to>
    <xdr:pic>
      <xdr:nvPicPr>
        <xdr:cNvPr id="6" name="Imagen 5">
          <a:extLst>
            <a:ext uri="{FF2B5EF4-FFF2-40B4-BE49-F238E27FC236}">
              <a16:creationId xmlns:a16="http://schemas.microsoft.com/office/drawing/2014/main" id="{00000000-0008-0000-0400-000006000000}"/>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1724" t="27673" r="31433" b="37148"/>
        <a:stretch/>
      </xdr:blipFill>
      <xdr:spPr bwMode="auto">
        <a:xfrm>
          <a:off x="8912680" y="340178"/>
          <a:ext cx="1074963" cy="489857"/>
        </a:xfrm>
        <a:prstGeom prst="rect">
          <a:avLst/>
        </a:prstGeom>
        <a:ln>
          <a:noFill/>
        </a:ln>
        <a:extLst>
          <a:ext uri="{53640926-AAD7-44D8-BBD7-CCE9431645EC}">
            <a14:shadowObscured xmlns:a14="http://schemas.microsoft.com/office/drawing/2010/main"/>
          </a:ext>
        </a:extLst>
      </xdr:spPr>
    </xdr:pic>
    <xdr:clientData/>
  </xdr:twoCellAnchor>
  <xdr:twoCellAnchor>
    <xdr:from>
      <xdr:col>5</xdr:col>
      <xdr:colOff>108856</xdr:colOff>
      <xdr:row>6</xdr:row>
      <xdr:rowOff>58230</xdr:rowOff>
    </xdr:from>
    <xdr:to>
      <xdr:col>5</xdr:col>
      <xdr:colOff>1728107</xdr:colOff>
      <xdr:row>7</xdr:row>
      <xdr:rowOff>17688</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8748031" y="1429830"/>
          <a:ext cx="1619251" cy="483333"/>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941295</xdr:colOff>
      <xdr:row>3</xdr:row>
      <xdr:rowOff>147078</xdr:rowOff>
    </xdr:from>
    <xdr:to>
      <xdr:col>3</xdr:col>
      <xdr:colOff>1358713</xdr:colOff>
      <xdr:row>6</xdr:row>
      <xdr:rowOff>19610</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4627470" y="147078"/>
          <a:ext cx="2170018" cy="434507"/>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333374</xdr:colOff>
      <xdr:row>0</xdr:row>
      <xdr:rowOff>269875</xdr:rowOff>
    </xdr:from>
    <xdr:to>
      <xdr:col>0</xdr:col>
      <xdr:colOff>1444625</xdr:colOff>
      <xdr:row>2</xdr:row>
      <xdr:rowOff>341040</xdr:rowOff>
    </xdr:to>
    <xdr:pic>
      <xdr:nvPicPr>
        <xdr:cNvPr id="6" name="Imagen 4" descr="escudo_negro">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3374" y="269875"/>
          <a:ext cx="1111251" cy="1118915"/>
        </a:xfrm>
        <a:prstGeom prst="rect">
          <a:avLst/>
        </a:prstGeom>
        <a:noFill/>
        <a:ln w="9525">
          <a:noFill/>
          <a:miter lim="800000"/>
          <a:headEnd/>
          <a:tailEnd/>
        </a:ln>
      </xdr:spPr>
    </xdr:pic>
    <xdr:clientData/>
  </xdr:twoCellAnchor>
  <xdr:twoCellAnchor>
    <xdr:from>
      <xdr:col>7</xdr:col>
      <xdr:colOff>38101</xdr:colOff>
      <xdr:row>0</xdr:row>
      <xdr:rowOff>469900</xdr:rowOff>
    </xdr:from>
    <xdr:to>
      <xdr:col>7</xdr:col>
      <xdr:colOff>1598683</xdr:colOff>
      <xdr:row>1</xdr:row>
      <xdr:rowOff>428625</xdr:rowOff>
    </xdr:to>
    <xdr:sp macro="" textlink="">
      <xdr:nvSpPr>
        <xdr:cNvPr id="6145" name="Object 1" hidden="1">
          <a:extLst>
            <a:ext uri="{63B3BB69-23CF-44E3-9099-C40C66FF867C}">
              <a14:compatExt xmlns:a14="http://schemas.microsoft.com/office/drawing/2010/main"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xdr:from>
          <xdr:col>7</xdr:col>
          <xdr:colOff>228600</xdr:colOff>
          <xdr:row>1</xdr:row>
          <xdr:rowOff>228600</xdr:rowOff>
        </xdr:from>
        <xdr:to>
          <xdr:col>7</xdr:col>
          <xdr:colOff>1495425</xdr:colOff>
          <xdr:row>2</xdr:row>
          <xdr:rowOff>104775</xdr:rowOff>
        </xdr:to>
        <xdr:sp macro="" textlink="">
          <xdr:nvSpPr>
            <xdr:cNvPr id="3" name="Object 1" hidden="1">
              <a:extLst>
                <a:ext uri="{63B3BB69-23CF-44E3-9099-C40C66FF867C}">
                  <a14:compatExt spid="_x0000_s6145"/>
                </a:ext>
                <a:ext uri="{FF2B5EF4-FFF2-40B4-BE49-F238E27FC236}">
                  <a16:creationId xmlns:a16="http://schemas.microsoft.com/office/drawing/2014/main" id="{00000000-0008-0000-0500-0000030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5</xdr:col>
      <xdr:colOff>108856</xdr:colOff>
      <xdr:row>6</xdr:row>
      <xdr:rowOff>58230</xdr:rowOff>
    </xdr:from>
    <xdr:to>
      <xdr:col>5</xdr:col>
      <xdr:colOff>1728107</xdr:colOff>
      <xdr:row>7</xdr:row>
      <xdr:rowOff>17688</xdr:rowOff>
    </xdr:to>
    <xdr:sp macro="" textlink="">
      <xdr:nvSpPr>
        <xdr:cNvPr id="4" name="Flecha izquierda 2">
          <a:hlinkClick xmlns:r="http://schemas.openxmlformats.org/officeDocument/2006/relationships" r:id="rId1"/>
          <a:extLst>
            <a:ext uri="{FF2B5EF4-FFF2-40B4-BE49-F238E27FC236}">
              <a16:creationId xmlns:a16="http://schemas.microsoft.com/office/drawing/2014/main" id="{00000000-0008-0000-0500-000004000000}"/>
            </a:ext>
          </a:extLst>
        </xdr:cNvPr>
        <xdr:cNvSpPr/>
      </xdr:nvSpPr>
      <xdr:spPr>
        <a:xfrm>
          <a:off x="8948056" y="1839405"/>
          <a:ext cx="1504951" cy="140433"/>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222251</xdr:colOff>
      <xdr:row>0</xdr:row>
      <xdr:rowOff>111126</xdr:rowOff>
    </xdr:from>
    <xdr:to>
      <xdr:col>0</xdr:col>
      <xdr:colOff>1031875</xdr:colOff>
      <xdr:row>2</xdr:row>
      <xdr:rowOff>269876</xdr:rowOff>
    </xdr:to>
    <xdr:pic>
      <xdr:nvPicPr>
        <xdr:cNvPr id="2" name="Imagen 4" descr="escudo_negr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0" cy="0"/>
        </a:xfrm>
        <a:prstGeom prst="rect">
          <a:avLst/>
        </a:prstGeom>
        <a:noFill/>
        <a:ln w="9525">
          <a:noFill/>
          <a:miter lim="800000"/>
          <a:headEnd/>
          <a:tailEnd/>
        </a:ln>
      </xdr:spPr>
    </xdr:pic>
    <xdr:clientData/>
  </xdr:twoCellAnchor>
  <xdr:twoCellAnchor>
    <xdr:from>
      <xdr:col>9</xdr:col>
      <xdr:colOff>119063</xdr:colOff>
      <xdr:row>4</xdr:row>
      <xdr:rowOff>214313</xdr:rowOff>
    </xdr:from>
    <xdr:to>
      <xdr:col>10</xdr:col>
      <xdr:colOff>1439998</xdr:colOff>
      <xdr:row>7</xdr:row>
      <xdr:rowOff>49300</xdr:rowOff>
    </xdr:to>
    <xdr:sp macro="" textlink="">
      <xdr:nvSpPr>
        <xdr:cNvPr id="3" name="Flecha izquierda 3">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10044113" y="0"/>
          <a:ext cx="1863860" cy="0"/>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oneCellAnchor>
    <xdr:from>
      <xdr:col>161</xdr:col>
      <xdr:colOff>38100</xdr:colOff>
      <xdr:row>0</xdr:row>
      <xdr:rowOff>0</xdr:rowOff>
    </xdr:from>
    <xdr:ext cx="4907217" cy="1698254"/>
    <xdr:pic>
      <xdr:nvPicPr>
        <xdr:cNvPr id="4" name="Imagen 3">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59610425" y="0"/>
          <a:ext cx="4907217" cy="1698254"/>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oneCellAnchor>
  <xdr:twoCellAnchor>
    <xdr:from>
      <xdr:col>20</xdr:col>
      <xdr:colOff>0</xdr:colOff>
      <xdr:row>0</xdr:row>
      <xdr:rowOff>266700</xdr:rowOff>
    </xdr:from>
    <xdr:to>
      <xdr:col>20</xdr:col>
      <xdr:colOff>0</xdr:colOff>
      <xdr:row>2</xdr:row>
      <xdr:rowOff>19050</xdr:rowOff>
    </xdr:to>
    <xdr:sp macro="" textlink="">
      <xdr:nvSpPr>
        <xdr:cNvPr id="5" name="Object 1" hidden="1">
          <a:extLst>
            <a:ext uri="{63B3BB69-23CF-44E3-9099-C40C66FF867C}">
              <a14:compatExt xmlns:a14="http://schemas.microsoft.com/office/drawing/2010/main" spid="_x0000_s8193"/>
            </a:ext>
            <a:ext uri="{FF2B5EF4-FFF2-40B4-BE49-F238E27FC236}">
              <a16:creationId xmlns:a16="http://schemas.microsoft.com/office/drawing/2014/main" id="{00000000-0008-0000-0600-000005000000}"/>
            </a:ext>
          </a:extLst>
        </xdr:cNvPr>
        <xdr:cNvSpPr/>
      </xdr:nvSpPr>
      <xdr:spPr bwMode="auto">
        <a:xfrm>
          <a:off x="26984325"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301625</xdr:colOff>
      <xdr:row>3</xdr:row>
      <xdr:rowOff>185097</xdr:rowOff>
    </xdr:from>
    <xdr:to>
      <xdr:col>10</xdr:col>
      <xdr:colOff>1190224</xdr:colOff>
      <xdr:row>6</xdr:row>
      <xdr:rowOff>60030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15160625" y="1280472"/>
          <a:ext cx="1999849" cy="430558"/>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518027</xdr:colOff>
      <xdr:row>0</xdr:row>
      <xdr:rowOff>56817</xdr:rowOff>
    </xdr:from>
    <xdr:to>
      <xdr:col>0</xdr:col>
      <xdr:colOff>1448309</xdr:colOff>
      <xdr:row>2</xdr:row>
      <xdr:rowOff>269875</xdr:rowOff>
    </xdr:to>
    <xdr:pic>
      <xdr:nvPicPr>
        <xdr:cNvPr id="11" name="Imagen 4" descr="escudo_negro">
          <a:extLst>
            <a:ext uri="{FF2B5EF4-FFF2-40B4-BE49-F238E27FC236}">
              <a16:creationId xmlns:a16="http://schemas.microsoft.com/office/drawing/2014/main" id="{00000000-0008-0000-0700-00000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8027" y="56817"/>
          <a:ext cx="930282" cy="943308"/>
        </a:xfrm>
        <a:prstGeom prst="rect">
          <a:avLst/>
        </a:prstGeom>
        <a:noFill/>
        <a:ln w="9525">
          <a:noFill/>
          <a:miter lim="800000"/>
          <a:headEnd/>
          <a:tailEnd/>
        </a:ln>
      </xdr:spPr>
    </xdr:pic>
    <xdr:clientData/>
  </xdr:twoCellAnchor>
  <xdr:twoCellAnchor editAs="oneCell">
    <xdr:from>
      <xdr:col>102</xdr:col>
      <xdr:colOff>47625</xdr:colOff>
      <xdr:row>12</xdr:row>
      <xdr:rowOff>190500</xdr:rowOff>
    </xdr:from>
    <xdr:to>
      <xdr:col>108</xdr:col>
      <xdr:colOff>380461</xdr:colOff>
      <xdr:row>17</xdr:row>
      <xdr:rowOff>131617</xdr:rowOff>
    </xdr:to>
    <xdr:pic>
      <xdr:nvPicPr>
        <xdr:cNvPr id="6" name="Imagen 3">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8515825" y="3419475"/>
          <a:ext cx="4904836" cy="10569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1006928</xdr:colOff>
      <xdr:row>0</xdr:row>
      <xdr:rowOff>190500</xdr:rowOff>
    </xdr:from>
    <xdr:to>
      <xdr:col>14</xdr:col>
      <xdr:colOff>3495493</xdr:colOff>
      <xdr:row>2</xdr:row>
      <xdr:rowOff>131989</xdr:rowOff>
    </xdr:to>
    <xdr:pic>
      <xdr:nvPicPr>
        <xdr:cNvPr id="7" name="Imagen 6">
          <a:extLst>
            <a:ext uri="{FF2B5EF4-FFF2-40B4-BE49-F238E27FC236}">
              <a16:creationId xmlns:a16="http://schemas.microsoft.com/office/drawing/2014/main" id="{00000000-0008-0000-0700-000007000000}"/>
            </a:ext>
          </a:extLst>
        </xdr:cNvPr>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21724" t="27673" r="31433" b="37148"/>
        <a:stretch/>
      </xdr:blipFill>
      <xdr:spPr bwMode="auto">
        <a:xfrm>
          <a:off x="32983714" y="190500"/>
          <a:ext cx="2488565" cy="676275"/>
        </a:xfrm>
        <a:prstGeom prst="rect">
          <a:avLst/>
        </a:prstGeom>
        <a:ln>
          <a:noFill/>
        </a:ln>
        <a:extLst>
          <a:ext uri="{53640926-AAD7-44D8-BBD7-CCE9431645EC}">
            <a14:shadowObscured xmlns:a14="http://schemas.microsoft.com/office/drawing/2010/main"/>
          </a:ext>
        </a:extLst>
      </xdr:spPr>
    </xdr:pic>
    <xdr:clientData/>
  </xdr:twoCellAnchor>
  <xdr:twoCellAnchor>
    <xdr:from>
      <xdr:col>5</xdr:col>
      <xdr:colOff>108856</xdr:colOff>
      <xdr:row>6</xdr:row>
      <xdr:rowOff>58230</xdr:rowOff>
    </xdr:from>
    <xdr:to>
      <xdr:col>5</xdr:col>
      <xdr:colOff>1728107</xdr:colOff>
      <xdr:row>7</xdr:row>
      <xdr:rowOff>17688</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9062356" y="2191830"/>
          <a:ext cx="1619251" cy="264258"/>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192321</xdr:colOff>
      <xdr:row>0</xdr:row>
      <xdr:rowOff>85725</xdr:rowOff>
    </xdr:from>
    <xdr:to>
      <xdr:col>2</xdr:col>
      <xdr:colOff>57150</xdr:colOff>
      <xdr:row>2</xdr:row>
      <xdr:rowOff>0</xdr:rowOff>
    </xdr:to>
    <xdr:pic>
      <xdr:nvPicPr>
        <xdr:cNvPr id="2" name="Imagen 1" descr="http://www.integracionsocial.gov.co/images/displan/logo_bogota_mejor_para_todos.png">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2321" y="85725"/>
          <a:ext cx="3370029"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0</xdr:row>
      <xdr:rowOff>0</xdr:rowOff>
    </xdr:from>
    <xdr:to>
      <xdr:col>5</xdr:col>
      <xdr:colOff>318807</xdr:colOff>
      <xdr:row>1</xdr:row>
      <xdr:rowOff>142314</xdr:rowOff>
    </xdr:to>
    <xdr:sp macro="" textlink="">
      <xdr:nvSpPr>
        <xdr:cNvPr id="4" name="Flecha izquierda 3">
          <a:hlinkClick xmlns:r="http://schemas.openxmlformats.org/officeDocument/2006/relationships" r:id="rId2"/>
          <a:extLst>
            <a:ext uri="{FF2B5EF4-FFF2-40B4-BE49-F238E27FC236}">
              <a16:creationId xmlns:a16="http://schemas.microsoft.com/office/drawing/2014/main" id="{00000000-0008-0000-0900-000004000000}"/>
            </a:ext>
          </a:extLst>
        </xdr:cNvPr>
        <xdr:cNvSpPr/>
      </xdr:nvSpPr>
      <xdr:spPr>
        <a:xfrm>
          <a:off x="12573000" y="0"/>
          <a:ext cx="1842807" cy="437589"/>
        </a:xfrm>
        <a:prstGeom prst="leftArrow">
          <a:avLst>
            <a:gd name="adj1" fmla="val 77907"/>
            <a:gd name="adj2" fmla="val 26744"/>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INDICE </a:t>
          </a:r>
        </a:p>
      </xdr:txBody>
    </xdr:sp>
    <xdr:clientData/>
  </xdr:twoCellAnchor>
  <xdr:twoCellAnchor>
    <xdr:from>
      <xdr:col>3</xdr:col>
      <xdr:colOff>0</xdr:colOff>
      <xdr:row>3</xdr:row>
      <xdr:rowOff>0</xdr:rowOff>
    </xdr:from>
    <xdr:to>
      <xdr:col>5</xdr:col>
      <xdr:colOff>318807</xdr:colOff>
      <xdr:row>4</xdr:row>
      <xdr:rowOff>104214</xdr:rowOff>
    </xdr:to>
    <xdr:sp macro="" textlink="">
      <xdr:nvSpPr>
        <xdr:cNvPr id="5" name="Flecha izquierda 4">
          <a:hlinkClick xmlns:r="http://schemas.openxmlformats.org/officeDocument/2006/relationships" r:id="rId3"/>
          <a:extLst>
            <a:ext uri="{FF2B5EF4-FFF2-40B4-BE49-F238E27FC236}">
              <a16:creationId xmlns:a16="http://schemas.microsoft.com/office/drawing/2014/main" id="{00000000-0008-0000-0900-000005000000}"/>
            </a:ext>
          </a:extLst>
        </xdr:cNvPr>
        <xdr:cNvSpPr/>
      </xdr:nvSpPr>
      <xdr:spPr>
        <a:xfrm>
          <a:off x="12573000" y="742950"/>
          <a:ext cx="1842807" cy="437589"/>
        </a:xfrm>
        <a:prstGeom prst="leftArrow">
          <a:avLst>
            <a:gd name="adj1" fmla="val 77907"/>
            <a:gd name="adj2" fmla="val 26744"/>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INSTRUCCIONES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ade63\Users\Documents%20and%20Settings\abarrera\Mis%20documentos\DT%202014\753\Terri%20por%20cdc%20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dpyba-my.sharepoint.com/Users/vviracacha/Desktop/SEGUIMIENTO%20A%20PROYECTOS%20SPI%20-%20OCT5%20DE%2020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idpyba-my.sharepoint.com/Users/vviracacha/Downloads/SPI%20-%20Indicadores%20de%20gesti&#243;n%2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2_Presupuesto\Bogot&#225;%20mejor%20para%20todos\7-Formulaci&#243;n%20de%20proyectos\Anteproyecto%202016%20BMT\3.%20Consolidado%20Anteproyecto\CONSOLIDADO%20FINAL%2014-06-2016%204-00%20am.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Lenovo\Desktop\Desktop\IDPYBA%202024\3.%20SEGUIMIENTOS%20PI\8.%20OCTUBRE\INFORMES%20CONSOLIDADOS%20OCTUBRE%202024_IDPYB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drianarodriguez\Downloads\C:\Users\ogarzona\Documents\OSCAR%202017\INFORMES\1096%20Formato%20SPI%202017%20Def%20Marzo%202017%20O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6"/>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heetName val="INSTRUCCIÓN DE DILIGENCIAMIENTO"/>
      <sheetName val="1. SEGUIMIENTO EJECUCIÓN PRESU"/>
      <sheetName val="Hoja1"/>
      <sheetName val="2. SEGUIMIENTO METAS PRODUCTO"/>
      <sheetName val="2.1 TERRITORIALIZACIÓN METAS"/>
      <sheetName val="3. INFORMACIÓN POBLACIONAL"/>
      <sheetName val="3.1 TERRITORIALIZACIÓN POBLAC"/>
      <sheetName val="4. METAS RESULTADO PDD"/>
      <sheetName val="Listas desplegables"/>
      <sheetName val="GLOSARIO"/>
      <sheetName val="ACTIVIDADES - TAREAS VIG"/>
      <sheetName val="Cronograma Mensu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heetName val="INSTRUCCIÓN DE DILIGENCIAMIENTO"/>
      <sheetName val="1. SEGUIMIENTO EJECUCIÓN PRESU"/>
      <sheetName val="Cronograma Mensual"/>
      <sheetName val="2. SEGUIMIENTO METAS PRODUCTO"/>
      <sheetName val="2.1. SEGUIM. ACTIVIDADES TAREAS"/>
      <sheetName val="2.2 TERRITORIALIZACIÓN METAS"/>
      <sheetName val="3.1 TERRITORIALIZACIÓN POBLAC"/>
      <sheetName val="3. INFORMACIÓN POBLACIONAL"/>
      <sheetName val="4. METAS PDD"/>
      <sheetName val="Listas desplegables"/>
      <sheetName val="5. INDICADORES DE GESTIÓN"/>
      <sheetName val="Hoja1"/>
      <sheetName val="GLOSARI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on"/>
      <sheetName val="Hoja7"/>
      <sheetName val="Hoja6"/>
      <sheetName val="Engine"/>
      <sheetName val="Tablas_Maestras"/>
      <sheetName val="Instrucciones"/>
      <sheetName val="Vr_Presupuestos"/>
      <sheetName val="Consolidado tranfer"/>
      <sheetName val="Verificacion_vr Total"/>
      <sheetName val="Listas desplegables"/>
    </sheetNames>
    <sheetDataSet>
      <sheetData sheetId="0"/>
      <sheetData sheetId="1"/>
      <sheetData sheetId="2"/>
      <sheetData sheetId="3"/>
      <sheetData sheetId="4">
        <row r="8">
          <cell r="F8" t="str">
            <v>Unidad de Medida</v>
          </cell>
        </row>
        <row r="9">
          <cell r="A9" t="str">
            <v xml:space="preserve">Prevención y atención integral de la paternidad y la maternidad temprana </v>
          </cell>
        </row>
        <row r="10">
          <cell r="A10" t="str">
            <v>Desarrollo integral desde la gestación hasta la adolescencia</v>
          </cell>
        </row>
        <row r="11">
          <cell r="A11" t="str">
            <v>Una ciudad para las familias</v>
          </cell>
        </row>
        <row r="12">
          <cell r="A12" t="str">
            <v>Prevención y atención social integral para el abordaje del fenómeno de la habitabilidad en calle</v>
          </cell>
        </row>
        <row r="13">
          <cell r="A13" t="str">
            <v>Distrito Diverso</v>
          </cell>
        </row>
        <row r="14">
          <cell r="A14" t="str">
            <v>Por una ciudad incluyente y sin barreras</v>
          </cell>
        </row>
        <row r="15">
          <cell r="A15" t="str">
            <v>Envejecimiento digno, activo y feliz</v>
          </cell>
        </row>
        <row r="16">
          <cell r="A16" t="str">
            <v>Distrito joven</v>
          </cell>
        </row>
        <row r="17">
          <cell r="A17" t="str">
            <v>Bogotá te nutre</v>
          </cell>
        </row>
        <row r="18">
          <cell r="A18" t="str">
            <v>Espacios de Integración Social</v>
          </cell>
        </row>
        <row r="19">
          <cell r="A19" t="str">
            <v>Viviendo el territorio</v>
          </cell>
        </row>
        <row r="20">
          <cell r="A20" t="str">
            <v>Gobierno legítimo, TICs y eficiencia</v>
          </cell>
        </row>
      </sheetData>
      <sheetData sheetId="5"/>
      <sheetData sheetId="6"/>
      <sheetData sheetId="7"/>
      <sheetData sheetId="8"/>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P 31.10.2024"/>
      <sheetName val="INFORME DE CONTRATOS"/>
      <sheetName val="CDP 31.10.2024"/>
      <sheetName val="CRP RESERVA 31.10.2024"/>
      <sheetName val="PAC VIGENCIA 2024"/>
      <sheetName val="PAC RESERVA 2024"/>
      <sheetName val="PAC RATIOS VIGENCIA"/>
      <sheetName val="PAC RATIOS RESERVA"/>
      <sheetName val="PASIVOS EXIGIBLES"/>
      <sheetName val="EJECUCIÓN SALDOS 31.10.2024"/>
      <sheetName val="INFORME A NIVEL PEP"/>
      <sheetName val="POSPRE HOMOLOGADA CHIP"/>
      <sheetName val="POSPRE HOMOLOGADA FUT"/>
      <sheetName val="PRESUPUESTO CULTURA"/>
      <sheetName val="PRESUPUESTO INVESTIGACIÓN"/>
      <sheetName val="PRESUPUESTO FAUNA"/>
      <sheetName val="PRESUPUESTO CORPORATIV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5">
          <cell r="I5">
            <v>108522774</v>
          </cell>
          <cell r="L5">
            <v>56513989</v>
          </cell>
          <cell r="P5">
            <v>7347981</v>
          </cell>
        </row>
        <row r="8">
          <cell r="I8">
            <v>629601055</v>
          </cell>
          <cell r="L8">
            <v>242434500</v>
          </cell>
          <cell r="P8">
            <v>112196441</v>
          </cell>
        </row>
      </sheetData>
      <sheetData sheetId="14">
        <row r="5">
          <cell r="I5">
            <v>139502422</v>
          </cell>
          <cell r="L5">
            <v>71765578</v>
          </cell>
          <cell r="P5">
            <v>23095599</v>
          </cell>
        </row>
        <row r="8">
          <cell r="I8">
            <v>150026597</v>
          </cell>
          <cell r="L8">
            <v>91886097</v>
          </cell>
          <cell r="P8">
            <v>24494449</v>
          </cell>
        </row>
      </sheetData>
      <sheetData sheetId="15"/>
      <sheetData sheetId="1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desplegable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6.bin"/><Relationship Id="rId5" Type="http://schemas.openxmlformats.org/officeDocument/2006/relationships/image" Target="../media/image4.emf"/><Relationship Id="rId4" Type="http://schemas.openxmlformats.org/officeDocument/2006/relationships/oleObject" Target="../embeddings/oleObject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CCFF"/>
  </sheetPr>
  <dimension ref="A1:U34"/>
  <sheetViews>
    <sheetView tabSelected="1" zoomScale="50" zoomScaleNormal="50" workbookViewId="0">
      <selection sqref="A1:C3"/>
    </sheetView>
  </sheetViews>
  <sheetFormatPr baseColWidth="10" defaultColWidth="11.42578125" defaultRowHeight="15" x14ac:dyDescent="0.25"/>
  <cols>
    <col min="1" max="1" width="7.42578125" style="1" customWidth="1"/>
    <col min="2" max="2" width="11.42578125" style="1"/>
    <col min="3" max="3" width="12.7109375" style="1" bestFit="1" customWidth="1"/>
    <col min="4" max="11" width="11.42578125" style="1"/>
    <col min="12" max="12" width="7" style="1" customWidth="1"/>
    <col min="13" max="13" width="6.7109375" style="1" customWidth="1"/>
    <col min="14" max="19" width="11.42578125" style="1"/>
    <col min="20" max="20" width="15.42578125" style="1" customWidth="1"/>
    <col min="21" max="21" width="16.7109375" style="1" customWidth="1"/>
    <col min="22" max="16384" width="11.42578125" style="1"/>
  </cols>
  <sheetData>
    <row r="1" spans="1:21" ht="35.25" customHeight="1" x14ac:dyDescent="0.25">
      <c r="A1" s="356"/>
      <c r="B1" s="356"/>
      <c r="C1" s="356"/>
      <c r="D1" s="363" t="s">
        <v>0</v>
      </c>
      <c r="E1" s="363"/>
      <c r="F1" s="363"/>
      <c r="G1" s="363"/>
      <c r="H1" s="363"/>
      <c r="I1" s="363"/>
      <c r="J1" s="363"/>
      <c r="K1" s="363"/>
      <c r="L1" s="363"/>
      <c r="M1" s="363"/>
      <c r="N1" s="363"/>
      <c r="O1" s="363"/>
      <c r="P1" s="363"/>
      <c r="Q1" s="363"/>
      <c r="R1" s="363"/>
      <c r="S1" s="363"/>
      <c r="T1" s="357"/>
      <c r="U1" s="358"/>
    </row>
    <row r="2" spans="1:21" ht="35.25" customHeight="1" x14ac:dyDescent="0.25">
      <c r="A2" s="356"/>
      <c r="B2" s="356"/>
      <c r="C2" s="356"/>
      <c r="D2" s="363" t="s">
        <v>1</v>
      </c>
      <c r="E2" s="363"/>
      <c r="F2" s="363"/>
      <c r="G2" s="363"/>
      <c r="H2" s="363"/>
      <c r="I2" s="363"/>
      <c r="J2" s="363"/>
      <c r="K2" s="363"/>
      <c r="L2" s="363"/>
      <c r="M2" s="363"/>
      <c r="N2" s="363"/>
      <c r="O2" s="363"/>
      <c r="P2" s="363"/>
      <c r="Q2" s="363"/>
      <c r="R2" s="363"/>
      <c r="S2" s="363"/>
      <c r="T2" s="359"/>
      <c r="U2" s="360"/>
    </row>
    <row r="3" spans="1:21" ht="35.25" customHeight="1" x14ac:dyDescent="0.25">
      <c r="A3" s="356"/>
      <c r="B3" s="356"/>
      <c r="C3" s="356"/>
      <c r="D3" s="364" t="s">
        <v>2</v>
      </c>
      <c r="E3" s="365"/>
      <c r="F3" s="365"/>
      <c r="G3" s="365"/>
      <c r="H3" s="365"/>
      <c r="I3" s="365"/>
      <c r="J3" s="365"/>
      <c r="K3" s="363" t="s">
        <v>695</v>
      </c>
      <c r="L3" s="363"/>
      <c r="M3" s="363"/>
      <c r="N3" s="363"/>
      <c r="O3" s="363"/>
      <c r="P3" s="363"/>
      <c r="Q3" s="363"/>
      <c r="R3" s="363"/>
      <c r="S3" s="363"/>
      <c r="T3" s="361"/>
      <c r="U3" s="362"/>
    </row>
    <row r="5" spans="1:21" x14ac:dyDescent="0.25">
      <c r="B5"/>
    </row>
    <row r="6" spans="1:21" ht="26.25" x14ac:dyDescent="0.4">
      <c r="I6" s="43" t="s">
        <v>3</v>
      </c>
    </row>
    <row r="8" spans="1:21" x14ac:dyDescent="0.25">
      <c r="B8" s="38"/>
      <c r="C8" s="38"/>
      <c r="D8" s="38"/>
      <c r="E8" s="38"/>
      <c r="F8" s="38"/>
      <c r="G8" s="38"/>
      <c r="H8" s="38"/>
      <c r="I8" s="38"/>
      <c r="J8" s="38"/>
      <c r="K8" s="38"/>
      <c r="M8" s="41"/>
      <c r="N8" s="41"/>
      <c r="O8" s="41"/>
      <c r="P8" s="41"/>
      <c r="Q8" s="41"/>
      <c r="R8" s="41"/>
      <c r="S8" s="41"/>
      <c r="T8" s="41"/>
      <c r="U8" s="41"/>
    </row>
    <row r="9" spans="1:21" ht="64.5" customHeight="1" x14ac:dyDescent="0.25">
      <c r="B9" s="38"/>
      <c r="C9" s="166"/>
      <c r="D9" s="353" t="s">
        <v>4</v>
      </c>
      <c r="E9" s="353"/>
      <c r="F9" s="353"/>
      <c r="G9" s="353"/>
      <c r="H9" s="353"/>
      <c r="I9" s="353"/>
      <c r="J9" s="166"/>
      <c r="K9" s="167"/>
      <c r="M9" s="354" t="s">
        <v>5</v>
      </c>
      <c r="N9" s="354"/>
      <c r="O9" s="354"/>
      <c r="P9" s="354"/>
      <c r="Q9" s="354"/>
      <c r="R9" s="354"/>
      <c r="S9" s="354"/>
      <c r="T9" s="354"/>
      <c r="U9" s="354"/>
    </row>
    <row r="10" spans="1:21" x14ac:dyDescent="0.25">
      <c r="B10" s="38"/>
      <c r="C10" s="166"/>
      <c r="D10" s="166"/>
      <c r="E10" s="166"/>
      <c r="F10" s="166"/>
      <c r="G10" s="166"/>
      <c r="H10" s="166"/>
      <c r="I10" s="166"/>
      <c r="J10" s="166"/>
      <c r="K10" s="166"/>
      <c r="M10" s="41"/>
      <c r="N10" s="41"/>
      <c r="O10" s="41"/>
      <c r="P10" s="41"/>
      <c r="Q10" s="41"/>
      <c r="R10" s="41"/>
      <c r="S10" s="41"/>
      <c r="T10" s="41"/>
      <c r="U10" s="41"/>
    </row>
    <row r="11" spans="1:21" s="36" customFormat="1" ht="18" x14ac:dyDescent="0.25">
      <c r="B11" s="39"/>
      <c r="C11" s="168"/>
      <c r="D11" s="168"/>
      <c r="E11" s="168"/>
      <c r="F11" s="168"/>
      <c r="G11" s="168"/>
      <c r="H11" s="168"/>
      <c r="I11" s="168"/>
      <c r="J11" s="168"/>
      <c r="K11" s="168"/>
      <c r="M11" s="42"/>
      <c r="N11" s="352" t="s">
        <v>6</v>
      </c>
      <c r="O11" s="352"/>
      <c r="P11" s="352"/>
      <c r="Q11" s="352"/>
      <c r="R11" s="352"/>
      <c r="S11" s="352"/>
      <c r="T11" s="352"/>
      <c r="U11" s="352"/>
    </row>
    <row r="12" spans="1:21" s="36" customFormat="1" ht="30" customHeight="1" x14ac:dyDescent="0.25">
      <c r="B12" s="39"/>
      <c r="C12" s="168"/>
      <c r="D12" s="168"/>
      <c r="E12" s="168"/>
      <c r="F12" s="168"/>
      <c r="G12" s="168"/>
      <c r="H12" s="168"/>
      <c r="I12" s="168"/>
      <c r="J12" s="168"/>
      <c r="K12" s="168"/>
      <c r="M12" s="42"/>
      <c r="N12" s="352"/>
      <c r="O12" s="352"/>
      <c r="P12" s="352"/>
      <c r="Q12" s="352"/>
      <c r="R12" s="352"/>
      <c r="S12" s="352"/>
      <c r="T12" s="352"/>
      <c r="U12" s="352"/>
    </row>
    <row r="13" spans="1:21" s="36" customFormat="1" ht="20.25" x14ac:dyDescent="0.3">
      <c r="B13" s="39"/>
      <c r="C13" s="168"/>
      <c r="D13" s="168"/>
      <c r="E13" s="168"/>
      <c r="F13" s="168"/>
      <c r="G13" s="168"/>
      <c r="H13" s="168"/>
      <c r="I13" s="168"/>
      <c r="J13" s="168"/>
      <c r="K13" s="168"/>
      <c r="M13" s="42"/>
      <c r="N13" s="140"/>
      <c r="O13" s="140"/>
      <c r="P13" s="140"/>
      <c r="Q13" s="140"/>
      <c r="R13" s="140"/>
      <c r="S13" s="140"/>
      <c r="T13" s="140"/>
      <c r="U13" s="140"/>
    </row>
    <row r="14" spans="1:21" s="36" customFormat="1" ht="20.25" x14ac:dyDescent="0.3">
      <c r="B14" s="39"/>
      <c r="C14" s="168"/>
      <c r="D14" s="168"/>
      <c r="E14" s="168"/>
      <c r="F14" s="168"/>
      <c r="G14" s="168"/>
      <c r="H14" s="168"/>
      <c r="I14" s="168"/>
      <c r="J14" s="168"/>
      <c r="K14" s="168"/>
      <c r="M14" s="42"/>
      <c r="N14" s="141" t="s">
        <v>7</v>
      </c>
      <c r="O14" s="140"/>
      <c r="P14" s="140"/>
      <c r="Q14" s="140"/>
      <c r="R14" s="140"/>
      <c r="S14" s="140"/>
      <c r="T14" s="140"/>
      <c r="U14" s="140"/>
    </row>
    <row r="15" spans="1:21" s="36" customFormat="1" ht="20.25" x14ac:dyDescent="0.3">
      <c r="B15" s="39"/>
      <c r="C15" s="168"/>
      <c r="D15" s="168"/>
      <c r="E15" s="168"/>
      <c r="F15" s="168"/>
      <c r="G15" s="168"/>
      <c r="H15" s="168"/>
      <c r="I15" s="168"/>
      <c r="J15" s="168"/>
      <c r="K15" s="168"/>
      <c r="M15" s="42"/>
      <c r="N15" s="141" t="s">
        <v>8</v>
      </c>
      <c r="O15" s="140"/>
      <c r="P15" s="140"/>
      <c r="Q15" s="140"/>
      <c r="R15" s="140"/>
      <c r="S15" s="140"/>
      <c r="T15" s="140"/>
      <c r="U15" s="140"/>
    </row>
    <row r="16" spans="1:21" s="36" customFormat="1" ht="20.25" x14ac:dyDescent="0.3">
      <c r="B16" s="39"/>
      <c r="C16" s="168"/>
      <c r="D16" s="168"/>
      <c r="E16" s="168"/>
      <c r="F16" s="168"/>
      <c r="G16" s="168"/>
      <c r="H16" s="168"/>
      <c r="I16" s="168"/>
      <c r="J16" s="168"/>
      <c r="K16" s="168"/>
      <c r="M16" s="42"/>
      <c r="N16" s="141" t="s">
        <v>9</v>
      </c>
      <c r="O16" s="140"/>
      <c r="P16" s="140"/>
      <c r="Q16" s="140"/>
      <c r="R16" s="140"/>
      <c r="S16" s="140"/>
      <c r="T16" s="140"/>
      <c r="U16" s="140"/>
    </row>
    <row r="17" spans="2:21" ht="21" x14ac:dyDescent="0.35">
      <c r="B17" s="38"/>
      <c r="C17" s="166"/>
      <c r="D17" s="166"/>
      <c r="E17" s="166"/>
      <c r="F17" s="166"/>
      <c r="G17" s="166"/>
      <c r="H17" s="166"/>
      <c r="I17" s="166"/>
      <c r="J17" s="166"/>
      <c r="K17" s="166"/>
      <c r="M17" s="41"/>
      <c r="N17" s="141" t="s">
        <v>693</v>
      </c>
      <c r="O17" s="140"/>
      <c r="P17" s="140"/>
      <c r="Q17" s="140"/>
      <c r="R17" s="140"/>
      <c r="S17" s="142"/>
      <c r="T17" s="142"/>
      <c r="U17" s="142"/>
    </row>
    <row r="18" spans="2:21" ht="21" x14ac:dyDescent="0.35">
      <c r="B18" s="38"/>
      <c r="C18" s="166"/>
      <c r="D18" s="166"/>
      <c r="E18" s="166"/>
      <c r="F18" s="166"/>
      <c r="G18" s="166"/>
      <c r="H18" s="166"/>
      <c r="I18" s="166"/>
      <c r="J18" s="166"/>
      <c r="K18" s="166"/>
      <c r="M18" s="41"/>
      <c r="N18" s="141"/>
      <c r="O18" s="142"/>
      <c r="P18" s="142"/>
      <c r="Q18" s="142"/>
      <c r="R18" s="142"/>
      <c r="S18" s="142"/>
      <c r="T18" s="142"/>
      <c r="U18" s="142"/>
    </row>
    <row r="19" spans="2:21" ht="26.25" customHeight="1" x14ac:dyDescent="0.4">
      <c r="B19" s="40"/>
      <c r="C19" s="166"/>
      <c r="D19" s="166"/>
      <c r="E19" s="166"/>
      <c r="F19" s="166"/>
      <c r="G19" s="166"/>
      <c r="H19" s="166"/>
      <c r="I19" s="166"/>
      <c r="J19" s="166"/>
      <c r="K19" s="166"/>
      <c r="M19" s="41"/>
      <c r="N19" s="41"/>
      <c r="O19" s="41"/>
      <c r="P19" s="41"/>
      <c r="Q19" s="41"/>
      <c r="R19" s="41"/>
      <c r="S19" s="41"/>
      <c r="T19" s="41"/>
      <c r="U19" s="41"/>
    </row>
    <row r="20" spans="2:21" ht="15" customHeight="1" x14ac:dyDescent="0.25">
      <c r="B20" s="38"/>
      <c r="C20" s="169"/>
      <c r="D20" s="169"/>
      <c r="E20" s="169"/>
      <c r="F20" s="169"/>
      <c r="G20" s="169"/>
      <c r="H20" s="166"/>
      <c r="I20" s="166"/>
      <c r="J20" s="166"/>
      <c r="K20" s="166"/>
      <c r="M20" s="41"/>
      <c r="N20" s="41"/>
      <c r="O20" s="41"/>
      <c r="P20" s="41"/>
      <c r="Q20" s="41"/>
      <c r="R20" s="41"/>
      <c r="S20" s="41"/>
      <c r="T20" s="41"/>
      <c r="U20" s="41"/>
    </row>
    <row r="21" spans="2:21" ht="15" customHeight="1" x14ac:dyDescent="0.25">
      <c r="B21" s="38"/>
      <c r="C21" s="169"/>
      <c r="D21" s="169"/>
      <c r="E21" s="169"/>
      <c r="F21" s="169"/>
      <c r="G21" s="169"/>
      <c r="H21" s="166"/>
      <c r="I21" s="166"/>
      <c r="J21" s="166"/>
      <c r="K21" s="166"/>
      <c r="M21" s="41"/>
      <c r="N21" s="41"/>
      <c r="O21" s="41"/>
      <c r="P21" s="41"/>
      <c r="Q21" s="41"/>
      <c r="R21" s="41"/>
      <c r="S21" s="41"/>
      <c r="T21" s="41"/>
      <c r="U21" s="41"/>
    </row>
    <row r="22" spans="2:21" ht="15" customHeight="1" x14ac:dyDescent="0.25">
      <c r="B22" s="38"/>
      <c r="C22" s="170"/>
      <c r="D22" s="166"/>
      <c r="E22" s="166"/>
      <c r="F22" s="166"/>
      <c r="G22" s="166"/>
      <c r="H22" s="166"/>
      <c r="I22" s="166"/>
      <c r="J22" s="166"/>
      <c r="K22" s="166"/>
      <c r="M22" s="41"/>
      <c r="N22" s="41"/>
      <c r="O22" s="41"/>
      <c r="P22" s="41"/>
      <c r="Q22" s="41"/>
      <c r="R22" s="41"/>
      <c r="S22" s="41"/>
      <c r="T22" s="41"/>
      <c r="U22" s="41"/>
    </row>
    <row r="23" spans="2:21" x14ac:dyDescent="0.25">
      <c r="B23" s="38"/>
      <c r="C23" s="166"/>
      <c r="D23" s="166"/>
      <c r="E23" s="166"/>
      <c r="F23" s="166"/>
      <c r="G23" s="166"/>
      <c r="H23" s="166"/>
      <c r="I23" s="166"/>
      <c r="J23" s="166"/>
      <c r="K23" s="166"/>
      <c r="M23" s="41"/>
      <c r="N23" s="355" t="s">
        <v>10</v>
      </c>
      <c r="O23" s="355"/>
      <c r="P23" s="355"/>
      <c r="Q23" s="355"/>
      <c r="R23" s="355"/>
      <c r="S23" s="355"/>
      <c r="T23" s="355"/>
      <c r="U23" s="41"/>
    </row>
    <row r="24" spans="2:21" x14ac:dyDescent="0.25">
      <c r="B24" s="38"/>
      <c r="C24" s="166"/>
      <c r="D24" s="166"/>
      <c r="E24" s="166"/>
      <c r="F24" s="166"/>
      <c r="G24" s="166"/>
      <c r="H24" s="166"/>
      <c r="I24" s="166"/>
      <c r="J24" s="166"/>
      <c r="K24" s="166"/>
      <c r="M24" s="41"/>
      <c r="N24" s="355"/>
      <c r="O24" s="355"/>
      <c r="P24" s="355"/>
      <c r="Q24" s="355"/>
      <c r="R24" s="355"/>
      <c r="S24" s="355"/>
      <c r="T24" s="355"/>
      <c r="U24" s="41"/>
    </row>
    <row r="25" spans="2:21" x14ac:dyDescent="0.25">
      <c r="B25" s="38"/>
      <c r="C25" s="166"/>
      <c r="D25" s="166"/>
      <c r="E25" s="166"/>
      <c r="F25" s="166"/>
      <c r="G25" s="166"/>
      <c r="H25" s="166"/>
      <c r="I25" s="166"/>
      <c r="J25" s="166"/>
      <c r="K25" s="166"/>
      <c r="M25" s="41"/>
      <c r="N25" s="355"/>
      <c r="O25" s="355"/>
      <c r="P25" s="355"/>
      <c r="Q25" s="355"/>
      <c r="R25" s="355"/>
      <c r="S25" s="355"/>
      <c r="T25" s="355"/>
      <c r="U25" s="41"/>
    </row>
    <row r="26" spans="2:21" x14ac:dyDescent="0.25">
      <c r="B26" s="38"/>
      <c r="C26" s="166"/>
      <c r="D26" s="166"/>
      <c r="E26" s="166"/>
      <c r="F26" s="166"/>
      <c r="G26" s="166"/>
      <c r="H26" s="166"/>
      <c r="I26" s="166"/>
      <c r="J26" s="166"/>
      <c r="K26" s="166"/>
      <c r="M26" s="41"/>
      <c r="N26" s="355"/>
      <c r="O26" s="355"/>
      <c r="P26" s="355"/>
      <c r="Q26" s="355"/>
      <c r="R26" s="355"/>
      <c r="S26" s="355"/>
      <c r="T26" s="355"/>
      <c r="U26" s="41"/>
    </row>
    <row r="27" spans="2:21" x14ac:dyDescent="0.25">
      <c r="B27" s="38"/>
      <c r="C27" s="166"/>
      <c r="D27" s="166"/>
      <c r="E27" s="166"/>
      <c r="F27" s="166"/>
      <c r="G27" s="166"/>
      <c r="H27" s="166"/>
      <c r="I27" s="166"/>
      <c r="J27" s="166"/>
      <c r="K27" s="166"/>
      <c r="M27" s="41"/>
      <c r="N27" s="41"/>
      <c r="O27" s="41"/>
      <c r="P27" s="41"/>
      <c r="Q27" s="41"/>
      <c r="R27" s="41"/>
      <c r="S27" s="41"/>
      <c r="T27" s="41"/>
      <c r="U27" s="41"/>
    </row>
    <row r="28" spans="2:21" x14ac:dyDescent="0.25">
      <c r="B28" s="38"/>
      <c r="C28" s="166"/>
      <c r="D28" s="166"/>
      <c r="E28" s="166"/>
      <c r="F28" s="166"/>
      <c r="G28" s="166"/>
      <c r="H28" s="166"/>
      <c r="I28" s="166"/>
      <c r="J28" s="166"/>
      <c r="K28" s="166"/>
    </row>
    <row r="29" spans="2:21" x14ac:dyDescent="0.25">
      <c r="B29" s="38"/>
      <c r="C29" s="166"/>
      <c r="D29" s="166"/>
      <c r="E29" s="166"/>
      <c r="F29" s="166"/>
      <c r="G29" s="166"/>
      <c r="H29" s="166"/>
      <c r="I29" s="166"/>
      <c r="J29" s="166"/>
      <c r="K29" s="166"/>
    </row>
    <row r="30" spans="2:21" x14ac:dyDescent="0.25">
      <c r="B30" s="38"/>
      <c r="C30" s="166"/>
      <c r="D30" s="166"/>
      <c r="E30" s="166"/>
      <c r="F30" s="166"/>
      <c r="G30" s="166"/>
      <c r="H30" s="166"/>
      <c r="I30" s="166"/>
      <c r="J30" s="166"/>
      <c r="K30" s="166"/>
    </row>
    <row r="31" spans="2:21" x14ac:dyDescent="0.25">
      <c r="B31" s="38"/>
      <c r="C31" s="166"/>
      <c r="D31" s="166"/>
      <c r="E31" s="166"/>
      <c r="F31" s="166"/>
      <c r="G31" s="166"/>
      <c r="H31" s="166"/>
      <c r="I31" s="166"/>
      <c r="J31" s="166"/>
      <c r="K31" s="166"/>
    </row>
    <row r="32" spans="2:21" x14ac:dyDescent="0.25">
      <c r="B32" s="38"/>
      <c r="C32" s="166"/>
      <c r="D32" s="166"/>
      <c r="E32" s="166"/>
      <c r="F32" s="166"/>
      <c r="G32" s="166"/>
      <c r="H32" s="166"/>
      <c r="I32" s="166"/>
      <c r="J32" s="166"/>
      <c r="K32" s="166"/>
    </row>
    <row r="33" spans="2:11" x14ac:dyDescent="0.25">
      <c r="B33" s="38"/>
      <c r="C33" s="166"/>
      <c r="D33" s="166"/>
      <c r="E33" s="166"/>
      <c r="F33" s="166"/>
      <c r="G33" s="166"/>
      <c r="H33" s="166"/>
      <c r="I33" s="166"/>
      <c r="J33" s="166"/>
      <c r="K33" s="166"/>
    </row>
    <row r="34" spans="2:11" x14ac:dyDescent="0.25">
      <c r="B34" s="38"/>
      <c r="C34" s="166"/>
      <c r="D34" s="166"/>
      <c r="E34" s="166"/>
      <c r="F34" s="166"/>
      <c r="G34" s="166"/>
      <c r="H34" s="166"/>
      <c r="I34" s="166"/>
      <c r="J34" s="166"/>
      <c r="K34" s="166"/>
    </row>
  </sheetData>
  <mergeCells count="10">
    <mergeCell ref="N11:U12"/>
    <mergeCell ref="D9:I9"/>
    <mergeCell ref="M9:U9"/>
    <mergeCell ref="N23:T26"/>
    <mergeCell ref="A1:C3"/>
    <mergeCell ref="T1:U3"/>
    <mergeCell ref="D1:S1"/>
    <mergeCell ref="D2:S2"/>
    <mergeCell ref="D3:J3"/>
    <mergeCell ref="K3:S3"/>
  </mergeCells>
  <hyperlinks>
    <hyperlink ref="B20:G20" location="GLOSARIO!A1" display="GLOSARIO DE TÉRMINOS" xr:uid="{00000000-0004-0000-0000-000000000000}"/>
  </hyperlinks>
  <pageMargins left="0.7" right="0.7" top="0.75" bottom="0.75" header="0.3" footer="0.3"/>
  <pageSetup scale="85" orientation="landscape"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C32"/>
  <sheetViews>
    <sheetView zoomScale="85" zoomScaleNormal="85" workbookViewId="0">
      <selection activeCell="F8" sqref="F8"/>
    </sheetView>
  </sheetViews>
  <sheetFormatPr baseColWidth="10" defaultColWidth="11.42578125" defaultRowHeight="23.25" x14ac:dyDescent="0.2"/>
  <cols>
    <col min="1" max="1" width="6.7109375" style="17" customWidth="1"/>
    <col min="2" max="2" width="45.85546875" style="24" customWidth="1"/>
    <col min="3" max="3" width="136" style="18" customWidth="1"/>
    <col min="4" max="256" width="11.42578125" style="18"/>
    <col min="257" max="257" width="47.7109375" style="18" customWidth="1"/>
    <col min="258" max="258" width="103.7109375" style="18" customWidth="1"/>
    <col min="259" max="512" width="11.42578125" style="18"/>
    <col min="513" max="513" width="47.7109375" style="18" customWidth="1"/>
    <col min="514" max="514" width="103.7109375" style="18" customWidth="1"/>
    <col min="515" max="768" width="11.42578125" style="18"/>
    <col min="769" max="769" width="47.7109375" style="18" customWidth="1"/>
    <col min="770" max="770" width="103.7109375" style="18" customWidth="1"/>
    <col min="771" max="1024" width="11.42578125" style="18"/>
    <col min="1025" max="1025" width="47.7109375" style="18" customWidth="1"/>
    <col min="1026" max="1026" width="103.7109375" style="18" customWidth="1"/>
    <col min="1027" max="1280" width="11.42578125" style="18"/>
    <col min="1281" max="1281" width="47.7109375" style="18" customWidth="1"/>
    <col min="1282" max="1282" width="103.7109375" style="18" customWidth="1"/>
    <col min="1283" max="1536" width="11.42578125" style="18"/>
    <col min="1537" max="1537" width="47.7109375" style="18" customWidth="1"/>
    <col min="1538" max="1538" width="103.7109375" style="18" customWidth="1"/>
    <col min="1539" max="1792" width="11.42578125" style="18"/>
    <col min="1793" max="1793" width="47.7109375" style="18" customWidth="1"/>
    <col min="1794" max="1794" width="103.7109375" style="18" customWidth="1"/>
    <col min="1795" max="2048" width="11.42578125" style="18"/>
    <col min="2049" max="2049" width="47.7109375" style="18" customWidth="1"/>
    <col min="2050" max="2050" width="103.7109375" style="18" customWidth="1"/>
    <col min="2051" max="2304" width="11.42578125" style="18"/>
    <col min="2305" max="2305" width="47.7109375" style="18" customWidth="1"/>
    <col min="2306" max="2306" width="103.7109375" style="18" customWidth="1"/>
    <col min="2307" max="2560" width="11.42578125" style="18"/>
    <col min="2561" max="2561" width="47.7109375" style="18" customWidth="1"/>
    <col min="2562" max="2562" width="103.7109375" style="18" customWidth="1"/>
    <col min="2563" max="2816" width="11.42578125" style="18"/>
    <col min="2817" max="2817" width="47.7109375" style="18" customWidth="1"/>
    <col min="2818" max="2818" width="103.7109375" style="18" customWidth="1"/>
    <col min="2819" max="3072" width="11.42578125" style="18"/>
    <col min="3073" max="3073" width="47.7109375" style="18" customWidth="1"/>
    <col min="3074" max="3074" width="103.7109375" style="18" customWidth="1"/>
    <col min="3075" max="3328" width="11.42578125" style="18"/>
    <col min="3329" max="3329" width="47.7109375" style="18" customWidth="1"/>
    <col min="3330" max="3330" width="103.7109375" style="18" customWidth="1"/>
    <col min="3331" max="3584" width="11.42578125" style="18"/>
    <col min="3585" max="3585" width="47.7109375" style="18" customWidth="1"/>
    <col min="3586" max="3586" width="103.7109375" style="18" customWidth="1"/>
    <col min="3587" max="3840" width="11.42578125" style="18"/>
    <col min="3841" max="3841" width="47.7109375" style="18" customWidth="1"/>
    <col min="3842" max="3842" width="103.7109375" style="18" customWidth="1"/>
    <col min="3843" max="4096" width="11.42578125" style="18"/>
    <col min="4097" max="4097" width="47.7109375" style="18" customWidth="1"/>
    <col min="4098" max="4098" width="103.7109375" style="18" customWidth="1"/>
    <col min="4099" max="4352" width="11.42578125" style="18"/>
    <col min="4353" max="4353" width="47.7109375" style="18" customWidth="1"/>
    <col min="4354" max="4354" width="103.7109375" style="18" customWidth="1"/>
    <col min="4355" max="4608" width="11.42578125" style="18"/>
    <col min="4609" max="4609" width="47.7109375" style="18" customWidth="1"/>
    <col min="4610" max="4610" width="103.7109375" style="18" customWidth="1"/>
    <col min="4611" max="4864" width="11.42578125" style="18"/>
    <col min="4865" max="4865" width="47.7109375" style="18" customWidth="1"/>
    <col min="4866" max="4866" width="103.7109375" style="18" customWidth="1"/>
    <col min="4867" max="5120" width="11.42578125" style="18"/>
    <col min="5121" max="5121" width="47.7109375" style="18" customWidth="1"/>
    <col min="5122" max="5122" width="103.7109375" style="18" customWidth="1"/>
    <col min="5123" max="5376" width="11.42578125" style="18"/>
    <col min="5377" max="5377" width="47.7109375" style="18" customWidth="1"/>
    <col min="5378" max="5378" width="103.7109375" style="18" customWidth="1"/>
    <col min="5379" max="5632" width="11.42578125" style="18"/>
    <col min="5633" max="5633" width="47.7109375" style="18" customWidth="1"/>
    <col min="5634" max="5634" width="103.7109375" style="18" customWidth="1"/>
    <col min="5635" max="5888" width="11.42578125" style="18"/>
    <col min="5889" max="5889" width="47.7109375" style="18" customWidth="1"/>
    <col min="5890" max="5890" width="103.7109375" style="18" customWidth="1"/>
    <col min="5891" max="6144" width="11.42578125" style="18"/>
    <col min="6145" max="6145" width="47.7109375" style="18" customWidth="1"/>
    <col min="6146" max="6146" width="103.7109375" style="18" customWidth="1"/>
    <col min="6147" max="6400" width="11.42578125" style="18"/>
    <col min="6401" max="6401" width="47.7109375" style="18" customWidth="1"/>
    <col min="6402" max="6402" width="103.7109375" style="18" customWidth="1"/>
    <col min="6403" max="6656" width="11.42578125" style="18"/>
    <col min="6657" max="6657" width="47.7109375" style="18" customWidth="1"/>
    <col min="6658" max="6658" width="103.7109375" style="18" customWidth="1"/>
    <col min="6659" max="6912" width="11.42578125" style="18"/>
    <col min="6913" max="6913" width="47.7109375" style="18" customWidth="1"/>
    <col min="6914" max="6914" width="103.7109375" style="18" customWidth="1"/>
    <col min="6915" max="7168" width="11.42578125" style="18"/>
    <col min="7169" max="7169" width="47.7109375" style="18" customWidth="1"/>
    <col min="7170" max="7170" width="103.7109375" style="18" customWidth="1"/>
    <col min="7171" max="7424" width="11.42578125" style="18"/>
    <col min="7425" max="7425" width="47.7109375" style="18" customWidth="1"/>
    <col min="7426" max="7426" width="103.7109375" style="18" customWidth="1"/>
    <col min="7427" max="7680" width="11.42578125" style="18"/>
    <col min="7681" max="7681" width="47.7109375" style="18" customWidth="1"/>
    <col min="7682" max="7682" width="103.7109375" style="18" customWidth="1"/>
    <col min="7683" max="7936" width="11.42578125" style="18"/>
    <col min="7937" max="7937" width="47.7109375" style="18" customWidth="1"/>
    <col min="7938" max="7938" width="103.7109375" style="18" customWidth="1"/>
    <col min="7939" max="8192" width="11.42578125" style="18"/>
    <col min="8193" max="8193" width="47.7109375" style="18" customWidth="1"/>
    <col min="8194" max="8194" width="103.7109375" style="18" customWidth="1"/>
    <col min="8195" max="8448" width="11.42578125" style="18"/>
    <col min="8449" max="8449" width="47.7109375" style="18" customWidth="1"/>
    <col min="8450" max="8450" width="103.7109375" style="18" customWidth="1"/>
    <col min="8451" max="8704" width="11.42578125" style="18"/>
    <col min="8705" max="8705" width="47.7109375" style="18" customWidth="1"/>
    <col min="8706" max="8706" width="103.7109375" style="18" customWidth="1"/>
    <col min="8707" max="8960" width="11.42578125" style="18"/>
    <col min="8961" max="8961" width="47.7109375" style="18" customWidth="1"/>
    <col min="8962" max="8962" width="103.7109375" style="18" customWidth="1"/>
    <col min="8963" max="9216" width="11.42578125" style="18"/>
    <col min="9217" max="9217" width="47.7109375" style="18" customWidth="1"/>
    <col min="9218" max="9218" width="103.7109375" style="18" customWidth="1"/>
    <col min="9219" max="9472" width="11.42578125" style="18"/>
    <col min="9473" max="9473" width="47.7109375" style="18" customWidth="1"/>
    <col min="9474" max="9474" width="103.7109375" style="18" customWidth="1"/>
    <col min="9475" max="9728" width="11.42578125" style="18"/>
    <col min="9729" max="9729" width="47.7109375" style="18" customWidth="1"/>
    <col min="9730" max="9730" width="103.7109375" style="18" customWidth="1"/>
    <col min="9731" max="9984" width="11.42578125" style="18"/>
    <col min="9985" max="9985" width="47.7109375" style="18" customWidth="1"/>
    <col min="9986" max="9986" width="103.7109375" style="18" customWidth="1"/>
    <col min="9987" max="10240" width="11.42578125" style="18"/>
    <col min="10241" max="10241" width="47.7109375" style="18" customWidth="1"/>
    <col min="10242" max="10242" width="103.7109375" style="18" customWidth="1"/>
    <col min="10243" max="10496" width="11.42578125" style="18"/>
    <col min="10497" max="10497" width="47.7109375" style="18" customWidth="1"/>
    <col min="10498" max="10498" width="103.7109375" style="18" customWidth="1"/>
    <col min="10499" max="10752" width="11.42578125" style="18"/>
    <col min="10753" max="10753" width="47.7109375" style="18" customWidth="1"/>
    <col min="10754" max="10754" width="103.7109375" style="18" customWidth="1"/>
    <col min="10755" max="11008" width="11.42578125" style="18"/>
    <col min="11009" max="11009" width="47.7109375" style="18" customWidth="1"/>
    <col min="11010" max="11010" width="103.7109375" style="18" customWidth="1"/>
    <col min="11011" max="11264" width="11.42578125" style="18"/>
    <col min="11265" max="11265" width="47.7109375" style="18" customWidth="1"/>
    <col min="11266" max="11266" width="103.7109375" style="18" customWidth="1"/>
    <col min="11267" max="11520" width="11.42578125" style="18"/>
    <col min="11521" max="11521" width="47.7109375" style="18" customWidth="1"/>
    <col min="11522" max="11522" width="103.7109375" style="18" customWidth="1"/>
    <col min="11523" max="11776" width="11.42578125" style="18"/>
    <col min="11777" max="11777" width="47.7109375" style="18" customWidth="1"/>
    <col min="11778" max="11778" width="103.7109375" style="18" customWidth="1"/>
    <col min="11779" max="12032" width="11.42578125" style="18"/>
    <col min="12033" max="12033" width="47.7109375" style="18" customWidth="1"/>
    <col min="12034" max="12034" width="103.7109375" style="18" customWidth="1"/>
    <col min="12035" max="12288" width="11.42578125" style="18"/>
    <col min="12289" max="12289" width="47.7109375" style="18" customWidth="1"/>
    <col min="12290" max="12290" width="103.7109375" style="18" customWidth="1"/>
    <col min="12291" max="12544" width="11.42578125" style="18"/>
    <col min="12545" max="12545" width="47.7109375" style="18" customWidth="1"/>
    <col min="12546" max="12546" width="103.7109375" style="18" customWidth="1"/>
    <col min="12547" max="12800" width="11.42578125" style="18"/>
    <col min="12801" max="12801" width="47.7109375" style="18" customWidth="1"/>
    <col min="12802" max="12802" width="103.7109375" style="18" customWidth="1"/>
    <col min="12803" max="13056" width="11.42578125" style="18"/>
    <col min="13057" max="13057" width="47.7109375" style="18" customWidth="1"/>
    <col min="13058" max="13058" width="103.7109375" style="18" customWidth="1"/>
    <col min="13059" max="13312" width="11.42578125" style="18"/>
    <col min="13313" max="13313" width="47.7109375" style="18" customWidth="1"/>
    <col min="13314" max="13314" width="103.7109375" style="18" customWidth="1"/>
    <col min="13315" max="13568" width="11.42578125" style="18"/>
    <col min="13569" max="13569" width="47.7109375" style="18" customWidth="1"/>
    <col min="13570" max="13570" width="103.7109375" style="18" customWidth="1"/>
    <col min="13571" max="13824" width="11.42578125" style="18"/>
    <col min="13825" max="13825" width="47.7109375" style="18" customWidth="1"/>
    <col min="13826" max="13826" width="103.7109375" style="18" customWidth="1"/>
    <col min="13827" max="14080" width="11.42578125" style="18"/>
    <col min="14081" max="14081" width="47.7109375" style="18" customWidth="1"/>
    <col min="14082" max="14082" width="103.7109375" style="18" customWidth="1"/>
    <col min="14083" max="14336" width="11.42578125" style="18"/>
    <col min="14337" max="14337" width="47.7109375" style="18" customWidth="1"/>
    <col min="14338" max="14338" width="103.7109375" style="18" customWidth="1"/>
    <col min="14339" max="14592" width="11.42578125" style="18"/>
    <col min="14593" max="14593" width="47.7109375" style="18" customWidth="1"/>
    <col min="14594" max="14594" width="103.7109375" style="18" customWidth="1"/>
    <col min="14595" max="14848" width="11.42578125" style="18"/>
    <col min="14849" max="14849" width="47.7109375" style="18" customWidth="1"/>
    <col min="14850" max="14850" width="103.7109375" style="18" customWidth="1"/>
    <col min="14851" max="15104" width="11.42578125" style="18"/>
    <col min="15105" max="15105" width="47.7109375" style="18" customWidth="1"/>
    <col min="15106" max="15106" width="103.7109375" style="18" customWidth="1"/>
    <col min="15107" max="15360" width="11.42578125" style="18"/>
    <col min="15361" max="15361" width="47.7109375" style="18" customWidth="1"/>
    <col min="15362" max="15362" width="103.7109375" style="18" customWidth="1"/>
    <col min="15363" max="15616" width="11.42578125" style="18"/>
    <col min="15617" max="15617" width="47.7109375" style="18" customWidth="1"/>
    <col min="15618" max="15618" width="103.7109375" style="18" customWidth="1"/>
    <col min="15619" max="15872" width="11.42578125" style="18"/>
    <col min="15873" max="15873" width="47.7109375" style="18" customWidth="1"/>
    <col min="15874" max="15874" width="103.7109375" style="18" customWidth="1"/>
    <col min="15875" max="16128" width="11.42578125" style="18"/>
    <col min="16129" max="16129" width="47.7109375" style="18" customWidth="1"/>
    <col min="16130" max="16130" width="103.7109375" style="18" customWidth="1"/>
    <col min="16131" max="16384" width="11.42578125" style="18"/>
  </cols>
  <sheetData>
    <row r="3" spans="2:3" ht="12" customHeight="1" x14ac:dyDescent="0.2"/>
    <row r="4" spans="2:3" ht="26.25" customHeight="1" x14ac:dyDescent="0.35">
      <c r="B4" s="369" t="s">
        <v>640</v>
      </c>
      <c r="C4" s="370"/>
    </row>
    <row r="5" spans="2:3" ht="24" customHeight="1" thickBot="1" x14ac:dyDescent="0.25"/>
    <row r="6" spans="2:3" ht="71.25" x14ac:dyDescent="0.2">
      <c r="B6" s="25" t="s">
        <v>641</v>
      </c>
      <c r="C6" s="26" t="s">
        <v>642</v>
      </c>
    </row>
    <row r="7" spans="2:3" ht="85.5" x14ac:dyDescent="0.2">
      <c r="B7" s="27" t="s">
        <v>643</v>
      </c>
      <c r="C7" s="28" t="s">
        <v>644</v>
      </c>
    </row>
    <row r="8" spans="2:3" ht="142.5" x14ac:dyDescent="0.2">
      <c r="B8" s="27" t="s">
        <v>645</v>
      </c>
      <c r="C8" s="28" t="s">
        <v>646</v>
      </c>
    </row>
    <row r="9" spans="2:3" ht="85.5" x14ac:dyDescent="0.2">
      <c r="B9" s="29" t="s">
        <v>647</v>
      </c>
      <c r="C9" s="28" t="s">
        <v>648</v>
      </c>
    </row>
    <row r="10" spans="2:3" ht="37.5" x14ac:dyDescent="0.2">
      <c r="B10" s="29" t="s">
        <v>649</v>
      </c>
      <c r="C10" s="30" t="s">
        <v>650</v>
      </c>
    </row>
    <row r="11" spans="2:3" ht="75" x14ac:dyDescent="0.2">
      <c r="B11" s="29" t="s">
        <v>651</v>
      </c>
      <c r="C11" s="30" t="s">
        <v>652</v>
      </c>
    </row>
    <row r="12" spans="2:3" ht="115.5" customHeight="1" x14ac:dyDescent="0.2">
      <c r="B12" s="29" t="s">
        <v>653</v>
      </c>
      <c r="C12" s="30" t="s">
        <v>654</v>
      </c>
    </row>
    <row r="13" spans="2:3" ht="114" x14ac:dyDescent="0.2">
      <c r="B13" s="31" t="s">
        <v>655</v>
      </c>
      <c r="C13" s="28" t="s">
        <v>656</v>
      </c>
    </row>
    <row r="14" spans="2:3" ht="141.75" customHeight="1" x14ac:dyDescent="0.2">
      <c r="B14" s="31" t="s">
        <v>657</v>
      </c>
      <c r="C14" s="28" t="s">
        <v>658</v>
      </c>
    </row>
    <row r="15" spans="2:3" ht="66" customHeight="1" x14ac:dyDescent="0.2">
      <c r="B15" s="31" t="s">
        <v>659</v>
      </c>
      <c r="C15" s="28" t="s">
        <v>660</v>
      </c>
    </row>
    <row r="16" spans="2:3" x14ac:dyDescent="0.2">
      <c r="B16" s="32"/>
      <c r="C16" s="33"/>
    </row>
    <row r="17" spans="2:3" ht="28.5" x14ac:dyDescent="0.2">
      <c r="B17" s="31" t="s">
        <v>661</v>
      </c>
      <c r="C17" s="28" t="s">
        <v>662</v>
      </c>
    </row>
    <row r="18" spans="2:3" ht="152.25" customHeight="1" x14ac:dyDescent="0.2">
      <c r="B18" s="31" t="s">
        <v>663</v>
      </c>
      <c r="C18" s="28" t="s">
        <v>664</v>
      </c>
    </row>
    <row r="19" spans="2:3" ht="28.5" x14ac:dyDescent="0.2">
      <c r="B19" s="31" t="s">
        <v>665</v>
      </c>
      <c r="C19" s="28" t="s">
        <v>666</v>
      </c>
    </row>
    <row r="20" spans="2:3" x14ac:dyDescent="0.2">
      <c r="B20" s="31" t="s">
        <v>667</v>
      </c>
      <c r="C20" s="28" t="s">
        <v>668</v>
      </c>
    </row>
    <row r="21" spans="2:3" x14ac:dyDescent="0.2">
      <c r="B21" s="31" t="s">
        <v>669</v>
      </c>
      <c r="C21" s="28" t="s">
        <v>670</v>
      </c>
    </row>
    <row r="22" spans="2:3" ht="71.25" x14ac:dyDescent="0.2">
      <c r="B22" s="31" t="s">
        <v>671</v>
      </c>
      <c r="C22" s="28" t="s">
        <v>672</v>
      </c>
    </row>
    <row r="23" spans="2:3" ht="28.5" x14ac:dyDescent="0.2">
      <c r="B23" s="31" t="s">
        <v>673</v>
      </c>
      <c r="C23" s="28" t="s">
        <v>674</v>
      </c>
    </row>
    <row r="24" spans="2:3" ht="51" customHeight="1" x14ac:dyDescent="0.2">
      <c r="B24" s="31" t="s">
        <v>675</v>
      </c>
      <c r="C24" s="28" t="s">
        <v>676</v>
      </c>
    </row>
    <row r="25" spans="2:3" x14ac:dyDescent="0.2">
      <c r="B25" s="31" t="s">
        <v>677</v>
      </c>
      <c r="C25" s="33" t="s">
        <v>678</v>
      </c>
    </row>
    <row r="26" spans="2:3" ht="28.5" x14ac:dyDescent="0.2">
      <c r="B26" s="31" t="s">
        <v>679</v>
      </c>
      <c r="C26" s="28" t="s">
        <v>680</v>
      </c>
    </row>
    <row r="27" spans="2:3" x14ac:dyDescent="0.2">
      <c r="B27" s="31" t="s">
        <v>681</v>
      </c>
      <c r="C27" s="28" t="s">
        <v>682</v>
      </c>
    </row>
    <row r="28" spans="2:3" x14ac:dyDescent="0.2">
      <c r="B28" s="31" t="s">
        <v>683</v>
      </c>
      <c r="C28" s="33" t="s">
        <v>684</v>
      </c>
    </row>
    <row r="29" spans="2:3" ht="28.5" x14ac:dyDescent="0.2">
      <c r="B29" s="31" t="s">
        <v>685</v>
      </c>
      <c r="C29" s="28" t="s">
        <v>686</v>
      </c>
    </row>
    <row r="30" spans="2:3" ht="156.75" x14ac:dyDescent="0.2">
      <c r="B30" s="31" t="s">
        <v>687</v>
      </c>
      <c r="C30" s="28" t="s">
        <v>688</v>
      </c>
    </row>
    <row r="31" spans="2:3" ht="85.5" x14ac:dyDescent="0.2">
      <c r="B31" s="31" t="s">
        <v>689</v>
      </c>
      <c r="C31" s="28" t="s">
        <v>690</v>
      </c>
    </row>
    <row r="32" spans="2:3" ht="57.75" thickBot="1" x14ac:dyDescent="0.25">
      <c r="B32" s="34" t="s">
        <v>691</v>
      </c>
      <c r="C32" s="35" t="s">
        <v>692</v>
      </c>
    </row>
  </sheetData>
  <mergeCells count="1">
    <mergeCell ref="B4:C4"/>
  </mergeCells>
  <pageMargins left="0.25" right="0.25" top="0.75" bottom="0.75" header="0.3" footer="0.3"/>
  <pageSetup scale="55"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F32"/>
  <sheetViews>
    <sheetView topLeftCell="C12" zoomScale="86" zoomScaleNormal="86" workbookViewId="0">
      <selection activeCell="D22" sqref="D22"/>
    </sheetView>
  </sheetViews>
  <sheetFormatPr baseColWidth="10" defaultColWidth="11.42578125" defaultRowHeight="14.25" x14ac:dyDescent="0.2"/>
  <cols>
    <col min="1" max="2" width="3.7109375" style="18" customWidth="1"/>
    <col min="3" max="3" width="32.140625" style="18" customWidth="1"/>
    <col min="4" max="4" width="224" style="18" customWidth="1"/>
    <col min="5" max="5" width="3.42578125" style="18" customWidth="1"/>
    <col min="6" max="258" width="11.42578125" style="18"/>
    <col min="259" max="259" width="47.7109375" style="18" customWidth="1"/>
    <col min="260" max="260" width="103.7109375" style="18" customWidth="1"/>
    <col min="261" max="514" width="11.42578125" style="18"/>
    <col min="515" max="515" width="47.7109375" style="18" customWidth="1"/>
    <col min="516" max="516" width="103.7109375" style="18" customWidth="1"/>
    <col min="517" max="770" width="11.42578125" style="18"/>
    <col min="771" max="771" width="47.7109375" style="18" customWidth="1"/>
    <col min="772" max="772" width="103.7109375" style="18" customWidth="1"/>
    <col min="773" max="1026" width="11.42578125" style="18"/>
    <col min="1027" max="1027" width="47.7109375" style="18" customWidth="1"/>
    <col min="1028" max="1028" width="103.7109375" style="18" customWidth="1"/>
    <col min="1029" max="1282" width="11.42578125" style="18"/>
    <col min="1283" max="1283" width="47.7109375" style="18" customWidth="1"/>
    <col min="1284" max="1284" width="103.7109375" style="18" customWidth="1"/>
    <col min="1285" max="1538" width="11.42578125" style="18"/>
    <col min="1539" max="1539" width="47.7109375" style="18" customWidth="1"/>
    <col min="1540" max="1540" width="103.7109375" style="18" customWidth="1"/>
    <col min="1541" max="1794" width="11.42578125" style="18"/>
    <col min="1795" max="1795" width="47.7109375" style="18" customWidth="1"/>
    <col min="1796" max="1796" width="103.7109375" style="18" customWidth="1"/>
    <col min="1797" max="2050" width="11.42578125" style="18"/>
    <col min="2051" max="2051" width="47.7109375" style="18" customWidth="1"/>
    <col min="2052" max="2052" width="103.7109375" style="18" customWidth="1"/>
    <col min="2053" max="2306" width="11.42578125" style="18"/>
    <col min="2307" max="2307" width="47.7109375" style="18" customWidth="1"/>
    <col min="2308" max="2308" width="103.7109375" style="18" customWidth="1"/>
    <col min="2309" max="2562" width="11.42578125" style="18"/>
    <col min="2563" max="2563" width="47.7109375" style="18" customWidth="1"/>
    <col min="2564" max="2564" width="103.7109375" style="18" customWidth="1"/>
    <col min="2565" max="2818" width="11.42578125" style="18"/>
    <col min="2819" max="2819" width="47.7109375" style="18" customWidth="1"/>
    <col min="2820" max="2820" width="103.7109375" style="18" customWidth="1"/>
    <col min="2821" max="3074" width="11.42578125" style="18"/>
    <col min="3075" max="3075" width="47.7109375" style="18" customWidth="1"/>
    <col min="3076" max="3076" width="103.7109375" style="18" customWidth="1"/>
    <col min="3077" max="3330" width="11.42578125" style="18"/>
    <col min="3331" max="3331" width="47.7109375" style="18" customWidth="1"/>
    <col min="3332" max="3332" width="103.7109375" style="18" customWidth="1"/>
    <col min="3333" max="3586" width="11.42578125" style="18"/>
    <col min="3587" max="3587" width="47.7109375" style="18" customWidth="1"/>
    <col min="3588" max="3588" width="103.7109375" style="18" customWidth="1"/>
    <col min="3589" max="3842" width="11.42578125" style="18"/>
    <col min="3843" max="3843" width="47.7109375" style="18" customWidth="1"/>
    <col min="3844" max="3844" width="103.7109375" style="18" customWidth="1"/>
    <col min="3845" max="4098" width="11.42578125" style="18"/>
    <col min="4099" max="4099" width="47.7109375" style="18" customWidth="1"/>
    <col min="4100" max="4100" width="103.7109375" style="18" customWidth="1"/>
    <col min="4101" max="4354" width="11.42578125" style="18"/>
    <col min="4355" max="4355" width="47.7109375" style="18" customWidth="1"/>
    <col min="4356" max="4356" width="103.7109375" style="18" customWidth="1"/>
    <col min="4357" max="4610" width="11.42578125" style="18"/>
    <col min="4611" max="4611" width="47.7109375" style="18" customWidth="1"/>
    <col min="4612" max="4612" width="103.7109375" style="18" customWidth="1"/>
    <col min="4613" max="4866" width="11.42578125" style="18"/>
    <col min="4867" max="4867" width="47.7109375" style="18" customWidth="1"/>
    <col min="4868" max="4868" width="103.7109375" style="18" customWidth="1"/>
    <col min="4869" max="5122" width="11.42578125" style="18"/>
    <col min="5123" max="5123" width="47.7109375" style="18" customWidth="1"/>
    <col min="5124" max="5124" width="103.7109375" style="18" customWidth="1"/>
    <col min="5125" max="5378" width="11.42578125" style="18"/>
    <col min="5379" max="5379" width="47.7109375" style="18" customWidth="1"/>
    <col min="5380" max="5380" width="103.7109375" style="18" customWidth="1"/>
    <col min="5381" max="5634" width="11.42578125" style="18"/>
    <col min="5635" max="5635" width="47.7109375" style="18" customWidth="1"/>
    <col min="5636" max="5636" width="103.7109375" style="18" customWidth="1"/>
    <col min="5637" max="5890" width="11.42578125" style="18"/>
    <col min="5891" max="5891" width="47.7109375" style="18" customWidth="1"/>
    <col min="5892" max="5892" width="103.7109375" style="18" customWidth="1"/>
    <col min="5893" max="6146" width="11.42578125" style="18"/>
    <col min="6147" max="6147" width="47.7109375" style="18" customWidth="1"/>
    <col min="6148" max="6148" width="103.7109375" style="18" customWidth="1"/>
    <col min="6149" max="6402" width="11.42578125" style="18"/>
    <col min="6403" max="6403" width="47.7109375" style="18" customWidth="1"/>
    <col min="6404" max="6404" width="103.7109375" style="18" customWidth="1"/>
    <col min="6405" max="6658" width="11.42578125" style="18"/>
    <col min="6659" max="6659" width="47.7109375" style="18" customWidth="1"/>
    <col min="6660" max="6660" width="103.7109375" style="18" customWidth="1"/>
    <col min="6661" max="6914" width="11.42578125" style="18"/>
    <col min="6915" max="6915" width="47.7109375" style="18" customWidth="1"/>
    <col min="6916" max="6916" width="103.7109375" style="18" customWidth="1"/>
    <col min="6917" max="7170" width="11.42578125" style="18"/>
    <col min="7171" max="7171" width="47.7109375" style="18" customWidth="1"/>
    <col min="7172" max="7172" width="103.7109375" style="18" customWidth="1"/>
    <col min="7173" max="7426" width="11.42578125" style="18"/>
    <col min="7427" max="7427" width="47.7109375" style="18" customWidth="1"/>
    <col min="7428" max="7428" width="103.7109375" style="18" customWidth="1"/>
    <col min="7429" max="7682" width="11.42578125" style="18"/>
    <col min="7683" max="7683" width="47.7109375" style="18" customWidth="1"/>
    <col min="7684" max="7684" width="103.7109375" style="18" customWidth="1"/>
    <col min="7685" max="7938" width="11.42578125" style="18"/>
    <col min="7939" max="7939" width="47.7109375" style="18" customWidth="1"/>
    <col min="7940" max="7940" width="103.7109375" style="18" customWidth="1"/>
    <col min="7941" max="8194" width="11.42578125" style="18"/>
    <col min="8195" max="8195" width="47.7109375" style="18" customWidth="1"/>
    <col min="8196" max="8196" width="103.7109375" style="18" customWidth="1"/>
    <col min="8197" max="8450" width="11.42578125" style="18"/>
    <col min="8451" max="8451" width="47.7109375" style="18" customWidth="1"/>
    <col min="8452" max="8452" width="103.7109375" style="18" customWidth="1"/>
    <col min="8453" max="8706" width="11.42578125" style="18"/>
    <col min="8707" max="8707" width="47.7109375" style="18" customWidth="1"/>
    <col min="8708" max="8708" width="103.7109375" style="18" customWidth="1"/>
    <col min="8709" max="8962" width="11.42578125" style="18"/>
    <col min="8963" max="8963" width="47.7109375" style="18" customWidth="1"/>
    <col min="8964" max="8964" width="103.7109375" style="18" customWidth="1"/>
    <col min="8965" max="9218" width="11.42578125" style="18"/>
    <col min="9219" max="9219" width="47.7109375" style="18" customWidth="1"/>
    <col min="9220" max="9220" width="103.7109375" style="18" customWidth="1"/>
    <col min="9221" max="9474" width="11.42578125" style="18"/>
    <col min="9475" max="9475" width="47.7109375" style="18" customWidth="1"/>
    <col min="9476" max="9476" width="103.7109375" style="18" customWidth="1"/>
    <col min="9477" max="9730" width="11.42578125" style="18"/>
    <col min="9731" max="9731" width="47.7109375" style="18" customWidth="1"/>
    <col min="9732" max="9732" width="103.7109375" style="18" customWidth="1"/>
    <col min="9733" max="9986" width="11.42578125" style="18"/>
    <col min="9987" max="9987" width="47.7109375" style="18" customWidth="1"/>
    <col min="9988" max="9988" width="103.7109375" style="18" customWidth="1"/>
    <col min="9989" max="10242" width="11.42578125" style="18"/>
    <col min="10243" max="10243" width="47.7109375" style="18" customWidth="1"/>
    <col min="10244" max="10244" width="103.7109375" style="18" customWidth="1"/>
    <col min="10245" max="10498" width="11.42578125" style="18"/>
    <col min="10499" max="10499" width="47.7109375" style="18" customWidth="1"/>
    <col min="10500" max="10500" width="103.7109375" style="18" customWidth="1"/>
    <col min="10501" max="10754" width="11.42578125" style="18"/>
    <col min="10755" max="10755" width="47.7109375" style="18" customWidth="1"/>
    <col min="10756" max="10756" width="103.7109375" style="18" customWidth="1"/>
    <col min="10757" max="11010" width="11.42578125" style="18"/>
    <col min="11011" max="11011" width="47.7109375" style="18" customWidth="1"/>
    <col min="11012" max="11012" width="103.7109375" style="18" customWidth="1"/>
    <col min="11013" max="11266" width="11.42578125" style="18"/>
    <col min="11267" max="11267" width="47.7109375" style="18" customWidth="1"/>
    <col min="11268" max="11268" width="103.7109375" style="18" customWidth="1"/>
    <col min="11269" max="11522" width="11.42578125" style="18"/>
    <col min="11523" max="11523" width="47.7109375" style="18" customWidth="1"/>
    <col min="11524" max="11524" width="103.7109375" style="18" customWidth="1"/>
    <col min="11525" max="11778" width="11.42578125" style="18"/>
    <col min="11779" max="11779" width="47.7109375" style="18" customWidth="1"/>
    <col min="11780" max="11780" width="103.7109375" style="18" customWidth="1"/>
    <col min="11781" max="12034" width="11.42578125" style="18"/>
    <col min="12035" max="12035" width="47.7109375" style="18" customWidth="1"/>
    <col min="12036" max="12036" width="103.7109375" style="18" customWidth="1"/>
    <col min="12037" max="12290" width="11.42578125" style="18"/>
    <col min="12291" max="12291" width="47.7109375" style="18" customWidth="1"/>
    <col min="12292" max="12292" width="103.7109375" style="18" customWidth="1"/>
    <col min="12293" max="12546" width="11.42578125" style="18"/>
    <col min="12547" max="12547" width="47.7109375" style="18" customWidth="1"/>
    <col min="12548" max="12548" width="103.7109375" style="18" customWidth="1"/>
    <col min="12549" max="12802" width="11.42578125" style="18"/>
    <col min="12803" max="12803" width="47.7109375" style="18" customWidth="1"/>
    <col min="12804" max="12804" width="103.7109375" style="18" customWidth="1"/>
    <col min="12805" max="13058" width="11.42578125" style="18"/>
    <col min="13059" max="13059" width="47.7109375" style="18" customWidth="1"/>
    <col min="13060" max="13060" width="103.7109375" style="18" customWidth="1"/>
    <col min="13061" max="13314" width="11.42578125" style="18"/>
    <col min="13315" max="13315" width="47.7109375" style="18" customWidth="1"/>
    <col min="13316" max="13316" width="103.7109375" style="18" customWidth="1"/>
    <col min="13317" max="13570" width="11.42578125" style="18"/>
    <col min="13571" max="13571" width="47.7109375" style="18" customWidth="1"/>
    <col min="13572" max="13572" width="103.7109375" style="18" customWidth="1"/>
    <col min="13573" max="13826" width="11.42578125" style="18"/>
    <col min="13827" max="13827" width="47.7109375" style="18" customWidth="1"/>
    <col min="13828" max="13828" width="103.7109375" style="18" customWidth="1"/>
    <col min="13829" max="14082" width="11.42578125" style="18"/>
    <col min="14083" max="14083" width="47.7109375" style="18" customWidth="1"/>
    <col min="14084" max="14084" width="103.7109375" style="18" customWidth="1"/>
    <col min="14085" max="14338" width="11.42578125" style="18"/>
    <col min="14339" max="14339" width="47.7109375" style="18" customWidth="1"/>
    <col min="14340" max="14340" width="103.7109375" style="18" customWidth="1"/>
    <col min="14341" max="14594" width="11.42578125" style="18"/>
    <col min="14595" max="14595" width="47.7109375" style="18" customWidth="1"/>
    <col min="14596" max="14596" width="103.7109375" style="18" customWidth="1"/>
    <col min="14597" max="14850" width="11.42578125" style="18"/>
    <col min="14851" max="14851" width="47.7109375" style="18" customWidth="1"/>
    <col min="14852" max="14852" width="103.7109375" style="18" customWidth="1"/>
    <col min="14853" max="15106" width="11.42578125" style="18"/>
    <col min="15107" max="15107" width="47.7109375" style="18" customWidth="1"/>
    <col min="15108" max="15108" width="103.7109375" style="18" customWidth="1"/>
    <col min="15109" max="15362" width="11.42578125" style="18"/>
    <col min="15363" max="15363" width="47.7109375" style="18" customWidth="1"/>
    <col min="15364" max="15364" width="103.7109375" style="18" customWidth="1"/>
    <col min="15365" max="15618" width="11.42578125" style="18"/>
    <col min="15619" max="15619" width="47.7109375" style="18" customWidth="1"/>
    <col min="15620" max="15620" width="103.7109375" style="18" customWidth="1"/>
    <col min="15621" max="15874" width="11.42578125" style="18"/>
    <col min="15875" max="15875" width="47.7109375" style="18" customWidth="1"/>
    <col min="15876" max="15876" width="103.7109375" style="18" customWidth="1"/>
    <col min="15877" max="16130" width="11.42578125" style="18"/>
    <col min="16131" max="16131" width="47.7109375" style="18" customWidth="1"/>
    <col min="16132" max="16132" width="103.7109375" style="18" customWidth="1"/>
    <col min="16133" max="16384" width="11.42578125" style="18"/>
  </cols>
  <sheetData>
    <row r="5" spans="2:5" ht="45" customHeight="1" x14ac:dyDescent="0.35">
      <c r="C5" s="369" t="s">
        <v>11</v>
      </c>
      <c r="D5" s="370"/>
      <c r="E5" s="176"/>
    </row>
    <row r="6" spans="2:5" ht="12.75" customHeight="1" x14ac:dyDescent="0.2"/>
    <row r="7" spans="2:5" ht="31.5" customHeight="1" x14ac:dyDescent="0.25">
      <c r="B7" s="48"/>
      <c r="C7" s="49" t="s">
        <v>12</v>
      </c>
      <c r="D7" s="48"/>
      <c r="E7" s="48"/>
    </row>
    <row r="8" spans="2:5" ht="9.75" customHeight="1" x14ac:dyDescent="0.25">
      <c r="B8" s="48"/>
      <c r="C8" s="49"/>
      <c r="D8" s="48"/>
      <c r="E8" s="48"/>
    </row>
    <row r="9" spans="2:5" ht="15.75" customHeight="1" x14ac:dyDescent="0.2">
      <c r="B9" s="126">
        <v>1</v>
      </c>
      <c r="C9" s="367" t="s">
        <v>13</v>
      </c>
      <c r="D9" s="367"/>
      <c r="E9" s="175"/>
    </row>
    <row r="10" spans="2:5" ht="15.75" customHeight="1" x14ac:dyDescent="0.2">
      <c r="B10" s="126">
        <v>2</v>
      </c>
      <c r="C10" s="367" t="s">
        <v>14</v>
      </c>
      <c r="D10" s="367"/>
      <c r="E10" s="175"/>
    </row>
    <row r="11" spans="2:5" ht="13.5" customHeight="1" x14ac:dyDescent="0.2">
      <c r="B11" s="126">
        <v>3</v>
      </c>
      <c r="C11" s="367" t="s">
        <v>15</v>
      </c>
      <c r="D11" s="367"/>
      <c r="E11" s="175"/>
    </row>
    <row r="12" spans="2:5" ht="15.75" customHeight="1" x14ac:dyDescent="0.2">
      <c r="B12" s="126">
        <v>4</v>
      </c>
      <c r="C12" s="371" t="s">
        <v>16</v>
      </c>
      <c r="D12" s="371"/>
      <c r="E12" s="177"/>
    </row>
    <row r="13" spans="2:5" ht="15.75" customHeight="1" x14ac:dyDescent="0.2">
      <c r="B13" s="126">
        <v>5</v>
      </c>
      <c r="C13" s="367" t="s">
        <v>17</v>
      </c>
      <c r="D13" s="367"/>
      <c r="E13" s="175"/>
    </row>
    <row r="14" spans="2:5" ht="13.5" customHeight="1" x14ac:dyDescent="0.2">
      <c r="B14" s="126">
        <v>6</v>
      </c>
      <c r="C14" s="367" t="s">
        <v>18</v>
      </c>
      <c r="D14" s="367"/>
      <c r="E14" s="175"/>
    </row>
    <row r="15" spans="2:5" ht="15" customHeight="1" x14ac:dyDescent="0.2">
      <c r="B15" s="126">
        <v>7</v>
      </c>
      <c r="C15" s="368" t="s">
        <v>19</v>
      </c>
      <c r="D15" s="368"/>
      <c r="E15" s="175"/>
    </row>
    <row r="16" spans="2:5" ht="15" customHeight="1" x14ac:dyDescent="0.2">
      <c r="B16" s="126">
        <v>8</v>
      </c>
      <c r="C16" s="48" t="s">
        <v>20</v>
      </c>
      <c r="D16" s="48"/>
      <c r="E16" s="48"/>
    </row>
    <row r="17" spans="1:6" ht="15" customHeight="1" x14ac:dyDescent="0.2">
      <c r="B17" s="126">
        <v>9</v>
      </c>
      <c r="C17" s="48" t="s">
        <v>21</v>
      </c>
      <c r="D17" s="48"/>
      <c r="E17" s="48"/>
    </row>
    <row r="18" spans="1:6" ht="41.25" customHeight="1" x14ac:dyDescent="0.2">
      <c r="B18" s="126">
        <v>10</v>
      </c>
      <c r="C18" s="366" t="s">
        <v>22</v>
      </c>
      <c r="D18" s="366"/>
      <c r="E18" s="174"/>
    </row>
    <row r="19" spans="1:6" ht="19.5" customHeight="1" x14ac:dyDescent="0.2">
      <c r="A19" s="44"/>
      <c r="B19" s="126">
        <v>11</v>
      </c>
      <c r="C19" s="366" t="s">
        <v>23</v>
      </c>
      <c r="D19" s="366"/>
      <c r="E19" s="50"/>
    </row>
    <row r="20" spans="1:6" ht="35.25" customHeight="1" x14ac:dyDescent="0.2">
      <c r="A20" s="23"/>
      <c r="B20" s="126">
        <v>12</v>
      </c>
      <c r="C20" s="366" t="s">
        <v>24</v>
      </c>
      <c r="D20" s="366"/>
      <c r="E20" s="50"/>
      <c r="F20" s="23"/>
    </row>
    <row r="21" spans="1:6" s="23" customFormat="1" ht="15" customHeight="1" x14ac:dyDescent="0.2">
      <c r="E21" s="37"/>
    </row>
    <row r="23" spans="1:6" s="19" customFormat="1" ht="18" x14ac:dyDescent="0.25">
      <c r="C23" s="51" t="s">
        <v>25</v>
      </c>
      <c r="D23" s="51" t="s">
        <v>26</v>
      </c>
      <c r="E23" s="45"/>
    </row>
    <row r="24" spans="1:6" ht="187.5" customHeight="1" x14ac:dyDescent="0.2">
      <c r="C24" s="53" t="s">
        <v>27</v>
      </c>
      <c r="D24" s="21" t="s">
        <v>28</v>
      </c>
      <c r="E24" s="46"/>
    </row>
    <row r="25" spans="1:6" ht="231.75" customHeight="1" x14ac:dyDescent="0.2">
      <c r="C25" s="53" t="s">
        <v>29</v>
      </c>
      <c r="D25" s="21" t="s">
        <v>30</v>
      </c>
      <c r="E25" s="46"/>
    </row>
    <row r="26" spans="1:6" ht="369.75" customHeight="1" x14ac:dyDescent="0.2">
      <c r="C26" s="53" t="s">
        <v>31</v>
      </c>
      <c r="D26" s="21" t="s">
        <v>32</v>
      </c>
      <c r="E26" s="46"/>
    </row>
    <row r="27" spans="1:6" ht="100.5" customHeight="1" x14ac:dyDescent="0.2">
      <c r="C27" s="53" t="s">
        <v>33</v>
      </c>
      <c r="D27" s="21" t="s">
        <v>34</v>
      </c>
      <c r="E27" s="46"/>
    </row>
    <row r="28" spans="1:6" ht="409.5" customHeight="1" x14ac:dyDescent="0.2">
      <c r="C28" s="54" t="s">
        <v>35</v>
      </c>
      <c r="D28" s="21" t="s">
        <v>36</v>
      </c>
      <c r="E28" s="46"/>
    </row>
    <row r="29" spans="1:6" ht="182.25" customHeight="1" x14ac:dyDescent="0.2">
      <c r="C29" s="54" t="s">
        <v>37</v>
      </c>
      <c r="D29" s="21" t="s">
        <v>38</v>
      </c>
      <c r="E29" s="46"/>
    </row>
    <row r="30" spans="1:6" ht="409.5" customHeight="1" x14ac:dyDescent="0.2">
      <c r="C30" s="54" t="s">
        <v>39</v>
      </c>
      <c r="D30" s="21" t="s">
        <v>40</v>
      </c>
      <c r="E30" s="46"/>
    </row>
    <row r="31" spans="1:6" ht="127.5" customHeight="1" x14ac:dyDescent="0.2">
      <c r="C31" s="20" t="s">
        <v>41</v>
      </c>
      <c r="D31" s="22" t="s">
        <v>42</v>
      </c>
      <c r="E31" s="47"/>
    </row>
    <row r="32" spans="1:6" ht="311.25" customHeight="1" x14ac:dyDescent="0.2">
      <c r="C32" s="54" t="s">
        <v>43</v>
      </c>
      <c r="D32" s="22" t="s">
        <v>44</v>
      </c>
      <c r="E32" s="47"/>
    </row>
  </sheetData>
  <mergeCells count="11">
    <mergeCell ref="C18:D18"/>
    <mergeCell ref="C20:D20"/>
    <mergeCell ref="C14:D14"/>
    <mergeCell ref="C15:D15"/>
    <mergeCell ref="C5:D5"/>
    <mergeCell ref="C9:D9"/>
    <mergeCell ref="C10:D10"/>
    <mergeCell ref="C11:D11"/>
    <mergeCell ref="C12:D12"/>
    <mergeCell ref="C13:D13"/>
    <mergeCell ref="C19:D19"/>
  </mergeCells>
  <hyperlinks>
    <hyperlink ref="C28" location="'1. SEGUIMIENTO EJECUCIÓN PRESU'!Área_de_impresión" display="'1. SEGUIMIENTO EJECUCIÓN PRESU'!Área_de_impresión" xr:uid="{00000000-0004-0000-0100-000000000000}"/>
    <hyperlink ref="C30" location="'2. SEGUIMIENTO METAS PRODUCTO'!_Toc461442754" display="'2. SEGUIMIENTO METAS PRODUCTO'!_Toc461442754" xr:uid="{00000000-0004-0000-0100-000001000000}"/>
    <hyperlink ref="C31" location="'PRESUPUESTO VIGENCIA Y RESERVA'!A1" display="PROGRAMACION PRESUPUESTO 2016" xr:uid="{00000000-0004-0000-0100-000002000000}"/>
    <hyperlink ref="C32" location="'4. METAS RESULTADO PDD'!Área_de_impresión" display="'4. METAS RESULTADO PDD'!Área_de_impresión" xr:uid="{00000000-0004-0000-0100-000003000000}"/>
  </hyperlinks>
  <pageMargins left="0.25" right="0.25" top="0.75" bottom="0.75" header="0.3" footer="0.3"/>
  <pageSetup scale="50"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N51"/>
  <sheetViews>
    <sheetView topLeftCell="A10" zoomScale="70" zoomScaleNormal="70" workbookViewId="0">
      <selection activeCell="BF27" sqref="BF27:BF30"/>
    </sheetView>
  </sheetViews>
  <sheetFormatPr baseColWidth="10" defaultColWidth="11.42578125" defaultRowHeight="14.25" x14ac:dyDescent="0.25"/>
  <cols>
    <col min="1" max="1" width="7" style="56" customWidth="1"/>
    <col min="2" max="2" width="18.85546875" style="56" customWidth="1"/>
    <col min="3" max="3" width="72.42578125" style="56" customWidth="1"/>
    <col min="4" max="4" width="17.42578125" style="57" customWidth="1"/>
    <col min="5" max="7" width="10.28515625" style="57" customWidth="1"/>
    <col min="8" max="8" width="26.28515625" style="57" customWidth="1"/>
    <col min="9" max="10" width="10.28515625" style="57" customWidth="1"/>
    <col min="11" max="11" width="10.28515625" style="56" customWidth="1"/>
    <col min="12" max="12" width="22.42578125" style="56" customWidth="1"/>
    <col min="13" max="13" width="1.85546875" style="56" customWidth="1"/>
    <col min="14" max="14" width="18.28515625" style="57" customWidth="1"/>
    <col min="15" max="256" width="11.42578125" style="56"/>
    <col min="257" max="257" width="7" style="56" customWidth="1"/>
    <col min="258" max="258" width="18.85546875" style="56" customWidth="1"/>
    <col min="259" max="259" width="72.42578125" style="56" customWidth="1"/>
    <col min="260" max="260" width="17.42578125" style="56" customWidth="1"/>
    <col min="261" max="263" width="10.28515625" style="56" customWidth="1"/>
    <col min="264" max="264" width="26.28515625" style="56" customWidth="1"/>
    <col min="265" max="267" width="10.28515625" style="56" customWidth="1"/>
    <col min="268" max="268" width="22.42578125" style="56" customWidth="1"/>
    <col min="269" max="269" width="1.85546875" style="56" customWidth="1"/>
    <col min="270" max="270" width="18.28515625" style="56" customWidth="1"/>
    <col min="271" max="512" width="11.42578125" style="56"/>
    <col min="513" max="513" width="7" style="56" customWidth="1"/>
    <col min="514" max="514" width="18.85546875" style="56" customWidth="1"/>
    <col min="515" max="515" width="72.42578125" style="56" customWidth="1"/>
    <col min="516" max="516" width="17.42578125" style="56" customWidth="1"/>
    <col min="517" max="519" width="10.28515625" style="56" customWidth="1"/>
    <col min="520" max="520" width="26.28515625" style="56" customWidth="1"/>
    <col min="521" max="523" width="10.28515625" style="56" customWidth="1"/>
    <col min="524" max="524" width="22.42578125" style="56" customWidth="1"/>
    <col min="525" max="525" width="1.85546875" style="56" customWidth="1"/>
    <col min="526" max="526" width="18.28515625" style="56" customWidth="1"/>
    <col min="527" max="768" width="11.42578125" style="56"/>
    <col min="769" max="769" width="7" style="56" customWidth="1"/>
    <col min="770" max="770" width="18.85546875" style="56" customWidth="1"/>
    <col min="771" max="771" width="72.42578125" style="56" customWidth="1"/>
    <col min="772" max="772" width="17.42578125" style="56" customWidth="1"/>
    <col min="773" max="775" width="10.28515625" style="56" customWidth="1"/>
    <col min="776" max="776" width="26.28515625" style="56" customWidth="1"/>
    <col min="777" max="779" width="10.28515625" style="56" customWidth="1"/>
    <col min="780" max="780" width="22.42578125" style="56" customWidth="1"/>
    <col min="781" max="781" width="1.85546875" style="56" customWidth="1"/>
    <col min="782" max="782" width="18.28515625" style="56" customWidth="1"/>
    <col min="783" max="1024" width="11.42578125" style="56"/>
    <col min="1025" max="1025" width="7" style="56" customWidth="1"/>
    <col min="1026" max="1026" width="18.85546875" style="56" customWidth="1"/>
    <col min="1027" max="1027" width="72.42578125" style="56" customWidth="1"/>
    <col min="1028" max="1028" width="17.42578125" style="56" customWidth="1"/>
    <col min="1029" max="1031" width="10.28515625" style="56" customWidth="1"/>
    <col min="1032" max="1032" width="26.28515625" style="56" customWidth="1"/>
    <col min="1033" max="1035" width="10.28515625" style="56" customWidth="1"/>
    <col min="1036" max="1036" width="22.42578125" style="56" customWidth="1"/>
    <col min="1037" max="1037" width="1.85546875" style="56" customWidth="1"/>
    <col min="1038" max="1038" width="18.28515625" style="56" customWidth="1"/>
    <col min="1039" max="1280" width="11.42578125" style="56"/>
    <col min="1281" max="1281" width="7" style="56" customWidth="1"/>
    <col min="1282" max="1282" width="18.85546875" style="56" customWidth="1"/>
    <col min="1283" max="1283" width="72.42578125" style="56" customWidth="1"/>
    <col min="1284" max="1284" width="17.42578125" style="56" customWidth="1"/>
    <col min="1285" max="1287" width="10.28515625" style="56" customWidth="1"/>
    <col min="1288" max="1288" width="26.28515625" style="56" customWidth="1"/>
    <col min="1289" max="1291" width="10.28515625" style="56" customWidth="1"/>
    <col min="1292" max="1292" width="22.42578125" style="56" customWidth="1"/>
    <col min="1293" max="1293" width="1.85546875" style="56" customWidth="1"/>
    <col min="1294" max="1294" width="18.28515625" style="56" customWidth="1"/>
    <col min="1295" max="1536" width="11.42578125" style="56"/>
    <col min="1537" max="1537" width="7" style="56" customWidth="1"/>
    <col min="1538" max="1538" width="18.85546875" style="56" customWidth="1"/>
    <col min="1539" max="1539" width="72.42578125" style="56" customWidth="1"/>
    <col min="1540" max="1540" width="17.42578125" style="56" customWidth="1"/>
    <col min="1541" max="1543" width="10.28515625" style="56" customWidth="1"/>
    <col min="1544" max="1544" width="26.28515625" style="56" customWidth="1"/>
    <col min="1545" max="1547" width="10.28515625" style="56" customWidth="1"/>
    <col min="1548" max="1548" width="22.42578125" style="56" customWidth="1"/>
    <col min="1549" max="1549" width="1.85546875" style="56" customWidth="1"/>
    <col min="1550" max="1550" width="18.28515625" style="56" customWidth="1"/>
    <col min="1551" max="1792" width="11.42578125" style="56"/>
    <col min="1793" max="1793" width="7" style="56" customWidth="1"/>
    <col min="1794" max="1794" width="18.85546875" style="56" customWidth="1"/>
    <col min="1795" max="1795" width="72.42578125" style="56" customWidth="1"/>
    <col min="1796" max="1796" width="17.42578125" style="56" customWidth="1"/>
    <col min="1797" max="1799" width="10.28515625" style="56" customWidth="1"/>
    <col min="1800" max="1800" width="26.28515625" style="56" customWidth="1"/>
    <col min="1801" max="1803" width="10.28515625" style="56" customWidth="1"/>
    <col min="1804" max="1804" width="22.42578125" style="56" customWidth="1"/>
    <col min="1805" max="1805" width="1.85546875" style="56" customWidth="1"/>
    <col min="1806" max="1806" width="18.28515625" style="56" customWidth="1"/>
    <col min="1807" max="2048" width="11.42578125" style="56"/>
    <col min="2049" max="2049" width="7" style="56" customWidth="1"/>
    <col min="2050" max="2050" width="18.85546875" style="56" customWidth="1"/>
    <col min="2051" max="2051" width="72.42578125" style="56" customWidth="1"/>
    <col min="2052" max="2052" width="17.42578125" style="56" customWidth="1"/>
    <col min="2053" max="2055" width="10.28515625" style="56" customWidth="1"/>
    <col min="2056" max="2056" width="26.28515625" style="56" customWidth="1"/>
    <col min="2057" max="2059" width="10.28515625" style="56" customWidth="1"/>
    <col min="2060" max="2060" width="22.42578125" style="56" customWidth="1"/>
    <col min="2061" max="2061" width="1.85546875" style="56" customWidth="1"/>
    <col min="2062" max="2062" width="18.28515625" style="56" customWidth="1"/>
    <col min="2063" max="2304" width="11.42578125" style="56"/>
    <col min="2305" max="2305" width="7" style="56" customWidth="1"/>
    <col min="2306" max="2306" width="18.85546875" style="56" customWidth="1"/>
    <col min="2307" max="2307" width="72.42578125" style="56" customWidth="1"/>
    <col min="2308" max="2308" width="17.42578125" style="56" customWidth="1"/>
    <col min="2309" max="2311" width="10.28515625" style="56" customWidth="1"/>
    <col min="2312" max="2312" width="26.28515625" style="56" customWidth="1"/>
    <col min="2313" max="2315" width="10.28515625" style="56" customWidth="1"/>
    <col min="2316" max="2316" width="22.42578125" style="56" customWidth="1"/>
    <col min="2317" max="2317" width="1.85546875" style="56" customWidth="1"/>
    <col min="2318" max="2318" width="18.28515625" style="56" customWidth="1"/>
    <col min="2319" max="2560" width="11.42578125" style="56"/>
    <col min="2561" max="2561" width="7" style="56" customWidth="1"/>
    <col min="2562" max="2562" width="18.85546875" style="56" customWidth="1"/>
    <col min="2563" max="2563" width="72.42578125" style="56" customWidth="1"/>
    <col min="2564" max="2564" width="17.42578125" style="56" customWidth="1"/>
    <col min="2565" max="2567" width="10.28515625" style="56" customWidth="1"/>
    <col min="2568" max="2568" width="26.28515625" style="56" customWidth="1"/>
    <col min="2569" max="2571" width="10.28515625" style="56" customWidth="1"/>
    <col min="2572" max="2572" width="22.42578125" style="56" customWidth="1"/>
    <col min="2573" max="2573" width="1.85546875" style="56" customWidth="1"/>
    <col min="2574" max="2574" width="18.28515625" style="56" customWidth="1"/>
    <col min="2575" max="2816" width="11.42578125" style="56"/>
    <col min="2817" max="2817" width="7" style="56" customWidth="1"/>
    <col min="2818" max="2818" width="18.85546875" style="56" customWidth="1"/>
    <col min="2819" max="2819" width="72.42578125" style="56" customWidth="1"/>
    <col min="2820" max="2820" width="17.42578125" style="56" customWidth="1"/>
    <col min="2821" max="2823" width="10.28515625" style="56" customWidth="1"/>
    <col min="2824" max="2824" width="26.28515625" style="56" customWidth="1"/>
    <col min="2825" max="2827" width="10.28515625" style="56" customWidth="1"/>
    <col min="2828" max="2828" width="22.42578125" style="56" customWidth="1"/>
    <col min="2829" max="2829" width="1.85546875" style="56" customWidth="1"/>
    <col min="2830" max="2830" width="18.28515625" style="56" customWidth="1"/>
    <col min="2831" max="3072" width="11.42578125" style="56"/>
    <col min="3073" max="3073" width="7" style="56" customWidth="1"/>
    <col min="3074" max="3074" width="18.85546875" style="56" customWidth="1"/>
    <col min="3075" max="3075" width="72.42578125" style="56" customWidth="1"/>
    <col min="3076" max="3076" width="17.42578125" style="56" customWidth="1"/>
    <col min="3077" max="3079" width="10.28515625" style="56" customWidth="1"/>
    <col min="3080" max="3080" width="26.28515625" style="56" customWidth="1"/>
    <col min="3081" max="3083" width="10.28515625" style="56" customWidth="1"/>
    <col min="3084" max="3084" width="22.42578125" style="56" customWidth="1"/>
    <col min="3085" max="3085" width="1.85546875" style="56" customWidth="1"/>
    <col min="3086" max="3086" width="18.28515625" style="56" customWidth="1"/>
    <col min="3087" max="3328" width="11.42578125" style="56"/>
    <col min="3329" max="3329" width="7" style="56" customWidth="1"/>
    <col min="3330" max="3330" width="18.85546875" style="56" customWidth="1"/>
    <col min="3331" max="3331" width="72.42578125" style="56" customWidth="1"/>
    <col min="3332" max="3332" width="17.42578125" style="56" customWidth="1"/>
    <col min="3333" max="3335" width="10.28515625" style="56" customWidth="1"/>
    <col min="3336" max="3336" width="26.28515625" style="56" customWidth="1"/>
    <col min="3337" max="3339" width="10.28515625" style="56" customWidth="1"/>
    <col min="3340" max="3340" width="22.42578125" style="56" customWidth="1"/>
    <col min="3341" max="3341" width="1.85546875" style="56" customWidth="1"/>
    <col min="3342" max="3342" width="18.28515625" style="56" customWidth="1"/>
    <col min="3343" max="3584" width="11.42578125" style="56"/>
    <col min="3585" max="3585" width="7" style="56" customWidth="1"/>
    <col min="3586" max="3586" width="18.85546875" style="56" customWidth="1"/>
    <col min="3587" max="3587" width="72.42578125" style="56" customWidth="1"/>
    <col min="3588" max="3588" width="17.42578125" style="56" customWidth="1"/>
    <col min="3589" max="3591" width="10.28515625" style="56" customWidth="1"/>
    <col min="3592" max="3592" width="26.28515625" style="56" customWidth="1"/>
    <col min="3593" max="3595" width="10.28515625" style="56" customWidth="1"/>
    <col min="3596" max="3596" width="22.42578125" style="56" customWidth="1"/>
    <col min="3597" max="3597" width="1.85546875" style="56" customWidth="1"/>
    <col min="3598" max="3598" width="18.28515625" style="56" customWidth="1"/>
    <col min="3599" max="3840" width="11.42578125" style="56"/>
    <col min="3841" max="3841" width="7" style="56" customWidth="1"/>
    <col min="3842" max="3842" width="18.85546875" style="56" customWidth="1"/>
    <col min="3843" max="3843" width="72.42578125" style="56" customWidth="1"/>
    <col min="3844" max="3844" width="17.42578125" style="56" customWidth="1"/>
    <col min="3845" max="3847" width="10.28515625" style="56" customWidth="1"/>
    <col min="3848" max="3848" width="26.28515625" style="56" customWidth="1"/>
    <col min="3849" max="3851" width="10.28515625" style="56" customWidth="1"/>
    <col min="3852" max="3852" width="22.42578125" style="56" customWidth="1"/>
    <col min="3853" max="3853" width="1.85546875" style="56" customWidth="1"/>
    <col min="3854" max="3854" width="18.28515625" style="56" customWidth="1"/>
    <col min="3855" max="4096" width="11.42578125" style="56"/>
    <col min="4097" max="4097" width="7" style="56" customWidth="1"/>
    <col min="4098" max="4098" width="18.85546875" style="56" customWidth="1"/>
    <col min="4099" max="4099" width="72.42578125" style="56" customWidth="1"/>
    <col min="4100" max="4100" width="17.42578125" style="56" customWidth="1"/>
    <col min="4101" max="4103" width="10.28515625" style="56" customWidth="1"/>
    <col min="4104" max="4104" width="26.28515625" style="56" customWidth="1"/>
    <col min="4105" max="4107" width="10.28515625" style="56" customWidth="1"/>
    <col min="4108" max="4108" width="22.42578125" style="56" customWidth="1"/>
    <col min="4109" max="4109" width="1.85546875" style="56" customWidth="1"/>
    <col min="4110" max="4110" width="18.28515625" style="56" customWidth="1"/>
    <col min="4111" max="4352" width="11.42578125" style="56"/>
    <col min="4353" max="4353" width="7" style="56" customWidth="1"/>
    <col min="4354" max="4354" width="18.85546875" style="56" customWidth="1"/>
    <col min="4355" max="4355" width="72.42578125" style="56" customWidth="1"/>
    <col min="4356" max="4356" width="17.42578125" style="56" customWidth="1"/>
    <col min="4357" max="4359" width="10.28515625" style="56" customWidth="1"/>
    <col min="4360" max="4360" width="26.28515625" style="56" customWidth="1"/>
    <col min="4361" max="4363" width="10.28515625" style="56" customWidth="1"/>
    <col min="4364" max="4364" width="22.42578125" style="56" customWidth="1"/>
    <col min="4365" max="4365" width="1.85546875" style="56" customWidth="1"/>
    <col min="4366" max="4366" width="18.28515625" style="56" customWidth="1"/>
    <col min="4367" max="4608" width="11.42578125" style="56"/>
    <col min="4609" max="4609" width="7" style="56" customWidth="1"/>
    <col min="4610" max="4610" width="18.85546875" style="56" customWidth="1"/>
    <col min="4611" max="4611" width="72.42578125" style="56" customWidth="1"/>
    <col min="4612" max="4612" width="17.42578125" style="56" customWidth="1"/>
    <col min="4613" max="4615" width="10.28515625" style="56" customWidth="1"/>
    <col min="4616" max="4616" width="26.28515625" style="56" customWidth="1"/>
    <col min="4617" max="4619" width="10.28515625" style="56" customWidth="1"/>
    <col min="4620" max="4620" width="22.42578125" style="56" customWidth="1"/>
    <col min="4621" max="4621" width="1.85546875" style="56" customWidth="1"/>
    <col min="4622" max="4622" width="18.28515625" style="56" customWidth="1"/>
    <col min="4623" max="4864" width="11.42578125" style="56"/>
    <col min="4865" max="4865" width="7" style="56" customWidth="1"/>
    <col min="4866" max="4866" width="18.85546875" style="56" customWidth="1"/>
    <col min="4867" max="4867" width="72.42578125" style="56" customWidth="1"/>
    <col min="4868" max="4868" width="17.42578125" style="56" customWidth="1"/>
    <col min="4869" max="4871" width="10.28515625" style="56" customWidth="1"/>
    <col min="4872" max="4872" width="26.28515625" style="56" customWidth="1"/>
    <col min="4873" max="4875" width="10.28515625" style="56" customWidth="1"/>
    <col min="4876" max="4876" width="22.42578125" style="56" customWidth="1"/>
    <col min="4877" max="4877" width="1.85546875" style="56" customWidth="1"/>
    <col min="4878" max="4878" width="18.28515625" style="56" customWidth="1"/>
    <col min="4879" max="5120" width="11.42578125" style="56"/>
    <col min="5121" max="5121" width="7" style="56" customWidth="1"/>
    <col min="5122" max="5122" width="18.85546875" style="56" customWidth="1"/>
    <col min="5123" max="5123" width="72.42578125" style="56" customWidth="1"/>
    <col min="5124" max="5124" width="17.42578125" style="56" customWidth="1"/>
    <col min="5125" max="5127" width="10.28515625" style="56" customWidth="1"/>
    <col min="5128" max="5128" width="26.28515625" style="56" customWidth="1"/>
    <col min="5129" max="5131" width="10.28515625" style="56" customWidth="1"/>
    <col min="5132" max="5132" width="22.42578125" style="56" customWidth="1"/>
    <col min="5133" max="5133" width="1.85546875" style="56" customWidth="1"/>
    <col min="5134" max="5134" width="18.28515625" style="56" customWidth="1"/>
    <col min="5135" max="5376" width="11.42578125" style="56"/>
    <col min="5377" max="5377" width="7" style="56" customWidth="1"/>
    <col min="5378" max="5378" width="18.85546875" style="56" customWidth="1"/>
    <col min="5379" max="5379" width="72.42578125" style="56" customWidth="1"/>
    <col min="5380" max="5380" width="17.42578125" style="56" customWidth="1"/>
    <col min="5381" max="5383" width="10.28515625" style="56" customWidth="1"/>
    <col min="5384" max="5384" width="26.28515625" style="56" customWidth="1"/>
    <col min="5385" max="5387" width="10.28515625" style="56" customWidth="1"/>
    <col min="5388" max="5388" width="22.42578125" style="56" customWidth="1"/>
    <col min="5389" max="5389" width="1.85546875" style="56" customWidth="1"/>
    <col min="5390" max="5390" width="18.28515625" style="56" customWidth="1"/>
    <col min="5391" max="5632" width="11.42578125" style="56"/>
    <col min="5633" max="5633" width="7" style="56" customWidth="1"/>
    <col min="5634" max="5634" width="18.85546875" style="56" customWidth="1"/>
    <col min="5635" max="5635" width="72.42578125" style="56" customWidth="1"/>
    <col min="5636" max="5636" width="17.42578125" style="56" customWidth="1"/>
    <col min="5637" max="5639" width="10.28515625" style="56" customWidth="1"/>
    <col min="5640" max="5640" width="26.28515625" style="56" customWidth="1"/>
    <col min="5641" max="5643" width="10.28515625" style="56" customWidth="1"/>
    <col min="5644" max="5644" width="22.42578125" style="56" customWidth="1"/>
    <col min="5645" max="5645" width="1.85546875" style="56" customWidth="1"/>
    <col min="5646" max="5646" width="18.28515625" style="56" customWidth="1"/>
    <col min="5647" max="5888" width="11.42578125" style="56"/>
    <col min="5889" max="5889" width="7" style="56" customWidth="1"/>
    <col min="5890" max="5890" width="18.85546875" style="56" customWidth="1"/>
    <col min="5891" max="5891" width="72.42578125" style="56" customWidth="1"/>
    <col min="5892" max="5892" width="17.42578125" style="56" customWidth="1"/>
    <col min="5893" max="5895" width="10.28515625" style="56" customWidth="1"/>
    <col min="5896" max="5896" width="26.28515625" style="56" customWidth="1"/>
    <col min="5897" max="5899" width="10.28515625" style="56" customWidth="1"/>
    <col min="5900" max="5900" width="22.42578125" style="56" customWidth="1"/>
    <col min="5901" max="5901" width="1.85546875" style="56" customWidth="1"/>
    <col min="5902" max="5902" width="18.28515625" style="56" customWidth="1"/>
    <col min="5903" max="6144" width="11.42578125" style="56"/>
    <col min="6145" max="6145" width="7" style="56" customWidth="1"/>
    <col min="6146" max="6146" width="18.85546875" style="56" customWidth="1"/>
    <col min="6147" max="6147" width="72.42578125" style="56" customWidth="1"/>
    <col min="6148" max="6148" width="17.42578125" style="56" customWidth="1"/>
    <col min="6149" max="6151" width="10.28515625" style="56" customWidth="1"/>
    <col min="6152" max="6152" width="26.28515625" style="56" customWidth="1"/>
    <col min="6153" max="6155" width="10.28515625" style="56" customWidth="1"/>
    <col min="6156" max="6156" width="22.42578125" style="56" customWidth="1"/>
    <col min="6157" max="6157" width="1.85546875" style="56" customWidth="1"/>
    <col min="6158" max="6158" width="18.28515625" style="56" customWidth="1"/>
    <col min="6159" max="6400" width="11.42578125" style="56"/>
    <col min="6401" max="6401" width="7" style="56" customWidth="1"/>
    <col min="6402" max="6402" width="18.85546875" style="56" customWidth="1"/>
    <col min="6403" max="6403" width="72.42578125" style="56" customWidth="1"/>
    <col min="6404" max="6404" width="17.42578125" style="56" customWidth="1"/>
    <col min="6405" max="6407" width="10.28515625" style="56" customWidth="1"/>
    <col min="6408" max="6408" width="26.28515625" style="56" customWidth="1"/>
    <col min="6409" max="6411" width="10.28515625" style="56" customWidth="1"/>
    <col min="6412" max="6412" width="22.42578125" style="56" customWidth="1"/>
    <col min="6413" max="6413" width="1.85546875" style="56" customWidth="1"/>
    <col min="6414" max="6414" width="18.28515625" style="56" customWidth="1"/>
    <col min="6415" max="6656" width="11.42578125" style="56"/>
    <col min="6657" max="6657" width="7" style="56" customWidth="1"/>
    <col min="6658" max="6658" width="18.85546875" style="56" customWidth="1"/>
    <col min="6659" max="6659" width="72.42578125" style="56" customWidth="1"/>
    <col min="6660" max="6660" width="17.42578125" style="56" customWidth="1"/>
    <col min="6661" max="6663" width="10.28515625" style="56" customWidth="1"/>
    <col min="6664" max="6664" width="26.28515625" style="56" customWidth="1"/>
    <col min="6665" max="6667" width="10.28515625" style="56" customWidth="1"/>
    <col min="6668" max="6668" width="22.42578125" style="56" customWidth="1"/>
    <col min="6669" max="6669" width="1.85546875" style="56" customWidth="1"/>
    <col min="6670" max="6670" width="18.28515625" style="56" customWidth="1"/>
    <col min="6671" max="6912" width="11.42578125" style="56"/>
    <col min="6913" max="6913" width="7" style="56" customWidth="1"/>
    <col min="6914" max="6914" width="18.85546875" style="56" customWidth="1"/>
    <col min="6915" max="6915" width="72.42578125" style="56" customWidth="1"/>
    <col min="6916" max="6916" width="17.42578125" style="56" customWidth="1"/>
    <col min="6917" max="6919" width="10.28515625" style="56" customWidth="1"/>
    <col min="6920" max="6920" width="26.28515625" style="56" customWidth="1"/>
    <col min="6921" max="6923" width="10.28515625" style="56" customWidth="1"/>
    <col min="6924" max="6924" width="22.42578125" style="56" customWidth="1"/>
    <col min="6925" max="6925" width="1.85546875" style="56" customWidth="1"/>
    <col min="6926" max="6926" width="18.28515625" style="56" customWidth="1"/>
    <col min="6927" max="7168" width="11.42578125" style="56"/>
    <col min="7169" max="7169" width="7" style="56" customWidth="1"/>
    <col min="7170" max="7170" width="18.85546875" style="56" customWidth="1"/>
    <col min="7171" max="7171" width="72.42578125" style="56" customWidth="1"/>
    <col min="7172" max="7172" width="17.42578125" style="56" customWidth="1"/>
    <col min="7173" max="7175" width="10.28515625" style="56" customWidth="1"/>
    <col min="7176" max="7176" width="26.28515625" style="56" customWidth="1"/>
    <col min="7177" max="7179" width="10.28515625" style="56" customWidth="1"/>
    <col min="7180" max="7180" width="22.42578125" style="56" customWidth="1"/>
    <col min="7181" max="7181" width="1.85546875" style="56" customWidth="1"/>
    <col min="7182" max="7182" width="18.28515625" style="56" customWidth="1"/>
    <col min="7183" max="7424" width="11.42578125" style="56"/>
    <col min="7425" max="7425" width="7" style="56" customWidth="1"/>
    <col min="7426" max="7426" width="18.85546875" style="56" customWidth="1"/>
    <col min="7427" max="7427" width="72.42578125" style="56" customWidth="1"/>
    <col min="7428" max="7428" width="17.42578125" style="56" customWidth="1"/>
    <col min="7429" max="7431" width="10.28515625" style="56" customWidth="1"/>
    <col min="7432" max="7432" width="26.28515625" style="56" customWidth="1"/>
    <col min="7433" max="7435" width="10.28515625" style="56" customWidth="1"/>
    <col min="7436" max="7436" width="22.42578125" style="56" customWidth="1"/>
    <col min="7437" max="7437" width="1.85546875" style="56" customWidth="1"/>
    <col min="7438" max="7438" width="18.28515625" style="56" customWidth="1"/>
    <col min="7439" max="7680" width="11.42578125" style="56"/>
    <col min="7681" max="7681" width="7" style="56" customWidth="1"/>
    <col min="7682" max="7682" width="18.85546875" style="56" customWidth="1"/>
    <col min="7683" max="7683" width="72.42578125" style="56" customWidth="1"/>
    <col min="7684" max="7684" width="17.42578125" style="56" customWidth="1"/>
    <col min="7685" max="7687" width="10.28515625" style="56" customWidth="1"/>
    <col min="7688" max="7688" width="26.28515625" style="56" customWidth="1"/>
    <col min="7689" max="7691" width="10.28515625" style="56" customWidth="1"/>
    <col min="7692" max="7692" width="22.42578125" style="56" customWidth="1"/>
    <col min="7693" max="7693" width="1.85546875" style="56" customWidth="1"/>
    <col min="7694" max="7694" width="18.28515625" style="56" customWidth="1"/>
    <col min="7695" max="7936" width="11.42578125" style="56"/>
    <col min="7937" max="7937" width="7" style="56" customWidth="1"/>
    <col min="7938" max="7938" width="18.85546875" style="56" customWidth="1"/>
    <col min="7939" max="7939" width="72.42578125" style="56" customWidth="1"/>
    <col min="7940" max="7940" width="17.42578125" style="56" customWidth="1"/>
    <col min="7941" max="7943" width="10.28515625" style="56" customWidth="1"/>
    <col min="7944" max="7944" width="26.28515625" style="56" customWidth="1"/>
    <col min="7945" max="7947" width="10.28515625" style="56" customWidth="1"/>
    <col min="7948" max="7948" width="22.42578125" style="56" customWidth="1"/>
    <col min="7949" max="7949" width="1.85546875" style="56" customWidth="1"/>
    <col min="7950" max="7950" width="18.28515625" style="56" customWidth="1"/>
    <col min="7951" max="8192" width="11.42578125" style="56"/>
    <col min="8193" max="8193" width="7" style="56" customWidth="1"/>
    <col min="8194" max="8194" width="18.85546875" style="56" customWidth="1"/>
    <col min="8195" max="8195" width="72.42578125" style="56" customWidth="1"/>
    <col min="8196" max="8196" width="17.42578125" style="56" customWidth="1"/>
    <col min="8197" max="8199" width="10.28515625" style="56" customWidth="1"/>
    <col min="8200" max="8200" width="26.28515625" style="56" customWidth="1"/>
    <col min="8201" max="8203" width="10.28515625" style="56" customWidth="1"/>
    <col min="8204" max="8204" width="22.42578125" style="56" customWidth="1"/>
    <col min="8205" max="8205" width="1.85546875" style="56" customWidth="1"/>
    <col min="8206" max="8206" width="18.28515625" style="56" customWidth="1"/>
    <col min="8207" max="8448" width="11.42578125" style="56"/>
    <col min="8449" max="8449" width="7" style="56" customWidth="1"/>
    <col min="8450" max="8450" width="18.85546875" style="56" customWidth="1"/>
    <col min="8451" max="8451" width="72.42578125" style="56" customWidth="1"/>
    <col min="8452" max="8452" width="17.42578125" style="56" customWidth="1"/>
    <col min="8453" max="8455" width="10.28515625" style="56" customWidth="1"/>
    <col min="8456" max="8456" width="26.28515625" style="56" customWidth="1"/>
    <col min="8457" max="8459" width="10.28515625" style="56" customWidth="1"/>
    <col min="8460" max="8460" width="22.42578125" style="56" customWidth="1"/>
    <col min="8461" max="8461" width="1.85546875" style="56" customWidth="1"/>
    <col min="8462" max="8462" width="18.28515625" style="56" customWidth="1"/>
    <col min="8463" max="8704" width="11.42578125" style="56"/>
    <col min="8705" max="8705" width="7" style="56" customWidth="1"/>
    <col min="8706" max="8706" width="18.85546875" style="56" customWidth="1"/>
    <col min="8707" max="8707" width="72.42578125" style="56" customWidth="1"/>
    <col min="8708" max="8708" width="17.42578125" style="56" customWidth="1"/>
    <col min="8709" max="8711" width="10.28515625" style="56" customWidth="1"/>
    <col min="8712" max="8712" width="26.28515625" style="56" customWidth="1"/>
    <col min="8713" max="8715" width="10.28515625" style="56" customWidth="1"/>
    <col min="8716" max="8716" width="22.42578125" style="56" customWidth="1"/>
    <col min="8717" max="8717" width="1.85546875" style="56" customWidth="1"/>
    <col min="8718" max="8718" width="18.28515625" style="56" customWidth="1"/>
    <col min="8719" max="8960" width="11.42578125" style="56"/>
    <col min="8961" max="8961" width="7" style="56" customWidth="1"/>
    <col min="8962" max="8962" width="18.85546875" style="56" customWidth="1"/>
    <col min="8963" max="8963" width="72.42578125" style="56" customWidth="1"/>
    <col min="8964" max="8964" width="17.42578125" style="56" customWidth="1"/>
    <col min="8965" max="8967" width="10.28515625" style="56" customWidth="1"/>
    <col min="8968" max="8968" width="26.28515625" style="56" customWidth="1"/>
    <col min="8969" max="8971" width="10.28515625" style="56" customWidth="1"/>
    <col min="8972" max="8972" width="22.42578125" style="56" customWidth="1"/>
    <col min="8973" max="8973" width="1.85546875" style="56" customWidth="1"/>
    <col min="8974" max="8974" width="18.28515625" style="56" customWidth="1"/>
    <col min="8975" max="9216" width="11.42578125" style="56"/>
    <col min="9217" max="9217" width="7" style="56" customWidth="1"/>
    <col min="9218" max="9218" width="18.85546875" style="56" customWidth="1"/>
    <col min="9219" max="9219" width="72.42578125" style="56" customWidth="1"/>
    <col min="9220" max="9220" width="17.42578125" style="56" customWidth="1"/>
    <col min="9221" max="9223" width="10.28515625" style="56" customWidth="1"/>
    <col min="9224" max="9224" width="26.28515625" style="56" customWidth="1"/>
    <col min="9225" max="9227" width="10.28515625" style="56" customWidth="1"/>
    <col min="9228" max="9228" width="22.42578125" style="56" customWidth="1"/>
    <col min="9229" max="9229" width="1.85546875" style="56" customWidth="1"/>
    <col min="9230" max="9230" width="18.28515625" style="56" customWidth="1"/>
    <col min="9231" max="9472" width="11.42578125" style="56"/>
    <col min="9473" max="9473" width="7" style="56" customWidth="1"/>
    <col min="9474" max="9474" width="18.85546875" style="56" customWidth="1"/>
    <col min="9475" max="9475" width="72.42578125" style="56" customWidth="1"/>
    <col min="9476" max="9476" width="17.42578125" style="56" customWidth="1"/>
    <col min="9477" max="9479" width="10.28515625" style="56" customWidth="1"/>
    <col min="9480" max="9480" width="26.28515625" style="56" customWidth="1"/>
    <col min="9481" max="9483" width="10.28515625" style="56" customWidth="1"/>
    <col min="9484" max="9484" width="22.42578125" style="56" customWidth="1"/>
    <col min="9485" max="9485" width="1.85546875" style="56" customWidth="1"/>
    <col min="9486" max="9486" width="18.28515625" style="56" customWidth="1"/>
    <col min="9487" max="9728" width="11.42578125" style="56"/>
    <col min="9729" max="9729" width="7" style="56" customWidth="1"/>
    <col min="9730" max="9730" width="18.85546875" style="56" customWidth="1"/>
    <col min="9731" max="9731" width="72.42578125" style="56" customWidth="1"/>
    <col min="9732" max="9732" width="17.42578125" style="56" customWidth="1"/>
    <col min="9733" max="9735" width="10.28515625" style="56" customWidth="1"/>
    <col min="9736" max="9736" width="26.28515625" style="56" customWidth="1"/>
    <col min="9737" max="9739" width="10.28515625" style="56" customWidth="1"/>
    <col min="9740" max="9740" width="22.42578125" style="56" customWidth="1"/>
    <col min="9741" max="9741" width="1.85546875" style="56" customWidth="1"/>
    <col min="9742" max="9742" width="18.28515625" style="56" customWidth="1"/>
    <col min="9743" max="9984" width="11.42578125" style="56"/>
    <col min="9985" max="9985" width="7" style="56" customWidth="1"/>
    <col min="9986" max="9986" width="18.85546875" style="56" customWidth="1"/>
    <col min="9987" max="9987" width="72.42578125" style="56" customWidth="1"/>
    <col min="9988" max="9988" width="17.42578125" style="56" customWidth="1"/>
    <col min="9989" max="9991" width="10.28515625" style="56" customWidth="1"/>
    <col min="9992" max="9992" width="26.28515625" style="56" customWidth="1"/>
    <col min="9993" max="9995" width="10.28515625" style="56" customWidth="1"/>
    <col min="9996" max="9996" width="22.42578125" style="56" customWidth="1"/>
    <col min="9997" max="9997" width="1.85546875" style="56" customWidth="1"/>
    <col min="9998" max="9998" width="18.28515625" style="56" customWidth="1"/>
    <col min="9999" max="10240" width="11.42578125" style="56"/>
    <col min="10241" max="10241" width="7" style="56" customWidth="1"/>
    <col min="10242" max="10242" width="18.85546875" style="56" customWidth="1"/>
    <col min="10243" max="10243" width="72.42578125" style="56" customWidth="1"/>
    <col min="10244" max="10244" width="17.42578125" style="56" customWidth="1"/>
    <col min="10245" max="10247" width="10.28515625" style="56" customWidth="1"/>
    <col min="10248" max="10248" width="26.28515625" style="56" customWidth="1"/>
    <col min="10249" max="10251" width="10.28515625" style="56" customWidth="1"/>
    <col min="10252" max="10252" width="22.42578125" style="56" customWidth="1"/>
    <col min="10253" max="10253" width="1.85546875" style="56" customWidth="1"/>
    <col min="10254" max="10254" width="18.28515625" style="56" customWidth="1"/>
    <col min="10255" max="10496" width="11.42578125" style="56"/>
    <col min="10497" max="10497" width="7" style="56" customWidth="1"/>
    <col min="10498" max="10498" width="18.85546875" style="56" customWidth="1"/>
    <col min="10499" max="10499" width="72.42578125" style="56" customWidth="1"/>
    <col min="10500" max="10500" width="17.42578125" style="56" customWidth="1"/>
    <col min="10501" max="10503" width="10.28515625" style="56" customWidth="1"/>
    <col min="10504" max="10504" width="26.28515625" style="56" customWidth="1"/>
    <col min="10505" max="10507" width="10.28515625" style="56" customWidth="1"/>
    <col min="10508" max="10508" width="22.42578125" style="56" customWidth="1"/>
    <col min="10509" max="10509" width="1.85546875" style="56" customWidth="1"/>
    <col min="10510" max="10510" width="18.28515625" style="56" customWidth="1"/>
    <col min="10511" max="10752" width="11.42578125" style="56"/>
    <col min="10753" max="10753" width="7" style="56" customWidth="1"/>
    <col min="10754" max="10754" width="18.85546875" style="56" customWidth="1"/>
    <col min="10755" max="10755" width="72.42578125" style="56" customWidth="1"/>
    <col min="10756" max="10756" width="17.42578125" style="56" customWidth="1"/>
    <col min="10757" max="10759" width="10.28515625" style="56" customWidth="1"/>
    <col min="10760" max="10760" width="26.28515625" style="56" customWidth="1"/>
    <col min="10761" max="10763" width="10.28515625" style="56" customWidth="1"/>
    <col min="10764" max="10764" width="22.42578125" style="56" customWidth="1"/>
    <col min="10765" max="10765" width="1.85546875" style="56" customWidth="1"/>
    <col min="10766" max="10766" width="18.28515625" style="56" customWidth="1"/>
    <col min="10767" max="11008" width="11.42578125" style="56"/>
    <col min="11009" max="11009" width="7" style="56" customWidth="1"/>
    <col min="11010" max="11010" width="18.85546875" style="56" customWidth="1"/>
    <col min="11011" max="11011" width="72.42578125" style="56" customWidth="1"/>
    <col min="11012" max="11012" width="17.42578125" style="56" customWidth="1"/>
    <col min="11013" max="11015" width="10.28515625" style="56" customWidth="1"/>
    <col min="11016" max="11016" width="26.28515625" style="56" customWidth="1"/>
    <col min="11017" max="11019" width="10.28515625" style="56" customWidth="1"/>
    <col min="11020" max="11020" width="22.42578125" style="56" customWidth="1"/>
    <col min="11021" max="11021" width="1.85546875" style="56" customWidth="1"/>
    <col min="11022" max="11022" width="18.28515625" style="56" customWidth="1"/>
    <col min="11023" max="11264" width="11.42578125" style="56"/>
    <col min="11265" max="11265" width="7" style="56" customWidth="1"/>
    <col min="11266" max="11266" width="18.85546875" style="56" customWidth="1"/>
    <col min="11267" max="11267" width="72.42578125" style="56" customWidth="1"/>
    <col min="11268" max="11268" width="17.42578125" style="56" customWidth="1"/>
    <col min="11269" max="11271" width="10.28515625" style="56" customWidth="1"/>
    <col min="11272" max="11272" width="26.28515625" style="56" customWidth="1"/>
    <col min="11273" max="11275" width="10.28515625" style="56" customWidth="1"/>
    <col min="11276" max="11276" width="22.42578125" style="56" customWidth="1"/>
    <col min="11277" max="11277" width="1.85546875" style="56" customWidth="1"/>
    <col min="11278" max="11278" width="18.28515625" style="56" customWidth="1"/>
    <col min="11279" max="11520" width="11.42578125" style="56"/>
    <col min="11521" max="11521" width="7" style="56" customWidth="1"/>
    <col min="11522" max="11522" width="18.85546875" style="56" customWidth="1"/>
    <col min="11523" max="11523" width="72.42578125" style="56" customWidth="1"/>
    <col min="11524" max="11524" width="17.42578125" style="56" customWidth="1"/>
    <col min="11525" max="11527" width="10.28515625" style="56" customWidth="1"/>
    <col min="11528" max="11528" width="26.28515625" style="56" customWidth="1"/>
    <col min="11529" max="11531" width="10.28515625" style="56" customWidth="1"/>
    <col min="11532" max="11532" width="22.42578125" style="56" customWidth="1"/>
    <col min="11533" max="11533" width="1.85546875" style="56" customWidth="1"/>
    <col min="11534" max="11534" width="18.28515625" style="56" customWidth="1"/>
    <col min="11535" max="11776" width="11.42578125" style="56"/>
    <col min="11777" max="11777" width="7" style="56" customWidth="1"/>
    <col min="11778" max="11778" width="18.85546875" style="56" customWidth="1"/>
    <col min="11779" max="11779" width="72.42578125" style="56" customWidth="1"/>
    <col min="11780" max="11780" width="17.42578125" style="56" customWidth="1"/>
    <col min="11781" max="11783" width="10.28515625" style="56" customWidth="1"/>
    <col min="11784" max="11784" width="26.28515625" style="56" customWidth="1"/>
    <col min="11785" max="11787" width="10.28515625" style="56" customWidth="1"/>
    <col min="11788" max="11788" width="22.42578125" style="56" customWidth="1"/>
    <col min="11789" max="11789" width="1.85546875" style="56" customWidth="1"/>
    <col min="11790" max="11790" width="18.28515625" style="56" customWidth="1"/>
    <col min="11791" max="12032" width="11.42578125" style="56"/>
    <col min="12033" max="12033" width="7" style="56" customWidth="1"/>
    <col min="12034" max="12034" width="18.85546875" style="56" customWidth="1"/>
    <col min="12035" max="12035" width="72.42578125" style="56" customWidth="1"/>
    <col min="12036" max="12036" width="17.42578125" style="56" customWidth="1"/>
    <col min="12037" max="12039" width="10.28515625" style="56" customWidth="1"/>
    <col min="12040" max="12040" width="26.28515625" style="56" customWidth="1"/>
    <col min="12041" max="12043" width="10.28515625" style="56" customWidth="1"/>
    <col min="12044" max="12044" width="22.42578125" style="56" customWidth="1"/>
    <col min="12045" max="12045" width="1.85546875" style="56" customWidth="1"/>
    <col min="12046" max="12046" width="18.28515625" style="56" customWidth="1"/>
    <col min="12047" max="12288" width="11.42578125" style="56"/>
    <col min="12289" max="12289" width="7" style="56" customWidth="1"/>
    <col min="12290" max="12290" width="18.85546875" style="56" customWidth="1"/>
    <col min="12291" max="12291" width="72.42578125" style="56" customWidth="1"/>
    <col min="12292" max="12292" width="17.42578125" style="56" customWidth="1"/>
    <col min="12293" max="12295" width="10.28515625" style="56" customWidth="1"/>
    <col min="12296" max="12296" width="26.28515625" style="56" customWidth="1"/>
    <col min="12297" max="12299" width="10.28515625" style="56" customWidth="1"/>
    <col min="12300" max="12300" width="22.42578125" style="56" customWidth="1"/>
    <col min="12301" max="12301" width="1.85546875" style="56" customWidth="1"/>
    <col min="12302" max="12302" width="18.28515625" style="56" customWidth="1"/>
    <col min="12303" max="12544" width="11.42578125" style="56"/>
    <col min="12545" max="12545" width="7" style="56" customWidth="1"/>
    <col min="12546" max="12546" width="18.85546875" style="56" customWidth="1"/>
    <col min="12547" max="12547" width="72.42578125" style="56" customWidth="1"/>
    <col min="12548" max="12548" width="17.42578125" style="56" customWidth="1"/>
    <col min="12549" max="12551" width="10.28515625" style="56" customWidth="1"/>
    <col min="12552" max="12552" width="26.28515625" style="56" customWidth="1"/>
    <col min="12553" max="12555" width="10.28515625" style="56" customWidth="1"/>
    <col min="12556" max="12556" width="22.42578125" style="56" customWidth="1"/>
    <col min="12557" max="12557" width="1.85546875" style="56" customWidth="1"/>
    <col min="12558" max="12558" width="18.28515625" style="56" customWidth="1"/>
    <col min="12559" max="12800" width="11.42578125" style="56"/>
    <col min="12801" max="12801" width="7" style="56" customWidth="1"/>
    <col min="12802" max="12802" width="18.85546875" style="56" customWidth="1"/>
    <col min="12803" max="12803" width="72.42578125" style="56" customWidth="1"/>
    <col min="12804" max="12804" width="17.42578125" style="56" customWidth="1"/>
    <col min="12805" max="12807" width="10.28515625" style="56" customWidth="1"/>
    <col min="12808" max="12808" width="26.28515625" style="56" customWidth="1"/>
    <col min="12809" max="12811" width="10.28515625" style="56" customWidth="1"/>
    <col min="12812" max="12812" width="22.42578125" style="56" customWidth="1"/>
    <col min="12813" max="12813" width="1.85546875" style="56" customWidth="1"/>
    <col min="12814" max="12814" width="18.28515625" style="56" customWidth="1"/>
    <col min="12815" max="13056" width="11.42578125" style="56"/>
    <col min="13057" max="13057" width="7" style="56" customWidth="1"/>
    <col min="13058" max="13058" width="18.85546875" style="56" customWidth="1"/>
    <col min="13059" max="13059" width="72.42578125" style="56" customWidth="1"/>
    <col min="13060" max="13060" width="17.42578125" style="56" customWidth="1"/>
    <col min="13061" max="13063" width="10.28515625" style="56" customWidth="1"/>
    <col min="13064" max="13064" width="26.28515625" style="56" customWidth="1"/>
    <col min="13065" max="13067" width="10.28515625" style="56" customWidth="1"/>
    <col min="13068" max="13068" width="22.42578125" style="56" customWidth="1"/>
    <col min="13069" max="13069" width="1.85546875" style="56" customWidth="1"/>
    <col min="13070" max="13070" width="18.28515625" style="56" customWidth="1"/>
    <col min="13071" max="13312" width="11.42578125" style="56"/>
    <col min="13313" max="13313" width="7" style="56" customWidth="1"/>
    <col min="13314" max="13314" width="18.85546875" style="56" customWidth="1"/>
    <col min="13315" max="13315" width="72.42578125" style="56" customWidth="1"/>
    <col min="13316" max="13316" width="17.42578125" style="56" customWidth="1"/>
    <col min="13317" max="13319" width="10.28515625" style="56" customWidth="1"/>
    <col min="13320" max="13320" width="26.28515625" style="56" customWidth="1"/>
    <col min="13321" max="13323" width="10.28515625" style="56" customWidth="1"/>
    <col min="13324" max="13324" width="22.42578125" style="56" customWidth="1"/>
    <col min="13325" max="13325" width="1.85546875" style="56" customWidth="1"/>
    <col min="13326" max="13326" width="18.28515625" style="56" customWidth="1"/>
    <col min="13327" max="13568" width="11.42578125" style="56"/>
    <col min="13569" max="13569" width="7" style="56" customWidth="1"/>
    <col min="13570" max="13570" width="18.85546875" style="56" customWidth="1"/>
    <col min="13571" max="13571" width="72.42578125" style="56" customWidth="1"/>
    <col min="13572" max="13572" width="17.42578125" style="56" customWidth="1"/>
    <col min="13573" max="13575" width="10.28515625" style="56" customWidth="1"/>
    <col min="13576" max="13576" width="26.28515625" style="56" customWidth="1"/>
    <col min="13577" max="13579" width="10.28515625" style="56" customWidth="1"/>
    <col min="13580" max="13580" width="22.42578125" style="56" customWidth="1"/>
    <col min="13581" max="13581" width="1.85546875" style="56" customWidth="1"/>
    <col min="13582" max="13582" width="18.28515625" style="56" customWidth="1"/>
    <col min="13583" max="13824" width="11.42578125" style="56"/>
    <col min="13825" max="13825" width="7" style="56" customWidth="1"/>
    <col min="13826" max="13826" width="18.85546875" style="56" customWidth="1"/>
    <col min="13827" max="13827" width="72.42578125" style="56" customWidth="1"/>
    <col min="13828" max="13828" width="17.42578125" style="56" customWidth="1"/>
    <col min="13829" max="13831" width="10.28515625" style="56" customWidth="1"/>
    <col min="13832" max="13832" width="26.28515625" style="56" customWidth="1"/>
    <col min="13833" max="13835" width="10.28515625" style="56" customWidth="1"/>
    <col min="13836" max="13836" width="22.42578125" style="56" customWidth="1"/>
    <col min="13837" max="13837" width="1.85546875" style="56" customWidth="1"/>
    <col min="13838" max="13838" width="18.28515625" style="56" customWidth="1"/>
    <col min="13839" max="14080" width="11.42578125" style="56"/>
    <col min="14081" max="14081" width="7" style="56" customWidth="1"/>
    <col min="14082" max="14082" width="18.85546875" style="56" customWidth="1"/>
    <col min="14083" max="14083" width="72.42578125" style="56" customWidth="1"/>
    <col min="14084" max="14084" width="17.42578125" style="56" customWidth="1"/>
    <col min="14085" max="14087" width="10.28515625" style="56" customWidth="1"/>
    <col min="14088" max="14088" width="26.28515625" style="56" customWidth="1"/>
    <col min="14089" max="14091" width="10.28515625" style="56" customWidth="1"/>
    <col min="14092" max="14092" width="22.42578125" style="56" customWidth="1"/>
    <col min="14093" max="14093" width="1.85546875" style="56" customWidth="1"/>
    <col min="14094" max="14094" width="18.28515625" style="56" customWidth="1"/>
    <col min="14095" max="14336" width="11.42578125" style="56"/>
    <col min="14337" max="14337" width="7" style="56" customWidth="1"/>
    <col min="14338" max="14338" width="18.85546875" style="56" customWidth="1"/>
    <col min="14339" max="14339" width="72.42578125" style="56" customWidth="1"/>
    <col min="14340" max="14340" width="17.42578125" style="56" customWidth="1"/>
    <col min="14341" max="14343" width="10.28515625" style="56" customWidth="1"/>
    <col min="14344" max="14344" width="26.28515625" style="56" customWidth="1"/>
    <col min="14345" max="14347" width="10.28515625" style="56" customWidth="1"/>
    <col min="14348" max="14348" width="22.42578125" style="56" customWidth="1"/>
    <col min="14349" max="14349" width="1.85546875" style="56" customWidth="1"/>
    <col min="14350" max="14350" width="18.28515625" style="56" customWidth="1"/>
    <col min="14351" max="14592" width="11.42578125" style="56"/>
    <col min="14593" max="14593" width="7" style="56" customWidth="1"/>
    <col min="14594" max="14594" width="18.85546875" style="56" customWidth="1"/>
    <col min="14595" max="14595" width="72.42578125" style="56" customWidth="1"/>
    <col min="14596" max="14596" width="17.42578125" style="56" customWidth="1"/>
    <col min="14597" max="14599" width="10.28515625" style="56" customWidth="1"/>
    <col min="14600" max="14600" width="26.28515625" style="56" customWidth="1"/>
    <col min="14601" max="14603" width="10.28515625" style="56" customWidth="1"/>
    <col min="14604" max="14604" width="22.42578125" style="56" customWidth="1"/>
    <col min="14605" max="14605" width="1.85546875" style="56" customWidth="1"/>
    <col min="14606" max="14606" width="18.28515625" style="56" customWidth="1"/>
    <col min="14607" max="14848" width="11.42578125" style="56"/>
    <col min="14849" max="14849" width="7" style="56" customWidth="1"/>
    <col min="14850" max="14850" width="18.85546875" style="56" customWidth="1"/>
    <col min="14851" max="14851" width="72.42578125" style="56" customWidth="1"/>
    <col min="14852" max="14852" width="17.42578125" style="56" customWidth="1"/>
    <col min="14853" max="14855" width="10.28515625" style="56" customWidth="1"/>
    <col min="14856" max="14856" width="26.28515625" style="56" customWidth="1"/>
    <col min="14857" max="14859" width="10.28515625" style="56" customWidth="1"/>
    <col min="14860" max="14860" width="22.42578125" style="56" customWidth="1"/>
    <col min="14861" max="14861" width="1.85546875" style="56" customWidth="1"/>
    <col min="14862" max="14862" width="18.28515625" style="56" customWidth="1"/>
    <col min="14863" max="15104" width="11.42578125" style="56"/>
    <col min="15105" max="15105" width="7" style="56" customWidth="1"/>
    <col min="15106" max="15106" width="18.85546875" style="56" customWidth="1"/>
    <col min="15107" max="15107" width="72.42578125" style="56" customWidth="1"/>
    <col min="15108" max="15108" width="17.42578125" style="56" customWidth="1"/>
    <col min="15109" max="15111" width="10.28515625" style="56" customWidth="1"/>
    <col min="15112" max="15112" width="26.28515625" style="56" customWidth="1"/>
    <col min="15113" max="15115" width="10.28515625" style="56" customWidth="1"/>
    <col min="15116" max="15116" width="22.42578125" style="56" customWidth="1"/>
    <col min="15117" max="15117" width="1.85546875" style="56" customWidth="1"/>
    <col min="15118" max="15118" width="18.28515625" style="56" customWidth="1"/>
    <col min="15119" max="15360" width="11.42578125" style="56"/>
    <col min="15361" max="15361" width="7" style="56" customWidth="1"/>
    <col min="15362" max="15362" width="18.85546875" style="56" customWidth="1"/>
    <col min="15363" max="15363" width="72.42578125" style="56" customWidth="1"/>
    <col min="15364" max="15364" width="17.42578125" style="56" customWidth="1"/>
    <col min="15365" max="15367" width="10.28515625" style="56" customWidth="1"/>
    <col min="15368" max="15368" width="26.28515625" style="56" customWidth="1"/>
    <col min="15369" max="15371" width="10.28515625" style="56" customWidth="1"/>
    <col min="15372" max="15372" width="22.42578125" style="56" customWidth="1"/>
    <col min="15373" max="15373" width="1.85546875" style="56" customWidth="1"/>
    <col min="15374" max="15374" width="18.28515625" style="56" customWidth="1"/>
    <col min="15375" max="15616" width="11.42578125" style="56"/>
    <col min="15617" max="15617" width="7" style="56" customWidth="1"/>
    <col min="15618" max="15618" width="18.85546875" style="56" customWidth="1"/>
    <col min="15619" max="15619" width="72.42578125" style="56" customWidth="1"/>
    <col min="15620" max="15620" width="17.42578125" style="56" customWidth="1"/>
    <col min="15621" max="15623" width="10.28515625" style="56" customWidth="1"/>
    <col min="15624" max="15624" width="26.28515625" style="56" customWidth="1"/>
    <col min="15625" max="15627" width="10.28515625" style="56" customWidth="1"/>
    <col min="15628" max="15628" width="22.42578125" style="56" customWidth="1"/>
    <col min="15629" max="15629" width="1.85546875" style="56" customWidth="1"/>
    <col min="15630" max="15630" width="18.28515625" style="56" customWidth="1"/>
    <col min="15631" max="15872" width="11.42578125" style="56"/>
    <col min="15873" max="15873" width="7" style="56" customWidth="1"/>
    <col min="15874" max="15874" width="18.85546875" style="56" customWidth="1"/>
    <col min="15875" max="15875" width="72.42578125" style="56" customWidth="1"/>
    <col min="15876" max="15876" width="17.42578125" style="56" customWidth="1"/>
    <col min="15877" max="15879" width="10.28515625" style="56" customWidth="1"/>
    <col min="15880" max="15880" width="26.28515625" style="56" customWidth="1"/>
    <col min="15881" max="15883" width="10.28515625" style="56" customWidth="1"/>
    <col min="15884" max="15884" width="22.42578125" style="56" customWidth="1"/>
    <col min="15885" max="15885" width="1.85546875" style="56" customWidth="1"/>
    <col min="15886" max="15886" width="18.28515625" style="56" customWidth="1"/>
    <col min="15887" max="16128" width="11.42578125" style="56"/>
    <col min="16129" max="16129" width="7" style="56" customWidth="1"/>
    <col min="16130" max="16130" width="18.85546875" style="56" customWidth="1"/>
    <col min="16131" max="16131" width="72.42578125" style="56" customWidth="1"/>
    <col min="16132" max="16132" width="17.42578125" style="56" customWidth="1"/>
    <col min="16133" max="16135" width="10.28515625" style="56" customWidth="1"/>
    <col min="16136" max="16136" width="26.28515625" style="56" customWidth="1"/>
    <col min="16137" max="16139" width="10.28515625" style="56" customWidth="1"/>
    <col min="16140" max="16140" width="22.42578125" style="56" customWidth="1"/>
    <col min="16141" max="16141" width="1.85546875" style="56" customWidth="1"/>
    <col min="16142" max="16142" width="18.28515625" style="56" customWidth="1"/>
    <col min="16143" max="16384" width="11.42578125" style="56"/>
  </cols>
  <sheetData>
    <row r="1" spans="2:14" x14ac:dyDescent="0.25">
      <c r="G1" s="58"/>
    </row>
    <row r="2" spans="2:14" ht="18.75" x14ac:dyDescent="0.25">
      <c r="B2" s="59" t="s">
        <v>45</v>
      </c>
      <c r="F2" s="58"/>
      <c r="G2" s="58"/>
    </row>
    <row r="3" spans="2:14" ht="19.5" thickBot="1" x14ac:dyDescent="0.3">
      <c r="B3" s="59" t="s">
        <v>46</v>
      </c>
    </row>
    <row r="4" spans="2:14" ht="16.5" customHeight="1" thickTop="1" thickBot="1" x14ac:dyDescent="0.3">
      <c r="B4" s="372" t="s">
        <v>47</v>
      </c>
      <c r="C4" s="373" t="s">
        <v>48</v>
      </c>
      <c r="D4" s="373" t="s">
        <v>49</v>
      </c>
      <c r="E4" s="373" t="s">
        <v>50</v>
      </c>
      <c r="F4" s="373" t="s">
        <v>51</v>
      </c>
      <c r="G4" s="373" t="s">
        <v>52</v>
      </c>
      <c r="H4" s="374" t="s">
        <v>53</v>
      </c>
      <c r="I4" s="373" t="s">
        <v>54</v>
      </c>
      <c r="J4" s="373" t="s">
        <v>55</v>
      </c>
      <c r="K4" s="373" t="s">
        <v>56</v>
      </c>
      <c r="L4" s="374" t="s">
        <v>57</v>
      </c>
      <c r="N4" s="372" t="s">
        <v>58</v>
      </c>
    </row>
    <row r="5" spans="2:14" s="60" customFormat="1" ht="18" customHeight="1" thickTop="1" thickBot="1" x14ac:dyDescent="0.3">
      <c r="B5" s="372"/>
      <c r="C5" s="373"/>
      <c r="D5" s="373"/>
      <c r="E5" s="373"/>
      <c r="F5" s="373"/>
      <c r="G5" s="373"/>
      <c r="H5" s="374"/>
      <c r="I5" s="373"/>
      <c r="J5" s="373"/>
      <c r="K5" s="373"/>
      <c r="L5" s="374"/>
      <c r="N5" s="372"/>
    </row>
    <row r="6" spans="2:14" ht="42" customHeight="1" thickTop="1" thickBot="1" x14ac:dyDescent="0.3">
      <c r="B6" s="372"/>
      <c r="C6" s="373"/>
      <c r="D6" s="178" t="s">
        <v>59</v>
      </c>
      <c r="E6" s="373"/>
      <c r="F6" s="373"/>
      <c r="G6" s="373"/>
      <c r="H6" s="374"/>
      <c r="I6" s="373"/>
      <c r="J6" s="373"/>
      <c r="K6" s="373"/>
      <c r="L6" s="374"/>
      <c r="N6" s="372"/>
    </row>
    <row r="7" spans="2:14" ht="7.5" customHeight="1" thickTop="1" x14ac:dyDescent="0.25">
      <c r="E7" s="56"/>
      <c r="F7" s="56"/>
      <c r="G7" s="56"/>
      <c r="H7" s="56"/>
      <c r="I7" s="56"/>
      <c r="J7" s="56"/>
    </row>
    <row r="8" spans="2:14" ht="38.25" customHeight="1" thickBot="1" x14ac:dyDescent="0.3">
      <c r="C8" s="61"/>
      <c r="E8" s="56"/>
      <c r="F8" s="56"/>
      <c r="G8" s="56"/>
      <c r="H8" s="56"/>
      <c r="I8" s="56"/>
      <c r="J8" s="56"/>
    </row>
    <row r="9" spans="2:14" ht="30" customHeight="1" thickTop="1" thickBot="1" x14ac:dyDescent="0.3">
      <c r="B9" s="375" t="s">
        <v>60</v>
      </c>
      <c r="C9" s="62" t="s">
        <v>61</v>
      </c>
      <c r="D9" s="63">
        <v>0.15</v>
      </c>
      <c r="E9" s="64"/>
      <c r="F9" s="65">
        <f>+($D$10*F10)+($D$11*F11)</f>
        <v>0.1</v>
      </c>
      <c r="G9" s="65">
        <f>+($D$10*G10)+($D$11*G11)</f>
        <v>0.9</v>
      </c>
      <c r="H9" s="378" t="s">
        <v>62</v>
      </c>
      <c r="I9" s="64"/>
      <c r="J9" s="66"/>
      <c r="K9" s="66"/>
      <c r="L9" s="378"/>
      <c r="N9" s="67">
        <f>SUM(I9:K9,E9:G9)</f>
        <v>1</v>
      </c>
    </row>
    <row r="10" spans="2:14" ht="20.25" customHeight="1" thickTop="1" x14ac:dyDescent="0.25">
      <c r="B10" s="376"/>
      <c r="C10" s="68" t="s">
        <v>63</v>
      </c>
      <c r="D10" s="69">
        <v>0.5</v>
      </c>
      <c r="E10" s="70"/>
      <c r="F10" s="71">
        <v>0.2</v>
      </c>
      <c r="G10" s="71">
        <v>0.8</v>
      </c>
      <c r="H10" s="379"/>
      <c r="I10" s="72"/>
      <c r="J10" s="181"/>
      <c r="K10" s="181"/>
      <c r="L10" s="379"/>
      <c r="N10" s="73">
        <f>SUM(I10:K10,E10:G10)</f>
        <v>1</v>
      </c>
    </row>
    <row r="11" spans="2:14" ht="15" thickBot="1" x14ac:dyDescent="0.3">
      <c r="B11" s="376"/>
      <c r="C11" s="74" t="s">
        <v>64</v>
      </c>
      <c r="D11" s="75">
        <v>0.5</v>
      </c>
      <c r="E11" s="76"/>
      <c r="F11" s="77"/>
      <c r="G11" s="77">
        <v>1</v>
      </c>
      <c r="H11" s="380"/>
      <c r="I11" s="78"/>
      <c r="J11" s="77"/>
      <c r="K11" s="77"/>
      <c r="L11" s="380"/>
      <c r="N11" s="79">
        <f>SUM(I11:K11,E11:G11)</f>
        <v>1</v>
      </c>
    </row>
    <row r="12" spans="2:14" ht="6.75" customHeight="1" thickTop="1" thickBot="1" x14ac:dyDescent="0.3">
      <c r="B12" s="376"/>
      <c r="E12" s="56"/>
      <c r="F12" s="56"/>
      <c r="G12" s="56"/>
      <c r="H12" s="56"/>
      <c r="I12" s="80"/>
      <c r="J12" s="80"/>
      <c r="K12" s="80"/>
      <c r="N12" s="58"/>
    </row>
    <row r="13" spans="2:14" ht="44.25" customHeight="1" thickTop="1" thickBot="1" x14ac:dyDescent="0.3">
      <c r="B13" s="376"/>
      <c r="C13" s="62" t="s">
        <v>65</v>
      </c>
      <c r="D13" s="63">
        <v>0.15</v>
      </c>
      <c r="E13" s="64"/>
      <c r="F13" s="81"/>
      <c r="G13" s="65">
        <f>+($D$14*G14)+($D$15*G15)+($D$16*G16)+($D$17*G17)</f>
        <v>0.27299999999999996</v>
      </c>
      <c r="H13" s="378" t="s">
        <v>66</v>
      </c>
      <c r="I13" s="65">
        <f>+($D$14*I14)+($D$15*I15)+($D$16*I16)+($D$17*I17)</f>
        <v>0.28300000000000003</v>
      </c>
      <c r="J13" s="65">
        <f>+($D$14*J14)+($D$15*J15)+($D$16*J16)+($D$17*J17)</f>
        <v>0.22200000000000003</v>
      </c>
      <c r="K13" s="65">
        <f>+($D$14*K14)+($D$15*K15)+($D$16*K16)+($D$17*K17)</f>
        <v>0.22200000000000003</v>
      </c>
      <c r="L13" s="378" t="s">
        <v>67</v>
      </c>
      <c r="N13" s="67">
        <f>SUM(I13:K13,E13:G13)</f>
        <v>1</v>
      </c>
    </row>
    <row r="14" spans="2:14" ht="43.5" thickTop="1" x14ac:dyDescent="0.25">
      <c r="B14" s="376"/>
      <c r="C14" s="82" t="s">
        <v>68</v>
      </c>
      <c r="D14" s="83">
        <v>0.15</v>
      </c>
      <c r="E14" s="84"/>
      <c r="F14" s="179"/>
      <c r="G14" s="85">
        <v>1</v>
      </c>
      <c r="H14" s="379"/>
      <c r="I14" s="86"/>
      <c r="J14" s="85"/>
      <c r="K14" s="85"/>
      <c r="L14" s="379"/>
      <c r="N14" s="73">
        <f>SUM(I14:K14,E14:G14)</f>
        <v>1</v>
      </c>
    </row>
    <row r="15" spans="2:14" ht="28.5" x14ac:dyDescent="0.25">
      <c r="B15" s="376"/>
      <c r="C15" s="82" t="s">
        <v>69</v>
      </c>
      <c r="D15" s="83">
        <v>0.15</v>
      </c>
      <c r="E15" s="84"/>
      <c r="F15" s="179"/>
      <c r="G15" s="179">
        <v>0.5</v>
      </c>
      <c r="H15" s="379"/>
      <c r="I15" s="84">
        <v>0.5</v>
      </c>
      <c r="J15" s="179"/>
      <c r="K15" s="179"/>
      <c r="L15" s="379"/>
      <c r="N15" s="87">
        <f>SUM(I15:K15,E15:G15)</f>
        <v>1</v>
      </c>
    </row>
    <row r="16" spans="2:14" ht="28.5" x14ac:dyDescent="0.25">
      <c r="B16" s="376"/>
      <c r="C16" s="82" t="s">
        <v>70</v>
      </c>
      <c r="D16" s="83">
        <v>0.2</v>
      </c>
      <c r="E16" s="84"/>
      <c r="F16" s="179"/>
      <c r="G16" s="179">
        <v>0.24</v>
      </c>
      <c r="H16" s="379"/>
      <c r="I16" s="88">
        <v>0.24</v>
      </c>
      <c r="J16" s="88">
        <v>0.26</v>
      </c>
      <c r="K16" s="88">
        <v>0.26</v>
      </c>
      <c r="L16" s="379"/>
      <c r="N16" s="87">
        <f>SUM(I16:K16,E16:G16)</f>
        <v>1</v>
      </c>
    </row>
    <row r="17" spans="2:14" ht="15" thickBot="1" x14ac:dyDescent="0.3">
      <c r="B17" s="377"/>
      <c r="C17" s="89" t="s">
        <v>71</v>
      </c>
      <c r="D17" s="90">
        <v>0.5</v>
      </c>
      <c r="E17" s="78"/>
      <c r="F17" s="77"/>
      <c r="G17" s="77"/>
      <c r="H17" s="380"/>
      <c r="I17" s="78">
        <v>0.32</v>
      </c>
      <c r="J17" s="77">
        <v>0.34</v>
      </c>
      <c r="K17" s="77">
        <v>0.34</v>
      </c>
      <c r="L17" s="380"/>
      <c r="N17" s="79">
        <f>SUM(I17:K17,E17:G17)</f>
        <v>1</v>
      </c>
    </row>
    <row r="18" spans="2:14" ht="9.75" customHeight="1" thickTop="1" x14ac:dyDescent="0.25">
      <c r="E18" s="56"/>
      <c r="F18" s="56"/>
      <c r="G18" s="56"/>
      <c r="H18" s="56"/>
      <c r="I18" s="80"/>
      <c r="J18" s="80"/>
      <c r="K18" s="80"/>
      <c r="N18" s="58"/>
    </row>
    <row r="19" spans="2:14" ht="9.75" customHeight="1" thickBot="1" x14ac:dyDescent="0.3">
      <c r="E19" s="56"/>
      <c r="F19" s="56"/>
      <c r="G19" s="56"/>
      <c r="H19" s="56"/>
      <c r="I19" s="80"/>
      <c r="J19" s="80"/>
      <c r="K19" s="80"/>
      <c r="N19" s="58"/>
    </row>
    <row r="20" spans="2:14" ht="33.75" hidden="1" customHeight="1" x14ac:dyDescent="0.25">
      <c r="B20" s="382" t="s">
        <v>72</v>
      </c>
      <c r="C20" s="383">
        <v>0.1</v>
      </c>
      <c r="D20" s="384">
        <v>0.4</v>
      </c>
      <c r="E20" s="385">
        <f>SUM(E21:G21)</f>
        <v>5.2500000000000005E-2</v>
      </c>
      <c r="F20" s="385"/>
      <c r="G20" s="385"/>
      <c r="H20" s="56"/>
      <c r="I20" s="381">
        <f>SUM(I21:K21)</f>
        <v>4.7500000000000001E-2</v>
      </c>
      <c r="J20" s="383"/>
      <c r="K20" s="383"/>
      <c r="L20" s="91">
        <f>+E20+I20</f>
        <v>0.1</v>
      </c>
      <c r="N20" s="58"/>
    </row>
    <row r="21" spans="2:14" ht="27.75" hidden="1" customHeight="1" x14ac:dyDescent="0.25">
      <c r="B21" s="382"/>
      <c r="C21" s="383"/>
      <c r="D21" s="384"/>
      <c r="E21" s="92">
        <f>+($C$20*E23)/$D$20</f>
        <v>1.5000000000000005E-2</v>
      </c>
      <c r="F21" s="92">
        <f>+($C$20*F23)/$D$20</f>
        <v>1.54E-2</v>
      </c>
      <c r="G21" s="92">
        <f>+($C$20*G23)/$D$20</f>
        <v>2.2100000000000002E-2</v>
      </c>
      <c r="H21" s="56"/>
      <c r="I21" s="92">
        <f>+($C$20*I23)/$D$20</f>
        <v>1.4800000000000001E-2</v>
      </c>
      <c r="J21" s="92">
        <f>+($C$20*J23)/$D$20</f>
        <v>1.635E-2</v>
      </c>
      <c r="K21" s="92">
        <f>+($C$20*K23)/$D$20</f>
        <v>1.635E-2</v>
      </c>
      <c r="N21" s="58"/>
    </row>
    <row r="22" spans="2:14" ht="27.75" hidden="1" customHeight="1" x14ac:dyDescent="0.25">
      <c r="B22" s="382"/>
      <c r="C22" s="383"/>
      <c r="D22" s="384"/>
      <c r="E22" s="381">
        <f>SUM(E23:G23)</f>
        <v>0.21000000000000002</v>
      </c>
      <c r="F22" s="381"/>
      <c r="G22" s="381"/>
      <c r="H22" s="56"/>
      <c r="I22" s="381">
        <f>SUM(I23:K23)</f>
        <v>0.19</v>
      </c>
      <c r="J22" s="381"/>
      <c r="K22" s="381"/>
      <c r="N22" s="58"/>
    </row>
    <row r="23" spans="2:14" ht="23.25" hidden="1" customHeight="1" thickBot="1" x14ac:dyDescent="0.3">
      <c r="B23" s="382"/>
      <c r="C23" s="383"/>
      <c r="D23" s="384"/>
      <c r="E23" s="93">
        <f>+($D$24*E24)+($D$30*E30)</f>
        <v>6.0000000000000012E-2</v>
      </c>
      <c r="F23" s="93">
        <f>+($D$24*F24)+($D$30*F30)</f>
        <v>6.1600000000000002E-2</v>
      </c>
      <c r="G23" s="93">
        <f>+($D$24*G24)+($D$30*G30)</f>
        <v>8.8400000000000006E-2</v>
      </c>
      <c r="H23" s="56"/>
      <c r="I23" s="93">
        <f>+($D$24*I24)+($D$30*I30)</f>
        <v>5.9200000000000003E-2</v>
      </c>
      <c r="J23" s="93">
        <f>+($D$24*J24)+($D$30*J30)</f>
        <v>6.54E-2</v>
      </c>
      <c r="K23" s="93">
        <f>+($D$24*K24)+($D$30*K30)</f>
        <v>6.54E-2</v>
      </c>
      <c r="N23" s="58"/>
    </row>
    <row r="24" spans="2:14" ht="44.25" customHeight="1" thickTop="1" thickBot="1" x14ac:dyDescent="0.3">
      <c r="B24" s="376" t="s">
        <v>73</v>
      </c>
      <c r="C24" s="94" t="s">
        <v>74</v>
      </c>
      <c r="D24" s="95">
        <v>0.2</v>
      </c>
      <c r="E24" s="96">
        <f>+($D$25*E25)+($D$26*E26)+($D$28*E28)+($D$27*E27)</f>
        <v>0.24000000000000002</v>
      </c>
      <c r="F24" s="96">
        <f>+($D$25*F25)+($D$26*F26)+($D$28*F28)+($D$27*F27)</f>
        <v>0.24800000000000003</v>
      </c>
      <c r="G24" s="96">
        <f>+($D$25*G25)+($D$26*G26)+($D$28*G28)+($D$27*G27)</f>
        <v>0.20800000000000002</v>
      </c>
      <c r="H24" s="378" t="s">
        <v>75</v>
      </c>
      <c r="I24" s="96">
        <f>+($D$25*I25)+($D$26*I26)+($D$28*I28)+($D$27*I27)</f>
        <v>9.1999999999999998E-2</v>
      </c>
      <c r="J24" s="96">
        <f>+($D$25*J25)+($D$26*J26)+($D$28*J28)+($D$27*J27)</f>
        <v>0.10599999999999998</v>
      </c>
      <c r="K24" s="96">
        <f>+($D$25*K25)+($D$26*K26)+($D$28*K28)+($D$27*K27)</f>
        <v>0.10599999999999998</v>
      </c>
      <c r="L24" s="378" t="s">
        <v>76</v>
      </c>
      <c r="N24" s="67">
        <f>SUM(I24:K24,E24:G24)</f>
        <v>1</v>
      </c>
    </row>
    <row r="25" spans="2:14" ht="43.5" customHeight="1" thickTop="1" x14ac:dyDescent="0.25">
      <c r="B25" s="376"/>
      <c r="C25" s="82" t="s">
        <v>77</v>
      </c>
      <c r="D25" s="83">
        <v>0.2</v>
      </c>
      <c r="E25" s="84">
        <v>0.16</v>
      </c>
      <c r="F25" s="179">
        <v>0.16</v>
      </c>
      <c r="G25" s="179">
        <v>0.16</v>
      </c>
      <c r="H25" s="379"/>
      <c r="I25" s="86">
        <v>0.16</v>
      </c>
      <c r="J25" s="179">
        <v>0.18</v>
      </c>
      <c r="K25" s="179">
        <v>0.18</v>
      </c>
      <c r="L25" s="379"/>
      <c r="N25" s="87">
        <f>SUM(I25:K25,E25:G25)</f>
        <v>1</v>
      </c>
    </row>
    <row r="26" spans="2:14" ht="31.5" customHeight="1" x14ac:dyDescent="0.25">
      <c r="B26" s="376"/>
      <c r="C26" s="82" t="s">
        <v>78</v>
      </c>
      <c r="D26" s="83">
        <v>0.2</v>
      </c>
      <c r="E26" s="84">
        <v>0.4</v>
      </c>
      <c r="F26" s="85">
        <v>0.4</v>
      </c>
      <c r="G26" s="85">
        <v>0.2</v>
      </c>
      <c r="H26" s="379"/>
      <c r="I26" s="86"/>
      <c r="J26" s="179"/>
      <c r="K26" s="179"/>
      <c r="L26" s="379"/>
      <c r="N26" s="87">
        <f>SUM(I26:K26,E26:G26)</f>
        <v>1</v>
      </c>
    </row>
    <row r="27" spans="2:14" ht="33" customHeight="1" x14ac:dyDescent="0.25">
      <c r="B27" s="376"/>
      <c r="C27" s="55" t="s">
        <v>79</v>
      </c>
      <c r="D27" s="97">
        <v>0.2</v>
      </c>
      <c r="E27" s="98"/>
      <c r="F27" s="99"/>
      <c r="G27" s="99"/>
      <c r="H27" s="379"/>
      <c r="I27" s="100">
        <v>0.3</v>
      </c>
      <c r="J27" s="180">
        <v>0.35</v>
      </c>
      <c r="K27" s="180">
        <v>0.35</v>
      </c>
      <c r="L27" s="379"/>
      <c r="N27" s="87">
        <f>SUM(I27:K27,E27:G27)</f>
        <v>0.99999999999999989</v>
      </c>
    </row>
    <row r="28" spans="2:14" ht="29.25" customHeight="1" thickBot="1" x14ac:dyDescent="0.3">
      <c r="B28" s="376"/>
      <c r="C28" s="101" t="s">
        <v>80</v>
      </c>
      <c r="D28" s="102">
        <v>0.4</v>
      </c>
      <c r="E28" s="78">
        <v>0.32</v>
      </c>
      <c r="F28" s="103">
        <v>0.34</v>
      </c>
      <c r="G28" s="103">
        <v>0.34</v>
      </c>
      <c r="H28" s="380"/>
      <c r="I28" s="104"/>
      <c r="J28" s="77"/>
      <c r="K28" s="77"/>
      <c r="L28" s="380"/>
      <c r="N28" s="79">
        <f>SUM(I28:K28,E28:G28)</f>
        <v>1</v>
      </c>
    </row>
    <row r="29" spans="2:14" ht="9" customHeight="1" thickTop="1" thickBot="1" x14ac:dyDescent="0.3">
      <c r="B29" s="376"/>
      <c r="D29" s="58"/>
      <c r="E29" s="80"/>
      <c r="F29" s="105"/>
      <c r="G29" s="105"/>
      <c r="H29" s="56"/>
      <c r="I29" s="105"/>
      <c r="J29" s="80"/>
      <c r="K29" s="80"/>
      <c r="N29" s="58"/>
    </row>
    <row r="30" spans="2:14" ht="44.25" customHeight="1" thickTop="1" thickBot="1" x14ac:dyDescent="0.3">
      <c r="B30" s="376"/>
      <c r="C30" s="62" t="s">
        <v>81</v>
      </c>
      <c r="D30" s="63">
        <v>0.2</v>
      </c>
      <c r="E30" s="106">
        <f>+($D$31*E31)+($D$32*E32)+($D$33*E33)+($D$34*E34)</f>
        <v>0.06</v>
      </c>
      <c r="F30" s="106">
        <f>+($D$31*F31)+($D$32*F32)+($D$33*F33)+($D$34*F34)</f>
        <v>0.06</v>
      </c>
      <c r="G30" s="106">
        <f>+($D$31*G31)+($D$32*G32)+($D$33*G33)+($D$34*G34)</f>
        <v>0.23399999999999999</v>
      </c>
      <c r="H30" s="378" t="s">
        <v>82</v>
      </c>
      <c r="I30" s="106">
        <f>+($D$31*I31)+($D$32*I32)+($D$33*I33)+($D$34*I34)</f>
        <v>0.20399999999999999</v>
      </c>
      <c r="J30" s="106">
        <f>+($D$31*J31)+($D$32*J32)+($D$33*J33)+($D$34*J34)</f>
        <v>0.221</v>
      </c>
      <c r="K30" s="106">
        <f>+($D$31*K31)+($D$32*K32)+($D$33*K33)+($D$34*K34)</f>
        <v>0.221</v>
      </c>
      <c r="L30" s="378" t="s">
        <v>83</v>
      </c>
      <c r="N30" s="67">
        <f>SUM(I30:K30,E30:G30)</f>
        <v>1</v>
      </c>
    </row>
    <row r="31" spans="2:14" ht="43.5" customHeight="1" thickTop="1" x14ac:dyDescent="0.25">
      <c r="B31" s="376"/>
      <c r="C31" s="82" t="s">
        <v>84</v>
      </c>
      <c r="D31" s="83">
        <v>0.15</v>
      </c>
      <c r="E31" s="70">
        <v>0.4</v>
      </c>
      <c r="F31" s="71">
        <v>0.4</v>
      </c>
      <c r="G31" s="71">
        <v>0.2</v>
      </c>
      <c r="H31" s="379"/>
      <c r="I31" s="107"/>
      <c r="J31" s="71"/>
      <c r="K31" s="71"/>
      <c r="L31" s="379"/>
      <c r="N31" s="87">
        <f>SUM(I31:K31,E31:G31)</f>
        <v>1</v>
      </c>
    </row>
    <row r="32" spans="2:14" ht="35.25" customHeight="1" x14ac:dyDescent="0.25">
      <c r="B32" s="376"/>
      <c r="C32" s="82" t="s">
        <v>85</v>
      </c>
      <c r="D32" s="83">
        <v>0.2</v>
      </c>
      <c r="E32" s="108"/>
      <c r="F32" s="85"/>
      <c r="G32" s="85">
        <v>0.24</v>
      </c>
      <c r="H32" s="379"/>
      <c r="I32" s="109">
        <v>0.24</v>
      </c>
      <c r="J32" s="179">
        <v>0.26</v>
      </c>
      <c r="K32" s="179">
        <v>0.26</v>
      </c>
      <c r="L32" s="379"/>
      <c r="N32" s="87">
        <f>SUM(I32:K32,E32:G32)</f>
        <v>1</v>
      </c>
    </row>
    <row r="33" spans="2:14" ht="42.75" customHeight="1" x14ac:dyDescent="0.25">
      <c r="B33" s="376"/>
      <c r="C33" s="55" t="s">
        <v>86</v>
      </c>
      <c r="D33" s="110">
        <v>0.15</v>
      </c>
      <c r="E33" s="108"/>
      <c r="F33" s="85"/>
      <c r="G33" s="85">
        <v>0.24</v>
      </c>
      <c r="H33" s="379"/>
      <c r="I33" s="109">
        <v>0.24</v>
      </c>
      <c r="J33" s="179">
        <v>0.26</v>
      </c>
      <c r="K33" s="179">
        <v>0.26</v>
      </c>
      <c r="L33" s="379"/>
      <c r="N33" s="87">
        <f>SUM(I33:K33,E33:G33)</f>
        <v>1</v>
      </c>
    </row>
    <row r="34" spans="2:14" ht="35.25" customHeight="1" thickBot="1" x14ac:dyDescent="0.3">
      <c r="B34" s="377"/>
      <c r="C34" s="74" t="s">
        <v>87</v>
      </c>
      <c r="D34" s="75">
        <v>0.5</v>
      </c>
      <c r="E34" s="76"/>
      <c r="F34" s="103"/>
      <c r="G34" s="103">
        <v>0.24</v>
      </c>
      <c r="H34" s="380"/>
      <c r="I34" s="111">
        <v>0.24</v>
      </c>
      <c r="J34" s="77">
        <v>0.26</v>
      </c>
      <c r="K34" s="77">
        <v>0.26</v>
      </c>
      <c r="L34" s="380"/>
      <c r="N34" s="79">
        <f>SUM(I34:K34,E34:G34)</f>
        <v>1</v>
      </c>
    </row>
    <row r="35" spans="2:14" ht="7.5" customHeight="1" thickTop="1" x14ac:dyDescent="0.25">
      <c r="D35" s="58"/>
      <c r="E35" s="80"/>
      <c r="F35" s="105"/>
      <c r="G35" s="105"/>
      <c r="H35" s="56"/>
      <c r="I35" s="105"/>
      <c r="J35" s="80"/>
      <c r="K35" s="80"/>
      <c r="N35" s="58"/>
    </row>
    <row r="36" spans="2:14" ht="32.25" hidden="1" customHeight="1" x14ac:dyDescent="0.25">
      <c r="D36" s="58"/>
      <c r="E36" s="80"/>
      <c r="F36" s="105"/>
      <c r="G36" s="105"/>
      <c r="H36" s="56"/>
      <c r="I36" s="105"/>
      <c r="J36" s="80"/>
      <c r="K36" s="80"/>
      <c r="N36" s="58"/>
    </row>
    <row r="37" spans="2:14" ht="32.25" hidden="1" customHeight="1" x14ac:dyDescent="0.25">
      <c r="B37" s="382" t="s">
        <v>88</v>
      </c>
      <c r="C37" s="386">
        <v>0.1</v>
      </c>
      <c r="D37" s="389">
        <v>0.3</v>
      </c>
      <c r="E37" s="392">
        <f>SUM(E38:G38)</f>
        <v>6.5000000000000002E-2</v>
      </c>
      <c r="F37" s="392"/>
      <c r="G37" s="392"/>
      <c r="H37" s="56"/>
      <c r="I37" s="392">
        <f>SUM(I38:K38)</f>
        <v>3.5000000000000003E-2</v>
      </c>
      <c r="J37" s="392"/>
      <c r="K37" s="392"/>
      <c r="L37" s="91">
        <f>+E37+I37</f>
        <v>0.1</v>
      </c>
      <c r="N37" s="58"/>
    </row>
    <row r="38" spans="2:14" ht="32.25" hidden="1" customHeight="1" x14ac:dyDescent="0.25">
      <c r="B38" s="382"/>
      <c r="C38" s="387"/>
      <c r="D38" s="390"/>
      <c r="E38" s="92">
        <f>+($C$37*E40)/$D$37</f>
        <v>1.95E-2</v>
      </c>
      <c r="F38" s="92">
        <f t="shared" ref="F38:K38" si="0">+($C$37*F40)/$D$37</f>
        <v>1.1500000000000002E-2</v>
      </c>
      <c r="G38" s="92">
        <f t="shared" si="0"/>
        <v>3.4000000000000002E-2</v>
      </c>
      <c r="H38" s="56"/>
      <c r="I38" s="92">
        <f t="shared" si="0"/>
        <v>1.1000000000000001E-2</v>
      </c>
      <c r="J38" s="92">
        <f t="shared" si="0"/>
        <v>1.2E-2</v>
      </c>
      <c r="K38" s="92">
        <f t="shared" si="0"/>
        <v>1.2E-2</v>
      </c>
      <c r="N38" s="58"/>
    </row>
    <row r="39" spans="2:14" ht="32.25" hidden="1" customHeight="1" x14ac:dyDescent="0.25">
      <c r="B39" s="382"/>
      <c r="C39" s="387"/>
      <c r="D39" s="390"/>
      <c r="E39" s="381">
        <f>SUM(E40:G40)</f>
        <v>0.19500000000000001</v>
      </c>
      <c r="F39" s="381"/>
      <c r="G39" s="381"/>
      <c r="H39" s="56"/>
      <c r="I39" s="381">
        <f>SUM(I40:K40)</f>
        <v>0.10500000000000001</v>
      </c>
      <c r="J39" s="381"/>
      <c r="K39" s="381"/>
      <c r="N39" s="58"/>
    </row>
    <row r="40" spans="2:14" ht="32.25" hidden="1" customHeight="1" x14ac:dyDescent="0.25">
      <c r="B40" s="382"/>
      <c r="C40" s="388"/>
      <c r="D40" s="391"/>
      <c r="E40" s="93">
        <f>+($D$42*E42)+($D$46*E46)</f>
        <v>5.8499999999999996E-2</v>
      </c>
      <c r="F40" s="93">
        <f>+($D$42*F42)+($D$46*F46)</f>
        <v>3.4500000000000003E-2</v>
      </c>
      <c r="G40" s="93">
        <f>+($D$42*G42)+($D$46*G46)</f>
        <v>0.10199999999999999</v>
      </c>
      <c r="H40" s="56"/>
      <c r="I40" s="93">
        <f>+($D$42*I42)+($D$46*I46)</f>
        <v>3.3000000000000002E-2</v>
      </c>
      <c r="J40" s="93">
        <f>+($D$42*J42)+($D$46*J46)</f>
        <v>3.5999999999999997E-2</v>
      </c>
      <c r="K40" s="93">
        <f>+($D$42*K42)+($D$46*K46)</f>
        <v>3.5999999999999997E-2</v>
      </c>
      <c r="N40" s="58"/>
    </row>
    <row r="41" spans="2:14" ht="7.5" customHeight="1" thickBot="1" x14ac:dyDescent="0.3">
      <c r="D41" s="58"/>
      <c r="E41" s="80"/>
      <c r="F41" s="105"/>
      <c r="G41" s="105"/>
      <c r="H41" s="56"/>
      <c r="I41" s="105"/>
      <c r="J41" s="80"/>
      <c r="K41" s="80"/>
      <c r="N41" s="58"/>
    </row>
    <row r="42" spans="2:14" ht="44.25" customHeight="1" thickTop="1" thickBot="1" x14ac:dyDescent="0.3">
      <c r="B42" s="375" t="s">
        <v>89</v>
      </c>
      <c r="C42" s="112" t="s">
        <v>90</v>
      </c>
      <c r="D42" s="63">
        <v>0.15</v>
      </c>
      <c r="E42" s="106">
        <f>+($D$43*E43)+($D$44*E44)</f>
        <v>0.39</v>
      </c>
      <c r="F42" s="106">
        <f>+($D$43*F43)+($D$44*F44)</f>
        <v>0.23</v>
      </c>
      <c r="G42" s="106">
        <f>+($D$43*G43)+($D$44*G44)</f>
        <v>0.38</v>
      </c>
      <c r="H42" s="378" t="s">
        <v>91</v>
      </c>
      <c r="I42" s="113"/>
      <c r="J42" s="66"/>
      <c r="K42" s="66"/>
      <c r="L42" s="378"/>
      <c r="N42" s="67">
        <f>SUM(I42:K42,E42:G42)</f>
        <v>1</v>
      </c>
    </row>
    <row r="43" spans="2:14" ht="43.5" customHeight="1" thickTop="1" x14ac:dyDescent="0.25">
      <c r="B43" s="376"/>
      <c r="C43" s="114" t="s">
        <v>92</v>
      </c>
      <c r="D43" s="110">
        <v>0.5</v>
      </c>
      <c r="E43" s="84">
        <v>0.66</v>
      </c>
      <c r="F43" s="85">
        <v>0.34</v>
      </c>
      <c r="G43" s="85"/>
      <c r="H43" s="379"/>
      <c r="I43" s="86"/>
      <c r="J43" s="179"/>
      <c r="K43" s="179"/>
      <c r="L43" s="379"/>
      <c r="N43" s="87">
        <f>SUM(I43:K43,E43:G43)</f>
        <v>1</v>
      </c>
    </row>
    <row r="44" spans="2:14" ht="33.75" customHeight="1" thickBot="1" x14ac:dyDescent="0.3">
      <c r="B44" s="376"/>
      <c r="C44" s="115" t="s">
        <v>93</v>
      </c>
      <c r="D44" s="75">
        <v>0.5</v>
      </c>
      <c r="E44" s="78">
        <v>0.12</v>
      </c>
      <c r="F44" s="77">
        <v>0.12</v>
      </c>
      <c r="G44" s="77">
        <v>0.76</v>
      </c>
      <c r="H44" s="380"/>
      <c r="I44" s="104"/>
      <c r="J44" s="77"/>
      <c r="K44" s="77"/>
      <c r="L44" s="380"/>
      <c r="N44" s="87">
        <f>SUM(I44:K44,E44:G44)</f>
        <v>1</v>
      </c>
    </row>
    <row r="45" spans="2:14" ht="15.75" thickTop="1" thickBot="1" x14ac:dyDescent="0.3">
      <c r="B45" s="376"/>
      <c r="D45" s="58"/>
      <c r="E45" s="80"/>
      <c r="F45" s="105"/>
      <c r="G45" s="105"/>
      <c r="H45" s="56"/>
      <c r="I45" s="105"/>
      <c r="J45" s="80"/>
      <c r="K45" s="80"/>
      <c r="N45" s="58"/>
    </row>
    <row r="46" spans="2:14" ht="30" thickTop="1" thickBot="1" x14ac:dyDescent="0.3">
      <c r="B46" s="376"/>
      <c r="C46" s="62" t="s">
        <v>94</v>
      </c>
      <c r="D46" s="63">
        <v>0.15</v>
      </c>
      <c r="E46" s="64"/>
      <c r="F46" s="81"/>
      <c r="G46" s="116">
        <f>+($D$47*G47)+($D$48*G48)</f>
        <v>0.3</v>
      </c>
      <c r="H46" s="378" t="s">
        <v>95</v>
      </c>
      <c r="I46" s="116">
        <f>+($D$47*I47)+($D$48*I48)</f>
        <v>0.22</v>
      </c>
      <c r="J46" s="116">
        <f>+($D$47*J47)+($D$48*J48)</f>
        <v>0.24</v>
      </c>
      <c r="K46" s="116">
        <f>+($D$47*K47)+($D$48*K48)</f>
        <v>0.24</v>
      </c>
      <c r="L46" s="378" t="s">
        <v>95</v>
      </c>
      <c r="N46" s="67">
        <f>SUM(I46:K46,E46:G46)</f>
        <v>1</v>
      </c>
    </row>
    <row r="47" spans="2:14" ht="20.25" customHeight="1" thickTop="1" thickBot="1" x14ac:dyDescent="0.3">
      <c r="B47" s="376"/>
      <c r="C47" s="74" t="s">
        <v>96</v>
      </c>
      <c r="D47" s="117">
        <v>0.5</v>
      </c>
      <c r="E47" s="84"/>
      <c r="F47" s="85"/>
      <c r="G47" s="85">
        <v>0.3</v>
      </c>
      <c r="H47" s="379"/>
      <c r="I47" s="86">
        <v>0.22</v>
      </c>
      <c r="J47" s="179">
        <v>0.24</v>
      </c>
      <c r="K47" s="179">
        <v>0.24</v>
      </c>
      <c r="L47" s="379"/>
      <c r="N47" s="87">
        <f>SUM(I47:K47,E47:G47)</f>
        <v>1</v>
      </c>
    </row>
    <row r="48" spans="2:14" ht="35.25" customHeight="1" thickTop="1" thickBot="1" x14ac:dyDescent="0.3">
      <c r="B48" s="377"/>
      <c r="C48" s="74" t="s">
        <v>97</v>
      </c>
      <c r="D48" s="75">
        <v>0.5</v>
      </c>
      <c r="E48" s="78"/>
      <c r="F48" s="103"/>
      <c r="G48" s="103">
        <v>0.3</v>
      </c>
      <c r="H48" s="380"/>
      <c r="I48" s="104">
        <v>0.22</v>
      </c>
      <c r="J48" s="77">
        <v>0.24</v>
      </c>
      <c r="K48" s="77">
        <v>0.24</v>
      </c>
      <c r="L48" s="380"/>
      <c r="N48" s="79">
        <f>SUM(I48:K48,E48:G48)</f>
        <v>1</v>
      </c>
    </row>
    <row r="49" spans="3:14" ht="6.75" customHeight="1" thickTop="1" thickBot="1" x14ac:dyDescent="0.3"/>
    <row r="50" spans="3:14" ht="22.5" customHeight="1" thickTop="1" thickBot="1" x14ac:dyDescent="0.3">
      <c r="C50" s="118" t="s">
        <v>98</v>
      </c>
      <c r="D50" s="119">
        <f>+D9+D13+D24+D30+D42+D46</f>
        <v>1</v>
      </c>
      <c r="E50" s="120">
        <f>+($D$9*E9)+($D$13*E13)+($D$24*E24)+($D$30*E30)+($D$42*E42)+($D$46*E46)</f>
        <v>0.11850000000000001</v>
      </c>
      <c r="F50" s="120">
        <f>+($D$9*F9)+($D$13*F13)+($D$24*F24)+($D$30*F30)+($D$42*F42)+($D$46*F46)</f>
        <v>0.1111</v>
      </c>
      <c r="G50" s="120">
        <f>+($D$9*G9)+($D$13*G13)+($D$24*G24)+($D$30*G30)+($D$42*G42)+($D$46*G46)</f>
        <v>0.36634999999999995</v>
      </c>
      <c r="H50" s="121"/>
      <c r="I50" s="120">
        <f>+($D$9*I9)+($D$13*I13)+($D$24*I24)+($D$30*I30)+($D$42*I42)+($D$46*I46)</f>
        <v>0.13464999999999999</v>
      </c>
      <c r="J50" s="120">
        <f>+($D$9*J9)+($D$13*J13)+($D$24*J24)+($D$30*J30)+($D$42*J42)+($D$46*J46)</f>
        <v>0.13470000000000001</v>
      </c>
      <c r="K50" s="120">
        <f>+($D$9*K9)+($D$13*K13)+($D$24*K24)+($D$30*K30)+($D$42*K42)+($D$46*K46)</f>
        <v>0.13470000000000001</v>
      </c>
      <c r="L50" s="122"/>
      <c r="M50" s="123"/>
      <c r="N50" s="124">
        <f>SUM(I50:K50,E50:G50)</f>
        <v>1</v>
      </c>
    </row>
    <row r="51" spans="3:14" ht="15" thickTop="1" x14ac:dyDescent="0.25"/>
  </sheetData>
  <mergeCells count="41">
    <mergeCell ref="B42:B48"/>
    <mergeCell ref="H42:H44"/>
    <mergeCell ref="L42:L44"/>
    <mergeCell ref="H46:H48"/>
    <mergeCell ref="L46:L48"/>
    <mergeCell ref="B37:B40"/>
    <mergeCell ref="C37:C40"/>
    <mergeCell ref="D37:D40"/>
    <mergeCell ref="E37:G37"/>
    <mergeCell ref="I37:K37"/>
    <mergeCell ref="E39:G39"/>
    <mergeCell ref="I39:K39"/>
    <mergeCell ref="E22:G22"/>
    <mergeCell ref="I22:K22"/>
    <mergeCell ref="B24:B34"/>
    <mergeCell ref="H24:H28"/>
    <mergeCell ref="L24:L28"/>
    <mergeCell ref="H30:H34"/>
    <mergeCell ref="L30:L34"/>
    <mergeCell ref="B20:B23"/>
    <mergeCell ref="C20:C23"/>
    <mergeCell ref="D20:D23"/>
    <mergeCell ref="E20:G20"/>
    <mergeCell ref="I20:K20"/>
    <mergeCell ref="B9:B17"/>
    <mergeCell ref="H9:H11"/>
    <mergeCell ref="L9:L11"/>
    <mergeCell ref="H13:H17"/>
    <mergeCell ref="L13:L17"/>
    <mergeCell ref="N4:N6"/>
    <mergeCell ref="B4:B6"/>
    <mergeCell ref="C4:C6"/>
    <mergeCell ref="D4:D5"/>
    <mergeCell ref="E4:E6"/>
    <mergeCell ref="F4:F6"/>
    <mergeCell ref="G4:G6"/>
    <mergeCell ref="H4:H6"/>
    <mergeCell ref="I4:I6"/>
    <mergeCell ref="J4:J6"/>
    <mergeCell ref="K4:K6"/>
    <mergeCell ref="L4:L6"/>
  </mergeCells>
  <pageMargins left="0.70866141732283472" right="0.70866141732283472" top="0.74803149606299213" bottom="0.74803149606299213" header="0.31496062992125984" footer="0.31496062992125984"/>
  <pageSetup scale="47" orientation="landscape"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61"/>
  <sheetViews>
    <sheetView zoomScale="60" zoomScaleNormal="60" workbookViewId="0">
      <selection activeCell="H5" sqref="H5"/>
    </sheetView>
  </sheetViews>
  <sheetFormatPr baseColWidth="10" defaultColWidth="11.42578125" defaultRowHeight="14.25" x14ac:dyDescent="0.25"/>
  <cols>
    <col min="1" max="1" width="33.85546875" style="145" customWidth="1"/>
    <col min="2" max="2" width="16.28515625" style="145" customWidth="1"/>
    <col min="3" max="3" width="33.42578125" style="145" customWidth="1"/>
    <col min="4" max="4" width="24.140625" style="145" customWidth="1"/>
    <col min="5" max="5" width="21.7109375" style="145" customWidth="1"/>
    <col min="6" max="6" width="26.42578125" style="145" customWidth="1"/>
    <col min="7" max="7" width="31.140625" style="145" customWidth="1"/>
    <col min="8" max="8" width="23.42578125" style="145" customWidth="1"/>
    <col min="9" max="9" width="21.7109375" style="152" customWidth="1"/>
    <col min="10" max="10" width="32.140625" style="145" customWidth="1"/>
    <col min="11" max="11" width="28.85546875" style="145" customWidth="1"/>
    <col min="12" max="12" width="32.42578125" style="145" customWidth="1"/>
    <col min="13" max="13" width="26.42578125" style="145" customWidth="1"/>
    <col min="14" max="14" width="11.42578125" style="145"/>
    <col min="15" max="15" width="14.7109375" style="145" hidden="1" customWidth="1"/>
    <col min="16" max="16" width="19.42578125" style="145" hidden="1" customWidth="1"/>
    <col min="17" max="17" width="16.7109375" style="145" hidden="1" customWidth="1"/>
    <col min="18" max="18" width="9.42578125" style="145" hidden="1" customWidth="1"/>
    <col min="19" max="20" width="16.140625" style="145" hidden="1" customWidth="1"/>
    <col min="21" max="21" width="0" style="145" hidden="1" customWidth="1"/>
    <col min="22" max="258" width="11.42578125" style="145"/>
    <col min="259" max="259" width="6.42578125" style="145" customWidth="1"/>
    <col min="260" max="260" width="63.42578125" style="145" customWidth="1"/>
    <col min="261" max="261" width="32.7109375" style="145" customWidth="1"/>
    <col min="262" max="263" width="21.7109375" style="145" customWidth="1"/>
    <col min="264" max="264" width="22" style="145" customWidth="1"/>
    <col min="265" max="265" width="24.7109375" style="145" customWidth="1"/>
    <col min="266" max="266" width="18.85546875" style="145" customWidth="1"/>
    <col min="267" max="267" width="12.42578125" style="145" bestFit="1" customWidth="1"/>
    <col min="268" max="268" width="20" style="145" bestFit="1" customWidth="1"/>
    <col min="269" max="514" width="11.42578125" style="145"/>
    <col min="515" max="515" width="6.42578125" style="145" customWidth="1"/>
    <col min="516" max="516" width="63.42578125" style="145" customWidth="1"/>
    <col min="517" max="517" width="32.7109375" style="145" customWidth="1"/>
    <col min="518" max="519" width="21.7109375" style="145" customWidth="1"/>
    <col min="520" max="520" width="22" style="145" customWidth="1"/>
    <col min="521" max="521" width="24.7109375" style="145" customWidth="1"/>
    <col min="522" max="522" width="18.85546875" style="145" customWidth="1"/>
    <col min="523" max="523" width="12.42578125" style="145" bestFit="1" customWidth="1"/>
    <col min="524" max="524" width="20" style="145" bestFit="1" customWidth="1"/>
    <col min="525" max="770" width="11.42578125" style="145"/>
    <col min="771" max="771" width="6.42578125" style="145" customWidth="1"/>
    <col min="772" max="772" width="63.42578125" style="145" customWidth="1"/>
    <col min="773" max="773" width="32.7109375" style="145" customWidth="1"/>
    <col min="774" max="775" width="21.7109375" style="145" customWidth="1"/>
    <col min="776" max="776" width="22" style="145" customWidth="1"/>
    <col min="777" max="777" width="24.7109375" style="145" customWidth="1"/>
    <col min="778" max="778" width="18.85546875" style="145" customWidth="1"/>
    <col min="779" max="779" width="12.42578125" style="145" bestFit="1" customWidth="1"/>
    <col min="780" max="780" width="20" style="145" bestFit="1" customWidth="1"/>
    <col min="781" max="1026" width="11.42578125" style="145"/>
    <col min="1027" max="1027" width="6.42578125" style="145" customWidth="1"/>
    <col min="1028" max="1028" width="63.42578125" style="145" customWidth="1"/>
    <col min="1029" max="1029" width="32.7109375" style="145" customWidth="1"/>
    <col min="1030" max="1031" width="21.7109375" style="145" customWidth="1"/>
    <col min="1032" max="1032" width="22" style="145" customWidth="1"/>
    <col min="1033" max="1033" width="24.7109375" style="145" customWidth="1"/>
    <col min="1034" max="1034" width="18.85546875" style="145" customWidth="1"/>
    <col min="1035" max="1035" width="12.42578125" style="145" bestFit="1" customWidth="1"/>
    <col min="1036" max="1036" width="20" style="145" bestFit="1" customWidth="1"/>
    <col min="1037" max="1282" width="11.42578125" style="145"/>
    <col min="1283" max="1283" width="6.42578125" style="145" customWidth="1"/>
    <col min="1284" max="1284" width="63.42578125" style="145" customWidth="1"/>
    <col min="1285" max="1285" width="32.7109375" style="145" customWidth="1"/>
    <col min="1286" max="1287" width="21.7109375" style="145" customWidth="1"/>
    <col min="1288" max="1288" width="22" style="145" customWidth="1"/>
    <col min="1289" max="1289" width="24.7109375" style="145" customWidth="1"/>
    <col min="1290" max="1290" width="18.85546875" style="145" customWidth="1"/>
    <col min="1291" max="1291" width="12.42578125" style="145" bestFit="1" customWidth="1"/>
    <col min="1292" max="1292" width="20" style="145" bestFit="1" customWidth="1"/>
    <col min="1293" max="1538" width="11.42578125" style="145"/>
    <col min="1539" max="1539" width="6.42578125" style="145" customWidth="1"/>
    <col min="1540" max="1540" width="63.42578125" style="145" customWidth="1"/>
    <col min="1541" max="1541" width="32.7109375" style="145" customWidth="1"/>
    <col min="1542" max="1543" width="21.7109375" style="145" customWidth="1"/>
    <col min="1544" max="1544" width="22" style="145" customWidth="1"/>
    <col min="1545" max="1545" width="24.7109375" style="145" customWidth="1"/>
    <col min="1546" max="1546" width="18.85546875" style="145" customWidth="1"/>
    <col min="1547" max="1547" width="12.42578125" style="145" bestFit="1" customWidth="1"/>
    <col min="1548" max="1548" width="20" style="145" bestFit="1" customWidth="1"/>
    <col min="1549" max="1794" width="11.42578125" style="145"/>
    <col min="1795" max="1795" width="6.42578125" style="145" customWidth="1"/>
    <col min="1796" max="1796" width="63.42578125" style="145" customWidth="1"/>
    <col min="1797" max="1797" width="32.7109375" style="145" customWidth="1"/>
    <col min="1798" max="1799" width="21.7109375" style="145" customWidth="1"/>
    <col min="1800" max="1800" width="22" style="145" customWidth="1"/>
    <col min="1801" max="1801" width="24.7109375" style="145" customWidth="1"/>
    <col min="1802" max="1802" width="18.85546875" style="145" customWidth="1"/>
    <col min="1803" max="1803" width="12.42578125" style="145" bestFit="1" customWidth="1"/>
    <col min="1804" max="1804" width="20" style="145" bestFit="1" customWidth="1"/>
    <col min="1805" max="2050" width="11.42578125" style="145"/>
    <col min="2051" max="2051" width="6.42578125" style="145" customWidth="1"/>
    <col min="2052" max="2052" width="63.42578125" style="145" customWidth="1"/>
    <col min="2053" max="2053" width="32.7109375" style="145" customWidth="1"/>
    <col min="2054" max="2055" width="21.7109375" style="145" customWidth="1"/>
    <col min="2056" max="2056" width="22" style="145" customWidth="1"/>
    <col min="2057" max="2057" width="24.7109375" style="145" customWidth="1"/>
    <col min="2058" max="2058" width="18.85546875" style="145" customWidth="1"/>
    <col min="2059" max="2059" width="12.42578125" style="145" bestFit="1" customWidth="1"/>
    <col min="2060" max="2060" width="20" style="145" bestFit="1" customWidth="1"/>
    <col min="2061" max="2306" width="11.42578125" style="145"/>
    <col min="2307" max="2307" width="6.42578125" style="145" customWidth="1"/>
    <col min="2308" max="2308" width="63.42578125" style="145" customWidth="1"/>
    <col min="2309" max="2309" width="32.7109375" style="145" customWidth="1"/>
    <col min="2310" max="2311" width="21.7109375" style="145" customWidth="1"/>
    <col min="2312" max="2312" width="22" style="145" customWidth="1"/>
    <col min="2313" max="2313" width="24.7109375" style="145" customWidth="1"/>
    <col min="2314" max="2314" width="18.85546875" style="145" customWidth="1"/>
    <col min="2315" max="2315" width="12.42578125" style="145" bestFit="1" customWidth="1"/>
    <col min="2316" max="2316" width="20" style="145" bestFit="1" customWidth="1"/>
    <col min="2317" max="2562" width="11.42578125" style="145"/>
    <col min="2563" max="2563" width="6.42578125" style="145" customWidth="1"/>
    <col min="2564" max="2564" width="63.42578125" style="145" customWidth="1"/>
    <col min="2565" max="2565" width="32.7109375" style="145" customWidth="1"/>
    <col min="2566" max="2567" width="21.7109375" style="145" customWidth="1"/>
    <col min="2568" max="2568" width="22" style="145" customWidth="1"/>
    <col min="2569" max="2569" width="24.7109375" style="145" customWidth="1"/>
    <col min="2570" max="2570" width="18.85546875" style="145" customWidth="1"/>
    <col min="2571" max="2571" width="12.42578125" style="145" bestFit="1" customWidth="1"/>
    <col min="2572" max="2572" width="20" style="145" bestFit="1" customWidth="1"/>
    <col min="2573" max="2818" width="11.42578125" style="145"/>
    <col min="2819" max="2819" width="6.42578125" style="145" customWidth="1"/>
    <col min="2820" max="2820" width="63.42578125" style="145" customWidth="1"/>
    <col min="2821" max="2821" width="32.7109375" style="145" customWidth="1"/>
    <col min="2822" max="2823" width="21.7109375" style="145" customWidth="1"/>
    <col min="2824" max="2824" width="22" style="145" customWidth="1"/>
    <col min="2825" max="2825" width="24.7109375" style="145" customWidth="1"/>
    <col min="2826" max="2826" width="18.85546875" style="145" customWidth="1"/>
    <col min="2827" max="2827" width="12.42578125" style="145" bestFit="1" customWidth="1"/>
    <col min="2828" max="2828" width="20" style="145" bestFit="1" customWidth="1"/>
    <col min="2829" max="3074" width="11.42578125" style="145"/>
    <col min="3075" max="3075" width="6.42578125" style="145" customWidth="1"/>
    <col min="3076" max="3076" width="63.42578125" style="145" customWidth="1"/>
    <col min="3077" max="3077" width="32.7109375" style="145" customWidth="1"/>
    <col min="3078" max="3079" width="21.7109375" style="145" customWidth="1"/>
    <col min="3080" max="3080" width="22" style="145" customWidth="1"/>
    <col min="3081" max="3081" width="24.7109375" style="145" customWidth="1"/>
    <col min="3082" max="3082" width="18.85546875" style="145" customWidth="1"/>
    <col min="3083" max="3083" width="12.42578125" style="145" bestFit="1" customWidth="1"/>
    <col min="3084" max="3084" width="20" style="145" bestFit="1" customWidth="1"/>
    <col min="3085" max="3330" width="11.42578125" style="145"/>
    <col min="3331" max="3331" width="6.42578125" style="145" customWidth="1"/>
    <col min="3332" max="3332" width="63.42578125" style="145" customWidth="1"/>
    <col min="3333" max="3333" width="32.7109375" style="145" customWidth="1"/>
    <col min="3334" max="3335" width="21.7109375" style="145" customWidth="1"/>
    <col min="3336" max="3336" width="22" style="145" customWidth="1"/>
    <col min="3337" max="3337" width="24.7109375" style="145" customWidth="1"/>
    <col min="3338" max="3338" width="18.85546875" style="145" customWidth="1"/>
    <col min="3339" max="3339" width="12.42578125" style="145" bestFit="1" customWidth="1"/>
    <col min="3340" max="3340" width="20" style="145" bestFit="1" customWidth="1"/>
    <col min="3341" max="3586" width="11.42578125" style="145"/>
    <col min="3587" max="3587" width="6.42578125" style="145" customWidth="1"/>
    <col min="3588" max="3588" width="63.42578125" style="145" customWidth="1"/>
    <col min="3589" max="3589" width="32.7109375" style="145" customWidth="1"/>
    <col min="3590" max="3591" width="21.7109375" style="145" customWidth="1"/>
    <col min="3592" max="3592" width="22" style="145" customWidth="1"/>
    <col min="3593" max="3593" width="24.7109375" style="145" customWidth="1"/>
    <col min="3594" max="3594" width="18.85546875" style="145" customWidth="1"/>
    <col min="3595" max="3595" width="12.42578125" style="145" bestFit="1" customWidth="1"/>
    <col min="3596" max="3596" width="20" style="145" bestFit="1" customWidth="1"/>
    <col min="3597" max="3842" width="11.42578125" style="145"/>
    <col min="3843" max="3843" width="6.42578125" style="145" customWidth="1"/>
    <col min="3844" max="3844" width="63.42578125" style="145" customWidth="1"/>
    <col min="3845" max="3845" width="32.7109375" style="145" customWidth="1"/>
    <col min="3846" max="3847" width="21.7109375" style="145" customWidth="1"/>
    <col min="3848" max="3848" width="22" style="145" customWidth="1"/>
    <col min="3849" max="3849" width="24.7109375" style="145" customWidth="1"/>
    <col min="3850" max="3850" width="18.85546875" style="145" customWidth="1"/>
    <col min="3851" max="3851" width="12.42578125" style="145" bestFit="1" customWidth="1"/>
    <col min="3852" max="3852" width="20" style="145" bestFit="1" customWidth="1"/>
    <col min="3853" max="4098" width="11.42578125" style="145"/>
    <col min="4099" max="4099" width="6.42578125" style="145" customWidth="1"/>
    <col min="4100" max="4100" width="63.42578125" style="145" customWidth="1"/>
    <col min="4101" max="4101" width="32.7109375" style="145" customWidth="1"/>
    <col min="4102" max="4103" width="21.7109375" style="145" customWidth="1"/>
    <col min="4104" max="4104" width="22" style="145" customWidth="1"/>
    <col min="4105" max="4105" width="24.7109375" style="145" customWidth="1"/>
    <col min="4106" max="4106" width="18.85546875" style="145" customWidth="1"/>
    <col min="4107" max="4107" width="12.42578125" style="145" bestFit="1" customWidth="1"/>
    <col min="4108" max="4108" width="20" style="145" bestFit="1" customWidth="1"/>
    <col min="4109" max="4354" width="11.42578125" style="145"/>
    <col min="4355" max="4355" width="6.42578125" style="145" customWidth="1"/>
    <col min="4356" max="4356" width="63.42578125" style="145" customWidth="1"/>
    <col min="4357" max="4357" width="32.7109375" style="145" customWidth="1"/>
    <col min="4358" max="4359" width="21.7109375" style="145" customWidth="1"/>
    <col min="4360" max="4360" width="22" style="145" customWidth="1"/>
    <col min="4361" max="4361" width="24.7109375" style="145" customWidth="1"/>
    <col min="4362" max="4362" width="18.85546875" style="145" customWidth="1"/>
    <col min="4363" max="4363" width="12.42578125" style="145" bestFit="1" customWidth="1"/>
    <col min="4364" max="4364" width="20" style="145" bestFit="1" customWidth="1"/>
    <col min="4365" max="4610" width="11.42578125" style="145"/>
    <col min="4611" max="4611" width="6.42578125" style="145" customWidth="1"/>
    <col min="4612" max="4612" width="63.42578125" style="145" customWidth="1"/>
    <col min="4613" max="4613" width="32.7109375" style="145" customWidth="1"/>
    <col min="4614" max="4615" width="21.7109375" style="145" customWidth="1"/>
    <col min="4616" max="4616" width="22" style="145" customWidth="1"/>
    <col min="4617" max="4617" width="24.7109375" style="145" customWidth="1"/>
    <col min="4618" max="4618" width="18.85546875" style="145" customWidth="1"/>
    <col min="4619" max="4619" width="12.42578125" style="145" bestFit="1" customWidth="1"/>
    <col min="4620" max="4620" width="20" style="145" bestFit="1" customWidth="1"/>
    <col min="4621" max="4866" width="11.42578125" style="145"/>
    <col min="4867" max="4867" width="6.42578125" style="145" customWidth="1"/>
    <col min="4868" max="4868" width="63.42578125" style="145" customWidth="1"/>
    <col min="4869" max="4869" width="32.7109375" style="145" customWidth="1"/>
    <col min="4870" max="4871" width="21.7109375" style="145" customWidth="1"/>
    <col min="4872" max="4872" width="22" style="145" customWidth="1"/>
    <col min="4873" max="4873" width="24.7109375" style="145" customWidth="1"/>
    <col min="4874" max="4874" width="18.85546875" style="145" customWidth="1"/>
    <col min="4875" max="4875" width="12.42578125" style="145" bestFit="1" customWidth="1"/>
    <col min="4876" max="4876" width="20" style="145" bestFit="1" customWidth="1"/>
    <col min="4877" max="5122" width="11.42578125" style="145"/>
    <col min="5123" max="5123" width="6.42578125" style="145" customWidth="1"/>
    <col min="5124" max="5124" width="63.42578125" style="145" customWidth="1"/>
    <col min="5125" max="5125" width="32.7109375" style="145" customWidth="1"/>
    <col min="5126" max="5127" width="21.7109375" style="145" customWidth="1"/>
    <col min="5128" max="5128" width="22" style="145" customWidth="1"/>
    <col min="5129" max="5129" width="24.7109375" style="145" customWidth="1"/>
    <col min="5130" max="5130" width="18.85546875" style="145" customWidth="1"/>
    <col min="5131" max="5131" width="12.42578125" style="145" bestFit="1" customWidth="1"/>
    <col min="5132" max="5132" width="20" style="145" bestFit="1" customWidth="1"/>
    <col min="5133" max="5378" width="11.42578125" style="145"/>
    <col min="5379" max="5379" width="6.42578125" style="145" customWidth="1"/>
    <col min="5380" max="5380" width="63.42578125" style="145" customWidth="1"/>
    <col min="5381" max="5381" width="32.7109375" style="145" customWidth="1"/>
    <col min="5382" max="5383" width="21.7109375" style="145" customWidth="1"/>
    <col min="5384" max="5384" width="22" style="145" customWidth="1"/>
    <col min="5385" max="5385" width="24.7109375" style="145" customWidth="1"/>
    <col min="5386" max="5386" width="18.85546875" style="145" customWidth="1"/>
    <col min="5387" max="5387" width="12.42578125" style="145" bestFit="1" customWidth="1"/>
    <col min="5388" max="5388" width="20" style="145" bestFit="1" customWidth="1"/>
    <col min="5389" max="5634" width="11.42578125" style="145"/>
    <col min="5635" max="5635" width="6.42578125" style="145" customWidth="1"/>
    <col min="5636" max="5636" width="63.42578125" style="145" customWidth="1"/>
    <col min="5637" max="5637" width="32.7109375" style="145" customWidth="1"/>
    <col min="5638" max="5639" width="21.7109375" style="145" customWidth="1"/>
    <col min="5640" max="5640" width="22" style="145" customWidth="1"/>
    <col min="5641" max="5641" width="24.7109375" style="145" customWidth="1"/>
    <col min="5642" max="5642" width="18.85546875" style="145" customWidth="1"/>
    <col min="5643" max="5643" width="12.42578125" style="145" bestFit="1" customWidth="1"/>
    <col min="5644" max="5644" width="20" style="145" bestFit="1" customWidth="1"/>
    <col min="5645" max="5890" width="11.42578125" style="145"/>
    <col min="5891" max="5891" width="6.42578125" style="145" customWidth="1"/>
    <col min="5892" max="5892" width="63.42578125" style="145" customWidth="1"/>
    <col min="5893" max="5893" width="32.7109375" style="145" customWidth="1"/>
    <col min="5894" max="5895" width="21.7109375" style="145" customWidth="1"/>
    <col min="5896" max="5896" width="22" style="145" customWidth="1"/>
    <col min="5897" max="5897" width="24.7109375" style="145" customWidth="1"/>
    <col min="5898" max="5898" width="18.85546875" style="145" customWidth="1"/>
    <col min="5899" max="5899" width="12.42578125" style="145" bestFit="1" customWidth="1"/>
    <col min="5900" max="5900" width="20" style="145" bestFit="1" customWidth="1"/>
    <col min="5901" max="6146" width="11.42578125" style="145"/>
    <col min="6147" max="6147" width="6.42578125" style="145" customWidth="1"/>
    <col min="6148" max="6148" width="63.42578125" style="145" customWidth="1"/>
    <col min="6149" max="6149" width="32.7109375" style="145" customWidth="1"/>
    <col min="6150" max="6151" width="21.7109375" style="145" customWidth="1"/>
    <col min="6152" max="6152" width="22" style="145" customWidth="1"/>
    <col min="6153" max="6153" width="24.7109375" style="145" customWidth="1"/>
    <col min="6154" max="6154" width="18.85546875" style="145" customWidth="1"/>
    <col min="6155" max="6155" width="12.42578125" style="145" bestFit="1" customWidth="1"/>
    <col min="6156" max="6156" width="20" style="145" bestFit="1" customWidth="1"/>
    <col min="6157" max="6402" width="11.42578125" style="145"/>
    <col min="6403" max="6403" width="6.42578125" style="145" customWidth="1"/>
    <col min="6404" max="6404" width="63.42578125" style="145" customWidth="1"/>
    <col min="6405" max="6405" width="32.7109375" style="145" customWidth="1"/>
    <col min="6406" max="6407" width="21.7109375" style="145" customWidth="1"/>
    <col min="6408" max="6408" width="22" style="145" customWidth="1"/>
    <col min="6409" max="6409" width="24.7109375" style="145" customWidth="1"/>
    <col min="6410" max="6410" width="18.85546875" style="145" customWidth="1"/>
    <col min="6411" max="6411" width="12.42578125" style="145" bestFit="1" customWidth="1"/>
    <col min="6412" max="6412" width="20" style="145" bestFit="1" customWidth="1"/>
    <col min="6413" max="6658" width="11.42578125" style="145"/>
    <col min="6659" max="6659" width="6.42578125" style="145" customWidth="1"/>
    <col min="6660" max="6660" width="63.42578125" style="145" customWidth="1"/>
    <col min="6661" max="6661" width="32.7109375" style="145" customWidth="1"/>
    <col min="6662" max="6663" width="21.7109375" style="145" customWidth="1"/>
    <col min="6664" max="6664" width="22" style="145" customWidth="1"/>
    <col min="6665" max="6665" width="24.7109375" style="145" customWidth="1"/>
    <col min="6666" max="6666" width="18.85546875" style="145" customWidth="1"/>
    <col min="6667" max="6667" width="12.42578125" style="145" bestFit="1" customWidth="1"/>
    <col min="6668" max="6668" width="20" style="145" bestFit="1" customWidth="1"/>
    <col min="6669" max="6914" width="11.42578125" style="145"/>
    <col min="6915" max="6915" width="6.42578125" style="145" customWidth="1"/>
    <col min="6916" max="6916" width="63.42578125" style="145" customWidth="1"/>
    <col min="6917" max="6917" width="32.7109375" style="145" customWidth="1"/>
    <col min="6918" max="6919" width="21.7109375" style="145" customWidth="1"/>
    <col min="6920" max="6920" width="22" style="145" customWidth="1"/>
    <col min="6921" max="6921" width="24.7109375" style="145" customWidth="1"/>
    <col min="6922" max="6922" width="18.85546875" style="145" customWidth="1"/>
    <col min="6923" max="6923" width="12.42578125" style="145" bestFit="1" customWidth="1"/>
    <col min="6924" max="6924" width="20" style="145" bestFit="1" customWidth="1"/>
    <col min="6925" max="7170" width="11.42578125" style="145"/>
    <col min="7171" max="7171" width="6.42578125" style="145" customWidth="1"/>
    <col min="7172" max="7172" width="63.42578125" style="145" customWidth="1"/>
    <col min="7173" max="7173" width="32.7109375" style="145" customWidth="1"/>
    <col min="7174" max="7175" width="21.7109375" style="145" customWidth="1"/>
    <col min="7176" max="7176" width="22" style="145" customWidth="1"/>
    <col min="7177" max="7177" width="24.7109375" style="145" customWidth="1"/>
    <col min="7178" max="7178" width="18.85546875" style="145" customWidth="1"/>
    <col min="7179" max="7179" width="12.42578125" style="145" bestFit="1" customWidth="1"/>
    <col min="7180" max="7180" width="20" style="145" bestFit="1" customWidth="1"/>
    <col min="7181" max="7426" width="11.42578125" style="145"/>
    <col min="7427" max="7427" width="6.42578125" style="145" customWidth="1"/>
    <col min="7428" max="7428" width="63.42578125" style="145" customWidth="1"/>
    <col min="7429" max="7429" width="32.7109375" style="145" customWidth="1"/>
    <col min="7430" max="7431" width="21.7109375" style="145" customWidth="1"/>
    <col min="7432" max="7432" width="22" style="145" customWidth="1"/>
    <col min="7433" max="7433" width="24.7109375" style="145" customWidth="1"/>
    <col min="7434" max="7434" width="18.85546875" style="145" customWidth="1"/>
    <col min="7435" max="7435" width="12.42578125" style="145" bestFit="1" customWidth="1"/>
    <col min="7436" max="7436" width="20" style="145" bestFit="1" customWidth="1"/>
    <col min="7437" max="7682" width="11.42578125" style="145"/>
    <col min="7683" max="7683" width="6.42578125" style="145" customWidth="1"/>
    <col min="7684" max="7684" width="63.42578125" style="145" customWidth="1"/>
    <col min="7685" max="7685" width="32.7109375" style="145" customWidth="1"/>
    <col min="7686" max="7687" width="21.7109375" style="145" customWidth="1"/>
    <col min="7688" max="7688" width="22" style="145" customWidth="1"/>
    <col min="7689" max="7689" width="24.7109375" style="145" customWidth="1"/>
    <col min="7690" max="7690" width="18.85546875" style="145" customWidth="1"/>
    <col min="7691" max="7691" width="12.42578125" style="145" bestFit="1" customWidth="1"/>
    <col min="7692" max="7692" width="20" style="145" bestFit="1" customWidth="1"/>
    <col min="7693" max="7938" width="11.42578125" style="145"/>
    <col min="7939" max="7939" width="6.42578125" style="145" customWidth="1"/>
    <col min="7940" max="7940" width="63.42578125" style="145" customWidth="1"/>
    <col min="7941" max="7941" width="32.7109375" style="145" customWidth="1"/>
    <col min="7942" max="7943" width="21.7109375" style="145" customWidth="1"/>
    <col min="7944" max="7944" width="22" style="145" customWidth="1"/>
    <col min="7945" max="7945" width="24.7109375" style="145" customWidth="1"/>
    <col min="7946" max="7946" width="18.85546875" style="145" customWidth="1"/>
    <col min="7947" max="7947" width="12.42578125" style="145" bestFit="1" customWidth="1"/>
    <col min="7948" max="7948" width="20" style="145" bestFit="1" customWidth="1"/>
    <col min="7949" max="8194" width="11.42578125" style="145"/>
    <col min="8195" max="8195" width="6.42578125" style="145" customWidth="1"/>
    <col min="8196" max="8196" width="63.42578125" style="145" customWidth="1"/>
    <col min="8197" max="8197" width="32.7109375" style="145" customWidth="1"/>
    <col min="8198" max="8199" width="21.7109375" style="145" customWidth="1"/>
    <col min="8200" max="8200" width="22" style="145" customWidth="1"/>
    <col min="8201" max="8201" width="24.7109375" style="145" customWidth="1"/>
    <col min="8202" max="8202" width="18.85546875" style="145" customWidth="1"/>
    <col min="8203" max="8203" width="12.42578125" style="145" bestFit="1" customWidth="1"/>
    <col min="8204" max="8204" width="20" style="145" bestFit="1" customWidth="1"/>
    <col min="8205" max="8450" width="11.42578125" style="145"/>
    <col min="8451" max="8451" width="6.42578125" style="145" customWidth="1"/>
    <col min="8452" max="8452" width="63.42578125" style="145" customWidth="1"/>
    <col min="8453" max="8453" width="32.7109375" style="145" customWidth="1"/>
    <col min="8454" max="8455" width="21.7109375" style="145" customWidth="1"/>
    <col min="8456" max="8456" width="22" style="145" customWidth="1"/>
    <col min="8457" max="8457" width="24.7109375" style="145" customWidth="1"/>
    <col min="8458" max="8458" width="18.85546875" style="145" customWidth="1"/>
    <col min="8459" max="8459" width="12.42578125" style="145" bestFit="1" customWidth="1"/>
    <col min="8460" max="8460" width="20" style="145" bestFit="1" customWidth="1"/>
    <col min="8461" max="8706" width="11.42578125" style="145"/>
    <col min="8707" max="8707" width="6.42578125" style="145" customWidth="1"/>
    <col min="8708" max="8708" width="63.42578125" style="145" customWidth="1"/>
    <col min="8709" max="8709" width="32.7109375" style="145" customWidth="1"/>
    <col min="8710" max="8711" width="21.7109375" style="145" customWidth="1"/>
    <col min="8712" max="8712" width="22" style="145" customWidth="1"/>
    <col min="8713" max="8713" width="24.7109375" style="145" customWidth="1"/>
    <col min="8714" max="8714" width="18.85546875" style="145" customWidth="1"/>
    <col min="8715" max="8715" width="12.42578125" style="145" bestFit="1" customWidth="1"/>
    <col min="8716" max="8716" width="20" style="145" bestFit="1" customWidth="1"/>
    <col min="8717" max="8962" width="11.42578125" style="145"/>
    <col min="8963" max="8963" width="6.42578125" style="145" customWidth="1"/>
    <col min="8964" max="8964" width="63.42578125" style="145" customWidth="1"/>
    <col min="8965" max="8965" width="32.7109375" style="145" customWidth="1"/>
    <col min="8966" max="8967" width="21.7109375" style="145" customWidth="1"/>
    <col min="8968" max="8968" width="22" style="145" customWidth="1"/>
    <col min="8969" max="8969" width="24.7109375" style="145" customWidth="1"/>
    <col min="8970" max="8970" width="18.85546875" style="145" customWidth="1"/>
    <col min="8971" max="8971" width="12.42578125" style="145" bestFit="1" customWidth="1"/>
    <col min="8972" max="8972" width="20" style="145" bestFit="1" customWidth="1"/>
    <col min="8973" max="9218" width="11.42578125" style="145"/>
    <col min="9219" max="9219" width="6.42578125" style="145" customWidth="1"/>
    <col min="9220" max="9220" width="63.42578125" style="145" customWidth="1"/>
    <col min="9221" max="9221" width="32.7109375" style="145" customWidth="1"/>
    <col min="9222" max="9223" width="21.7109375" style="145" customWidth="1"/>
    <col min="9224" max="9224" width="22" style="145" customWidth="1"/>
    <col min="9225" max="9225" width="24.7109375" style="145" customWidth="1"/>
    <col min="9226" max="9226" width="18.85546875" style="145" customWidth="1"/>
    <col min="9227" max="9227" width="12.42578125" style="145" bestFit="1" customWidth="1"/>
    <col min="9228" max="9228" width="20" style="145" bestFit="1" customWidth="1"/>
    <col min="9229" max="9474" width="11.42578125" style="145"/>
    <col min="9475" max="9475" width="6.42578125" style="145" customWidth="1"/>
    <col min="9476" max="9476" width="63.42578125" style="145" customWidth="1"/>
    <col min="9477" max="9477" width="32.7109375" style="145" customWidth="1"/>
    <col min="9478" max="9479" width="21.7109375" style="145" customWidth="1"/>
    <col min="9480" max="9480" width="22" style="145" customWidth="1"/>
    <col min="9481" max="9481" width="24.7109375" style="145" customWidth="1"/>
    <col min="9482" max="9482" width="18.85546875" style="145" customWidth="1"/>
    <col min="9483" max="9483" width="12.42578125" style="145" bestFit="1" customWidth="1"/>
    <col min="9484" max="9484" width="20" style="145" bestFit="1" customWidth="1"/>
    <col min="9485" max="9730" width="11.42578125" style="145"/>
    <col min="9731" max="9731" width="6.42578125" style="145" customWidth="1"/>
    <col min="9732" max="9732" width="63.42578125" style="145" customWidth="1"/>
    <col min="9733" max="9733" width="32.7109375" style="145" customWidth="1"/>
    <col min="9734" max="9735" width="21.7109375" style="145" customWidth="1"/>
    <col min="9736" max="9736" width="22" style="145" customWidth="1"/>
    <col min="9737" max="9737" width="24.7109375" style="145" customWidth="1"/>
    <col min="9738" max="9738" width="18.85546875" style="145" customWidth="1"/>
    <col min="9739" max="9739" width="12.42578125" style="145" bestFit="1" customWidth="1"/>
    <col min="9740" max="9740" width="20" style="145" bestFit="1" customWidth="1"/>
    <col min="9741" max="9986" width="11.42578125" style="145"/>
    <col min="9987" max="9987" width="6.42578125" style="145" customWidth="1"/>
    <col min="9988" max="9988" width="63.42578125" style="145" customWidth="1"/>
    <col min="9989" max="9989" width="32.7109375" style="145" customWidth="1"/>
    <col min="9990" max="9991" width="21.7109375" style="145" customWidth="1"/>
    <col min="9992" max="9992" width="22" style="145" customWidth="1"/>
    <col min="9993" max="9993" width="24.7109375" style="145" customWidth="1"/>
    <col min="9994" max="9994" width="18.85546875" style="145" customWidth="1"/>
    <col min="9995" max="9995" width="12.42578125" style="145" bestFit="1" customWidth="1"/>
    <col min="9996" max="9996" width="20" style="145" bestFit="1" customWidth="1"/>
    <col min="9997" max="10242" width="11.42578125" style="145"/>
    <col min="10243" max="10243" width="6.42578125" style="145" customWidth="1"/>
    <col min="10244" max="10244" width="63.42578125" style="145" customWidth="1"/>
    <col min="10245" max="10245" width="32.7109375" style="145" customWidth="1"/>
    <col min="10246" max="10247" width="21.7109375" style="145" customWidth="1"/>
    <col min="10248" max="10248" width="22" style="145" customWidth="1"/>
    <col min="10249" max="10249" width="24.7109375" style="145" customWidth="1"/>
    <col min="10250" max="10250" width="18.85546875" style="145" customWidth="1"/>
    <col min="10251" max="10251" width="12.42578125" style="145" bestFit="1" customWidth="1"/>
    <col min="10252" max="10252" width="20" style="145" bestFit="1" customWidth="1"/>
    <col min="10253" max="10498" width="11.42578125" style="145"/>
    <col min="10499" max="10499" width="6.42578125" style="145" customWidth="1"/>
    <col min="10500" max="10500" width="63.42578125" style="145" customWidth="1"/>
    <col min="10501" max="10501" width="32.7109375" style="145" customWidth="1"/>
    <col min="10502" max="10503" width="21.7109375" style="145" customWidth="1"/>
    <col min="10504" max="10504" width="22" style="145" customWidth="1"/>
    <col min="10505" max="10505" width="24.7109375" style="145" customWidth="1"/>
    <col min="10506" max="10506" width="18.85546875" style="145" customWidth="1"/>
    <col min="10507" max="10507" width="12.42578125" style="145" bestFit="1" customWidth="1"/>
    <col min="10508" max="10508" width="20" style="145" bestFit="1" customWidth="1"/>
    <col min="10509" max="10754" width="11.42578125" style="145"/>
    <col min="10755" max="10755" width="6.42578125" style="145" customWidth="1"/>
    <col min="10756" max="10756" width="63.42578125" style="145" customWidth="1"/>
    <col min="10757" max="10757" width="32.7109375" style="145" customWidth="1"/>
    <col min="10758" max="10759" width="21.7109375" style="145" customWidth="1"/>
    <col min="10760" max="10760" width="22" style="145" customWidth="1"/>
    <col min="10761" max="10761" width="24.7109375" style="145" customWidth="1"/>
    <col min="10762" max="10762" width="18.85546875" style="145" customWidth="1"/>
    <col min="10763" max="10763" width="12.42578125" style="145" bestFit="1" customWidth="1"/>
    <col min="10764" max="10764" width="20" style="145" bestFit="1" customWidth="1"/>
    <col min="10765" max="11010" width="11.42578125" style="145"/>
    <col min="11011" max="11011" width="6.42578125" style="145" customWidth="1"/>
    <col min="11012" max="11012" width="63.42578125" style="145" customWidth="1"/>
    <col min="11013" max="11013" width="32.7109375" style="145" customWidth="1"/>
    <col min="11014" max="11015" width="21.7109375" style="145" customWidth="1"/>
    <col min="11016" max="11016" width="22" style="145" customWidth="1"/>
    <col min="11017" max="11017" width="24.7109375" style="145" customWidth="1"/>
    <col min="11018" max="11018" width="18.85546875" style="145" customWidth="1"/>
    <col min="11019" max="11019" width="12.42578125" style="145" bestFit="1" customWidth="1"/>
    <col min="11020" max="11020" width="20" style="145" bestFit="1" customWidth="1"/>
    <col min="11021" max="11266" width="11.42578125" style="145"/>
    <col min="11267" max="11267" width="6.42578125" style="145" customWidth="1"/>
    <col min="11268" max="11268" width="63.42578125" style="145" customWidth="1"/>
    <col min="11269" max="11269" width="32.7109375" style="145" customWidth="1"/>
    <col min="11270" max="11271" width="21.7109375" style="145" customWidth="1"/>
    <col min="11272" max="11272" width="22" style="145" customWidth="1"/>
    <col min="11273" max="11273" width="24.7109375" style="145" customWidth="1"/>
    <col min="11274" max="11274" width="18.85546875" style="145" customWidth="1"/>
    <col min="11275" max="11275" width="12.42578125" style="145" bestFit="1" customWidth="1"/>
    <col min="11276" max="11276" width="20" style="145" bestFit="1" customWidth="1"/>
    <col min="11277" max="11522" width="11.42578125" style="145"/>
    <col min="11523" max="11523" width="6.42578125" style="145" customWidth="1"/>
    <col min="11524" max="11524" width="63.42578125" style="145" customWidth="1"/>
    <col min="11525" max="11525" width="32.7109375" style="145" customWidth="1"/>
    <col min="11526" max="11527" width="21.7109375" style="145" customWidth="1"/>
    <col min="11528" max="11528" width="22" style="145" customWidth="1"/>
    <col min="11529" max="11529" width="24.7109375" style="145" customWidth="1"/>
    <col min="11530" max="11530" width="18.85546875" style="145" customWidth="1"/>
    <col min="11531" max="11531" width="12.42578125" style="145" bestFit="1" customWidth="1"/>
    <col min="11532" max="11532" width="20" style="145" bestFit="1" customWidth="1"/>
    <col min="11533" max="11778" width="11.42578125" style="145"/>
    <col min="11779" max="11779" width="6.42578125" style="145" customWidth="1"/>
    <col min="11780" max="11780" width="63.42578125" style="145" customWidth="1"/>
    <col min="11781" max="11781" width="32.7109375" style="145" customWidth="1"/>
    <col min="11782" max="11783" width="21.7109375" style="145" customWidth="1"/>
    <col min="11784" max="11784" width="22" style="145" customWidth="1"/>
    <col min="11785" max="11785" width="24.7109375" style="145" customWidth="1"/>
    <col min="11786" max="11786" width="18.85546875" style="145" customWidth="1"/>
    <col min="11787" max="11787" width="12.42578125" style="145" bestFit="1" customWidth="1"/>
    <col min="11788" max="11788" width="20" style="145" bestFit="1" customWidth="1"/>
    <col min="11789" max="12034" width="11.42578125" style="145"/>
    <col min="12035" max="12035" width="6.42578125" style="145" customWidth="1"/>
    <col min="12036" max="12036" width="63.42578125" style="145" customWidth="1"/>
    <col min="12037" max="12037" width="32.7109375" style="145" customWidth="1"/>
    <col min="12038" max="12039" width="21.7109375" style="145" customWidth="1"/>
    <col min="12040" max="12040" width="22" style="145" customWidth="1"/>
    <col min="12041" max="12041" width="24.7109375" style="145" customWidth="1"/>
    <col min="12042" max="12042" width="18.85546875" style="145" customWidth="1"/>
    <col min="12043" max="12043" width="12.42578125" style="145" bestFit="1" customWidth="1"/>
    <col min="12044" max="12044" width="20" style="145" bestFit="1" customWidth="1"/>
    <col min="12045" max="12290" width="11.42578125" style="145"/>
    <col min="12291" max="12291" width="6.42578125" style="145" customWidth="1"/>
    <col min="12292" max="12292" width="63.42578125" style="145" customWidth="1"/>
    <col min="12293" max="12293" width="32.7109375" style="145" customWidth="1"/>
    <col min="12294" max="12295" width="21.7109375" style="145" customWidth="1"/>
    <col min="12296" max="12296" width="22" style="145" customWidth="1"/>
    <col min="12297" max="12297" width="24.7109375" style="145" customWidth="1"/>
    <col min="12298" max="12298" width="18.85546875" style="145" customWidth="1"/>
    <col min="12299" max="12299" width="12.42578125" style="145" bestFit="1" customWidth="1"/>
    <col min="12300" max="12300" width="20" style="145" bestFit="1" customWidth="1"/>
    <col min="12301" max="12546" width="11.42578125" style="145"/>
    <col min="12547" max="12547" width="6.42578125" style="145" customWidth="1"/>
    <col min="12548" max="12548" width="63.42578125" style="145" customWidth="1"/>
    <col min="12549" max="12549" width="32.7109375" style="145" customWidth="1"/>
    <col min="12550" max="12551" width="21.7109375" style="145" customWidth="1"/>
    <col min="12552" max="12552" width="22" style="145" customWidth="1"/>
    <col min="12553" max="12553" width="24.7109375" style="145" customWidth="1"/>
    <col min="12554" max="12554" width="18.85546875" style="145" customWidth="1"/>
    <col min="12555" max="12555" width="12.42578125" style="145" bestFit="1" customWidth="1"/>
    <col min="12556" max="12556" width="20" style="145" bestFit="1" customWidth="1"/>
    <col min="12557" max="12802" width="11.42578125" style="145"/>
    <col min="12803" max="12803" width="6.42578125" style="145" customWidth="1"/>
    <col min="12804" max="12804" width="63.42578125" style="145" customWidth="1"/>
    <col min="12805" max="12805" width="32.7109375" style="145" customWidth="1"/>
    <col min="12806" max="12807" width="21.7109375" style="145" customWidth="1"/>
    <col min="12808" max="12808" width="22" style="145" customWidth="1"/>
    <col min="12809" max="12809" width="24.7109375" style="145" customWidth="1"/>
    <col min="12810" max="12810" width="18.85546875" style="145" customWidth="1"/>
    <col min="12811" max="12811" width="12.42578125" style="145" bestFit="1" customWidth="1"/>
    <col min="12812" max="12812" width="20" style="145" bestFit="1" customWidth="1"/>
    <col min="12813" max="13058" width="11.42578125" style="145"/>
    <col min="13059" max="13059" width="6.42578125" style="145" customWidth="1"/>
    <col min="13060" max="13060" width="63.42578125" style="145" customWidth="1"/>
    <col min="13061" max="13061" width="32.7109375" style="145" customWidth="1"/>
    <col min="13062" max="13063" width="21.7109375" style="145" customWidth="1"/>
    <col min="13064" max="13064" width="22" style="145" customWidth="1"/>
    <col min="13065" max="13065" width="24.7109375" style="145" customWidth="1"/>
    <col min="13066" max="13066" width="18.85546875" style="145" customWidth="1"/>
    <col min="13067" max="13067" width="12.42578125" style="145" bestFit="1" customWidth="1"/>
    <col min="13068" max="13068" width="20" style="145" bestFit="1" customWidth="1"/>
    <col min="13069" max="13314" width="11.42578125" style="145"/>
    <col min="13315" max="13315" width="6.42578125" style="145" customWidth="1"/>
    <col min="13316" max="13316" width="63.42578125" style="145" customWidth="1"/>
    <col min="13317" max="13317" width="32.7109375" style="145" customWidth="1"/>
    <col min="13318" max="13319" width="21.7109375" style="145" customWidth="1"/>
    <col min="13320" max="13320" width="22" style="145" customWidth="1"/>
    <col min="13321" max="13321" width="24.7109375" style="145" customWidth="1"/>
    <col min="13322" max="13322" width="18.85546875" style="145" customWidth="1"/>
    <col min="13323" max="13323" width="12.42578125" style="145" bestFit="1" customWidth="1"/>
    <col min="13324" max="13324" width="20" style="145" bestFit="1" customWidth="1"/>
    <col min="13325" max="13570" width="11.42578125" style="145"/>
    <col min="13571" max="13571" width="6.42578125" style="145" customWidth="1"/>
    <col min="13572" max="13572" width="63.42578125" style="145" customWidth="1"/>
    <col min="13573" max="13573" width="32.7109375" style="145" customWidth="1"/>
    <col min="13574" max="13575" width="21.7109375" style="145" customWidth="1"/>
    <col min="13576" max="13576" width="22" style="145" customWidth="1"/>
    <col min="13577" max="13577" width="24.7109375" style="145" customWidth="1"/>
    <col min="13578" max="13578" width="18.85546875" style="145" customWidth="1"/>
    <col min="13579" max="13579" width="12.42578125" style="145" bestFit="1" customWidth="1"/>
    <col min="13580" max="13580" width="20" style="145" bestFit="1" customWidth="1"/>
    <col min="13581" max="13826" width="11.42578125" style="145"/>
    <col min="13827" max="13827" width="6.42578125" style="145" customWidth="1"/>
    <col min="13828" max="13828" width="63.42578125" style="145" customWidth="1"/>
    <col min="13829" max="13829" width="32.7109375" style="145" customWidth="1"/>
    <col min="13830" max="13831" width="21.7109375" style="145" customWidth="1"/>
    <col min="13832" max="13832" width="22" style="145" customWidth="1"/>
    <col min="13833" max="13833" width="24.7109375" style="145" customWidth="1"/>
    <col min="13834" max="13834" width="18.85546875" style="145" customWidth="1"/>
    <col min="13835" max="13835" width="12.42578125" style="145" bestFit="1" customWidth="1"/>
    <col min="13836" max="13836" width="20" style="145" bestFit="1" customWidth="1"/>
    <col min="13837" max="14082" width="11.42578125" style="145"/>
    <col min="14083" max="14083" width="6.42578125" style="145" customWidth="1"/>
    <col min="14084" max="14084" width="63.42578125" style="145" customWidth="1"/>
    <col min="14085" max="14085" width="32.7109375" style="145" customWidth="1"/>
    <col min="14086" max="14087" width="21.7109375" style="145" customWidth="1"/>
    <col min="14088" max="14088" width="22" style="145" customWidth="1"/>
    <col min="14089" max="14089" width="24.7109375" style="145" customWidth="1"/>
    <col min="14090" max="14090" width="18.85546875" style="145" customWidth="1"/>
    <col min="14091" max="14091" width="12.42578125" style="145" bestFit="1" customWidth="1"/>
    <col min="14092" max="14092" width="20" style="145" bestFit="1" customWidth="1"/>
    <col min="14093" max="14338" width="11.42578125" style="145"/>
    <col min="14339" max="14339" width="6.42578125" style="145" customWidth="1"/>
    <col min="14340" max="14340" width="63.42578125" style="145" customWidth="1"/>
    <col min="14341" max="14341" width="32.7109375" style="145" customWidth="1"/>
    <col min="14342" max="14343" width="21.7109375" style="145" customWidth="1"/>
    <col min="14344" max="14344" width="22" style="145" customWidth="1"/>
    <col min="14345" max="14345" width="24.7109375" style="145" customWidth="1"/>
    <col min="14346" max="14346" width="18.85546875" style="145" customWidth="1"/>
    <col min="14347" max="14347" width="12.42578125" style="145" bestFit="1" customWidth="1"/>
    <col min="14348" max="14348" width="20" style="145" bestFit="1" customWidth="1"/>
    <col min="14349" max="14594" width="11.42578125" style="145"/>
    <col min="14595" max="14595" width="6.42578125" style="145" customWidth="1"/>
    <col min="14596" max="14596" width="63.42578125" style="145" customWidth="1"/>
    <col min="14597" max="14597" width="32.7109375" style="145" customWidth="1"/>
    <col min="14598" max="14599" width="21.7109375" style="145" customWidth="1"/>
    <col min="14600" max="14600" width="22" style="145" customWidth="1"/>
    <col min="14601" max="14601" width="24.7109375" style="145" customWidth="1"/>
    <col min="14602" max="14602" width="18.85546875" style="145" customWidth="1"/>
    <col min="14603" max="14603" width="12.42578125" style="145" bestFit="1" customWidth="1"/>
    <col min="14604" max="14604" width="20" style="145" bestFit="1" customWidth="1"/>
    <col min="14605" max="14850" width="11.42578125" style="145"/>
    <col min="14851" max="14851" width="6.42578125" style="145" customWidth="1"/>
    <col min="14852" max="14852" width="63.42578125" style="145" customWidth="1"/>
    <col min="14853" max="14853" width="32.7109375" style="145" customWidth="1"/>
    <col min="14854" max="14855" width="21.7109375" style="145" customWidth="1"/>
    <col min="14856" max="14856" width="22" style="145" customWidth="1"/>
    <col min="14857" max="14857" width="24.7109375" style="145" customWidth="1"/>
    <col min="14858" max="14858" width="18.85546875" style="145" customWidth="1"/>
    <col min="14859" max="14859" width="12.42578125" style="145" bestFit="1" customWidth="1"/>
    <col min="14860" max="14860" width="20" style="145" bestFit="1" customWidth="1"/>
    <col min="14861" max="15106" width="11.42578125" style="145"/>
    <col min="15107" max="15107" width="6.42578125" style="145" customWidth="1"/>
    <col min="15108" max="15108" width="63.42578125" style="145" customWidth="1"/>
    <col min="15109" max="15109" width="32.7109375" style="145" customWidth="1"/>
    <col min="15110" max="15111" width="21.7109375" style="145" customWidth="1"/>
    <col min="15112" max="15112" width="22" style="145" customWidth="1"/>
    <col min="15113" max="15113" width="24.7109375" style="145" customWidth="1"/>
    <col min="15114" max="15114" width="18.85546875" style="145" customWidth="1"/>
    <col min="15115" max="15115" width="12.42578125" style="145" bestFit="1" customWidth="1"/>
    <col min="15116" max="15116" width="20" style="145" bestFit="1" customWidth="1"/>
    <col min="15117" max="15362" width="11.42578125" style="145"/>
    <col min="15363" max="15363" width="6.42578125" style="145" customWidth="1"/>
    <col min="15364" max="15364" width="63.42578125" style="145" customWidth="1"/>
    <col min="15365" max="15365" width="32.7109375" style="145" customWidth="1"/>
    <col min="15366" max="15367" width="21.7109375" style="145" customWidth="1"/>
    <col min="15368" max="15368" width="22" style="145" customWidth="1"/>
    <col min="15369" max="15369" width="24.7109375" style="145" customWidth="1"/>
    <col min="15370" max="15370" width="18.85546875" style="145" customWidth="1"/>
    <col min="15371" max="15371" width="12.42578125" style="145" bestFit="1" customWidth="1"/>
    <col min="15372" max="15372" width="20" style="145" bestFit="1" customWidth="1"/>
    <col min="15373" max="15618" width="11.42578125" style="145"/>
    <col min="15619" max="15619" width="6.42578125" style="145" customWidth="1"/>
    <col min="15620" max="15620" width="63.42578125" style="145" customWidth="1"/>
    <col min="15621" max="15621" width="32.7109375" style="145" customWidth="1"/>
    <col min="15622" max="15623" width="21.7109375" style="145" customWidth="1"/>
    <col min="15624" max="15624" width="22" style="145" customWidth="1"/>
    <col min="15625" max="15625" width="24.7109375" style="145" customWidth="1"/>
    <col min="15626" max="15626" width="18.85546875" style="145" customWidth="1"/>
    <col min="15627" max="15627" width="12.42578125" style="145" bestFit="1" customWidth="1"/>
    <col min="15628" max="15628" width="20" style="145" bestFit="1" customWidth="1"/>
    <col min="15629" max="15874" width="11.42578125" style="145"/>
    <col min="15875" max="15875" width="6.42578125" style="145" customWidth="1"/>
    <col min="15876" max="15876" width="63.42578125" style="145" customWidth="1"/>
    <col min="15877" max="15877" width="32.7109375" style="145" customWidth="1"/>
    <col min="15878" max="15879" width="21.7109375" style="145" customWidth="1"/>
    <col min="15880" max="15880" width="22" style="145" customWidth="1"/>
    <col min="15881" max="15881" width="24.7109375" style="145" customWidth="1"/>
    <col min="15882" max="15882" width="18.85546875" style="145" customWidth="1"/>
    <col min="15883" max="15883" width="12.42578125" style="145" bestFit="1" customWidth="1"/>
    <col min="15884" max="15884" width="20" style="145" bestFit="1" customWidth="1"/>
    <col min="15885" max="16130" width="11.42578125" style="145"/>
    <col min="16131" max="16131" width="6.42578125" style="145" customWidth="1"/>
    <col min="16132" max="16132" width="63.42578125" style="145" customWidth="1"/>
    <col min="16133" max="16133" width="32.7109375" style="145" customWidth="1"/>
    <col min="16134" max="16135" width="21.7109375" style="145" customWidth="1"/>
    <col min="16136" max="16136" width="22" style="145" customWidth="1"/>
    <col min="16137" max="16137" width="24.7109375" style="145" customWidth="1"/>
    <col min="16138" max="16138" width="18.85546875" style="145" customWidth="1"/>
    <col min="16139" max="16139" width="12.42578125" style="145" bestFit="1" customWidth="1"/>
    <col min="16140" max="16140" width="20" style="145" bestFit="1" customWidth="1"/>
    <col min="16141" max="16384" width="11.42578125" style="145"/>
  </cols>
  <sheetData>
    <row r="1" spans="1:11" s="151" customFormat="1" ht="36" customHeight="1" x14ac:dyDescent="0.25">
      <c r="A1" s="472"/>
      <c r="B1" s="473" t="s">
        <v>99</v>
      </c>
      <c r="C1" s="473"/>
      <c r="D1" s="473"/>
      <c r="E1" s="473"/>
      <c r="F1" s="393"/>
      <c r="I1" s="150"/>
    </row>
    <row r="2" spans="1:11" s="151" customFormat="1" ht="36" customHeight="1" x14ac:dyDescent="0.25">
      <c r="A2" s="474"/>
      <c r="B2" s="473" t="s">
        <v>1</v>
      </c>
      <c r="C2" s="473"/>
      <c r="D2" s="473"/>
      <c r="E2" s="473"/>
      <c r="F2" s="394"/>
      <c r="I2" s="150"/>
    </row>
    <row r="3" spans="1:11" s="151" customFormat="1" ht="36" customHeight="1" x14ac:dyDescent="0.25">
      <c r="A3" s="475"/>
      <c r="B3" s="473" t="s">
        <v>2</v>
      </c>
      <c r="C3" s="473"/>
      <c r="D3" s="476" t="s">
        <v>695</v>
      </c>
      <c r="E3" s="477"/>
      <c r="F3" s="395"/>
      <c r="I3" s="150"/>
    </row>
    <row r="4" spans="1:11" s="151" customFormat="1" ht="41.25" customHeight="1" x14ac:dyDescent="0.25">
      <c r="I4" s="150"/>
    </row>
    <row r="5" spans="1:11" s="151" customFormat="1" ht="17.25" customHeight="1" x14ac:dyDescent="0.25">
      <c r="A5" s="478" t="s">
        <v>100</v>
      </c>
      <c r="B5" s="479"/>
      <c r="C5" s="414" t="s">
        <v>709</v>
      </c>
      <c r="D5" s="415"/>
      <c r="E5" s="415"/>
      <c r="F5" s="416"/>
      <c r="G5" s="145"/>
      <c r="H5" s="145"/>
      <c r="I5" s="152"/>
      <c r="J5" s="145"/>
      <c r="K5" s="145"/>
    </row>
    <row r="6" spans="1:11" s="151" customFormat="1" ht="18" customHeight="1" x14ac:dyDescent="0.25">
      <c r="A6" s="478" t="s">
        <v>694</v>
      </c>
      <c r="B6" s="479"/>
      <c r="C6" s="480" t="s">
        <v>757</v>
      </c>
      <c r="D6" s="480"/>
      <c r="E6" s="480"/>
      <c r="F6" s="480"/>
      <c r="G6" s="145"/>
      <c r="H6" s="145"/>
      <c r="I6" s="152"/>
      <c r="J6" s="145"/>
      <c r="K6" s="145"/>
    </row>
    <row r="7" spans="1:11" s="151" customFormat="1" ht="15" x14ac:dyDescent="0.25">
      <c r="A7" s="481" t="s">
        <v>101</v>
      </c>
      <c r="B7" s="482"/>
      <c r="C7" s="483" t="s">
        <v>758</v>
      </c>
      <c r="D7" s="484"/>
      <c r="E7" s="484"/>
      <c r="F7" s="485"/>
      <c r="G7" s="145"/>
      <c r="H7" s="145"/>
      <c r="I7" s="152"/>
      <c r="J7" s="145"/>
      <c r="K7" s="145"/>
    </row>
    <row r="8" spans="1:11" s="151" customFormat="1" ht="15" x14ac:dyDescent="0.25">
      <c r="A8" s="481" t="s">
        <v>696</v>
      </c>
      <c r="B8" s="482"/>
      <c r="C8" s="480" t="s">
        <v>711</v>
      </c>
      <c r="D8" s="480"/>
      <c r="E8" s="480"/>
      <c r="F8" s="480"/>
      <c r="G8" s="145"/>
      <c r="H8" s="145"/>
      <c r="I8" s="152"/>
      <c r="J8" s="145"/>
      <c r="K8" s="145"/>
    </row>
    <row r="9" spans="1:11" s="151" customFormat="1" ht="39.75" customHeight="1" x14ac:dyDescent="0.25">
      <c r="A9" s="478" t="s">
        <v>102</v>
      </c>
      <c r="B9" s="479"/>
      <c r="C9" s="486" t="s">
        <v>759</v>
      </c>
      <c r="D9" s="486"/>
      <c r="E9" s="486"/>
      <c r="F9" s="486"/>
      <c r="G9" s="145"/>
      <c r="H9" s="145"/>
      <c r="I9" s="152"/>
      <c r="J9" s="145"/>
    </row>
    <row r="10" spans="1:11" s="151" customFormat="1" ht="33" customHeight="1" x14ac:dyDescent="0.25">
      <c r="A10" s="481" t="s">
        <v>103</v>
      </c>
      <c r="B10" s="482"/>
      <c r="C10" s="486" t="s">
        <v>712</v>
      </c>
      <c r="D10" s="486"/>
      <c r="E10" s="486"/>
      <c r="F10" s="486"/>
      <c r="G10" s="145"/>
      <c r="H10" s="145"/>
      <c r="I10" s="152"/>
      <c r="J10" s="145"/>
      <c r="K10" s="145"/>
    </row>
    <row r="11" spans="1:11" s="151" customFormat="1" ht="30.75" customHeight="1" x14ac:dyDescent="0.25">
      <c r="A11" s="481" t="s">
        <v>697</v>
      </c>
      <c r="B11" s="482"/>
      <c r="C11" s="480" t="s">
        <v>879</v>
      </c>
      <c r="D11" s="480"/>
      <c r="E11" s="480"/>
      <c r="F11" s="480"/>
      <c r="G11" s="145"/>
      <c r="H11" s="145"/>
      <c r="I11" s="152"/>
      <c r="J11" s="145"/>
      <c r="K11" s="145"/>
    </row>
    <row r="12" spans="1:11" s="151" customFormat="1" ht="20.25" customHeight="1" x14ac:dyDescent="0.25">
      <c r="A12" s="478" t="s">
        <v>104</v>
      </c>
      <c r="B12" s="479"/>
      <c r="C12" s="480" t="s">
        <v>713</v>
      </c>
      <c r="D12" s="480"/>
      <c r="E12" s="480"/>
      <c r="F12" s="480"/>
      <c r="G12" s="145"/>
      <c r="H12" s="145"/>
      <c r="I12" s="152"/>
      <c r="J12" s="145"/>
      <c r="K12" s="145"/>
    </row>
    <row r="13" spans="1:11" s="151" customFormat="1" ht="24.75" customHeight="1" x14ac:dyDescent="0.25">
      <c r="A13" s="487" t="s">
        <v>105</v>
      </c>
      <c r="B13" s="488"/>
      <c r="C13" s="165" t="s">
        <v>106</v>
      </c>
      <c r="D13" s="489">
        <v>45597</v>
      </c>
      <c r="E13" s="490"/>
      <c r="F13" s="413">
        <v>2024</v>
      </c>
      <c r="G13" s="145"/>
      <c r="H13" s="145"/>
      <c r="I13" s="152"/>
      <c r="J13" s="145"/>
      <c r="K13" s="145"/>
    </row>
    <row r="14" spans="1:11" s="151" customFormat="1" x14ac:dyDescent="0.25">
      <c r="A14" s="491"/>
      <c r="B14" s="492"/>
      <c r="C14" s="165" t="s">
        <v>107</v>
      </c>
      <c r="D14" s="489">
        <v>45626</v>
      </c>
      <c r="E14" s="490"/>
      <c r="F14" s="413"/>
      <c r="G14" s="145"/>
      <c r="H14" s="145"/>
      <c r="I14" s="152"/>
      <c r="J14" s="145"/>
      <c r="K14" s="145"/>
    </row>
    <row r="15" spans="1:11" ht="15" x14ac:dyDescent="0.25">
      <c r="B15" s="493"/>
    </row>
    <row r="16" spans="1:11" ht="15" x14ac:dyDescent="0.25">
      <c r="B16" s="494"/>
    </row>
    <row r="17" spans="1:21" ht="15" x14ac:dyDescent="0.25">
      <c r="B17" s="494"/>
    </row>
    <row r="18" spans="1:21" ht="15.75" x14ac:dyDescent="0.25">
      <c r="A18" s="134" t="s">
        <v>108</v>
      </c>
      <c r="C18" s="139"/>
      <c r="D18" s="135"/>
      <c r="E18" s="139"/>
      <c r="F18" s="139"/>
      <c r="G18" s="139"/>
      <c r="H18" s="139"/>
      <c r="I18" s="136"/>
      <c r="J18" s="139"/>
      <c r="K18" s="158" t="s">
        <v>109</v>
      </c>
    </row>
    <row r="19" spans="1:21" s="149" customFormat="1" ht="48" customHeight="1" x14ac:dyDescent="0.25">
      <c r="A19" s="495" t="s">
        <v>110</v>
      </c>
      <c r="B19" s="495" t="s">
        <v>111</v>
      </c>
      <c r="C19" s="495" t="s">
        <v>112</v>
      </c>
      <c r="D19" s="495" t="s">
        <v>113</v>
      </c>
      <c r="E19" s="495" t="s">
        <v>114</v>
      </c>
      <c r="F19" s="495" t="s">
        <v>115</v>
      </c>
      <c r="G19" s="495" t="s">
        <v>760</v>
      </c>
      <c r="H19" s="496" t="s">
        <v>116</v>
      </c>
      <c r="I19" s="496" t="s">
        <v>117</v>
      </c>
      <c r="J19" s="495" t="s">
        <v>118</v>
      </c>
      <c r="K19" s="495" t="s">
        <v>761</v>
      </c>
      <c r="L19" s="496" t="s">
        <v>119</v>
      </c>
      <c r="M19" s="496" t="s">
        <v>120</v>
      </c>
    </row>
    <row r="20" spans="1:21" ht="20.25" customHeight="1" x14ac:dyDescent="0.25">
      <c r="A20" s="400" t="s">
        <v>714</v>
      </c>
      <c r="B20" s="409">
        <v>1</v>
      </c>
      <c r="C20" s="406" t="s">
        <v>718</v>
      </c>
      <c r="D20" s="402" t="s">
        <v>716</v>
      </c>
      <c r="E20" s="191">
        <v>2024</v>
      </c>
      <c r="F20" s="317">
        <v>2</v>
      </c>
      <c r="G20" s="403">
        <f>SUM(F20:F24)</f>
        <v>14</v>
      </c>
      <c r="H20" s="322">
        <v>1.8</v>
      </c>
      <c r="I20" s="410">
        <f>SUM(H20:H24)</f>
        <v>1.8</v>
      </c>
      <c r="J20" s="333">
        <v>71947347</v>
      </c>
      <c r="K20" s="408">
        <f>+J20+J21+J22+J23+J24</f>
        <v>807066115</v>
      </c>
      <c r="L20" s="333">
        <v>50968680</v>
      </c>
      <c r="M20" s="398">
        <f>+L20+L21+L22+L23+L24</f>
        <v>50968680</v>
      </c>
    </row>
    <row r="21" spans="1:21" ht="20.25" customHeight="1" x14ac:dyDescent="0.25">
      <c r="A21" s="400"/>
      <c r="B21" s="409"/>
      <c r="C21" s="406"/>
      <c r="D21" s="402"/>
      <c r="E21" s="192">
        <v>2025</v>
      </c>
      <c r="F21" s="318">
        <v>4</v>
      </c>
      <c r="G21" s="404"/>
      <c r="H21" s="497"/>
      <c r="I21" s="411"/>
      <c r="J21" s="334">
        <v>258593230</v>
      </c>
      <c r="K21" s="408"/>
      <c r="L21" s="498"/>
      <c r="M21" s="399"/>
      <c r="O21" s="499" t="s">
        <v>799</v>
      </c>
      <c r="P21" s="499" t="s">
        <v>800</v>
      </c>
      <c r="Q21" s="499" t="s">
        <v>801</v>
      </c>
      <c r="R21" s="499" t="s">
        <v>799</v>
      </c>
      <c r="S21" s="499" t="s">
        <v>800</v>
      </c>
      <c r="T21" s="499" t="s">
        <v>801</v>
      </c>
    </row>
    <row r="22" spans="1:21" ht="20.25" customHeight="1" x14ac:dyDescent="0.25">
      <c r="A22" s="400"/>
      <c r="B22" s="409"/>
      <c r="C22" s="406"/>
      <c r="D22" s="402"/>
      <c r="E22" s="192">
        <v>2026</v>
      </c>
      <c r="F22" s="318">
        <v>4</v>
      </c>
      <c r="G22" s="404"/>
      <c r="H22" s="500"/>
      <c r="I22" s="411"/>
      <c r="J22" s="334">
        <v>234134216</v>
      </c>
      <c r="K22" s="408"/>
      <c r="L22" s="498"/>
      <c r="M22" s="399"/>
      <c r="O22" s="501" t="s">
        <v>802</v>
      </c>
      <c r="P22" s="502">
        <v>34200347</v>
      </c>
      <c r="Q22" s="502">
        <v>8212766</v>
      </c>
      <c r="R22" s="503" t="s">
        <v>802</v>
      </c>
      <c r="S22" s="504">
        <v>50968680</v>
      </c>
      <c r="T22" s="504">
        <v>17852245</v>
      </c>
      <c r="U22" s="504"/>
    </row>
    <row r="23" spans="1:21" ht="20.25" customHeight="1" x14ac:dyDescent="0.25">
      <c r="A23" s="400"/>
      <c r="B23" s="409"/>
      <c r="C23" s="406"/>
      <c r="D23" s="402"/>
      <c r="E23" s="192">
        <v>2027</v>
      </c>
      <c r="F23" s="318">
        <v>4</v>
      </c>
      <c r="G23" s="404"/>
      <c r="H23" s="497"/>
      <c r="I23" s="411"/>
      <c r="J23" s="334">
        <v>242391322</v>
      </c>
      <c r="K23" s="408"/>
      <c r="L23" s="498"/>
      <c r="M23" s="399"/>
      <c r="O23" s="501" t="s">
        <v>803</v>
      </c>
      <c r="P23" s="502">
        <v>57685750</v>
      </c>
      <c r="Q23" s="502">
        <v>16281683</v>
      </c>
      <c r="R23" s="503" t="s">
        <v>803</v>
      </c>
      <c r="S23" s="504">
        <v>66919083</v>
      </c>
      <c r="T23" s="504">
        <v>36410070</v>
      </c>
    </row>
    <row r="24" spans="1:21" ht="26.25" customHeight="1" x14ac:dyDescent="0.25">
      <c r="A24" s="400"/>
      <c r="B24" s="409"/>
      <c r="C24" s="406"/>
      <c r="D24" s="402"/>
      <c r="E24" s="192"/>
      <c r="F24" s="318"/>
      <c r="G24" s="405"/>
      <c r="H24" s="497"/>
      <c r="I24" s="412"/>
      <c r="J24" s="334"/>
      <c r="K24" s="408"/>
      <c r="L24" s="498"/>
      <c r="M24" s="407"/>
      <c r="O24" s="501" t="s">
        <v>804</v>
      </c>
      <c r="P24" s="502">
        <v>13174000</v>
      </c>
      <c r="Q24" s="502">
        <v>4582600</v>
      </c>
      <c r="R24" s="503" t="s">
        <v>804</v>
      </c>
      <c r="S24" s="504">
        <v>20811666</v>
      </c>
      <c r="T24" s="504">
        <v>9999800</v>
      </c>
    </row>
    <row r="25" spans="1:21" ht="20.25" customHeight="1" x14ac:dyDescent="0.25">
      <c r="A25" s="400" t="s">
        <v>714</v>
      </c>
      <c r="B25" s="401">
        <v>2</v>
      </c>
      <c r="C25" s="406" t="s">
        <v>719</v>
      </c>
      <c r="D25" s="402" t="s">
        <v>716</v>
      </c>
      <c r="E25" s="191">
        <v>2024</v>
      </c>
      <c r="F25" s="319">
        <v>1</v>
      </c>
      <c r="G25" s="403">
        <f>SUM(F25:F29)</f>
        <v>7</v>
      </c>
      <c r="H25" s="322">
        <v>0.87</v>
      </c>
      <c r="I25" s="410">
        <f>SUM(H25:H29)</f>
        <v>0.87</v>
      </c>
      <c r="J25" s="333">
        <v>83461250</v>
      </c>
      <c r="K25" s="408">
        <f>+J25+J26+J27+J28+J29</f>
        <v>931675212</v>
      </c>
      <c r="L25" s="333">
        <v>66919083</v>
      </c>
      <c r="M25" s="398">
        <f>+L25+L26+L27+L28+L29</f>
        <v>66919083</v>
      </c>
      <c r="O25" s="501" t="s">
        <v>805</v>
      </c>
      <c r="P25" s="502">
        <v>17616000</v>
      </c>
      <c r="Q25" s="502">
        <v>6157866</v>
      </c>
      <c r="R25" s="503" t="s">
        <v>805</v>
      </c>
      <c r="S25" s="504">
        <v>25191333</v>
      </c>
      <c r="T25" s="504">
        <v>8745889</v>
      </c>
    </row>
    <row r="26" spans="1:21" ht="20.25" customHeight="1" x14ac:dyDescent="0.25">
      <c r="A26" s="400"/>
      <c r="B26" s="401"/>
      <c r="C26" s="406"/>
      <c r="D26" s="402"/>
      <c r="E26" s="192">
        <v>2025</v>
      </c>
      <c r="F26" s="318">
        <v>2</v>
      </c>
      <c r="G26" s="404"/>
      <c r="H26" s="497"/>
      <c r="I26" s="411"/>
      <c r="J26" s="334">
        <v>298376803</v>
      </c>
      <c r="K26" s="408"/>
      <c r="L26" s="498"/>
      <c r="M26" s="399"/>
      <c r="O26" s="501" t="s">
        <v>806</v>
      </c>
      <c r="P26" s="502">
        <v>40975578</v>
      </c>
      <c r="Q26" s="502">
        <v>12355133</v>
      </c>
      <c r="R26" s="503" t="s">
        <v>806</v>
      </c>
      <c r="S26" s="504">
        <v>44875578</v>
      </c>
      <c r="T26" s="504">
        <v>22190638</v>
      </c>
    </row>
    <row r="27" spans="1:21" ht="20.25" customHeight="1" x14ac:dyDescent="0.25">
      <c r="A27" s="400"/>
      <c r="B27" s="401"/>
      <c r="C27" s="406"/>
      <c r="D27" s="402"/>
      <c r="E27" s="192">
        <v>2026</v>
      </c>
      <c r="F27" s="318">
        <v>2</v>
      </c>
      <c r="G27" s="404"/>
      <c r="H27" s="500"/>
      <c r="I27" s="411"/>
      <c r="J27" s="334">
        <v>270154864</v>
      </c>
      <c r="K27" s="408"/>
      <c r="L27" s="498"/>
      <c r="M27" s="399"/>
      <c r="O27" s="326"/>
      <c r="P27" s="505">
        <f>SUM(P22:P26)</f>
        <v>163651675</v>
      </c>
      <c r="Q27" s="327">
        <f>SUM(Q22:Q26)</f>
        <v>47590048</v>
      </c>
      <c r="S27" s="338">
        <f>SUM(S22:S26)</f>
        <v>208766340</v>
      </c>
      <c r="T27" s="338">
        <f>SUM(T22:T26)</f>
        <v>95198642</v>
      </c>
    </row>
    <row r="28" spans="1:21" ht="20.25" customHeight="1" x14ac:dyDescent="0.25">
      <c r="A28" s="400"/>
      <c r="B28" s="401"/>
      <c r="C28" s="406"/>
      <c r="D28" s="402"/>
      <c r="E28" s="192">
        <v>2027</v>
      </c>
      <c r="F28" s="318">
        <v>2</v>
      </c>
      <c r="G28" s="404"/>
      <c r="H28" s="497"/>
      <c r="I28" s="411"/>
      <c r="J28" s="334">
        <v>279682295</v>
      </c>
      <c r="K28" s="408"/>
      <c r="L28" s="498"/>
      <c r="M28" s="399"/>
    </row>
    <row r="29" spans="1:21" ht="20.25" hidden="1" customHeight="1" x14ac:dyDescent="0.25">
      <c r="A29" s="400"/>
      <c r="B29" s="401"/>
      <c r="C29" s="406"/>
      <c r="D29" s="402"/>
      <c r="E29" s="192"/>
      <c r="F29" s="318"/>
      <c r="G29" s="405"/>
      <c r="H29" s="497"/>
      <c r="I29" s="412"/>
      <c r="J29" s="334"/>
      <c r="K29" s="408"/>
      <c r="L29" s="498"/>
      <c r="M29" s="407"/>
    </row>
    <row r="30" spans="1:21" ht="20.25" customHeight="1" x14ac:dyDescent="0.25">
      <c r="A30" s="400" t="s">
        <v>715</v>
      </c>
      <c r="B30" s="401">
        <v>3</v>
      </c>
      <c r="C30" s="406" t="s">
        <v>720</v>
      </c>
      <c r="D30" s="402" t="s">
        <v>716</v>
      </c>
      <c r="E30" s="191">
        <v>2024</v>
      </c>
      <c r="F30" s="319">
        <v>1</v>
      </c>
      <c r="G30" s="403">
        <f>SUM(F30:F34)</f>
        <v>4</v>
      </c>
      <c r="H30" s="322">
        <v>83</v>
      </c>
      <c r="I30" s="410">
        <f>SUM(H30:H34)</f>
        <v>83</v>
      </c>
      <c r="J30" s="333">
        <v>30983000</v>
      </c>
      <c r="K30" s="408">
        <f>+J30+J31+J32+J33+J34</f>
        <v>341994786</v>
      </c>
      <c r="L30" s="333">
        <v>20811666</v>
      </c>
      <c r="M30" s="398">
        <f>+L30+L31+L32+L33+L34</f>
        <v>20811666</v>
      </c>
    </row>
    <row r="31" spans="1:21" ht="20.25" customHeight="1" x14ac:dyDescent="0.25">
      <c r="A31" s="400"/>
      <c r="B31" s="401"/>
      <c r="C31" s="406"/>
      <c r="D31" s="402"/>
      <c r="E31" s="192">
        <v>2025</v>
      </c>
      <c r="F31" s="318">
        <v>1</v>
      </c>
      <c r="G31" s="404"/>
      <c r="H31" s="497"/>
      <c r="I31" s="411"/>
      <c r="J31" s="334">
        <v>109404827</v>
      </c>
      <c r="K31" s="408"/>
      <c r="L31" s="498"/>
      <c r="M31" s="399"/>
    </row>
    <row r="32" spans="1:21" ht="20.25" customHeight="1" x14ac:dyDescent="0.25">
      <c r="A32" s="400"/>
      <c r="B32" s="401"/>
      <c r="C32" s="406"/>
      <c r="D32" s="402"/>
      <c r="E32" s="192">
        <v>2026</v>
      </c>
      <c r="F32" s="318">
        <v>1</v>
      </c>
      <c r="G32" s="404"/>
      <c r="H32" s="500"/>
      <c r="I32" s="411"/>
      <c r="J32" s="334">
        <v>99056784</v>
      </c>
      <c r="K32" s="408"/>
      <c r="L32" s="498"/>
      <c r="M32" s="399"/>
    </row>
    <row r="33" spans="1:17" ht="20.25" customHeight="1" x14ac:dyDescent="0.25">
      <c r="A33" s="400"/>
      <c r="B33" s="401"/>
      <c r="C33" s="406"/>
      <c r="D33" s="402"/>
      <c r="E33" s="192">
        <v>2027</v>
      </c>
      <c r="F33" s="318">
        <v>1</v>
      </c>
      <c r="G33" s="404"/>
      <c r="H33" s="497"/>
      <c r="I33" s="411"/>
      <c r="J33" s="334">
        <v>102550175</v>
      </c>
      <c r="K33" s="408"/>
      <c r="L33" s="498"/>
      <c r="M33" s="399"/>
    </row>
    <row r="34" spans="1:17" ht="20.25" hidden="1" customHeight="1" x14ac:dyDescent="0.25">
      <c r="A34" s="400"/>
      <c r="B34" s="401"/>
      <c r="C34" s="406"/>
      <c r="D34" s="402"/>
      <c r="E34" s="192"/>
      <c r="F34" s="318"/>
      <c r="G34" s="405"/>
      <c r="H34" s="497"/>
      <c r="I34" s="412"/>
      <c r="J34" s="334"/>
      <c r="K34" s="408"/>
      <c r="L34" s="498"/>
      <c r="M34" s="407"/>
    </row>
    <row r="35" spans="1:17" ht="20.25" customHeight="1" x14ac:dyDescent="0.25">
      <c r="A35" s="400" t="s">
        <v>715</v>
      </c>
      <c r="B35" s="401">
        <v>4</v>
      </c>
      <c r="C35" s="406" t="s">
        <v>721</v>
      </c>
      <c r="D35" s="402" t="s">
        <v>717</v>
      </c>
      <c r="E35" s="191">
        <v>2024</v>
      </c>
      <c r="F35" s="317">
        <v>1</v>
      </c>
      <c r="G35" s="403">
        <f>+F37</f>
        <v>1</v>
      </c>
      <c r="H35" s="322">
        <v>0.84</v>
      </c>
      <c r="I35" s="410">
        <f>SUM(H35:H39)</f>
        <v>0.84</v>
      </c>
      <c r="J35" s="333">
        <v>35493000</v>
      </c>
      <c r="K35" s="408">
        <f>+J35+J36+J37+J38+J39</f>
        <v>346504787</v>
      </c>
      <c r="L35" s="333">
        <v>25191333</v>
      </c>
      <c r="M35" s="398">
        <f>+L35+L36+L37+L38+L39</f>
        <v>25191333</v>
      </c>
    </row>
    <row r="36" spans="1:17" ht="20.25" customHeight="1" x14ac:dyDescent="0.25">
      <c r="A36" s="400"/>
      <c r="B36" s="401"/>
      <c r="C36" s="406"/>
      <c r="D36" s="402"/>
      <c r="E36" s="192">
        <v>2025</v>
      </c>
      <c r="F36" s="320">
        <v>1</v>
      </c>
      <c r="G36" s="404"/>
      <c r="H36" s="497"/>
      <c r="I36" s="411"/>
      <c r="J36" s="334">
        <v>109404828</v>
      </c>
      <c r="K36" s="408"/>
      <c r="L36" s="498"/>
      <c r="M36" s="399"/>
    </row>
    <row r="37" spans="1:17" ht="20.25" customHeight="1" x14ac:dyDescent="0.25">
      <c r="A37" s="400"/>
      <c r="B37" s="401"/>
      <c r="C37" s="406"/>
      <c r="D37" s="402"/>
      <c r="E37" s="192">
        <v>2026</v>
      </c>
      <c r="F37" s="320">
        <v>1</v>
      </c>
      <c r="G37" s="404"/>
      <c r="H37" s="500"/>
      <c r="I37" s="411"/>
      <c r="J37" s="334">
        <v>99056784</v>
      </c>
      <c r="K37" s="408"/>
      <c r="L37" s="498"/>
      <c r="M37" s="399"/>
    </row>
    <row r="38" spans="1:17" ht="20.25" customHeight="1" x14ac:dyDescent="0.25">
      <c r="A38" s="400"/>
      <c r="B38" s="401"/>
      <c r="C38" s="406"/>
      <c r="D38" s="402"/>
      <c r="E38" s="192">
        <v>2027</v>
      </c>
      <c r="F38" s="320">
        <v>1</v>
      </c>
      <c r="G38" s="404"/>
      <c r="H38" s="497"/>
      <c r="I38" s="411"/>
      <c r="J38" s="334">
        <v>102550175</v>
      </c>
      <c r="K38" s="408"/>
      <c r="L38" s="498"/>
      <c r="M38" s="399"/>
    </row>
    <row r="39" spans="1:17" ht="21" customHeight="1" x14ac:dyDescent="0.25">
      <c r="A39" s="400"/>
      <c r="B39" s="401"/>
      <c r="C39" s="406"/>
      <c r="D39" s="402"/>
      <c r="E39" s="192"/>
      <c r="F39" s="320"/>
      <c r="G39" s="405"/>
      <c r="H39" s="497"/>
      <c r="I39" s="412"/>
      <c r="J39" s="334"/>
      <c r="K39" s="408"/>
      <c r="L39" s="498"/>
      <c r="M39" s="407"/>
    </row>
    <row r="40" spans="1:17" ht="20.25" customHeight="1" x14ac:dyDescent="0.25">
      <c r="A40" s="400" t="s">
        <v>715</v>
      </c>
      <c r="B40" s="401">
        <v>5</v>
      </c>
      <c r="C40" s="406" t="s">
        <v>722</v>
      </c>
      <c r="D40" s="402" t="s">
        <v>717</v>
      </c>
      <c r="E40" s="191">
        <v>2024</v>
      </c>
      <c r="F40" s="317">
        <v>1</v>
      </c>
      <c r="G40" s="403">
        <f>+F42</f>
        <v>1</v>
      </c>
      <c r="H40" s="322">
        <v>0.73</v>
      </c>
      <c r="I40" s="417">
        <f>SUM(H40:H43)</f>
        <v>0.73</v>
      </c>
      <c r="J40" s="333">
        <v>73094422</v>
      </c>
      <c r="K40" s="396">
        <f>+J40+J41+J42+J43</f>
        <v>695117992</v>
      </c>
      <c r="L40" s="333">
        <v>44875578</v>
      </c>
      <c r="M40" s="398">
        <f>+L40+L41+L42+L43</f>
        <v>44875578</v>
      </c>
    </row>
    <row r="41" spans="1:17" ht="20.25" customHeight="1" x14ac:dyDescent="0.25">
      <c r="A41" s="400"/>
      <c r="B41" s="401"/>
      <c r="C41" s="406"/>
      <c r="D41" s="402"/>
      <c r="E41" s="192">
        <v>2025</v>
      </c>
      <c r="F41" s="320">
        <v>1</v>
      </c>
      <c r="G41" s="404"/>
      <c r="H41" s="497"/>
      <c r="I41" s="418"/>
      <c r="J41" s="334">
        <v>218809653</v>
      </c>
      <c r="K41" s="397"/>
      <c r="L41" s="498"/>
      <c r="M41" s="399"/>
    </row>
    <row r="42" spans="1:17" ht="20.25" customHeight="1" x14ac:dyDescent="0.25">
      <c r="A42" s="400"/>
      <c r="B42" s="401"/>
      <c r="C42" s="406"/>
      <c r="D42" s="402"/>
      <c r="E42" s="192">
        <v>2026</v>
      </c>
      <c r="F42" s="320">
        <v>1</v>
      </c>
      <c r="G42" s="404"/>
      <c r="H42" s="500"/>
      <c r="I42" s="418"/>
      <c r="J42" s="334">
        <v>198113567</v>
      </c>
      <c r="K42" s="397"/>
      <c r="L42" s="498"/>
      <c r="M42" s="399"/>
    </row>
    <row r="43" spans="1:17" ht="20.25" customHeight="1" x14ac:dyDescent="0.25">
      <c r="A43" s="400"/>
      <c r="B43" s="401"/>
      <c r="C43" s="406"/>
      <c r="D43" s="402"/>
      <c r="E43" s="192">
        <v>2027</v>
      </c>
      <c r="F43" s="320">
        <v>1</v>
      </c>
      <c r="G43" s="405"/>
      <c r="H43" s="497"/>
      <c r="I43" s="419"/>
      <c r="J43" s="334">
        <v>205100350</v>
      </c>
      <c r="K43" s="397"/>
      <c r="L43" s="498"/>
      <c r="M43" s="399"/>
    </row>
    <row r="44" spans="1:17" ht="66.75" customHeight="1" x14ac:dyDescent="0.25">
      <c r="A44" s="136" t="s">
        <v>698</v>
      </c>
      <c r="B44" s="136"/>
      <c r="C44" s="193"/>
      <c r="D44" s="136"/>
      <c r="E44" s="137"/>
      <c r="F44" s="154"/>
      <c r="G44" s="138"/>
      <c r="H44" s="138"/>
      <c r="I44" s="153"/>
      <c r="J44" s="506" t="s">
        <v>121</v>
      </c>
      <c r="K44" s="321">
        <f>SUM(K20:K43)</f>
        <v>3122358892</v>
      </c>
      <c r="L44" s="506" t="s">
        <v>122</v>
      </c>
      <c r="M44" s="321">
        <f>SUM(M20:M43)</f>
        <v>208766340</v>
      </c>
    </row>
    <row r="45" spans="1:17" s="509" customFormat="1" ht="27" customHeight="1" x14ac:dyDescent="0.25">
      <c r="A45" s="507"/>
      <c r="B45" s="507"/>
      <c r="C45" s="507"/>
      <c r="D45" s="507"/>
      <c r="E45" s="507"/>
      <c r="F45" s="507"/>
      <c r="G45" s="507"/>
      <c r="H45" s="507"/>
      <c r="I45" s="508"/>
      <c r="J45" s="507"/>
      <c r="K45" s="507"/>
      <c r="L45" s="507"/>
      <c r="M45" s="507"/>
      <c r="O45" s="145"/>
      <c r="P45" s="145"/>
      <c r="Q45" s="145"/>
    </row>
    <row r="46" spans="1:17" ht="16.5" x14ac:dyDescent="0.25">
      <c r="A46" s="193"/>
      <c r="B46" s="193"/>
      <c r="C46" s="193"/>
      <c r="D46" s="193"/>
      <c r="E46" s="194"/>
      <c r="F46" s="194"/>
      <c r="G46" s="193"/>
      <c r="H46" s="193"/>
      <c r="I46" s="195"/>
      <c r="J46" s="194"/>
      <c r="K46" s="193"/>
      <c r="L46" s="193"/>
      <c r="M46" s="193"/>
    </row>
    <row r="47" spans="1:17" ht="31.5" x14ac:dyDescent="0.25">
      <c r="A47" s="193"/>
      <c r="B47" s="193"/>
      <c r="C47" s="193"/>
      <c r="D47" s="193"/>
      <c r="E47" s="194"/>
      <c r="F47" s="194"/>
      <c r="G47" s="194"/>
      <c r="H47" s="194"/>
      <c r="I47" s="196"/>
      <c r="J47" s="506" t="s">
        <v>123</v>
      </c>
      <c r="K47" s="506" t="s">
        <v>124</v>
      </c>
      <c r="L47" s="506" t="s">
        <v>125</v>
      </c>
      <c r="M47" s="193"/>
    </row>
    <row r="48" spans="1:17" ht="16.5" x14ac:dyDescent="0.25">
      <c r="A48" s="193"/>
      <c r="B48" s="193"/>
      <c r="C48" s="193"/>
      <c r="D48" s="193"/>
      <c r="E48" s="194"/>
      <c r="F48" s="194"/>
      <c r="G48" s="193"/>
      <c r="H48" s="193"/>
      <c r="I48" s="195"/>
      <c r="J48" s="192">
        <v>2024</v>
      </c>
      <c r="K48" s="197">
        <f>+SUMIF($E$20:$E$43,J48,$J$20:$J$43)</f>
        <v>294979019</v>
      </c>
      <c r="L48" s="197">
        <f>+SUMIF($E$20:$E$43,J48,$L$20:$L$43)</f>
        <v>208766340</v>
      </c>
      <c r="M48" s="193"/>
    </row>
    <row r="49" spans="1:18" ht="16.5" x14ac:dyDescent="0.25">
      <c r="A49" s="193"/>
      <c r="B49" s="193"/>
      <c r="C49" s="193"/>
      <c r="D49" s="193"/>
      <c r="E49" s="193"/>
      <c r="F49" s="193"/>
      <c r="G49" s="193"/>
      <c r="H49" s="193"/>
      <c r="I49" s="195"/>
      <c r="J49" s="192">
        <v>2025</v>
      </c>
      <c r="K49" s="197">
        <f>+SUMIF($E$20:$E$43,J49,$J$20:$J$43)</f>
        <v>994589341</v>
      </c>
      <c r="L49" s="197">
        <f>+SUMIF($E$20:$E$43,J49,$L$20:$L$43)</f>
        <v>0</v>
      </c>
      <c r="M49" s="193"/>
      <c r="O49" s="510" t="s">
        <v>828</v>
      </c>
      <c r="P49" s="510" t="s">
        <v>827</v>
      </c>
      <c r="Q49" s="510" t="s">
        <v>826</v>
      </c>
      <c r="R49" s="510" t="s">
        <v>801</v>
      </c>
    </row>
    <row r="50" spans="1:18" ht="16.5" x14ac:dyDescent="0.25">
      <c r="A50" s="193"/>
      <c r="B50" s="193"/>
      <c r="C50" s="193"/>
      <c r="D50" s="193"/>
      <c r="E50" s="193"/>
      <c r="F50" s="193"/>
      <c r="G50" s="193"/>
      <c r="H50" s="193"/>
      <c r="I50" s="195"/>
      <c r="J50" s="192">
        <v>2026</v>
      </c>
      <c r="K50" s="197">
        <f>+SUMIF($E$20:$E$43,J50,$J$20:$J$43)</f>
        <v>900516215</v>
      </c>
      <c r="L50" s="197">
        <f>+SUMIF($E$20:$E$43,J50,$L$20:$L$43)</f>
        <v>0</v>
      </c>
      <c r="M50" s="198"/>
      <c r="O50" s="511">
        <v>7930</v>
      </c>
      <c r="P50" s="512">
        <f>'[5]PRESUPUESTO INVESTIGACIÓN'!I5+'[5]PRESUPUESTO INVESTIGACIÓN'!I8</f>
        <v>289529019</v>
      </c>
      <c r="Q50" s="512">
        <f>'[5]PRESUPUESTO INVESTIGACIÓN'!L5+'[5]PRESUPUESTO INVESTIGACIÓN'!L8</f>
        <v>163651675</v>
      </c>
      <c r="R50" s="512">
        <f>'[5]PRESUPUESTO INVESTIGACIÓN'!P5+'[5]PRESUPUESTO INVESTIGACIÓN'!P8</f>
        <v>47590048</v>
      </c>
    </row>
    <row r="51" spans="1:18" ht="16.5" x14ac:dyDescent="0.25">
      <c r="A51" s="193"/>
      <c r="B51" s="193"/>
      <c r="C51" s="193"/>
      <c r="D51" s="193"/>
      <c r="E51" s="193"/>
      <c r="F51" s="193"/>
      <c r="G51" s="193"/>
      <c r="H51" s="193"/>
      <c r="I51" s="195"/>
      <c r="J51" s="192">
        <v>2027</v>
      </c>
      <c r="K51" s="197">
        <f>+SUMIF($E$20:$E$43,J51,$J$20:$J$43)</f>
        <v>932274317</v>
      </c>
      <c r="L51" s="197">
        <f>+SUMIF($E$20:$E$43,J51,$L$20:$L$43)</f>
        <v>0</v>
      </c>
      <c r="M51" s="198"/>
      <c r="O51" s="511">
        <v>7936</v>
      </c>
      <c r="P51" s="512">
        <f>'[5]PRESUPUESTO CULTURA'!I5+'[5]PRESUPUESTO CULTURA'!I8</f>
        <v>738123829</v>
      </c>
      <c r="Q51" s="512">
        <f>'[5]PRESUPUESTO CULTURA'!L5+'[5]PRESUPUESTO CULTURA'!L8</f>
        <v>298948489</v>
      </c>
      <c r="R51" s="512">
        <f>'[5]PRESUPUESTO CULTURA'!P5+'[5]PRESUPUESTO CULTURA'!P8</f>
        <v>119544422</v>
      </c>
    </row>
    <row r="52" spans="1:18" ht="16.5" hidden="1" x14ac:dyDescent="0.25">
      <c r="A52" s="193"/>
      <c r="B52" s="193"/>
      <c r="C52" s="193"/>
      <c r="D52" s="193"/>
      <c r="E52" s="193"/>
      <c r="F52" s="193"/>
      <c r="G52" s="193"/>
      <c r="H52" s="193"/>
      <c r="I52" s="195"/>
      <c r="J52" s="192"/>
      <c r="K52" s="199">
        <f>+SUMIF($E$20:$E$43,J52,$J$20:$J$43)</f>
        <v>0</v>
      </c>
      <c r="L52" s="199">
        <f>+SUMIF($E$20:$E$43,J52,$L$20:$L$43)</f>
        <v>0</v>
      </c>
      <c r="M52" s="513"/>
    </row>
    <row r="53" spans="1:18" ht="16.5" x14ac:dyDescent="0.25">
      <c r="A53" s="193"/>
      <c r="B53" s="193"/>
      <c r="C53" s="193"/>
      <c r="D53" s="193"/>
      <c r="E53" s="193"/>
      <c r="F53" s="193"/>
      <c r="G53" s="193"/>
      <c r="H53" s="193"/>
      <c r="I53" s="195"/>
      <c r="J53" s="506" t="s">
        <v>126</v>
      </c>
      <c r="K53" s="321">
        <f>SUM(K48:K52)</f>
        <v>3122358892</v>
      </c>
      <c r="L53" s="321">
        <f>SUM(L48:L52)</f>
        <v>208766340</v>
      </c>
      <c r="M53" s="193"/>
      <c r="P53" s="325"/>
    </row>
    <row r="54" spans="1:18" x14ac:dyDescent="0.25">
      <c r="F54" s="159"/>
      <c r="K54" s="160"/>
      <c r="L54" s="160"/>
    </row>
    <row r="55" spans="1:18" x14ac:dyDescent="0.25">
      <c r="J55" s="161"/>
      <c r="K55" s="160"/>
      <c r="L55" s="160"/>
    </row>
    <row r="56" spans="1:18" x14ac:dyDescent="0.25">
      <c r="J56" s="161"/>
      <c r="K56" s="160"/>
      <c r="L56" s="160"/>
    </row>
    <row r="57" spans="1:18" x14ac:dyDescent="0.25">
      <c r="J57" s="161"/>
      <c r="K57" s="160"/>
      <c r="L57" s="160"/>
    </row>
    <row r="58" spans="1:18" x14ac:dyDescent="0.25">
      <c r="J58" s="161"/>
      <c r="K58" s="160"/>
      <c r="L58" s="160"/>
    </row>
    <row r="59" spans="1:18" x14ac:dyDescent="0.25">
      <c r="J59" s="161"/>
      <c r="K59" s="160"/>
      <c r="L59" s="160"/>
    </row>
    <row r="60" spans="1:18" x14ac:dyDescent="0.25">
      <c r="J60" s="161"/>
      <c r="K60" s="160"/>
      <c r="L60" s="160"/>
    </row>
    <row r="61" spans="1:18" x14ac:dyDescent="0.25">
      <c r="K61" s="160"/>
      <c r="L61" s="160"/>
    </row>
  </sheetData>
  <mergeCells count="66">
    <mergeCell ref="A7:B7"/>
    <mergeCell ref="C7:F7"/>
    <mergeCell ref="I40:I43"/>
    <mergeCell ref="K25:K29"/>
    <mergeCell ref="M25:M29"/>
    <mergeCell ref="A30:A34"/>
    <mergeCell ref="B30:B34"/>
    <mergeCell ref="D30:D34"/>
    <mergeCell ref="G30:G34"/>
    <mergeCell ref="I30:I34"/>
    <mergeCell ref="K30:K34"/>
    <mergeCell ref="M30:M34"/>
    <mergeCell ref="A25:A29"/>
    <mergeCell ref="B25:B29"/>
    <mergeCell ref="D25:D29"/>
    <mergeCell ref="G25:G29"/>
    <mergeCell ref="C30:C34"/>
    <mergeCell ref="C25:C29"/>
    <mergeCell ref="A5:B5"/>
    <mergeCell ref="C5:F5"/>
    <mergeCell ref="A6:B6"/>
    <mergeCell ref="C6:F6"/>
    <mergeCell ref="A8:B8"/>
    <mergeCell ref="C8:F8"/>
    <mergeCell ref="A9:B9"/>
    <mergeCell ref="C9:F9"/>
    <mergeCell ref="A10:B10"/>
    <mergeCell ref="C10:F10"/>
    <mergeCell ref="A12:B12"/>
    <mergeCell ref="C12:F12"/>
    <mergeCell ref="A11:B11"/>
    <mergeCell ref="C11:F11"/>
    <mergeCell ref="A13:B14"/>
    <mergeCell ref="D13:E13"/>
    <mergeCell ref="F13:F14"/>
    <mergeCell ref="D14:E14"/>
    <mergeCell ref="K20:K24"/>
    <mergeCell ref="M20:M24"/>
    <mergeCell ref="A35:A39"/>
    <mergeCell ref="B35:B39"/>
    <mergeCell ref="C35:C39"/>
    <mergeCell ref="D35:D39"/>
    <mergeCell ref="G35:G39"/>
    <mergeCell ref="K35:K39"/>
    <mergeCell ref="M35:M39"/>
    <mergeCell ref="A20:A24"/>
    <mergeCell ref="B20:B24"/>
    <mergeCell ref="C20:C24"/>
    <mergeCell ref="D20:D24"/>
    <mergeCell ref="G20:G24"/>
    <mergeCell ref="I20:I24"/>
    <mergeCell ref="I25:I29"/>
    <mergeCell ref="I35:I39"/>
    <mergeCell ref="K40:K43"/>
    <mergeCell ref="M40:M43"/>
    <mergeCell ref="A40:A43"/>
    <mergeCell ref="B40:B43"/>
    <mergeCell ref="D40:D43"/>
    <mergeCell ref="G40:G43"/>
    <mergeCell ref="C40:C43"/>
    <mergeCell ref="B1:E1"/>
    <mergeCell ref="B2:E2"/>
    <mergeCell ref="F1:F3"/>
    <mergeCell ref="A1:A3"/>
    <mergeCell ref="B3:C3"/>
    <mergeCell ref="D3:E3"/>
  </mergeCells>
  <dataValidations xWindow="856" yWindow="487" count="13">
    <dataValidation allowBlank="1" showInputMessage="1" showErrorMessage="1" prompt="OBJETIVO ESPECIFICO DEL PROYECTO DE INVERSIÓN: es el objetivo específico que se tiene asociado a las metas del proyecto de inversión. " sqref="A19" xr:uid="{00000000-0002-0000-0300-000000000000}"/>
    <dataValidation allowBlank="1" showInputMessage="1" showErrorMessage="1" prompt="No.  META: Corresponde número de la meta establecida en la ficha EBI." sqref="B19" xr:uid="{00000000-0002-0000-0300-000001000000}"/>
    <dataValidation allowBlank="1" showInputMessage="1" showErrorMessage="1" prompt="DESCRIPCIÓN DE LA META: Transcriba, literalmente, la meta según como se encuentra en Ficha EBI. " sqref="C19" xr:uid="{00000000-0002-0000-0300-000002000000}"/>
    <dataValidation allowBlank="1" showInputMessage="1" showErrorMessage="1" prompt="TIPO DE META: Este debe corresponder a lo programado en el plan de acción de cuatrenio y de vigencia. " sqref="D19" xr:uid="{00000000-0002-0000-0300-000003000000}"/>
    <dataValidation allowBlank="1" showInputMessage="1" showErrorMessage="1" prompt="VIGENCIA: años que comprenden el plan de desarrollo actual. " sqref="E19" xr:uid="{00000000-0002-0000-0300-000004000000}"/>
    <dataValidation allowBlank="1" showInputMessage="1" showErrorMessage="1" prompt="Transcriba, literalmente, la magnitud según como se encuentra en Ficha EBI. En caso de ajuste debe remitirse la solicitud oficial a la Oficina Asesora de Planeación - OAP  para su viabilidad." sqref="F19" xr:uid="{00000000-0002-0000-0300-000005000000}"/>
    <dataValidation allowBlank="1" showInputMessage="1" showErrorMessage="1" prompt="Sumatoria por meta de las magnitudes de las vigencias, debe coincidir con la meta establecida en ficha EBI." sqref="G19" xr:uid="{00000000-0002-0000-0300-000006000000}"/>
    <dataValidation allowBlank="1" showInputMessage="1" showErrorMessage="1" prompt="Es el ajustado según las modificaciones presupuestales que hayan tenido lugar durante el tiempo de reporte. Todo ajuste presupuestal debe estar avalado por la OAP. " sqref="J19" xr:uid="{00000000-0002-0000-0300-000007000000}"/>
    <dataValidation allowBlank="1" showInputMessage="1" showErrorMessage="1" prompt="Sumatoria por meta de los recursos de las vigencias, esta debe coincidir con la ficha EBI. " sqref="K19" xr:uid="{00000000-0002-0000-0300-000008000000}"/>
    <dataValidation allowBlank="1" showInputMessage="1" showErrorMessage="1" prompt="MAGNITUD EJECUTADA AL CORTE DEL INFORME: Ingrese la magnitud alcanzada al periodo del reporte de acuerdo con el reporte del sistema de información o del instrumento de reporte." sqref="H19" xr:uid="{00000000-0002-0000-0300-000009000000}"/>
    <dataValidation allowBlank="1" showInputMessage="1" showErrorMessage="1" prompt="MAGNITUD TOTAL EJECUTADA AL CORTE DEL INFORME: Sumatoria de las vigencias con las magnitudes ejecutadas al periodo del reporte." sqref="I19" xr:uid="{00000000-0002-0000-0300-00000A000000}"/>
    <dataValidation allowBlank="1" showInputMessage="1" showErrorMessage="1" prompt="PRESUPUESTO EJECUTADO AL CORTE DEL INFORME: Ingrese el presupuesto ejecutado al periodo del reporte. Debe coincidir con herramienta financiera." sqref="L19" xr:uid="{00000000-0002-0000-0300-00000B000000}"/>
    <dataValidation allowBlank="1" showInputMessage="1" showErrorMessage="1" prompt="PRESUPUESTO TOTAL EJECUTADO AL CORTE DEL INFORME: Sumatoria de las vigencias con los presupuestos ejecutados al periodo del reporte." sqref="M19" xr:uid="{00000000-0002-0000-0300-00000C000000}"/>
  </dataValidations>
  <pageMargins left="0.70866141732283472" right="0.70866141732283472" top="0.74803149606299213" bottom="0.74803149606299213" header="0.31496062992125984" footer="0.31496062992125984"/>
  <pageSetup orientation="landscape" r:id="rId1"/>
  <ignoredErrors>
    <ignoredError sqref="O22:Q27" numberStoredAsText="1"/>
  </ignoredErrors>
  <drawing r:id="rId2"/>
  <extLst>
    <ext xmlns:x14="http://schemas.microsoft.com/office/spreadsheetml/2009/9/main" uri="{CCE6A557-97BC-4b89-ADB6-D9C93CAAB3DF}">
      <x14:dataValidations xmlns:xm="http://schemas.microsoft.com/office/excel/2006/main" xWindow="856" yWindow="487" count="1">
        <x14:dataValidation type="list" allowBlank="1" showInputMessage="1" showErrorMessage="1" xr:uid="{00000000-0002-0000-0300-00000D000000}">
          <x14:formula1>
            <xm:f>'/Users/adrianarodriguez/Downloads/C:\Users\ogarzona\Documents\OSCAR 2017\INFORMES\[1096 Formato SPI 2017 Def Marzo 2017 OG.xlsx]Listas desplegables'!#REF!</xm:f>
          </x14:formula1>
          <xm:sqref>J13 G6:K7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X51"/>
  <sheetViews>
    <sheetView zoomScale="64" zoomScaleNormal="64" zoomScaleSheetLayoutView="85" workbookViewId="0">
      <selection activeCell="H5" sqref="H5"/>
    </sheetView>
  </sheetViews>
  <sheetFormatPr baseColWidth="10" defaultColWidth="11.42578125" defaultRowHeight="14.25" x14ac:dyDescent="0.2"/>
  <cols>
    <col min="1" max="1" width="15.28515625" style="127" customWidth="1"/>
    <col min="2" max="2" width="52.140625" style="128" customWidth="1"/>
    <col min="3" max="3" width="26.85546875" style="128" customWidth="1"/>
    <col min="4" max="4" width="27.140625" style="128" customWidth="1"/>
    <col min="5" max="5" width="14.85546875" style="128" customWidth="1"/>
    <col min="6" max="6" width="18.42578125" style="52" customWidth="1"/>
    <col min="7" max="7" width="17.85546875" style="52" customWidth="1"/>
    <col min="8" max="8" width="16" style="52" customWidth="1"/>
    <col min="9" max="9" width="17.42578125" style="128" bestFit="1" customWidth="1"/>
    <col min="10" max="11" width="17.42578125" style="128" customWidth="1"/>
    <col min="12" max="12" width="17.42578125" style="128" bestFit="1" customWidth="1"/>
    <col min="13" max="13" width="16.42578125" style="128" customWidth="1"/>
    <col min="14" max="14" width="84.140625" style="52" customWidth="1"/>
    <col min="15" max="15" width="50.7109375" style="52" customWidth="1"/>
    <col min="16" max="16" width="46" style="52" customWidth="1"/>
    <col min="17" max="17" width="52.7109375" style="52" customWidth="1"/>
    <col min="18" max="19" width="94.28515625" style="52" customWidth="1"/>
    <col min="20" max="20" width="99.7109375" style="52" customWidth="1"/>
    <col min="21" max="252" width="11.42578125" style="52"/>
    <col min="253" max="253" width="7.28515625" style="52" customWidth="1"/>
    <col min="254" max="254" width="66" style="52" customWidth="1"/>
    <col min="255" max="255" width="31.7109375" style="52" customWidth="1"/>
    <col min="256" max="256" width="25.42578125" style="52" customWidth="1"/>
    <col min="257" max="508" width="11.42578125" style="52"/>
    <col min="509" max="509" width="7.28515625" style="52" customWidth="1"/>
    <col min="510" max="510" width="66" style="52" customWidth="1"/>
    <col min="511" max="511" width="31.7109375" style="52" customWidth="1"/>
    <col min="512" max="512" width="25.42578125" style="52" customWidth="1"/>
    <col min="513" max="764" width="11.42578125" style="52"/>
    <col min="765" max="765" width="7.28515625" style="52" customWidth="1"/>
    <col min="766" max="766" width="66" style="52" customWidth="1"/>
    <col min="767" max="767" width="31.7109375" style="52" customWidth="1"/>
    <col min="768" max="768" width="25.42578125" style="52" customWidth="1"/>
    <col min="769" max="1020" width="11.42578125" style="52"/>
    <col min="1021" max="1021" width="7.28515625" style="52" customWidth="1"/>
    <col min="1022" max="1022" width="66" style="52" customWidth="1"/>
    <col min="1023" max="1023" width="31.7109375" style="52" customWidth="1"/>
    <col min="1024" max="1024" width="25.42578125" style="52" customWidth="1"/>
    <col min="1025" max="1276" width="11.42578125" style="52"/>
    <col min="1277" max="1277" width="7.28515625" style="52" customWidth="1"/>
    <col min="1278" max="1278" width="66" style="52" customWidth="1"/>
    <col min="1279" max="1279" width="31.7109375" style="52" customWidth="1"/>
    <col min="1280" max="1280" width="25.42578125" style="52" customWidth="1"/>
    <col min="1281" max="1532" width="11.42578125" style="52"/>
    <col min="1533" max="1533" width="7.28515625" style="52" customWidth="1"/>
    <col min="1534" max="1534" width="66" style="52" customWidth="1"/>
    <col min="1535" max="1535" width="31.7109375" style="52" customWidth="1"/>
    <col min="1536" max="1536" width="25.42578125" style="52" customWidth="1"/>
    <col min="1537" max="1788" width="11.42578125" style="52"/>
    <col min="1789" max="1789" width="7.28515625" style="52" customWidth="1"/>
    <col min="1790" max="1790" width="66" style="52" customWidth="1"/>
    <col min="1791" max="1791" width="31.7109375" style="52" customWidth="1"/>
    <col min="1792" max="1792" width="25.42578125" style="52" customWidth="1"/>
    <col min="1793" max="2044" width="11.42578125" style="52"/>
    <col min="2045" max="2045" width="7.28515625" style="52" customWidth="1"/>
    <col min="2046" max="2046" width="66" style="52" customWidth="1"/>
    <col min="2047" max="2047" width="31.7109375" style="52" customWidth="1"/>
    <col min="2048" max="2048" width="25.42578125" style="52" customWidth="1"/>
    <col min="2049" max="2300" width="11.42578125" style="52"/>
    <col min="2301" max="2301" width="7.28515625" style="52" customWidth="1"/>
    <col min="2302" max="2302" width="66" style="52" customWidth="1"/>
    <col min="2303" max="2303" width="31.7109375" style="52" customWidth="1"/>
    <col min="2304" max="2304" width="25.42578125" style="52" customWidth="1"/>
    <col min="2305" max="2556" width="11.42578125" style="52"/>
    <col min="2557" max="2557" width="7.28515625" style="52" customWidth="1"/>
    <col min="2558" max="2558" width="66" style="52" customWidth="1"/>
    <col min="2559" max="2559" width="31.7109375" style="52" customWidth="1"/>
    <col min="2560" max="2560" width="25.42578125" style="52" customWidth="1"/>
    <col min="2561" max="2812" width="11.42578125" style="52"/>
    <col min="2813" max="2813" width="7.28515625" style="52" customWidth="1"/>
    <col min="2814" max="2814" width="66" style="52" customWidth="1"/>
    <col min="2815" max="2815" width="31.7109375" style="52" customWidth="1"/>
    <col min="2816" max="2816" width="25.42578125" style="52" customWidth="1"/>
    <col min="2817" max="3068" width="11.42578125" style="52"/>
    <col min="3069" max="3069" width="7.28515625" style="52" customWidth="1"/>
    <col min="3070" max="3070" width="66" style="52" customWidth="1"/>
    <col min="3071" max="3071" width="31.7109375" style="52" customWidth="1"/>
    <col min="3072" max="3072" width="25.42578125" style="52" customWidth="1"/>
    <col min="3073" max="3324" width="11.42578125" style="52"/>
    <col min="3325" max="3325" width="7.28515625" style="52" customWidth="1"/>
    <col min="3326" max="3326" width="66" style="52" customWidth="1"/>
    <col min="3327" max="3327" width="31.7109375" style="52" customWidth="1"/>
    <col min="3328" max="3328" width="25.42578125" style="52" customWidth="1"/>
    <col min="3329" max="3580" width="11.42578125" style="52"/>
    <col min="3581" max="3581" width="7.28515625" style="52" customWidth="1"/>
    <col min="3582" max="3582" width="66" style="52" customWidth="1"/>
    <col min="3583" max="3583" width="31.7109375" style="52" customWidth="1"/>
    <col min="3584" max="3584" width="25.42578125" style="52" customWidth="1"/>
    <col min="3585" max="3836" width="11.42578125" style="52"/>
    <col min="3837" max="3837" width="7.28515625" style="52" customWidth="1"/>
    <col min="3838" max="3838" width="66" style="52" customWidth="1"/>
    <col min="3839" max="3839" width="31.7109375" style="52" customWidth="1"/>
    <col min="3840" max="3840" width="25.42578125" style="52" customWidth="1"/>
    <col min="3841" max="4092" width="11.42578125" style="52"/>
    <col min="4093" max="4093" width="7.28515625" style="52" customWidth="1"/>
    <col min="4094" max="4094" width="66" style="52" customWidth="1"/>
    <col min="4095" max="4095" width="31.7109375" style="52" customWidth="1"/>
    <col min="4096" max="4096" width="25.42578125" style="52" customWidth="1"/>
    <col min="4097" max="4348" width="11.42578125" style="52"/>
    <col min="4349" max="4349" width="7.28515625" style="52" customWidth="1"/>
    <col min="4350" max="4350" width="66" style="52" customWidth="1"/>
    <col min="4351" max="4351" width="31.7109375" style="52" customWidth="1"/>
    <col min="4352" max="4352" width="25.42578125" style="52" customWidth="1"/>
    <col min="4353" max="4604" width="11.42578125" style="52"/>
    <col min="4605" max="4605" width="7.28515625" style="52" customWidth="1"/>
    <col min="4606" max="4606" width="66" style="52" customWidth="1"/>
    <col min="4607" max="4607" width="31.7109375" style="52" customWidth="1"/>
    <col min="4608" max="4608" width="25.42578125" style="52" customWidth="1"/>
    <col min="4609" max="4860" width="11.42578125" style="52"/>
    <col min="4861" max="4861" width="7.28515625" style="52" customWidth="1"/>
    <col min="4862" max="4862" width="66" style="52" customWidth="1"/>
    <col min="4863" max="4863" width="31.7109375" style="52" customWidth="1"/>
    <col min="4864" max="4864" width="25.42578125" style="52" customWidth="1"/>
    <col min="4865" max="5116" width="11.42578125" style="52"/>
    <col min="5117" max="5117" width="7.28515625" style="52" customWidth="1"/>
    <col min="5118" max="5118" width="66" style="52" customWidth="1"/>
    <col min="5119" max="5119" width="31.7109375" style="52" customWidth="1"/>
    <col min="5120" max="5120" width="25.42578125" style="52" customWidth="1"/>
    <col min="5121" max="5372" width="11.42578125" style="52"/>
    <col min="5373" max="5373" width="7.28515625" style="52" customWidth="1"/>
    <col min="5374" max="5374" width="66" style="52" customWidth="1"/>
    <col min="5375" max="5375" width="31.7109375" style="52" customWidth="1"/>
    <col min="5376" max="5376" width="25.42578125" style="52" customWidth="1"/>
    <col min="5377" max="5628" width="11.42578125" style="52"/>
    <col min="5629" max="5629" width="7.28515625" style="52" customWidth="1"/>
    <col min="5630" max="5630" width="66" style="52" customWidth="1"/>
    <col min="5631" max="5631" width="31.7109375" style="52" customWidth="1"/>
    <col min="5632" max="5632" width="25.42578125" style="52" customWidth="1"/>
    <col min="5633" max="5884" width="11.42578125" style="52"/>
    <col min="5885" max="5885" width="7.28515625" style="52" customWidth="1"/>
    <col min="5886" max="5886" width="66" style="52" customWidth="1"/>
    <col min="5887" max="5887" width="31.7109375" style="52" customWidth="1"/>
    <col min="5888" max="5888" width="25.42578125" style="52" customWidth="1"/>
    <col min="5889" max="6140" width="11.42578125" style="52"/>
    <col min="6141" max="6141" width="7.28515625" style="52" customWidth="1"/>
    <col min="6142" max="6142" width="66" style="52" customWidth="1"/>
    <col min="6143" max="6143" width="31.7109375" style="52" customWidth="1"/>
    <col min="6144" max="6144" width="25.42578125" style="52" customWidth="1"/>
    <col min="6145" max="6396" width="11.42578125" style="52"/>
    <col min="6397" max="6397" width="7.28515625" style="52" customWidth="1"/>
    <col min="6398" max="6398" width="66" style="52" customWidth="1"/>
    <col min="6399" max="6399" width="31.7109375" style="52" customWidth="1"/>
    <col min="6400" max="6400" width="25.42578125" style="52" customWidth="1"/>
    <col min="6401" max="6652" width="11.42578125" style="52"/>
    <col min="6653" max="6653" width="7.28515625" style="52" customWidth="1"/>
    <col min="6654" max="6654" width="66" style="52" customWidth="1"/>
    <col min="6655" max="6655" width="31.7109375" style="52" customWidth="1"/>
    <col min="6656" max="6656" width="25.42578125" style="52" customWidth="1"/>
    <col min="6657" max="6908" width="11.42578125" style="52"/>
    <col min="6909" max="6909" width="7.28515625" style="52" customWidth="1"/>
    <col min="6910" max="6910" width="66" style="52" customWidth="1"/>
    <col min="6911" max="6911" width="31.7109375" style="52" customWidth="1"/>
    <col min="6912" max="6912" width="25.42578125" style="52" customWidth="1"/>
    <col min="6913" max="7164" width="11.42578125" style="52"/>
    <col min="7165" max="7165" width="7.28515625" style="52" customWidth="1"/>
    <col min="7166" max="7166" width="66" style="52" customWidth="1"/>
    <col min="7167" max="7167" width="31.7109375" style="52" customWidth="1"/>
    <col min="7168" max="7168" width="25.42578125" style="52" customWidth="1"/>
    <col min="7169" max="7420" width="11.42578125" style="52"/>
    <col min="7421" max="7421" width="7.28515625" style="52" customWidth="1"/>
    <col min="7422" max="7422" width="66" style="52" customWidth="1"/>
    <col min="7423" max="7423" width="31.7109375" style="52" customWidth="1"/>
    <col min="7424" max="7424" width="25.42578125" style="52" customWidth="1"/>
    <col min="7425" max="7676" width="11.42578125" style="52"/>
    <col min="7677" max="7677" width="7.28515625" style="52" customWidth="1"/>
    <col min="7678" max="7678" width="66" style="52" customWidth="1"/>
    <col min="7679" max="7679" width="31.7109375" style="52" customWidth="1"/>
    <col min="7680" max="7680" width="25.42578125" style="52" customWidth="1"/>
    <col min="7681" max="7932" width="11.42578125" style="52"/>
    <col min="7933" max="7933" width="7.28515625" style="52" customWidth="1"/>
    <col min="7934" max="7934" width="66" style="52" customWidth="1"/>
    <col min="7935" max="7935" width="31.7109375" style="52" customWidth="1"/>
    <col min="7936" max="7936" width="25.42578125" style="52" customWidth="1"/>
    <col min="7937" max="8188" width="11.42578125" style="52"/>
    <col min="8189" max="8189" width="7.28515625" style="52" customWidth="1"/>
    <col min="8190" max="8190" width="66" style="52" customWidth="1"/>
    <col min="8191" max="8191" width="31.7109375" style="52" customWidth="1"/>
    <col min="8192" max="8192" width="25.42578125" style="52" customWidth="1"/>
    <col min="8193" max="8444" width="11.42578125" style="52"/>
    <col min="8445" max="8445" width="7.28515625" style="52" customWidth="1"/>
    <col min="8446" max="8446" width="66" style="52" customWidth="1"/>
    <col min="8447" max="8447" width="31.7109375" style="52" customWidth="1"/>
    <col min="8448" max="8448" width="25.42578125" style="52" customWidth="1"/>
    <col min="8449" max="8700" width="11.42578125" style="52"/>
    <col min="8701" max="8701" width="7.28515625" style="52" customWidth="1"/>
    <col min="8702" max="8702" width="66" style="52" customWidth="1"/>
    <col min="8703" max="8703" width="31.7109375" style="52" customWidth="1"/>
    <col min="8704" max="8704" width="25.42578125" style="52" customWidth="1"/>
    <col min="8705" max="8956" width="11.42578125" style="52"/>
    <col min="8957" max="8957" width="7.28515625" style="52" customWidth="1"/>
    <col min="8958" max="8958" width="66" style="52" customWidth="1"/>
    <col min="8959" max="8959" width="31.7109375" style="52" customWidth="1"/>
    <col min="8960" max="8960" width="25.42578125" style="52" customWidth="1"/>
    <col min="8961" max="9212" width="11.42578125" style="52"/>
    <col min="9213" max="9213" width="7.28515625" style="52" customWidth="1"/>
    <col min="9214" max="9214" width="66" style="52" customWidth="1"/>
    <col min="9215" max="9215" width="31.7109375" style="52" customWidth="1"/>
    <col min="9216" max="9216" width="25.42578125" style="52" customWidth="1"/>
    <col min="9217" max="9468" width="11.42578125" style="52"/>
    <col min="9469" max="9469" width="7.28515625" style="52" customWidth="1"/>
    <col min="9470" max="9470" width="66" style="52" customWidth="1"/>
    <col min="9471" max="9471" width="31.7109375" style="52" customWidth="1"/>
    <col min="9472" max="9472" width="25.42578125" style="52" customWidth="1"/>
    <col min="9473" max="9724" width="11.42578125" style="52"/>
    <col min="9725" max="9725" width="7.28515625" style="52" customWidth="1"/>
    <col min="9726" max="9726" width="66" style="52" customWidth="1"/>
    <col min="9727" max="9727" width="31.7109375" style="52" customWidth="1"/>
    <col min="9728" max="9728" width="25.42578125" style="52" customWidth="1"/>
    <col min="9729" max="9980" width="11.42578125" style="52"/>
    <col min="9981" max="9981" width="7.28515625" style="52" customWidth="1"/>
    <col min="9982" max="9982" width="66" style="52" customWidth="1"/>
    <col min="9983" max="9983" width="31.7109375" style="52" customWidth="1"/>
    <col min="9984" max="9984" width="25.42578125" style="52" customWidth="1"/>
    <col min="9985" max="10236" width="11.42578125" style="52"/>
    <col min="10237" max="10237" width="7.28515625" style="52" customWidth="1"/>
    <col min="10238" max="10238" width="66" style="52" customWidth="1"/>
    <col min="10239" max="10239" width="31.7109375" style="52" customWidth="1"/>
    <col min="10240" max="10240" width="25.42578125" style="52" customWidth="1"/>
    <col min="10241" max="10492" width="11.42578125" style="52"/>
    <col min="10493" max="10493" width="7.28515625" style="52" customWidth="1"/>
    <col min="10494" max="10494" width="66" style="52" customWidth="1"/>
    <col min="10495" max="10495" width="31.7109375" style="52" customWidth="1"/>
    <col min="10496" max="10496" width="25.42578125" style="52" customWidth="1"/>
    <col min="10497" max="10748" width="11.42578125" style="52"/>
    <col min="10749" max="10749" width="7.28515625" style="52" customWidth="1"/>
    <col min="10750" max="10750" width="66" style="52" customWidth="1"/>
    <col min="10751" max="10751" width="31.7109375" style="52" customWidth="1"/>
    <col min="10752" max="10752" width="25.42578125" style="52" customWidth="1"/>
    <col min="10753" max="11004" width="11.42578125" style="52"/>
    <col min="11005" max="11005" width="7.28515625" style="52" customWidth="1"/>
    <col min="11006" max="11006" width="66" style="52" customWidth="1"/>
    <col min="11007" max="11007" width="31.7109375" style="52" customWidth="1"/>
    <col min="11008" max="11008" width="25.42578125" style="52" customWidth="1"/>
    <col min="11009" max="11260" width="11.42578125" style="52"/>
    <col min="11261" max="11261" width="7.28515625" style="52" customWidth="1"/>
    <col min="11262" max="11262" width="66" style="52" customWidth="1"/>
    <col min="11263" max="11263" width="31.7109375" style="52" customWidth="1"/>
    <col min="11264" max="11264" width="25.42578125" style="52" customWidth="1"/>
    <col min="11265" max="11516" width="11.42578125" style="52"/>
    <col min="11517" max="11517" width="7.28515625" style="52" customWidth="1"/>
    <col min="11518" max="11518" width="66" style="52" customWidth="1"/>
    <col min="11519" max="11519" width="31.7109375" style="52" customWidth="1"/>
    <col min="11520" max="11520" width="25.42578125" style="52" customWidth="1"/>
    <col min="11521" max="11772" width="11.42578125" style="52"/>
    <col min="11773" max="11773" width="7.28515625" style="52" customWidth="1"/>
    <col min="11774" max="11774" width="66" style="52" customWidth="1"/>
    <col min="11775" max="11775" width="31.7109375" style="52" customWidth="1"/>
    <col min="11776" max="11776" width="25.42578125" style="52" customWidth="1"/>
    <col min="11777" max="12028" width="11.42578125" style="52"/>
    <col min="12029" max="12029" width="7.28515625" style="52" customWidth="1"/>
    <col min="12030" max="12030" width="66" style="52" customWidth="1"/>
    <col min="12031" max="12031" width="31.7109375" style="52" customWidth="1"/>
    <col min="12032" max="12032" width="25.42578125" style="52" customWidth="1"/>
    <col min="12033" max="12284" width="11.42578125" style="52"/>
    <col min="12285" max="12285" width="7.28515625" style="52" customWidth="1"/>
    <col min="12286" max="12286" width="66" style="52" customWidth="1"/>
    <col min="12287" max="12287" width="31.7109375" style="52" customWidth="1"/>
    <col min="12288" max="12288" width="25.42578125" style="52" customWidth="1"/>
    <col min="12289" max="12540" width="11.42578125" style="52"/>
    <col min="12541" max="12541" width="7.28515625" style="52" customWidth="1"/>
    <col min="12542" max="12542" width="66" style="52" customWidth="1"/>
    <col min="12543" max="12543" width="31.7109375" style="52" customWidth="1"/>
    <col min="12544" max="12544" width="25.42578125" style="52" customWidth="1"/>
    <col min="12545" max="12796" width="11.42578125" style="52"/>
    <col min="12797" max="12797" width="7.28515625" style="52" customWidth="1"/>
    <col min="12798" max="12798" width="66" style="52" customWidth="1"/>
    <col min="12799" max="12799" width="31.7109375" style="52" customWidth="1"/>
    <col min="12800" max="12800" width="25.42578125" style="52" customWidth="1"/>
    <col min="12801" max="13052" width="11.42578125" style="52"/>
    <col min="13053" max="13053" width="7.28515625" style="52" customWidth="1"/>
    <col min="13054" max="13054" width="66" style="52" customWidth="1"/>
    <col min="13055" max="13055" width="31.7109375" style="52" customWidth="1"/>
    <col min="13056" max="13056" width="25.42578125" style="52" customWidth="1"/>
    <col min="13057" max="13308" width="11.42578125" style="52"/>
    <col min="13309" max="13309" width="7.28515625" style="52" customWidth="1"/>
    <col min="13310" max="13310" width="66" style="52" customWidth="1"/>
    <col min="13311" max="13311" width="31.7109375" style="52" customWidth="1"/>
    <col min="13312" max="13312" width="25.42578125" style="52" customWidth="1"/>
    <col min="13313" max="13564" width="11.42578125" style="52"/>
    <col min="13565" max="13565" width="7.28515625" style="52" customWidth="1"/>
    <col min="13566" max="13566" width="66" style="52" customWidth="1"/>
    <col min="13567" max="13567" width="31.7109375" style="52" customWidth="1"/>
    <col min="13568" max="13568" width="25.42578125" style="52" customWidth="1"/>
    <col min="13569" max="13820" width="11.42578125" style="52"/>
    <col min="13821" max="13821" width="7.28515625" style="52" customWidth="1"/>
    <col min="13822" max="13822" width="66" style="52" customWidth="1"/>
    <col min="13823" max="13823" width="31.7109375" style="52" customWidth="1"/>
    <col min="13824" max="13824" width="25.42578125" style="52" customWidth="1"/>
    <col min="13825" max="14076" width="11.42578125" style="52"/>
    <col min="14077" max="14077" width="7.28515625" style="52" customWidth="1"/>
    <col min="14078" max="14078" width="66" style="52" customWidth="1"/>
    <col min="14079" max="14079" width="31.7109375" style="52" customWidth="1"/>
    <col min="14080" max="14080" width="25.42578125" style="52" customWidth="1"/>
    <col min="14081" max="14332" width="11.42578125" style="52"/>
    <col min="14333" max="14333" width="7.28515625" style="52" customWidth="1"/>
    <col min="14334" max="14334" width="66" style="52" customWidth="1"/>
    <col min="14335" max="14335" width="31.7109375" style="52" customWidth="1"/>
    <col min="14336" max="14336" width="25.42578125" style="52" customWidth="1"/>
    <col min="14337" max="14588" width="11.42578125" style="52"/>
    <col min="14589" max="14589" width="7.28515625" style="52" customWidth="1"/>
    <col min="14590" max="14590" width="66" style="52" customWidth="1"/>
    <col min="14591" max="14591" width="31.7109375" style="52" customWidth="1"/>
    <col min="14592" max="14592" width="25.42578125" style="52" customWidth="1"/>
    <col min="14593" max="14844" width="11.42578125" style="52"/>
    <col min="14845" max="14845" width="7.28515625" style="52" customWidth="1"/>
    <col min="14846" max="14846" width="66" style="52" customWidth="1"/>
    <col min="14847" max="14847" width="31.7109375" style="52" customWidth="1"/>
    <col min="14848" max="14848" width="25.42578125" style="52" customWidth="1"/>
    <col min="14849" max="15100" width="11.42578125" style="52"/>
    <col min="15101" max="15101" width="7.28515625" style="52" customWidth="1"/>
    <col min="15102" max="15102" width="66" style="52" customWidth="1"/>
    <col min="15103" max="15103" width="31.7109375" style="52" customWidth="1"/>
    <col min="15104" max="15104" width="25.42578125" style="52" customWidth="1"/>
    <col min="15105" max="15356" width="11.42578125" style="52"/>
    <col min="15357" max="15357" width="7.28515625" style="52" customWidth="1"/>
    <col min="15358" max="15358" width="66" style="52" customWidth="1"/>
    <col min="15359" max="15359" width="31.7109375" style="52" customWidth="1"/>
    <col min="15360" max="15360" width="25.42578125" style="52" customWidth="1"/>
    <col min="15361" max="15612" width="11.42578125" style="52"/>
    <col min="15613" max="15613" width="7.28515625" style="52" customWidth="1"/>
    <col min="15614" max="15614" width="66" style="52" customWidth="1"/>
    <col min="15615" max="15615" width="31.7109375" style="52" customWidth="1"/>
    <col min="15616" max="15616" width="25.42578125" style="52" customWidth="1"/>
    <col min="15617" max="15868" width="11.42578125" style="52"/>
    <col min="15869" max="15869" width="7.28515625" style="52" customWidth="1"/>
    <col min="15870" max="15870" width="66" style="52" customWidth="1"/>
    <col min="15871" max="15871" width="31.7109375" style="52" customWidth="1"/>
    <col min="15872" max="15872" width="25.42578125" style="52" customWidth="1"/>
    <col min="15873" max="16124" width="11.42578125" style="52"/>
    <col min="16125" max="16125" width="7.28515625" style="52" customWidth="1"/>
    <col min="16126" max="16126" width="66" style="52" customWidth="1"/>
    <col min="16127" max="16127" width="31.7109375" style="52" customWidth="1"/>
    <col min="16128" max="16128" width="25.42578125" style="52" customWidth="1"/>
    <col min="16129" max="16384" width="11.42578125" style="52"/>
  </cols>
  <sheetData>
    <row r="1" spans="1:50" s="151" customFormat="1" ht="36" customHeight="1" x14ac:dyDescent="0.25">
      <c r="A1" s="472"/>
      <c r="B1" s="473" t="s">
        <v>99</v>
      </c>
      <c r="C1" s="473"/>
      <c r="D1" s="473"/>
      <c r="E1" s="473"/>
      <c r="F1" s="393"/>
      <c r="I1" s="150"/>
      <c r="J1" s="150"/>
      <c r="K1" s="150"/>
    </row>
    <row r="2" spans="1:50" s="151" customFormat="1" ht="36" customHeight="1" x14ac:dyDescent="0.25">
      <c r="A2" s="474"/>
      <c r="B2" s="473" t="s">
        <v>1</v>
      </c>
      <c r="C2" s="473"/>
      <c r="D2" s="473"/>
      <c r="E2" s="473"/>
      <c r="F2" s="394"/>
      <c r="I2" s="150"/>
      <c r="J2" s="150"/>
      <c r="K2" s="150"/>
    </row>
    <row r="3" spans="1:50" s="151" customFormat="1" ht="36" customHeight="1" x14ac:dyDescent="0.25">
      <c r="A3" s="475"/>
      <c r="B3" s="473" t="s">
        <v>2</v>
      </c>
      <c r="C3" s="473"/>
      <c r="D3" s="476" t="s">
        <v>695</v>
      </c>
      <c r="E3" s="477"/>
      <c r="F3" s="395"/>
      <c r="I3" s="150"/>
      <c r="J3" s="150"/>
      <c r="K3" s="150"/>
    </row>
    <row r="6" spans="1:50" s="3" customFormat="1" ht="3.75" customHeight="1" x14ac:dyDescent="0.2">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row>
    <row r="7" spans="1:50" s="3" customFormat="1" x14ac:dyDescent="0.2">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row>
    <row r="8" spans="1:50" s="151" customFormat="1" ht="17.25" customHeight="1" x14ac:dyDescent="0.25">
      <c r="A8" s="478" t="s">
        <v>100</v>
      </c>
      <c r="B8" s="479"/>
      <c r="C8" s="414" t="s">
        <v>709</v>
      </c>
      <c r="D8" s="415"/>
      <c r="E8" s="415"/>
      <c r="F8" s="416"/>
      <c r="G8" s="145"/>
      <c r="H8" s="145"/>
      <c r="I8" s="152"/>
      <c r="J8" s="152"/>
      <c r="K8" s="152"/>
      <c r="L8" s="145"/>
      <c r="M8" s="145"/>
    </row>
    <row r="9" spans="1:50" s="151" customFormat="1" ht="18" customHeight="1" x14ac:dyDescent="0.25">
      <c r="A9" s="478" t="s">
        <v>694</v>
      </c>
      <c r="B9" s="479"/>
      <c r="C9" s="480" t="s">
        <v>757</v>
      </c>
      <c r="D9" s="480"/>
      <c r="E9" s="480"/>
      <c r="F9" s="480"/>
      <c r="G9" s="145"/>
      <c r="H9" s="145"/>
      <c r="I9" s="152"/>
      <c r="J9" s="152"/>
      <c r="K9" s="152"/>
      <c r="L9" s="145"/>
      <c r="M9" s="145"/>
    </row>
    <row r="10" spans="1:50" s="151" customFormat="1" ht="15" customHeight="1" x14ac:dyDescent="0.25">
      <c r="A10" s="481" t="s">
        <v>101</v>
      </c>
      <c r="B10" s="482"/>
      <c r="C10" s="483" t="s">
        <v>758</v>
      </c>
      <c r="D10" s="484"/>
      <c r="E10" s="484"/>
      <c r="F10" s="485"/>
      <c r="G10" s="145"/>
      <c r="H10" s="145"/>
      <c r="I10" s="152"/>
      <c r="J10" s="152"/>
      <c r="K10" s="152"/>
      <c r="L10" s="145"/>
      <c r="M10" s="145"/>
    </row>
    <row r="11" spans="1:50" s="151" customFormat="1" ht="15" customHeight="1" x14ac:dyDescent="0.25">
      <c r="A11" s="481" t="s">
        <v>696</v>
      </c>
      <c r="B11" s="482"/>
      <c r="C11" s="480" t="s">
        <v>711</v>
      </c>
      <c r="D11" s="480"/>
      <c r="E11" s="480"/>
      <c r="F11" s="480"/>
      <c r="G11" s="145"/>
      <c r="H11" s="145"/>
      <c r="I11" s="152"/>
      <c r="J11" s="152"/>
      <c r="K11" s="152"/>
      <c r="L11" s="145"/>
      <c r="M11" s="145"/>
    </row>
    <row r="12" spans="1:50" s="151" customFormat="1" ht="38.25" customHeight="1" x14ac:dyDescent="0.25">
      <c r="A12" s="478" t="s">
        <v>102</v>
      </c>
      <c r="B12" s="479"/>
      <c r="C12" s="486" t="s">
        <v>759</v>
      </c>
      <c r="D12" s="486"/>
      <c r="E12" s="486"/>
      <c r="F12" s="486"/>
      <c r="G12" s="145"/>
      <c r="H12" s="145"/>
      <c r="I12" s="152"/>
      <c r="J12" s="152"/>
      <c r="K12" s="152"/>
      <c r="L12" s="145"/>
    </row>
    <row r="13" spans="1:50" s="151" customFormat="1" ht="33" customHeight="1" x14ac:dyDescent="0.25">
      <c r="A13" s="481" t="s">
        <v>103</v>
      </c>
      <c r="B13" s="482"/>
      <c r="C13" s="486" t="s">
        <v>712</v>
      </c>
      <c r="D13" s="486"/>
      <c r="E13" s="486"/>
      <c r="F13" s="486"/>
      <c r="G13" s="145"/>
      <c r="H13" s="145"/>
      <c r="I13" s="152"/>
      <c r="J13" s="152"/>
      <c r="K13" s="152"/>
      <c r="L13" s="145"/>
      <c r="M13" s="145"/>
    </row>
    <row r="14" spans="1:50" s="151" customFormat="1" ht="20.25" customHeight="1" x14ac:dyDescent="0.25">
      <c r="A14" s="481" t="s">
        <v>697</v>
      </c>
      <c r="B14" s="482"/>
      <c r="C14" s="480" t="s">
        <v>879</v>
      </c>
      <c r="D14" s="480"/>
      <c r="E14" s="480"/>
      <c r="F14" s="480"/>
      <c r="G14" s="145"/>
      <c r="H14" s="145"/>
      <c r="I14" s="152"/>
      <c r="J14" s="152"/>
      <c r="K14" s="152"/>
      <c r="L14" s="145"/>
      <c r="M14" s="145"/>
    </row>
    <row r="15" spans="1:50" s="151" customFormat="1" ht="20.25" customHeight="1" x14ac:dyDescent="0.25">
      <c r="A15" s="478" t="s">
        <v>104</v>
      </c>
      <c r="B15" s="479"/>
      <c r="C15" s="480" t="s">
        <v>713</v>
      </c>
      <c r="D15" s="480"/>
      <c r="E15" s="480"/>
      <c r="F15" s="480"/>
      <c r="G15" s="145"/>
      <c r="H15" s="145"/>
      <c r="I15" s="152"/>
      <c r="J15" s="152"/>
      <c r="K15" s="152"/>
      <c r="L15" s="145"/>
      <c r="M15" s="145"/>
    </row>
    <row r="16" spans="1:50" s="151" customFormat="1" ht="24.75" customHeight="1" x14ac:dyDescent="0.25">
      <c r="A16" s="487" t="s">
        <v>105</v>
      </c>
      <c r="B16" s="488"/>
      <c r="C16" s="165" t="s">
        <v>106</v>
      </c>
      <c r="D16" s="489">
        <v>45597</v>
      </c>
      <c r="E16" s="490"/>
      <c r="F16" s="413">
        <v>2024</v>
      </c>
      <c r="G16" s="145"/>
      <c r="H16" s="145"/>
      <c r="I16" s="152"/>
      <c r="J16" s="152"/>
      <c r="K16" s="152"/>
      <c r="L16" s="145"/>
      <c r="M16" s="145"/>
    </row>
    <row r="17" spans="1:17" s="151" customFormat="1" ht="14.25" customHeight="1" x14ac:dyDescent="0.25">
      <c r="A17" s="491"/>
      <c r="B17" s="492"/>
      <c r="C17" s="165" t="s">
        <v>107</v>
      </c>
      <c r="D17" s="489">
        <v>45626</v>
      </c>
      <c r="E17" s="490"/>
      <c r="F17" s="413"/>
      <c r="G17" s="145"/>
      <c r="H17" s="145"/>
      <c r="I17" s="152"/>
      <c r="J17" s="152"/>
      <c r="K17" s="152"/>
      <c r="L17" s="145"/>
      <c r="M17" s="145"/>
    </row>
    <row r="18" spans="1:17" ht="15" x14ac:dyDescent="0.2">
      <c r="B18" s="494"/>
      <c r="C18" s="52"/>
      <c r="I18" s="52"/>
      <c r="J18" s="52"/>
      <c r="K18" s="52"/>
    </row>
    <row r="19" spans="1:17" ht="21" customHeight="1" thickBot="1" x14ac:dyDescent="0.3">
      <c r="A19" s="487" t="s">
        <v>127</v>
      </c>
      <c r="B19" s="488"/>
      <c r="C19" s="129"/>
      <c r="D19" s="130"/>
      <c r="E19" s="130"/>
      <c r="F19" s="129"/>
      <c r="H19" s="131" t="s">
        <v>109</v>
      </c>
      <c r="I19" s="129"/>
      <c r="J19" s="129"/>
      <c r="K19" s="129"/>
      <c r="L19" s="130"/>
      <c r="M19" s="130"/>
    </row>
    <row r="20" spans="1:17" s="132" customFormat="1" ht="21" customHeight="1" x14ac:dyDescent="0.25">
      <c r="A20" s="514"/>
      <c r="B20" s="515"/>
      <c r="C20" s="516" t="s">
        <v>128</v>
      </c>
      <c r="D20" s="517"/>
      <c r="E20" s="518"/>
      <c r="F20" s="519" t="s">
        <v>129</v>
      </c>
      <c r="G20" s="520"/>
      <c r="H20" s="521"/>
      <c r="I20" s="516" t="s">
        <v>130</v>
      </c>
      <c r="J20" s="517"/>
      <c r="K20" s="517"/>
      <c r="L20" s="517"/>
      <c r="M20" s="518"/>
      <c r="N20" s="425"/>
      <c r="O20" s="426"/>
      <c r="P20" s="426"/>
      <c r="Q20" s="427"/>
    </row>
    <row r="21" spans="1:17" s="133" customFormat="1" ht="166.5" customHeight="1" x14ac:dyDescent="0.25">
      <c r="A21" s="522" t="s">
        <v>131</v>
      </c>
      <c r="B21" s="523" t="s">
        <v>112</v>
      </c>
      <c r="C21" s="524" t="s">
        <v>132</v>
      </c>
      <c r="D21" s="525" t="s">
        <v>133</v>
      </c>
      <c r="E21" s="526" t="s">
        <v>134</v>
      </c>
      <c r="F21" s="527" t="s">
        <v>135</v>
      </c>
      <c r="G21" s="528" t="s">
        <v>136</v>
      </c>
      <c r="H21" s="529" t="s">
        <v>134</v>
      </c>
      <c r="I21" s="524" t="s">
        <v>132</v>
      </c>
      <c r="J21" s="525" t="s">
        <v>137</v>
      </c>
      <c r="K21" s="525" t="s">
        <v>138</v>
      </c>
      <c r="L21" s="525" t="s">
        <v>133</v>
      </c>
      <c r="M21" s="526" t="s">
        <v>134</v>
      </c>
      <c r="N21" s="312" t="s">
        <v>699</v>
      </c>
      <c r="O21" s="148" t="s">
        <v>139</v>
      </c>
      <c r="P21" s="148" t="s">
        <v>140</v>
      </c>
      <c r="Q21" s="313" t="s">
        <v>700</v>
      </c>
    </row>
    <row r="22" spans="1:17" s="147" customFormat="1" ht="163.5" customHeight="1" x14ac:dyDescent="0.25">
      <c r="A22" s="308">
        <v>1</v>
      </c>
      <c r="B22" s="309" t="s">
        <v>718</v>
      </c>
      <c r="C22" s="343">
        <v>71947347</v>
      </c>
      <c r="D22" s="343">
        <v>50968680</v>
      </c>
      <c r="E22" s="307">
        <f>D22/C22</f>
        <v>0.70841639233757991</v>
      </c>
      <c r="F22" s="328">
        <v>2</v>
      </c>
      <c r="G22" s="323">
        <v>1.8</v>
      </c>
      <c r="H22" s="307">
        <f>G22/F22</f>
        <v>0.9</v>
      </c>
      <c r="I22" s="530">
        <v>0</v>
      </c>
      <c r="J22" s="531">
        <v>0</v>
      </c>
      <c r="K22" s="347">
        <f>I22-J22</f>
        <v>0</v>
      </c>
      <c r="L22" s="347">
        <v>0</v>
      </c>
      <c r="M22" s="337">
        <v>0</v>
      </c>
      <c r="N22" s="532" t="s">
        <v>878</v>
      </c>
      <c r="O22" s="533" t="s">
        <v>790</v>
      </c>
      <c r="P22" s="533" t="s">
        <v>790</v>
      </c>
      <c r="Q22" s="534" t="s">
        <v>791</v>
      </c>
    </row>
    <row r="23" spans="1:17" s="145" customFormat="1" ht="205.5" customHeight="1" x14ac:dyDescent="0.25">
      <c r="A23" s="308">
        <v>2</v>
      </c>
      <c r="B23" s="309" t="s">
        <v>719</v>
      </c>
      <c r="C23" s="343">
        <v>83461250</v>
      </c>
      <c r="D23" s="343">
        <v>66919083</v>
      </c>
      <c r="E23" s="307">
        <f>D23/C23</f>
        <v>0.80179823570818798</v>
      </c>
      <c r="F23" s="328">
        <v>1</v>
      </c>
      <c r="G23" s="323">
        <v>0.86670000000000003</v>
      </c>
      <c r="H23" s="307">
        <f t="shared" ref="H23:H26" si="0">G23/F23</f>
        <v>0.86670000000000003</v>
      </c>
      <c r="I23" s="530">
        <v>0</v>
      </c>
      <c r="J23" s="531">
        <v>0</v>
      </c>
      <c r="K23" s="347">
        <f t="shared" ref="K23:K26" si="1">I23-J23</f>
        <v>0</v>
      </c>
      <c r="L23" s="347">
        <v>0</v>
      </c>
      <c r="M23" s="337">
        <v>0</v>
      </c>
      <c r="N23" s="532" t="s">
        <v>877</v>
      </c>
      <c r="O23" s="533" t="s">
        <v>790</v>
      </c>
      <c r="P23" s="533" t="s">
        <v>790</v>
      </c>
      <c r="Q23" s="534" t="s">
        <v>792</v>
      </c>
    </row>
    <row r="24" spans="1:17" s="145" customFormat="1" ht="156.75" customHeight="1" x14ac:dyDescent="0.25">
      <c r="A24" s="310">
        <v>3</v>
      </c>
      <c r="B24" s="311" t="s">
        <v>720</v>
      </c>
      <c r="C24" s="343">
        <v>30983000</v>
      </c>
      <c r="D24" s="343">
        <v>20811666</v>
      </c>
      <c r="E24" s="307">
        <f>D24/C24</f>
        <v>0.67171242294161315</v>
      </c>
      <c r="F24" s="328">
        <v>1</v>
      </c>
      <c r="G24" s="323">
        <v>0.83</v>
      </c>
      <c r="H24" s="307">
        <f t="shared" si="0"/>
        <v>0.83</v>
      </c>
      <c r="I24" s="530">
        <v>0</v>
      </c>
      <c r="J24" s="531">
        <v>0</v>
      </c>
      <c r="K24" s="347">
        <f t="shared" si="1"/>
        <v>0</v>
      </c>
      <c r="L24" s="347">
        <v>0</v>
      </c>
      <c r="M24" s="337">
        <v>0</v>
      </c>
      <c r="N24" s="532" t="s">
        <v>880</v>
      </c>
      <c r="O24" s="533" t="s">
        <v>790</v>
      </c>
      <c r="P24" s="533" t="s">
        <v>790</v>
      </c>
      <c r="Q24" s="534" t="s">
        <v>793</v>
      </c>
    </row>
    <row r="25" spans="1:17" s="145" customFormat="1" ht="165" customHeight="1" x14ac:dyDescent="0.25">
      <c r="A25" s="310">
        <v>4</v>
      </c>
      <c r="B25" s="311" t="s">
        <v>721</v>
      </c>
      <c r="C25" s="343">
        <v>35493000</v>
      </c>
      <c r="D25" s="343">
        <v>25191333</v>
      </c>
      <c r="E25" s="307">
        <f>D25/C25</f>
        <v>0.70975496576789787</v>
      </c>
      <c r="F25" s="328">
        <v>1</v>
      </c>
      <c r="G25" s="323">
        <v>0.84</v>
      </c>
      <c r="H25" s="307">
        <f t="shared" si="0"/>
        <v>0.84</v>
      </c>
      <c r="I25" s="530">
        <v>0</v>
      </c>
      <c r="J25" s="531">
        <v>0</v>
      </c>
      <c r="K25" s="347">
        <f t="shared" si="1"/>
        <v>0</v>
      </c>
      <c r="L25" s="347">
        <v>0</v>
      </c>
      <c r="M25" s="337">
        <v>0</v>
      </c>
      <c r="N25" s="532" t="s">
        <v>881</v>
      </c>
      <c r="O25" s="533" t="s">
        <v>790</v>
      </c>
      <c r="P25" s="533" t="s">
        <v>790</v>
      </c>
      <c r="Q25" s="534" t="s">
        <v>794</v>
      </c>
    </row>
    <row r="26" spans="1:17" s="145" customFormat="1" ht="154.5" customHeight="1" thickBot="1" x14ac:dyDescent="0.3">
      <c r="A26" s="314">
        <v>5</v>
      </c>
      <c r="B26" s="315" t="s">
        <v>722</v>
      </c>
      <c r="C26" s="344">
        <v>73094422</v>
      </c>
      <c r="D26" s="344">
        <v>44875578</v>
      </c>
      <c r="E26" s="316">
        <f>D26/C26</f>
        <v>0.61393984345344432</v>
      </c>
      <c r="F26" s="329">
        <v>1</v>
      </c>
      <c r="G26" s="322">
        <v>0.73</v>
      </c>
      <c r="H26" s="316">
        <f t="shared" si="0"/>
        <v>0.73</v>
      </c>
      <c r="I26" s="535">
        <v>0</v>
      </c>
      <c r="J26" s="536">
        <v>0</v>
      </c>
      <c r="K26" s="348">
        <f t="shared" si="1"/>
        <v>0</v>
      </c>
      <c r="L26" s="348">
        <v>0</v>
      </c>
      <c r="M26" s="349">
        <v>0</v>
      </c>
      <c r="N26" s="532" t="s">
        <v>882</v>
      </c>
      <c r="O26" s="533" t="s">
        <v>790</v>
      </c>
      <c r="P26" s="533" t="s">
        <v>790</v>
      </c>
      <c r="Q26" s="534" t="s">
        <v>795</v>
      </c>
    </row>
    <row r="27" spans="1:17" ht="41.25" customHeight="1" thickBot="1" x14ac:dyDescent="0.25">
      <c r="A27" s="423" t="s">
        <v>141</v>
      </c>
      <c r="B27" s="424"/>
      <c r="C27" s="345">
        <v>294979019</v>
      </c>
      <c r="D27" s="345">
        <f>SUM(D22:D26)</f>
        <v>208766340</v>
      </c>
      <c r="E27" s="346">
        <f>+D27/C27</f>
        <v>0.70773284387388924</v>
      </c>
      <c r="F27" s="420"/>
      <c r="G27" s="421"/>
      <c r="H27" s="422"/>
      <c r="I27" s="345">
        <f>SUM(I22:I26)</f>
        <v>0</v>
      </c>
      <c r="J27" s="350">
        <f>SUM(J22:J26)</f>
        <v>0</v>
      </c>
      <c r="K27" s="350">
        <f>SUM(K22:K26)</f>
        <v>0</v>
      </c>
      <c r="L27" s="350">
        <f>SUM(L22:L26)</f>
        <v>0</v>
      </c>
      <c r="M27" s="351">
        <v>0</v>
      </c>
      <c r="N27" s="532"/>
      <c r="O27" s="537"/>
      <c r="P27" s="537"/>
      <c r="Q27" s="537"/>
    </row>
    <row r="28" spans="1:17" x14ac:dyDescent="0.2">
      <c r="C28" s="330" t="e">
        <f>SUM(#REF!)</f>
        <v>#REF!</v>
      </c>
      <c r="D28" s="330"/>
      <c r="E28" s="331"/>
      <c r="F28" s="332"/>
      <c r="G28" s="332"/>
      <c r="H28" s="332"/>
      <c r="I28" s="330" t="e">
        <f>SUM(#REF!)</f>
        <v>#REF!</v>
      </c>
      <c r="J28" s="330"/>
      <c r="K28" s="330"/>
      <c r="L28" s="330"/>
      <c r="M28" s="331"/>
    </row>
    <row r="30" spans="1:17" x14ac:dyDescent="0.2">
      <c r="I30" s="155"/>
      <c r="J30" s="155"/>
      <c r="K30" s="155"/>
      <c r="L30" s="156"/>
    </row>
    <row r="31" spans="1:17" x14ac:dyDescent="0.2">
      <c r="C31" s="52"/>
      <c r="D31" s="52"/>
      <c r="E31" s="52"/>
      <c r="F31" s="128"/>
      <c r="G31" s="157"/>
      <c r="H31" s="128"/>
      <c r="I31" s="52"/>
      <c r="J31" s="52"/>
      <c r="K31" s="52"/>
      <c r="L31" s="52"/>
      <c r="M31" s="52"/>
    </row>
    <row r="32" spans="1:17" ht="15" x14ac:dyDescent="0.2">
      <c r="C32" s="52"/>
      <c r="D32" s="52"/>
      <c r="E32" s="52"/>
      <c r="F32" s="162"/>
      <c r="G32" s="163"/>
      <c r="H32" s="128"/>
      <c r="I32" s="52"/>
      <c r="J32" s="52"/>
      <c r="K32" s="52"/>
      <c r="L32" s="52"/>
      <c r="M32" s="52"/>
    </row>
    <row r="33" spans="3:13" ht="15" x14ac:dyDescent="0.2">
      <c r="C33" s="52"/>
      <c r="D33" s="52"/>
      <c r="E33" s="52"/>
      <c r="F33" s="162"/>
      <c r="G33" s="163"/>
      <c r="H33" s="128"/>
      <c r="I33" s="52"/>
      <c r="J33" s="52"/>
      <c r="K33" s="52"/>
      <c r="L33" s="52"/>
      <c r="M33" s="52"/>
    </row>
    <row r="34" spans="3:13" ht="15" x14ac:dyDescent="0.2">
      <c r="C34" s="52"/>
      <c r="D34" s="52"/>
      <c r="E34" s="52"/>
      <c r="F34" s="162"/>
      <c r="G34" s="163"/>
      <c r="H34" s="128"/>
      <c r="I34" s="52"/>
      <c r="J34" s="52"/>
      <c r="K34" s="52"/>
      <c r="L34" s="52"/>
      <c r="M34" s="52"/>
    </row>
    <row r="35" spans="3:13" ht="15" x14ac:dyDescent="0.2">
      <c r="C35" s="52"/>
      <c r="D35" s="52"/>
      <c r="E35" s="52"/>
      <c r="F35" s="162"/>
      <c r="G35" s="163"/>
      <c r="H35" s="128"/>
      <c r="I35" s="52"/>
      <c r="J35" s="52"/>
      <c r="K35" s="52"/>
      <c r="L35" s="52"/>
      <c r="M35" s="52"/>
    </row>
    <row r="36" spans="3:13" ht="15" x14ac:dyDescent="0.2">
      <c r="C36" s="52"/>
      <c r="D36" s="52"/>
      <c r="E36" s="52"/>
      <c r="F36" s="162"/>
      <c r="G36" s="163"/>
      <c r="H36" s="128"/>
      <c r="I36" s="52"/>
      <c r="J36" s="52"/>
      <c r="K36" s="52"/>
      <c r="L36" s="52"/>
      <c r="M36" s="52"/>
    </row>
    <row r="37" spans="3:13" ht="15" x14ac:dyDescent="0.2">
      <c r="C37" s="52"/>
      <c r="D37" s="52"/>
      <c r="E37" s="52"/>
      <c r="F37" s="162"/>
      <c r="G37" s="163"/>
      <c r="H37" s="128"/>
      <c r="I37" s="52"/>
      <c r="J37" s="52"/>
      <c r="K37" s="52"/>
      <c r="L37" s="52"/>
      <c r="M37" s="52"/>
    </row>
    <row r="38" spans="3:13" ht="15" x14ac:dyDescent="0.2">
      <c r="C38" s="52"/>
      <c r="D38" s="52"/>
      <c r="E38" s="52"/>
      <c r="F38" s="162"/>
      <c r="G38" s="163"/>
      <c r="H38" s="128"/>
      <c r="I38" s="52"/>
      <c r="J38" s="52"/>
      <c r="K38" s="52"/>
      <c r="L38" s="52"/>
      <c r="M38" s="52"/>
    </row>
    <row r="40" spans="3:13" x14ac:dyDescent="0.2">
      <c r="I40" s="164"/>
      <c r="J40" s="164"/>
      <c r="K40" s="164"/>
      <c r="L40" s="164"/>
    </row>
    <row r="41" spans="3:13" x14ac:dyDescent="0.2">
      <c r="I41" s="164"/>
      <c r="J41" s="164"/>
      <c r="K41" s="164"/>
      <c r="L41" s="164"/>
    </row>
    <row r="42" spans="3:13" x14ac:dyDescent="0.2">
      <c r="I42" s="164"/>
      <c r="J42" s="164"/>
      <c r="K42" s="164"/>
      <c r="L42" s="164"/>
    </row>
    <row r="43" spans="3:13" x14ac:dyDescent="0.2">
      <c r="I43" s="164"/>
      <c r="J43" s="164"/>
      <c r="K43" s="164"/>
      <c r="L43" s="164"/>
    </row>
    <row r="44" spans="3:13" x14ac:dyDescent="0.2">
      <c r="I44" s="164"/>
      <c r="J44" s="164"/>
      <c r="K44" s="164"/>
      <c r="L44" s="164"/>
    </row>
    <row r="45" spans="3:13" x14ac:dyDescent="0.2">
      <c r="I45" s="164"/>
      <c r="J45" s="164"/>
      <c r="K45" s="164"/>
      <c r="L45" s="164"/>
    </row>
    <row r="46" spans="3:13" x14ac:dyDescent="0.2">
      <c r="I46" s="164"/>
      <c r="J46" s="164"/>
      <c r="K46" s="164"/>
      <c r="L46" s="164"/>
    </row>
    <row r="47" spans="3:13" x14ac:dyDescent="0.2">
      <c r="I47" s="164"/>
      <c r="J47" s="164"/>
      <c r="K47" s="164"/>
    </row>
    <row r="48" spans="3:13" x14ac:dyDescent="0.2">
      <c r="I48" s="164"/>
      <c r="J48" s="164"/>
      <c r="K48" s="164"/>
    </row>
    <row r="49" spans="9:11" x14ac:dyDescent="0.2">
      <c r="I49" s="164"/>
      <c r="J49" s="164"/>
      <c r="K49" s="164"/>
    </row>
    <row r="50" spans="9:11" x14ac:dyDescent="0.2">
      <c r="I50" s="164"/>
      <c r="J50" s="164"/>
      <c r="K50" s="164"/>
    </row>
    <row r="51" spans="9:11" x14ac:dyDescent="0.2">
      <c r="I51" s="164"/>
      <c r="J51" s="164"/>
      <c r="K51" s="164"/>
    </row>
  </sheetData>
  <mergeCells count="33">
    <mergeCell ref="F27:H27"/>
    <mergeCell ref="A27:B27"/>
    <mergeCell ref="N20:Q20"/>
    <mergeCell ref="F20:H20"/>
    <mergeCell ref="A19:B19"/>
    <mergeCell ref="C20:E20"/>
    <mergeCell ref="I20:M20"/>
    <mergeCell ref="C14:F14"/>
    <mergeCell ref="D16:E16"/>
    <mergeCell ref="A15:B15"/>
    <mergeCell ref="A16:B17"/>
    <mergeCell ref="C15:F15"/>
    <mergeCell ref="F16:F17"/>
    <mergeCell ref="D17:E17"/>
    <mergeCell ref="A14:B14"/>
    <mergeCell ref="A8:B8"/>
    <mergeCell ref="C8:F8"/>
    <mergeCell ref="A9:B9"/>
    <mergeCell ref="C9:F9"/>
    <mergeCell ref="A10:B10"/>
    <mergeCell ref="C10:F10"/>
    <mergeCell ref="A11:B11"/>
    <mergeCell ref="C11:F11"/>
    <mergeCell ref="A12:B12"/>
    <mergeCell ref="C12:F12"/>
    <mergeCell ref="A13:B13"/>
    <mergeCell ref="C13:F13"/>
    <mergeCell ref="A1:A3"/>
    <mergeCell ref="B1:E1"/>
    <mergeCell ref="F1:F3"/>
    <mergeCell ref="B2:E2"/>
    <mergeCell ref="B3:C3"/>
    <mergeCell ref="D3:E3"/>
  </mergeCells>
  <dataValidations xWindow="57" yWindow="631" count="12">
    <dataValidation allowBlank="1" showInputMessage="1" showErrorMessage="1" prompt="No.  META: Corresponde número de la meta establecida en la ficha EBI." sqref="A20:A21" xr:uid="{00000000-0002-0000-0400-000000000000}"/>
    <dataValidation allowBlank="1" showInputMessage="1" showErrorMessage="1" prompt="DESCRIPCIÓN DE LA META: Transcriba, literalmente, la meta según como se encuentra en Ficha EBI. " sqref="B20:B21" xr:uid="{00000000-0002-0000-0400-000001000000}"/>
    <dataValidation allowBlank="1" showInputMessage="1" showErrorMessage="1" prompt="Ingrese el valor programado, tener en cuenta las modificaciones presupuestales durante el tiempo de reporte.Debe coincidir con la Herramienta Financiera y con BOGDATA." sqref="C21 I21:K21" xr:uid="{00000000-0002-0000-0400-000002000000}"/>
    <dataValidation allowBlank="1" showInputMessage="1" showErrorMessage="1" prompt="Son los recursos ejecutados o que cuentan con Registro  Presupuestal. Debe coincidir con las Herramientas Financieras y BOGDATA." sqref="L21 D21" xr:uid="{00000000-0002-0000-0400-000003000000}"/>
    <dataValidation allowBlank="1" showInputMessage="1" showErrorMessage="1" prompt="Las celdas de los porcentajes se encuentran formuladas automáticamente, su formula es: (Ejecutado/Programado)*100" sqref="E21 H21 M21" xr:uid="{00000000-0002-0000-0400-000004000000}"/>
    <dataValidation allowBlank="1" showInputMessage="1" showErrorMessage="1" prompt="EJECUTADO: Ingrese el avance de la magnitud al corte de la presentación del reporte._x000a_" sqref="G21" xr:uid="{00000000-0002-0000-0400-000005000000}"/>
    <dataValidation allowBlank="1" showErrorMessage="1" prompt="Mencionar los aspectos más relevantes frente a las acciones de cumplimiento de la meta. Ejem: si la meta es atender integralmente, qué se ha hecho para este fin (esta información debe estar relacionada con el avance cuantitativo de actividades y tareas)." sqref="N21" xr:uid="{00000000-0002-0000-0400-000006000000}"/>
    <dataValidation allowBlank="1" showInputMessage="1" showErrorMessage="1" prompt="RETRASOS PARA CUMPLIMIENTO META: Mencionar aspectos de la gestión o de la implementación que hayan retrasado el cumplimiento de la meta. " sqref="O21" xr:uid="{00000000-0002-0000-0400-000007000000}"/>
    <dataValidation allowBlank="1" showInputMessage="1" showErrorMessage="1" prompt="SOLUCIONES A LOS RETRASOS: Mencionar las acciones adelantadas para atenuar el impacto del retraso." sqref="P21" xr:uid="{00000000-0002-0000-0400-000008000000}"/>
    <dataValidation allowBlank="1" showInputMessage="1" showErrorMessage="1" prompt="BENEFICIO PARA LA CIUDAD: Teniendo en cuenta los logros de Ciudad y de Gestión, mencionar los beneficios que traen estas acciones y cuál es la apuesta de transformación. " sqref="Q21" xr:uid="{00000000-0002-0000-0400-000009000000}"/>
    <dataValidation allowBlank="1" showInputMessage="1" showErrorMessage="1" prompt="Ingrese numéricamente la programación a la fecha de reporte. Si se requiere ajuste de la meta se debe solicitar el aval a la OAP de manera oficial." sqref="F21" xr:uid="{00000000-0002-0000-0400-00000A000000}"/>
    <dataValidation allowBlank="1" showInputMessage="1" showErrorMessage="1" prompt="REPORTE CUALITATIVO: de forma sintética se debe colocar la información de avance cualitativo de las diferentes metas." sqref="N20:Q20" xr:uid="{00000000-0002-0000-0400-00000B000000}"/>
  </dataValidations>
  <pageMargins left="0.70866141732283472" right="0.70866141732283472" top="0.74803149606299213" bottom="0.74803149606299213" header="0.31496062992125984" footer="0.31496062992125984"/>
  <pageSetup scale="91" orientation="landscape" r:id="rId1"/>
  <headerFooter scaleWithDoc="0" alignWithMargins="0"/>
  <drawing r:id="rId2"/>
  <extLst>
    <ext xmlns:x14="http://schemas.microsoft.com/office/spreadsheetml/2009/9/main" uri="{CCE6A557-97BC-4b89-ADB6-D9C93CAAB3DF}">
      <x14:dataValidations xmlns:xm="http://schemas.microsoft.com/office/excel/2006/main" xWindow="57" yWindow="631" count="1">
        <x14:dataValidation type="list" allowBlank="1" showInputMessage="1" showErrorMessage="1" xr:uid="{00000000-0002-0000-0400-00000C000000}">
          <x14:formula1>
            <xm:f>'/Users/adrianarodriguez/Downloads/C:\Users\ogarzona\Documents\OSCAR 2017\INFORMES\[1096 Formato SPI 2017 Def Marzo 2017 OG.xlsx]Listas desplegables'!#REF!</xm:f>
          </x14:formula1>
          <xm:sqref>G6:H6 L16 G9:M9 N6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92"/>
  <sheetViews>
    <sheetView zoomScale="60" zoomScaleNormal="60" workbookViewId="0">
      <selection activeCell="I10" sqref="I10"/>
    </sheetView>
  </sheetViews>
  <sheetFormatPr baseColWidth="10" defaultColWidth="11.42578125" defaultRowHeight="15" x14ac:dyDescent="0.25"/>
  <cols>
    <col min="1" max="1" width="60" style="543" customWidth="1"/>
    <col min="2" max="2" width="28.28515625" style="543" customWidth="1"/>
    <col min="3" max="3" width="26.28515625" style="543" customWidth="1"/>
    <col min="4" max="4" width="24.7109375" style="543" bestFit="1" customWidth="1"/>
    <col min="5" max="5" width="28" style="543" customWidth="1"/>
    <col min="6" max="6" width="29.42578125" style="543" bestFit="1" customWidth="1"/>
    <col min="7" max="7" width="19.28515625" style="543" customWidth="1"/>
    <col min="8" max="8" width="24.42578125" style="543" customWidth="1"/>
    <col min="9" max="9" width="24" style="542" customWidth="1"/>
    <col min="10" max="10" width="21.42578125" style="542" customWidth="1"/>
    <col min="11" max="11" width="28.140625" style="542" customWidth="1"/>
    <col min="12" max="12" width="25.7109375" style="542" customWidth="1"/>
    <col min="13" max="13" width="30.28515625" style="542" customWidth="1"/>
    <col min="14" max="15" width="20.140625" style="542" customWidth="1"/>
    <col min="16" max="16" width="20.42578125" style="542" bestFit="1" customWidth="1"/>
    <col min="17" max="17" width="20" style="542" customWidth="1"/>
    <col min="18" max="18" width="22.42578125" style="543" customWidth="1"/>
    <col min="19" max="19" width="24.42578125" style="543" customWidth="1"/>
    <col min="20" max="16384" width="11.42578125" style="543"/>
  </cols>
  <sheetData>
    <row r="1" spans="1:22" ht="41.25" customHeight="1" x14ac:dyDescent="0.25">
      <c r="A1" s="538"/>
      <c r="B1" s="539" t="s">
        <v>99</v>
      </c>
      <c r="C1" s="540"/>
      <c r="D1" s="540"/>
      <c r="E1" s="540"/>
      <c r="F1" s="540"/>
      <c r="G1" s="541"/>
      <c r="H1" s="538"/>
    </row>
    <row r="2" spans="1:22" ht="41.25" customHeight="1" x14ac:dyDescent="0.25">
      <c r="A2" s="544"/>
      <c r="B2" s="539" t="s">
        <v>1</v>
      </c>
      <c r="C2" s="540"/>
      <c r="D2" s="540"/>
      <c r="E2" s="540"/>
      <c r="F2" s="540"/>
      <c r="G2" s="541"/>
      <c r="H2" s="544"/>
    </row>
    <row r="3" spans="1:22" ht="41.25" customHeight="1" x14ac:dyDescent="0.25">
      <c r="A3" s="545"/>
      <c r="B3" s="539" t="s">
        <v>2</v>
      </c>
      <c r="C3" s="540"/>
      <c r="D3" s="541"/>
      <c r="E3" s="539" t="s">
        <v>695</v>
      </c>
      <c r="F3" s="540"/>
      <c r="G3" s="541"/>
      <c r="H3" s="545"/>
    </row>
    <row r="4" spans="1:22" s="151" customFormat="1" x14ac:dyDescent="0.25">
      <c r="A4" s="546"/>
      <c r="B4" s="546"/>
      <c r="I4" s="542"/>
      <c r="J4" s="542"/>
      <c r="K4" s="542"/>
      <c r="L4" s="542"/>
      <c r="M4" s="542"/>
      <c r="N4" s="542"/>
      <c r="O4" s="542"/>
      <c r="P4" s="542"/>
      <c r="Q4" s="542"/>
    </row>
    <row r="5" spans="1:22" s="151" customFormat="1" x14ac:dyDescent="0.25">
      <c r="A5" s="546"/>
      <c r="B5" s="546"/>
      <c r="I5" s="542"/>
      <c r="J5" s="542"/>
      <c r="K5" s="542"/>
      <c r="L5" s="542"/>
      <c r="M5" s="542"/>
      <c r="N5" s="542"/>
      <c r="O5" s="542"/>
      <c r="P5" s="542"/>
      <c r="Q5" s="542"/>
    </row>
    <row r="6" spans="1:22" s="151" customFormat="1" x14ac:dyDescent="0.25">
      <c r="I6" s="542"/>
      <c r="J6" s="542"/>
      <c r="K6" s="542"/>
      <c r="L6" s="542"/>
      <c r="M6" s="542"/>
      <c r="N6" s="542"/>
      <c r="O6" s="542"/>
      <c r="P6" s="542"/>
      <c r="Q6" s="542"/>
    </row>
    <row r="7" spans="1:22" s="151" customFormat="1" ht="24" customHeight="1" x14ac:dyDescent="0.25">
      <c r="I7" s="542"/>
      <c r="J7" s="542"/>
      <c r="K7" s="542"/>
      <c r="L7" s="542"/>
      <c r="M7" s="542"/>
      <c r="N7" s="542"/>
      <c r="O7" s="542"/>
      <c r="P7" s="542"/>
      <c r="Q7" s="542"/>
    </row>
    <row r="8" spans="1:22" s="151" customFormat="1" ht="17.25" customHeight="1" x14ac:dyDescent="0.25">
      <c r="A8" s="478" t="s">
        <v>100</v>
      </c>
      <c r="B8" s="479"/>
      <c r="C8" s="414" t="s">
        <v>709</v>
      </c>
      <c r="D8" s="415"/>
      <c r="E8" s="415"/>
      <c r="F8" s="416"/>
      <c r="G8" s="145"/>
      <c r="H8" s="145"/>
      <c r="I8" s="542"/>
      <c r="J8" s="542"/>
      <c r="K8" s="542"/>
      <c r="L8" s="542"/>
      <c r="M8" s="542"/>
      <c r="N8" s="542"/>
      <c r="O8" s="542"/>
      <c r="P8" s="542"/>
      <c r="Q8" s="542"/>
      <c r="R8" s="152"/>
      <c r="S8" s="152"/>
      <c r="T8" s="152"/>
      <c r="U8" s="145"/>
      <c r="V8" s="145"/>
    </row>
    <row r="9" spans="1:22" s="151" customFormat="1" ht="18" customHeight="1" x14ac:dyDescent="0.25">
      <c r="A9" s="478" t="s">
        <v>694</v>
      </c>
      <c r="B9" s="479"/>
      <c r="C9" s="480" t="s">
        <v>757</v>
      </c>
      <c r="D9" s="480"/>
      <c r="E9" s="480"/>
      <c r="F9" s="480"/>
      <c r="G9" s="145"/>
      <c r="H9" s="145"/>
      <c r="I9" s="542"/>
      <c r="J9" s="542"/>
      <c r="K9" s="542"/>
      <c r="L9" s="542"/>
      <c r="M9" s="542"/>
      <c r="N9" s="542"/>
      <c r="O9" s="542"/>
      <c r="P9" s="542"/>
      <c r="Q9" s="542"/>
      <c r="R9" s="152"/>
      <c r="S9" s="152"/>
      <c r="T9" s="152"/>
      <c r="U9" s="145"/>
      <c r="V9" s="145"/>
    </row>
    <row r="10" spans="1:22" s="151" customFormat="1" x14ac:dyDescent="0.25">
      <c r="A10" s="481" t="s">
        <v>101</v>
      </c>
      <c r="B10" s="482"/>
      <c r="C10" s="483" t="s">
        <v>758</v>
      </c>
      <c r="D10" s="484"/>
      <c r="E10" s="484"/>
      <c r="F10" s="485"/>
      <c r="G10" s="145"/>
      <c r="H10" s="145"/>
      <c r="I10" s="542"/>
      <c r="J10" s="542"/>
      <c r="K10" s="542"/>
      <c r="L10" s="542"/>
      <c r="M10" s="542"/>
      <c r="N10" s="542"/>
      <c r="O10" s="542"/>
      <c r="P10" s="542"/>
      <c r="Q10" s="542"/>
      <c r="R10" s="152"/>
      <c r="S10" s="152"/>
      <c r="T10" s="152"/>
      <c r="U10" s="145"/>
      <c r="V10" s="145"/>
    </row>
    <row r="11" spans="1:22" s="151" customFormat="1" ht="15" customHeight="1" x14ac:dyDescent="0.25">
      <c r="A11" s="481" t="s">
        <v>696</v>
      </c>
      <c r="B11" s="482"/>
      <c r="C11" s="480" t="s">
        <v>711</v>
      </c>
      <c r="D11" s="480"/>
      <c r="E11" s="480"/>
      <c r="F11" s="480"/>
      <c r="G11" s="145"/>
      <c r="H11" s="145"/>
      <c r="I11" s="542"/>
      <c r="J11" s="542"/>
      <c r="K11" s="542"/>
      <c r="L11" s="542"/>
      <c r="M11" s="542"/>
      <c r="N11" s="542"/>
      <c r="O11" s="542"/>
      <c r="P11" s="542"/>
      <c r="Q11" s="542"/>
      <c r="R11" s="152"/>
      <c r="S11" s="152"/>
      <c r="T11" s="152"/>
      <c r="U11" s="145"/>
      <c r="V11" s="145"/>
    </row>
    <row r="12" spans="1:22" s="151" customFormat="1" ht="39" customHeight="1" x14ac:dyDescent="0.25">
      <c r="A12" s="478" t="s">
        <v>102</v>
      </c>
      <c r="B12" s="479"/>
      <c r="C12" s="486" t="s">
        <v>759</v>
      </c>
      <c r="D12" s="486"/>
      <c r="E12" s="486"/>
      <c r="F12" s="486"/>
      <c r="G12" s="145"/>
      <c r="H12" s="145"/>
      <c r="I12" s="542"/>
      <c r="J12" s="542"/>
      <c r="K12" s="542"/>
      <c r="L12" s="542"/>
      <c r="M12" s="542"/>
      <c r="N12" s="542"/>
      <c r="O12" s="542"/>
      <c r="P12" s="542"/>
      <c r="Q12" s="542"/>
      <c r="R12" s="152"/>
      <c r="S12" s="152"/>
      <c r="T12" s="152"/>
      <c r="U12" s="145"/>
    </row>
    <row r="13" spans="1:22" s="151" customFormat="1" ht="33" customHeight="1" x14ac:dyDescent="0.25">
      <c r="A13" s="481" t="s">
        <v>103</v>
      </c>
      <c r="B13" s="482"/>
      <c r="C13" s="486" t="s">
        <v>712</v>
      </c>
      <c r="D13" s="486"/>
      <c r="E13" s="486"/>
      <c r="F13" s="486"/>
      <c r="G13" s="145"/>
      <c r="H13" s="145"/>
      <c r="I13" s="542"/>
      <c r="J13" s="542"/>
      <c r="K13" s="542"/>
      <c r="L13" s="542"/>
      <c r="M13" s="542"/>
      <c r="N13" s="542"/>
      <c r="O13" s="542"/>
      <c r="P13" s="542"/>
      <c r="Q13" s="542"/>
      <c r="R13" s="152"/>
      <c r="S13" s="152"/>
      <c r="T13" s="152"/>
      <c r="U13" s="145"/>
      <c r="V13" s="145"/>
    </row>
    <row r="14" spans="1:22" s="151" customFormat="1" ht="44.25" customHeight="1" x14ac:dyDescent="0.25">
      <c r="A14" s="481" t="s">
        <v>697</v>
      </c>
      <c r="B14" s="482"/>
      <c r="C14" s="480" t="s">
        <v>879</v>
      </c>
      <c r="D14" s="480"/>
      <c r="E14" s="480"/>
      <c r="F14" s="480"/>
      <c r="G14" s="145"/>
      <c r="H14" s="145"/>
      <c r="I14" s="542"/>
      <c r="J14" s="542"/>
      <c r="K14" s="542"/>
      <c r="L14" s="542"/>
      <c r="M14" s="542"/>
      <c r="N14" s="542"/>
      <c r="O14" s="542"/>
      <c r="P14" s="542"/>
      <c r="Q14" s="542"/>
      <c r="R14" s="152"/>
      <c r="S14" s="152"/>
      <c r="T14" s="152"/>
      <c r="U14" s="145"/>
      <c r="V14" s="145"/>
    </row>
    <row r="15" spans="1:22" s="151" customFormat="1" ht="33" customHeight="1" x14ac:dyDescent="0.25">
      <c r="A15" s="478" t="s">
        <v>104</v>
      </c>
      <c r="B15" s="479"/>
      <c r="C15" s="480" t="s">
        <v>713</v>
      </c>
      <c r="D15" s="480"/>
      <c r="E15" s="480"/>
      <c r="F15" s="480"/>
      <c r="G15" s="145"/>
      <c r="H15" s="145"/>
      <c r="I15" s="542"/>
      <c r="J15" s="542"/>
      <c r="K15" s="542"/>
      <c r="L15" s="542"/>
      <c r="M15" s="542"/>
      <c r="N15" s="542"/>
      <c r="O15" s="542"/>
      <c r="P15" s="542"/>
      <c r="Q15" s="542"/>
      <c r="R15" s="152"/>
      <c r="S15" s="152"/>
      <c r="T15" s="152"/>
      <c r="U15" s="145"/>
      <c r="V15" s="145"/>
    </row>
    <row r="16" spans="1:22" s="151" customFormat="1" ht="24.75" customHeight="1" x14ac:dyDescent="0.25">
      <c r="A16" s="487" t="s">
        <v>105</v>
      </c>
      <c r="B16" s="488"/>
      <c r="C16" s="165" t="s">
        <v>106</v>
      </c>
      <c r="D16" s="489">
        <v>45597</v>
      </c>
      <c r="E16" s="490"/>
      <c r="F16" s="413">
        <v>2024</v>
      </c>
      <c r="G16" s="145"/>
      <c r="H16" s="145"/>
      <c r="I16" s="542"/>
      <c r="J16" s="542"/>
      <c r="K16" s="542"/>
      <c r="L16" s="542"/>
      <c r="M16" s="542"/>
      <c r="N16" s="542"/>
      <c r="O16" s="542"/>
      <c r="P16" s="542"/>
      <c r="Q16" s="542"/>
      <c r="R16" s="152"/>
      <c r="S16" s="152"/>
      <c r="T16" s="152"/>
      <c r="U16" s="145"/>
      <c r="V16" s="145"/>
    </row>
    <row r="17" spans="1:23" s="151" customFormat="1" ht="14.25" customHeight="1" x14ac:dyDescent="0.25">
      <c r="A17" s="491"/>
      <c r="B17" s="492"/>
      <c r="C17" s="165" t="s">
        <v>107</v>
      </c>
      <c r="D17" s="489">
        <v>45626</v>
      </c>
      <c r="E17" s="490"/>
      <c r="F17" s="413"/>
      <c r="G17" s="145"/>
      <c r="H17" s="145"/>
      <c r="I17" s="542"/>
      <c r="J17" s="542"/>
      <c r="K17" s="542"/>
      <c r="L17" s="542"/>
      <c r="M17" s="542"/>
      <c r="N17" s="542"/>
      <c r="O17" s="542"/>
      <c r="P17" s="542"/>
      <c r="Q17" s="542"/>
      <c r="R17" s="152"/>
      <c r="S17" s="152"/>
      <c r="T17" s="152"/>
      <c r="U17" s="145"/>
      <c r="V17" s="145"/>
    </row>
    <row r="18" spans="1:23" s="151" customFormat="1" ht="15.75" x14ac:dyDescent="0.25">
      <c r="A18" s="547"/>
      <c r="B18" s="547"/>
      <c r="C18" s="548"/>
      <c r="E18" s="549"/>
      <c r="I18" s="542"/>
      <c r="J18" s="542"/>
      <c r="K18" s="542"/>
      <c r="L18" s="542"/>
      <c r="M18" s="542"/>
      <c r="N18" s="542"/>
      <c r="O18" s="542"/>
      <c r="P18" s="542"/>
      <c r="Q18" s="542"/>
    </row>
    <row r="19" spans="1:23" s="151" customFormat="1" ht="15.75" x14ac:dyDescent="0.25">
      <c r="A19" s="547"/>
      <c r="B19" s="547"/>
      <c r="C19" s="550" t="e">
        <f>+C23-D23-E23-#REF!-F23</f>
        <v>#REF!</v>
      </c>
      <c r="E19" s="551"/>
      <c r="I19" s="542"/>
      <c r="J19" s="542"/>
      <c r="L19" s="542"/>
      <c r="M19" s="542"/>
      <c r="N19" s="542"/>
      <c r="O19" s="542"/>
      <c r="P19" s="542"/>
      <c r="Q19" s="542"/>
    </row>
    <row r="20" spans="1:23" s="553" customFormat="1" ht="15.75" x14ac:dyDescent="0.25">
      <c r="A20" s="134" t="s">
        <v>143</v>
      </c>
      <c r="B20" s="134"/>
      <c r="C20" s="134"/>
      <c r="D20" s="151"/>
      <c r="E20" s="134"/>
      <c r="F20" s="134"/>
      <c r="G20" s="552"/>
      <c r="H20" s="134"/>
      <c r="I20" s="542"/>
      <c r="J20" s="542"/>
      <c r="L20" s="542"/>
      <c r="M20" s="542"/>
      <c r="N20" s="542"/>
      <c r="O20" s="542"/>
      <c r="P20" s="542"/>
      <c r="Q20" s="542"/>
    </row>
    <row r="21" spans="1:23" s="553" customFormat="1" ht="35.25" customHeight="1" x14ac:dyDescent="0.25">
      <c r="A21" s="554" t="s">
        <v>144</v>
      </c>
      <c r="B21" s="554"/>
      <c r="C21" s="554"/>
      <c r="D21" s="554"/>
      <c r="E21" s="554"/>
      <c r="F21" s="554"/>
      <c r="G21" s="554"/>
      <c r="H21" s="554"/>
      <c r="I21" s="542"/>
      <c r="J21" s="542"/>
      <c r="L21" s="542"/>
      <c r="M21" s="542"/>
      <c r="N21" s="542"/>
      <c r="O21" s="542"/>
      <c r="P21" s="542"/>
      <c r="Q21" s="542"/>
    </row>
    <row r="22" spans="1:23" s="553" customFormat="1" ht="43.5" customHeight="1" x14ac:dyDescent="0.25">
      <c r="A22" s="555" t="s">
        <v>145</v>
      </c>
      <c r="B22" s="555" t="s">
        <v>146</v>
      </c>
      <c r="C22" s="555" t="s">
        <v>147</v>
      </c>
      <c r="D22" s="555" t="s">
        <v>148</v>
      </c>
      <c r="E22" s="555" t="s">
        <v>149</v>
      </c>
      <c r="F22" s="555" t="s">
        <v>150</v>
      </c>
      <c r="G22" s="556" t="s">
        <v>151</v>
      </c>
      <c r="H22" s="557"/>
      <c r="I22" s="542"/>
      <c r="J22" s="542"/>
      <c r="L22" s="542"/>
      <c r="M22" s="542"/>
      <c r="N22" s="542"/>
      <c r="O22" s="542"/>
      <c r="P22" s="542"/>
      <c r="Q22" s="542"/>
    </row>
    <row r="23" spans="1:23" s="553" customFormat="1" ht="29.25" customHeight="1" x14ac:dyDescent="0.25">
      <c r="A23" s="185">
        <v>340463684</v>
      </c>
      <c r="B23" s="185">
        <v>45484665</v>
      </c>
      <c r="C23" s="185">
        <f>A23-B23</f>
        <v>294979019</v>
      </c>
      <c r="D23" s="185">
        <f>B90</f>
        <v>208766340</v>
      </c>
      <c r="E23" s="185">
        <f>C42</f>
        <v>68524641</v>
      </c>
      <c r="F23" s="186">
        <f>D51</f>
        <v>17688038</v>
      </c>
      <c r="G23" s="430">
        <f>+C90</f>
        <v>95198642</v>
      </c>
      <c r="H23" s="431"/>
      <c r="I23" s="558">
        <f>D23+E23+F23</f>
        <v>294979019</v>
      </c>
      <c r="J23" s="558">
        <f>C23-I23</f>
        <v>0</v>
      </c>
      <c r="L23" s="542"/>
      <c r="M23" s="542"/>
      <c r="N23" s="542"/>
      <c r="O23" s="542"/>
      <c r="P23" s="542"/>
      <c r="Q23" s="542"/>
    </row>
    <row r="24" spans="1:23" s="553" customFormat="1" ht="21.75" customHeight="1" x14ac:dyDescent="0.25">
      <c r="A24" s="559" t="s">
        <v>152</v>
      </c>
      <c r="B24" s="559"/>
      <c r="C24" s="306"/>
      <c r="D24" s="306">
        <f>+D23/C23</f>
        <v>0.70773284387388924</v>
      </c>
      <c r="E24" s="306">
        <f>E23/C23</f>
        <v>0.23230344053724039</v>
      </c>
      <c r="F24" s="306">
        <f>+F23/C23</f>
        <v>5.9963715588870405E-2</v>
      </c>
      <c r="G24" s="428">
        <f>+G23/C23</f>
        <v>0.32273021424618675</v>
      </c>
      <c r="H24" s="429"/>
      <c r="I24" s="542"/>
      <c r="J24" s="542"/>
      <c r="L24" s="542"/>
      <c r="M24" s="542"/>
      <c r="N24" s="542"/>
      <c r="O24" s="542"/>
      <c r="P24" s="542"/>
      <c r="Q24" s="542"/>
    </row>
    <row r="25" spans="1:23" s="553" customFormat="1" ht="34.5" customHeight="1" x14ac:dyDescent="0.25">
      <c r="A25" s="554" t="s">
        <v>153</v>
      </c>
      <c r="B25" s="554"/>
      <c r="C25" s="554"/>
      <c r="D25" s="554"/>
      <c r="E25" s="554"/>
      <c r="F25" s="554"/>
      <c r="G25" s="554"/>
      <c r="H25" s="554"/>
      <c r="I25" s="542"/>
      <c r="J25" s="542"/>
      <c r="K25" s="542"/>
      <c r="L25" s="542"/>
      <c r="M25" s="542"/>
      <c r="N25" s="542"/>
      <c r="O25" s="542"/>
      <c r="P25" s="542"/>
      <c r="Q25" s="542"/>
    </row>
    <row r="26" spans="1:23" s="553" customFormat="1" ht="43.5" customHeight="1" x14ac:dyDescent="0.25">
      <c r="A26" s="555" t="s">
        <v>701</v>
      </c>
      <c r="B26" s="555" t="s">
        <v>702</v>
      </c>
      <c r="C26" s="555" t="s">
        <v>154</v>
      </c>
      <c r="D26" s="555" t="s">
        <v>155</v>
      </c>
      <c r="E26" s="556" t="s">
        <v>156</v>
      </c>
      <c r="F26" s="560"/>
      <c r="G26" s="560"/>
      <c r="H26" s="557"/>
      <c r="I26" s="542"/>
      <c r="J26" s="542"/>
      <c r="K26" s="542"/>
      <c r="L26" s="542"/>
      <c r="M26" s="542"/>
      <c r="N26" s="542"/>
      <c r="O26" s="542"/>
      <c r="P26" s="542"/>
      <c r="Q26" s="542"/>
    </row>
    <row r="27" spans="1:23" s="553" customFormat="1" ht="14.1" customHeight="1" x14ac:dyDescent="0.25">
      <c r="A27" s="561" t="s">
        <v>835</v>
      </c>
      <c r="B27" s="561" t="s">
        <v>849</v>
      </c>
      <c r="C27" s="562">
        <v>6028000</v>
      </c>
      <c r="D27" s="563" t="s">
        <v>812</v>
      </c>
      <c r="E27" s="564" t="s">
        <v>813</v>
      </c>
      <c r="F27" s="564"/>
      <c r="G27" s="564"/>
      <c r="H27" s="565"/>
      <c r="I27" s="542"/>
      <c r="J27" s="542"/>
      <c r="K27" s="542"/>
      <c r="L27" s="542"/>
      <c r="M27" s="542"/>
      <c r="N27" s="542"/>
      <c r="O27" s="542"/>
      <c r="P27" s="542"/>
      <c r="Q27" s="542"/>
    </row>
    <row r="28" spans="1:23" s="553" customFormat="1" ht="14.1" customHeight="1" x14ac:dyDescent="0.25">
      <c r="A28" s="561" t="s">
        <v>830</v>
      </c>
      <c r="B28" s="561" t="s">
        <v>844</v>
      </c>
      <c r="C28" s="562">
        <v>3497000</v>
      </c>
      <c r="D28" s="563" t="s">
        <v>812</v>
      </c>
      <c r="E28" s="564" t="s">
        <v>813</v>
      </c>
      <c r="F28" s="564"/>
      <c r="G28" s="564"/>
      <c r="H28" s="565"/>
      <c r="I28" s="542"/>
      <c r="J28" s="542"/>
      <c r="K28" s="542"/>
      <c r="L28" s="542"/>
      <c r="M28" s="542"/>
      <c r="N28" s="542"/>
      <c r="O28" s="542"/>
      <c r="P28" s="542"/>
      <c r="Q28" s="542"/>
    </row>
    <row r="29" spans="1:23" s="553" customFormat="1" ht="14.1" customHeight="1" x14ac:dyDescent="0.25">
      <c r="A29" s="561" t="s">
        <v>831</v>
      </c>
      <c r="B29" s="561" t="s">
        <v>845</v>
      </c>
      <c r="C29" s="562">
        <v>2430167</v>
      </c>
      <c r="D29" s="563" t="s">
        <v>812</v>
      </c>
      <c r="E29" s="564" t="s">
        <v>813</v>
      </c>
      <c r="F29" s="564"/>
      <c r="G29" s="564"/>
      <c r="H29" s="565"/>
      <c r="I29" s="542"/>
      <c r="J29" s="542"/>
      <c r="K29" s="542"/>
      <c r="L29" s="542"/>
      <c r="M29" s="542"/>
      <c r="N29" s="542"/>
      <c r="O29" s="542"/>
      <c r="P29" s="542"/>
      <c r="Q29" s="542"/>
    </row>
    <row r="30" spans="1:23" s="553" customFormat="1" ht="14.1" customHeight="1" x14ac:dyDescent="0.25">
      <c r="A30" s="561" t="s">
        <v>832</v>
      </c>
      <c r="B30" s="561" t="s">
        <v>846</v>
      </c>
      <c r="C30" s="562">
        <v>6297000</v>
      </c>
      <c r="D30" s="563" t="s">
        <v>812</v>
      </c>
      <c r="E30" s="564" t="s">
        <v>813</v>
      </c>
      <c r="F30" s="564"/>
      <c r="G30" s="564"/>
      <c r="H30" s="565"/>
      <c r="I30" s="542"/>
      <c r="J30" s="542"/>
      <c r="K30" s="542"/>
      <c r="L30" s="542"/>
      <c r="M30" s="542"/>
      <c r="N30" s="542"/>
      <c r="O30" s="542"/>
      <c r="P30" s="542"/>
      <c r="Q30" s="542"/>
    </row>
    <row r="31" spans="1:23" s="553" customFormat="1" ht="14.1" customHeight="1" x14ac:dyDescent="0.25">
      <c r="A31" s="561" t="s">
        <v>834</v>
      </c>
      <c r="B31" s="561" t="s">
        <v>848</v>
      </c>
      <c r="C31" s="562">
        <v>1614000</v>
      </c>
      <c r="D31" s="563" t="s">
        <v>812</v>
      </c>
      <c r="E31" s="564" t="s">
        <v>813</v>
      </c>
      <c r="F31" s="564"/>
      <c r="G31" s="564"/>
      <c r="H31" s="565"/>
      <c r="I31" s="542"/>
      <c r="J31" s="542"/>
      <c r="K31" s="542"/>
      <c r="L31" s="542"/>
      <c r="M31" s="542"/>
      <c r="N31" s="542"/>
      <c r="O31" s="542"/>
      <c r="P31" s="542"/>
      <c r="Q31" s="542"/>
    </row>
    <row r="32" spans="1:23" s="553" customFormat="1" ht="14.1" customHeight="1" x14ac:dyDescent="0.25">
      <c r="A32" s="561" t="s">
        <v>843</v>
      </c>
      <c r="B32" s="561" t="s">
        <v>857</v>
      </c>
      <c r="C32" s="562">
        <v>2087844</v>
      </c>
      <c r="D32" s="563" t="s">
        <v>812</v>
      </c>
      <c r="E32" s="564" t="s">
        <v>813</v>
      </c>
      <c r="F32" s="564"/>
      <c r="G32" s="564"/>
      <c r="H32" s="565"/>
      <c r="I32" s="542"/>
      <c r="J32" s="542"/>
      <c r="K32" s="542"/>
      <c r="L32" s="542"/>
      <c r="M32" s="542"/>
      <c r="N32" s="542"/>
      <c r="O32" s="542"/>
      <c r="P32" s="542"/>
      <c r="Q32" s="542"/>
      <c r="R32" s="542"/>
      <c r="S32" s="542"/>
      <c r="T32" s="542"/>
      <c r="U32" s="542"/>
      <c r="V32" s="542"/>
      <c r="W32" s="542"/>
    </row>
    <row r="33" spans="1:23" s="553" customFormat="1" ht="14.1" customHeight="1" x14ac:dyDescent="0.25">
      <c r="A33" s="561" t="s">
        <v>836</v>
      </c>
      <c r="B33" s="561" t="s">
        <v>850</v>
      </c>
      <c r="C33" s="562">
        <v>4513168</v>
      </c>
      <c r="D33" s="563" t="s">
        <v>812</v>
      </c>
      <c r="E33" s="564" t="s">
        <v>813</v>
      </c>
      <c r="F33" s="564"/>
      <c r="G33" s="564"/>
      <c r="H33" s="565"/>
      <c r="I33" s="542"/>
      <c r="J33" s="542"/>
      <c r="K33" s="542"/>
      <c r="L33" s="542"/>
      <c r="M33" s="542"/>
      <c r="N33" s="542"/>
      <c r="O33" s="542"/>
      <c r="P33" s="542"/>
      <c r="Q33" s="542"/>
      <c r="R33" s="542"/>
      <c r="S33" s="542"/>
      <c r="T33" s="542"/>
      <c r="U33" s="542"/>
      <c r="V33" s="542"/>
      <c r="W33" s="542"/>
    </row>
    <row r="34" spans="1:23" s="553" customFormat="1" ht="14.1" customHeight="1" x14ac:dyDescent="0.25">
      <c r="A34" s="561" t="s">
        <v>838</v>
      </c>
      <c r="B34" s="561" t="s">
        <v>852</v>
      </c>
      <c r="C34" s="562">
        <v>4575501</v>
      </c>
      <c r="D34" s="563" t="s">
        <v>812</v>
      </c>
      <c r="E34" s="564" t="s">
        <v>813</v>
      </c>
      <c r="F34" s="564"/>
      <c r="G34" s="564"/>
      <c r="H34" s="565"/>
      <c r="I34" s="542"/>
      <c r="J34" s="542"/>
      <c r="K34" s="542"/>
      <c r="L34" s="542"/>
      <c r="M34" s="542"/>
      <c r="N34" s="542"/>
      <c r="O34" s="542"/>
      <c r="P34" s="542"/>
      <c r="Q34" s="542"/>
      <c r="R34" s="542"/>
      <c r="S34" s="542"/>
      <c r="T34" s="542"/>
      <c r="U34" s="542"/>
      <c r="V34" s="542"/>
      <c r="W34" s="542"/>
    </row>
    <row r="35" spans="1:23" s="553" customFormat="1" ht="14.1" customHeight="1" x14ac:dyDescent="0.25">
      <c r="A35" s="561" t="s">
        <v>842</v>
      </c>
      <c r="B35" s="561" t="s">
        <v>856</v>
      </c>
      <c r="C35" s="562">
        <v>9750000</v>
      </c>
      <c r="D35" s="563" t="s">
        <v>812</v>
      </c>
      <c r="E35" s="564" t="s">
        <v>813</v>
      </c>
      <c r="F35" s="564"/>
      <c r="G35" s="564"/>
      <c r="H35" s="565"/>
      <c r="I35" s="542"/>
      <c r="J35" s="542"/>
      <c r="K35" s="542"/>
      <c r="L35" s="542"/>
      <c r="M35" s="542"/>
      <c r="N35" s="542"/>
      <c r="O35" s="542"/>
      <c r="P35" s="542"/>
      <c r="Q35" s="542"/>
      <c r="R35" s="542"/>
      <c r="S35" s="542"/>
      <c r="T35" s="542"/>
      <c r="U35" s="542"/>
      <c r="V35" s="542"/>
      <c r="W35" s="542"/>
    </row>
    <row r="36" spans="1:23" s="553" customFormat="1" ht="14.1" customHeight="1" x14ac:dyDescent="0.25">
      <c r="A36" s="561" t="s">
        <v>840</v>
      </c>
      <c r="B36" s="561" t="s">
        <v>854</v>
      </c>
      <c r="C36" s="562">
        <v>2600000</v>
      </c>
      <c r="D36" s="563" t="s">
        <v>812</v>
      </c>
      <c r="E36" s="564" t="s">
        <v>813</v>
      </c>
      <c r="F36" s="564"/>
      <c r="G36" s="564"/>
      <c r="H36" s="565"/>
      <c r="I36" s="542"/>
      <c r="J36" s="542"/>
      <c r="K36" s="542"/>
      <c r="L36" s="542"/>
      <c r="M36" s="542"/>
      <c r="N36" s="542"/>
      <c r="O36" s="542"/>
      <c r="P36" s="542"/>
      <c r="Q36" s="542"/>
      <c r="R36" s="542"/>
      <c r="S36" s="542"/>
      <c r="T36" s="542"/>
      <c r="U36" s="542"/>
      <c r="V36" s="542"/>
      <c r="W36" s="542"/>
    </row>
    <row r="37" spans="1:23" s="553" customFormat="1" ht="14.1" customHeight="1" x14ac:dyDescent="0.25">
      <c r="A37" s="561" t="s">
        <v>839</v>
      </c>
      <c r="B37" s="561" t="s">
        <v>853</v>
      </c>
      <c r="C37" s="562">
        <v>5658166</v>
      </c>
      <c r="D37" s="563" t="s">
        <v>812</v>
      </c>
      <c r="E37" s="564" t="s">
        <v>813</v>
      </c>
      <c r="F37" s="564"/>
      <c r="G37" s="564"/>
      <c r="H37" s="565"/>
      <c r="I37" s="542"/>
      <c r="J37" s="542"/>
      <c r="K37" s="542"/>
      <c r="L37" s="542"/>
      <c r="M37" s="542"/>
      <c r="N37" s="542"/>
      <c r="O37" s="542"/>
      <c r="P37" s="542"/>
      <c r="Q37" s="542"/>
      <c r="R37" s="542"/>
      <c r="S37" s="542"/>
      <c r="T37" s="542"/>
      <c r="U37" s="542"/>
      <c r="V37" s="542"/>
      <c r="W37" s="542"/>
    </row>
    <row r="38" spans="1:23" s="553" customFormat="1" ht="14.1" customHeight="1" x14ac:dyDescent="0.25">
      <c r="A38" s="561" t="s">
        <v>837</v>
      </c>
      <c r="B38" s="561" t="s">
        <v>851</v>
      </c>
      <c r="C38" s="562">
        <v>5658166</v>
      </c>
      <c r="D38" s="563" t="s">
        <v>812</v>
      </c>
      <c r="E38" s="564" t="s">
        <v>813</v>
      </c>
      <c r="F38" s="564"/>
      <c r="G38" s="564"/>
      <c r="H38" s="565"/>
      <c r="I38" s="542"/>
      <c r="J38" s="542"/>
      <c r="K38" s="542"/>
      <c r="L38" s="542"/>
      <c r="M38" s="542"/>
      <c r="N38" s="542"/>
      <c r="O38" s="542"/>
      <c r="P38" s="542"/>
      <c r="Q38" s="542"/>
      <c r="R38" s="542"/>
      <c r="S38" s="542"/>
      <c r="T38" s="542"/>
      <c r="U38" s="542"/>
      <c r="V38" s="542"/>
      <c r="W38" s="542"/>
    </row>
    <row r="39" spans="1:23" s="553" customFormat="1" ht="14.1" customHeight="1" x14ac:dyDescent="0.25">
      <c r="A39" s="561" t="s">
        <v>833</v>
      </c>
      <c r="B39" s="561" t="s">
        <v>847</v>
      </c>
      <c r="C39" s="562">
        <v>2430167</v>
      </c>
      <c r="D39" s="563" t="s">
        <v>812</v>
      </c>
      <c r="E39" s="564" t="s">
        <v>813</v>
      </c>
      <c r="F39" s="564"/>
      <c r="G39" s="564"/>
      <c r="H39" s="565"/>
      <c r="I39" s="542"/>
      <c r="J39" s="542"/>
      <c r="K39" s="542"/>
      <c r="L39" s="542"/>
      <c r="M39" s="542"/>
      <c r="N39" s="542"/>
      <c r="O39" s="542"/>
      <c r="P39" s="542"/>
      <c r="Q39" s="542"/>
      <c r="R39" s="542"/>
      <c r="S39" s="542"/>
      <c r="T39" s="542"/>
      <c r="U39" s="542"/>
      <c r="V39" s="542"/>
      <c r="W39" s="542"/>
    </row>
    <row r="40" spans="1:23" s="553" customFormat="1" ht="14.1" customHeight="1" x14ac:dyDescent="0.25">
      <c r="A40" s="561" t="s">
        <v>841</v>
      </c>
      <c r="B40" s="561" t="s">
        <v>855</v>
      </c>
      <c r="C40" s="562">
        <v>7532000</v>
      </c>
      <c r="D40" s="563" t="s">
        <v>812</v>
      </c>
      <c r="E40" s="564" t="s">
        <v>813</v>
      </c>
      <c r="F40" s="564"/>
      <c r="G40" s="564"/>
      <c r="H40" s="565"/>
      <c r="I40" s="542"/>
      <c r="J40" s="542"/>
      <c r="K40" s="542"/>
      <c r="L40" s="542"/>
      <c r="M40" s="542"/>
      <c r="N40" s="542"/>
      <c r="O40" s="542"/>
      <c r="P40" s="542"/>
      <c r="Q40" s="542"/>
      <c r="R40" s="542"/>
      <c r="S40" s="542"/>
      <c r="T40" s="542"/>
      <c r="U40" s="542"/>
      <c r="V40" s="542"/>
      <c r="W40" s="542"/>
    </row>
    <row r="41" spans="1:23" s="553" customFormat="1" ht="14.1" customHeight="1" x14ac:dyDescent="0.25">
      <c r="A41" s="561" t="s">
        <v>876</v>
      </c>
      <c r="B41" s="561" t="s">
        <v>875</v>
      </c>
      <c r="C41" s="562">
        <v>3853462</v>
      </c>
      <c r="D41" s="563" t="s">
        <v>812</v>
      </c>
      <c r="E41" s="564" t="s">
        <v>858</v>
      </c>
      <c r="F41" s="564"/>
      <c r="G41" s="564"/>
      <c r="H41" s="565"/>
      <c r="I41" s="542"/>
      <c r="J41" s="542"/>
      <c r="K41" s="542"/>
      <c r="L41" s="542"/>
      <c r="M41" s="542"/>
      <c r="N41" s="542"/>
      <c r="O41" s="542"/>
      <c r="P41" s="542"/>
      <c r="Q41" s="542"/>
      <c r="R41" s="542"/>
      <c r="S41" s="542"/>
      <c r="T41" s="542"/>
      <c r="U41" s="542"/>
      <c r="V41" s="542"/>
      <c r="W41" s="542"/>
    </row>
    <row r="42" spans="1:23" x14ac:dyDescent="0.25">
      <c r="A42" s="566" t="s">
        <v>157</v>
      </c>
      <c r="B42" s="335"/>
      <c r="C42" s="336">
        <f>SUM(C27:C41)</f>
        <v>68524641</v>
      </c>
      <c r="D42" s="567"/>
      <c r="E42" s="568"/>
      <c r="F42" s="569"/>
      <c r="G42" s="569"/>
      <c r="H42" s="570"/>
      <c r="R42" s="542"/>
      <c r="S42" s="542"/>
      <c r="T42" s="542"/>
      <c r="U42" s="542"/>
      <c r="V42" s="542"/>
      <c r="W42" s="542"/>
    </row>
    <row r="43" spans="1:23" ht="15.75" x14ac:dyDescent="0.25">
      <c r="A43" s="571" t="s">
        <v>158</v>
      </c>
      <c r="B43" s="571"/>
      <c r="C43" s="571"/>
      <c r="D43" s="571"/>
      <c r="E43" s="571"/>
      <c r="F43" s="571"/>
      <c r="G43" s="571"/>
      <c r="H43" s="571"/>
      <c r="R43" s="542"/>
      <c r="S43" s="542"/>
      <c r="T43" s="542"/>
      <c r="U43" s="542"/>
      <c r="V43" s="542"/>
      <c r="W43" s="542"/>
    </row>
    <row r="44" spans="1:23" ht="71.25" customHeight="1" x14ac:dyDescent="0.25">
      <c r="A44" s="572" t="s">
        <v>159</v>
      </c>
      <c r="B44" s="572" t="s">
        <v>704</v>
      </c>
      <c r="C44" s="572" t="s">
        <v>703</v>
      </c>
      <c r="D44" s="572" t="s">
        <v>160</v>
      </c>
      <c r="E44" s="573" t="s">
        <v>161</v>
      </c>
      <c r="F44" s="573"/>
      <c r="G44" s="573"/>
      <c r="H44" s="573"/>
      <c r="R44" s="542"/>
      <c r="S44" s="542"/>
      <c r="T44" s="542"/>
      <c r="U44" s="542"/>
      <c r="V44" s="542"/>
      <c r="W44" s="542"/>
    </row>
    <row r="45" spans="1:23" ht="25.5" x14ac:dyDescent="0.25">
      <c r="A45" s="339" t="s">
        <v>810</v>
      </c>
      <c r="B45" s="574" t="s">
        <v>864</v>
      </c>
      <c r="C45" s="575" t="s">
        <v>873</v>
      </c>
      <c r="D45" s="576">
        <v>1528538</v>
      </c>
      <c r="E45" s="577" t="s">
        <v>863</v>
      </c>
      <c r="F45" s="577"/>
      <c r="G45" s="577"/>
      <c r="H45" s="577"/>
      <c r="R45" s="542"/>
      <c r="S45" s="542"/>
      <c r="T45" s="542"/>
      <c r="U45" s="542"/>
      <c r="V45" s="542"/>
      <c r="W45" s="542"/>
    </row>
    <row r="46" spans="1:23" ht="25.5" x14ac:dyDescent="0.25">
      <c r="A46" s="339" t="s">
        <v>808</v>
      </c>
      <c r="B46" s="574" t="s">
        <v>864</v>
      </c>
      <c r="C46" s="575" t="s">
        <v>873</v>
      </c>
      <c r="D46" s="576">
        <v>68000</v>
      </c>
      <c r="E46" s="577" t="s">
        <v>863</v>
      </c>
      <c r="F46" s="577"/>
      <c r="G46" s="577"/>
      <c r="H46" s="577"/>
      <c r="R46" s="542"/>
      <c r="S46" s="542"/>
      <c r="T46" s="542"/>
      <c r="U46" s="542"/>
      <c r="V46" s="542"/>
      <c r="W46" s="542"/>
    </row>
    <row r="47" spans="1:23" ht="25.5" x14ac:dyDescent="0.25">
      <c r="A47" s="339" t="s">
        <v>807</v>
      </c>
      <c r="B47" s="578" t="s">
        <v>859</v>
      </c>
      <c r="C47" s="575" t="s">
        <v>873</v>
      </c>
      <c r="D47" s="576">
        <v>3097500</v>
      </c>
      <c r="E47" s="579" t="s">
        <v>874</v>
      </c>
      <c r="F47" s="579"/>
      <c r="G47" s="579"/>
      <c r="H47" s="579"/>
      <c r="R47" s="542"/>
      <c r="S47" s="542"/>
      <c r="T47" s="542"/>
      <c r="U47" s="542"/>
      <c r="V47" s="542"/>
      <c r="W47" s="542"/>
    </row>
    <row r="48" spans="1:23" ht="25.5" x14ac:dyDescent="0.25">
      <c r="A48" s="339" t="s">
        <v>810</v>
      </c>
      <c r="B48" s="578" t="s">
        <v>860</v>
      </c>
      <c r="C48" s="575" t="s">
        <v>873</v>
      </c>
      <c r="D48" s="576">
        <v>3372500</v>
      </c>
      <c r="E48" s="579" t="s">
        <v>874</v>
      </c>
      <c r="F48" s="579"/>
      <c r="G48" s="579"/>
      <c r="H48" s="579"/>
      <c r="R48" s="542"/>
      <c r="S48" s="542"/>
      <c r="T48" s="542"/>
      <c r="U48" s="542"/>
      <c r="V48" s="542"/>
      <c r="W48" s="542"/>
    </row>
    <row r="49" spans="1:23" ht="25.5" x14ac:dyDescent="0.25">
      <c r="A49" s="339" t="s">
        <v>807</v>
      </c>
      <c r="B49" s="578" t="s">
        <v>861</v>
      </c>
      <c r="C49" s="575" t="s">
        <v>873</v>
      </c>
      <c r="D49" s="576">
        <v>3372500</v>
      </c>
      <c r="E49" s="579" t="s">
        <v>874</v>
      </c>
      <c r="F49" s="579"/>
      <c r="G49" s="579"/>
      <c r="H49" s="579"/>
      <c r="R49" s="542"/>
      <c r="S49" s="542"/>
      <c r="T49" s="542"/>
      <c r="U49" s="542"/>
      <c r="V49" s="542"/>
      <c r="W49" s="542"/>
    </row>
    <row r="50" spans="1:23" ht="33.75" customHeight="1" x14ac:dyDescent="0.25">
      <c r="A50" s="339" t="s">
        <v>809</v>
      </c>
      <c r="B50" s="578" t="s">
        <v>862</v>
      </c>
      <c r="C50" s="575" t="s">
        <v>873</v>
      </c>
      <c r="D50" s="576">
        <v>6249000</v>
      </c>
      <c r="E50" s="579" t="s">
        <v>874</v>
      </c>
      <c r="F50" s="579"/>
      <c r="G50" s="579"/>
      <c r="H50" s="579"/>
      <c r="R50" s="542"/>
      <c r="S50" s="542"/>
      <c r="T50" s="542"/>
      <c r="U50" s="542"/>
      <c r="V50" s="542"/>
      <c r="W50" s="542"/>
    </row>
    <row r="51" spans="1:23" ht="15.75" x14ac:dyDescent="0.25">
      <c r="A51" s="580" t="s">
        <v>157</v>
      </c>
      <c r="B51" s="581"/>
      <c r="C51" s="581"/>
      <c r="D51" s="324">
        <f>SUM(D45:D50)</f>
        <v>17688038</v>
      </c>
      <c r="E51" s="582"/>
      <c r="F51" s="583"/>
      <c r="G51" s="583"/>
      <c r="H51" s="584"/>
      <c r="R51" s="542"/>
      <c r="S51" s="542"/>
      <c r="T51" s="542"/>
      <c r="U51" s="542"/>
      <c r="V51" s="542"/>
      <c r="W51" s="542"/>
    </row>
    <row r="52" spans="1:23" ht="16.5" thickBot="1" x14ac:dyDescent="0.3">
      <c r="A52" s="554" t="s">
        <v>162</v>
      </c>
      <c r="B52" s="554"/>
      <c r="C52" s="554"/>
      <c r="D52" s="554"/>
      <c r="E52" s="554"/>
      <c r="F52" s="554"/>
      <c r="G52" s="554"/>
      <c r="H52" s="554"/>
      <c r="J52" s="542" t="s">
        <v>871</v>
      </c>
      <c r="R52" s="542"/>
      <c r="S52" s="542"/>
      <c r="T52" s="542"/>
      <c r="U52" s="542"/>
      <c r="V52" s="542"/>
      <c r="W52" s="542"/>
    </row>
    <row r="53" spans="1:23" ht="69.75" customHeight="1" thickBot="1" x14ac:dyDescent="0.3">
      <c r="A53" s="555" t="s">
        <v>159</v>
      </c>
      <c r="B53" s="555" t="s">
        <v>163</v>
      </c>
      <c r="C53" s="555" t="s">
        <v>164</v>
      </c>
      <c r="D53" s="555" t="s">
        <v>165</v>
      </c>
      <c r="E53" s="585" t="s">
        <v>166</v>
      </c>
      <c r="F53" s="586"/>
      <c r="G53" s="587"/>
      <c r="H53" s="588" t="s">
        <v>167</v>
      </c>
      <c r="J53" s="589" t="s">
        <v>865</v>
      </c>
      <c r="K53" s="590" t="s">
        <v>866</v>
      </c>
      <c r="L53" s="590" t="s">
        <v>867</v>
      </c>
      <c r="M53" s="590" t="s">
        <v>868</v>
      </c>
      <c r="N53" s="590" t="s">
        <v>869</v>
      </c>
      <c r="O53" s="590" t="s">
        <v>870</v>
      </c>
      <c r="R53" s="542"/>
      <c r="S53" s="542"/>
      <c r="T53" s="542"/>
      <c r="U53" s="542"/>
      <c r="V53" s="542"/>
      <c r="W53" s="542"/>
    </row>
    <row r="54" spans="1:23" ht="26.25" thickBot="1" x14ac:dyDescent="0.3">
      <c r="A54" s="339" t="s">
        <v>810</v>
      </c>
      <c r="B54" s="591">
        <v>3668490</v>
      </c>
      <c r="C54" s="591">
        <v>1834245</v>
      </c>
      <c r="D54" s="341">
        <f>C54/B54</f>
        <v>0.5</v>
      </c>
      <c r="E54" s="592" t="s">
        <v>829</v>
      </c>
      <c r="F54" s="593"/>
      <c r="G54" s="594"/>
      <c r="H54" s="595">
        <f>B54-C54</f>
        <v>1834245</v>
      </c>
      <c r="J54" s="596">
        <v>1</v>
      </c>
      <c r="K54" s="597" t="s">
        <v>859</v>
      </c>
      <c r="L54" s="598">
        <v>1402</v>
      </c>
      <c r="M54" s="599">
        <v>7227500</v>
      </c>
      <c r="N54" s="599">
        <v>4130000</v>
      </c>
      <c r="O54" s="599">
        <v>3097500</v>
      </c>
      <c r="R54" s="542"/>
      <c r="S54" s="542"/>
      <c r="T54" s="542"/>
      <c r="U54" s="542"/>
      <c r="V54" s="542"/>
      <c r="W54" s="542"/>
    </row>
    <row r="55" spans="1:23" ht="26.25" thickBot="1" x14ac:dyDescent="0.3">
      <c r="A55" s="339" t="s">
        <v>810</v>
      </c>
      <c r="B55" s="591">
        <v>6745000</v>
      </c>
      <c r="C55" s="591">
        <v>5396000</v>
      </c>
      <c r="D55" s="341">
        <f t="shared" ref="D55:D90" si="0">C55/B55</f>
        <v>0.8</v>
      </c>
      <c r="E55" s="592" t="s">
        <v>829</v>
      </c>
      <c r="F55" s="593"/>
      <c r="G55" s="594"/>
      <c r="H55" s="595">
        <f t="shared" ref="H55:H90" si="1">B55-C55</f>
        <v>1349000</v>
      </c>
      <c r="J55" s="596">
        <v>2</v>
      </c>
      <c r="K55" s="597" t="s">
        <v>860</v>
      </c>
      <c r="L55" s="598">
        <v>1475</v>
      </c>
      <c r="M55" s="599">
        <v>10117500</v>
      </c>
      <c r="N55" s="599">
        <v>6745000</v>
      </c>
      <c r="O55" s="599">
        <v>3372500</v>
      </c>
      <c r="R55" s="542"/>
      <c r="S55" s="542"/>
      <c r="T55" s="542"/>
      <c r="U55" s="542"/>
      <c r="V55" s="542"/>
      <c r="W55" s="542"/>
    </row>
    <row r="56" spans="1:23" ht="26.25" thickBot="1" x14ac:dyDescent="0.3">
      <c r="A56" s="339" t="s">
        <v>810</v>
      </c>
      <c r="B56" s="591">
        <v>4166000</v>
      </c>
      <c r="C56" s="591">
        <v>4166000</v>
      </c>
      <c r="D56" s="341">
        <f t="shared" si="0"/>
        <v>1</v>
      </c>
      <c r="E56" s="592" t="s">
        <v>829</v>
      </c>
      <c r="F56" s="593"/>
      <c r="G56" s="594"/>
      <c r="H56" s="595">
        <f t="shared" si="1"/>
        <v>0</v>
      </c>
      <c r="J56" s="596">
        <v>3</v>
      </c>
      <c r="K56" s="597" t="s">
        <v>861</v>
      </c>
      <c r="L56" s="598">
        <v>1478</v>
      </c>
      <c r="M56" s="599">
        <v>10117500</v>
      </c>
      <c r="N56" s="599">
        <v>6745000</v>
      </c>
      <c r="O56" s="599">
        <v>3372500</v>
      </c>
      <c r="R56" s="542"/>
      <c r="S56" s="542"/>
      <c r="T56" s="542"/>
      <c r="U56" s="542"/>
      <c r="V56" s="542"/>
      <c r="W56" s="542"/>
    </row>
    <row r="57" spans="1:23" ht="26.25" thickBot="1" x14ac:dyDescent="0.3">
      <c r="A57" s="339" t="s">
        <v>810</v>
      </c>
      <c r="B57" s="591">
        <v>6456000</v>
      </c>
      <c r="C57" s="591">
        <v>6456000</v>
      </c>
      <c r="D57" s="341">
        <f t="shared" si="0"/>
        <v>1</v>
      </c>
      <c r="E57" s="592" t="s">
        <v>829</v>
      </c>
      <c r="F57" s="593"/>
      <c r="G57" s="594"/>
      <c r="H57" s="595">
        <f t="shared" si="1"/>
        <v>0</v>
      </c>
      <c r="J57" s="596">
        <v>4</v>
      </c>
      <c r="K57" s="597" t="s">
        <v>862</v>
      </c>
      <c r="L57" s="598">
        <v>1484</v>
      </c>
      <c r="M57" s="599">
        <v>18747000</v>
      </c>
      <c r="N57" s="599">
        <v>12498000</v>
      </c>
      <c r="O57" s="599">
        <v>6249000</v>
      </c>
      <c r="R57" s="542"/>
      <c r="S57" s="542"/>
      <c r="T57" s="542"/>
      <c r="U57" s="542"/>
      <c r="V57" s="542"/>
      <c r="W57" s="542"/>
    </row>
    <row r="58" spans="1:23" ht="25.5" x14ac:dyDescent="0.25">
      <c r="A58" s="339" t="s">
        <v>810</v>
      </c>
      <c r="B58" s="591">
        <v>6419857</v>
      </c>
      <c r="C58" s="591">
        <v>0</v>
      </c>
      <c r="D58" s="341">
        <f t="shared" si="0"/>
        <v>0</v>
      </c>
      <c r="E58" s="592" t="s">
        <v>829</v>
      </c>
      <c r="F58" s="593"/>
      <c r="G58" s="594"/>
      <c r="H58" s="595">
        <f t="shared" si="1"/>
        <v>6419857</v>
      </c>
      <c r="O58" s="600">
        <f>SUM(O54:O57)</f>
        <v>16091500</v>
      </c>
      <c r="R58" s="542"/>
      <c r="S58" s="542"/>
      <c r="T58" s="542"/>
      <c r="U58" s="542"/>
      <c r="V58" s="542"/>
      <c r="W58" s="542"/>
    </row>
    <row r="59" spans="1:23" ht="25.5" x14ac:dyDescent="0.25">
      <c r="A59" s="339" t="s">
        <v>810</v>
      </c>
      <c r="B59" s="591">
        <v>6745000</v>
      </c>
      <c r="C59" s="591">
        <v>0</v>
      </c>
      <c r="D59" s="341">
        <f t="shared" si="0"/>
        <v>0</v>
      </c>
      <c r="E59" s="592" t="s">
        <v>829</v>
      </c>
      <c r="F59" s="593"/>
      <c r="G59" s="594"/>
      <c r="H59" s="595">
        <f t="shared" si="1"/>
        <v>6745000</v>
      </c>
      <c r="J59" s="542" t="s">
        <v>872</v>
      </c>
      <c r="O59" s="558">
        <f>O58+D45+D46</f>
        <v>17688038</v>
      </c>
      <c r="R59" s="542"/>
      <c r="S59" s="542"/>
      <c r="T59" s="542"/>
      <c r="U59" s="542"/>
      <c r="V59" s="542"/>
      <c r="W59" s="542"/>
    </row>
    <row r="60" spans="1:23" ht="25.5" x14ac:dyDescent="0.25">
      <c r="A60" s="339" t="s">
        <v>810</v>
      </c>
      <c r="B60" s="591">
        <v>5918000</v>
      </c>
      <c r="C60" s="591">
        <v>0</v>
      </c>
      <c r="D60" s="341">
        <f t="shared" si="0"/>
        <v>0</v>
      </c>
      <c r="E60" s="592" t="s">
        <v>829</v>
      </c>
      <c r="F60" s="593"/>
      <c r="G60" s="594"/>
      <c r="H60" s="595">
        <f t="shared" si="1"/>
        <v>5918000</v>
      </c>
      <c r="J60" s="601">
        <v>1</v>
      </c>
      <c r="K60" s="602">
        <f>O55+D45</f>
        <v>4901038</v>
      </c>
      <c r="R60" s="542"/>
      <c r="S60" s="542"/>
      <c r="T60" s="542"/>
      <c r="U60" s="542"/>
      <c r="V60" s="542"/>
      <c r="W60" s="542"/>
    </row>
    <row r="61" spans="1:23" ht="25.5" x14ac:dyDescent="0.25">
      <c r="A61" s="339" t="s">
        <v>810</v>
      </c>
      <c r="B61" s="591">
        <v>8073000</v>
      </c>
      <c r="C61" s="591">
        <v>0</v>
      </c>
      <c r="D61" s="341">
        <f t="shared" si="0"/>
        <v>0</v>
      </c>
      <c r="E61" s="592" t="s">
        <v>829</v>
      </c>
      <c r="F61" s="593"/>
      <c r="G61" s="594"/>
      <c r="H61" s="595">
        <f t="shared" si="1"/>
        <v>8073000</v>
      </c>
      <c r="J61" s="601">
        <v>2</v>
      </c>
      <c r="K61" s="603">
        <f>O54+O56</f>
        <v>6470000</v>
      </c>
      <c r="R61" s="542"/>
      <c r="S61" s="542"/>
      <c r="T61" s="542"/>
      <c r="U61" s="542"/>
      <c r="V61" s="542"/>
      <c r="W61" s="542"/>
    </row>
    <row r="62" spans="1:23" ht="25.5" x14ac:dyDescent="0.25">
      <c r="A62" s="339" t="s">
        <v>810</v>
      </c>
      <c r="B62" s="591">
        <v>2777333</v>
      </c>
      <c r="C62" s="591">
        <v>0</v>
      </c>
      <c r="D62" s="341">
        <f t="shared" si="0"/>
        <v>0</v>
      </c>
      <c r="E62" s="592" t="s">
        <v>829</v>
      </c>
      <c r="F62" s="593"/>
      <c r="G62" s="594"/>
      <c r="H62" s="595">
        <f t="shared" si="1"/>
        <v>2777333</v>
      </c>
      <c r="J62" s="601">
        <v>3</v>
      </c>
      <c r="K62" s="601">
        <v>0</v>
      </c>
      <c r="R62" s="542"/>
      <c r="S62" s="542"/>
      <c r="T62" s="542"/>
      <c r="U62" s="542"/>
      <c r="V62" s="542"/>
      <c r="W62" s="542"/>
    </row>
    <row r="63" spans="1:23" ht="25.5" x14ac:dyDescent="0.25">
      <c r="A63" s="339" t="s">
        <v>807</v>
      </c>
      <c r="B63" s="591">
        <v>4130000</v>
      </c>
      <c r="C63" s="591">
        <v>4130000</v>
      </c>
      <c r="D63" s="341">
        <f t="shared" si="0"/>
        <v>1</v>
      </c>
      <c r="E63" s="592" t="s">
        <v>829</v>
      </c>
      <c r="F63" s="593"/>
      <c r="G63" s="594"/>
      <c r="H63" s="595">
        <f t="shared" si="1"/>
        <v>0</v>
      </c>
      <c r="J63" s="601">
        <v>4</v>
      </c>
      <c r="K63" s="602">
        <f>D46</f>
        <v>68000</v>
      </c>
      <c r="R63" s="542"/>
      <c r="S63" s="542"/>
      <c r="T63" s="542"/>
      <c r="U63" s="542"/>
      <c r="V63" s="542"/>
      <c r="W63" s="542"/>
    </row>
    <row r="64" spans="1:23" ht="25.5" x14ac:dyDescent="0.25">
      <c r="A64" s="339" t="s">
        <v>807</v>
      </c>
      <c r="B64" s="591">
        <v>6745000</v>
      </c>
      <c r="C64" s="591">
        <v>6745000</v>
      </c>
      <c r="D64" s="341">
        <f t="shared" si="0"/>
        <v>1</v>
      </c>
      <c r="E64" s="592" t="s">
        <v>829</v>
      </c>
      <c r="F64" s="593"/>
      <c r="G64" s="594"/>
      <c r="H64" s="595">
        <f t="shared" si="1"/>
        <v>0</v>
      </c>
      <c r="J64" s="601">
        <v>5</v>
      </c>
      <c r="K64" s="603">
        <f>O57</f>
        <v>6249000</v>
      </c>
      <c r="R64" s="542"/>
      <c r="S64" s="542"/>
      <c r="T64" s="542"/>
      <c r="U64" s="542"/>
      <c r="V64" s="542"/>
      <c r="W64" s="542"/>
    </row>
    <row r="65" spans="1:23" ht="25.5" x14ac:dyDescent="0.25">
      <c r="A65" s="339" t="s">
        <v>807</v>
      </c>
      <c r="B65" s="591">
        <v>2460000</v>
      </c>
      <c r="C65" s="591">
        <v>2460000</v>
      </c>
      <c r="D65" s="341">
        <f t="shared" si="0"/>
        <v>1</v>
      </c>
      <c r="E65" s="592" t="s">
        <v>829</v>
      </c>
      <c r="F65" s="593"/>
      <c r="G65" s="594"/>
      <c r="H65" s="595">
        <f t="shared" si="1"/>
        <v>0</v>
      </c>
      <c r="J65" s="601"/>
      <c r="K65" s="602">
        <f>SUM(K60:K64)</f>
        <v>17688038</v>
      </c>
      <c r="R65" s="542"/>
      <c r="S65" s="542"/>
      <c r="T65" s="542"/>
      <c r="U65" s="542"/>
      <c r="V65" s="542"/>
      <c r="W65" s="542"/>
    </row>
    <row r="66" spans="1:23" ht="25.5" x14ac:dyDescent="0.25">
      <c r="A66" s="339" t="s">
        <v>807</v>
      </c>
      <c r="B66" s="591">
        <v>6745000</v>
      </c>
      <c r="C66" s="591">
        <v>5396000</v>
      </c>
      <c r="D66" s="341">
        <f t="shared" si="0"/>
        <v>0.8</v>
      </c>
      <c r="E66" s="592" t="s">
        <v>829</v>
      </c>
      <c r="F66" s="593"/>
      <c r="G66" s="594"/>
      <c r="H66" s="595">
        <f t="shared" si="1"/>
        <v>1349000</v>
      </c>
      <c r="R66" s="542"/>
      <c r="S66" s="542"/>
      <c r="T66" s="542"/>
      <c r="U66" s="542"/>
      <c r="V66" s="542"/>
      <c r="W66" s="542"/>
    </row>
    <row r="67" spans="1:23" ht="25.5" x14ac:dyDescent="0.25">
      <c r="A67" s="339" t="s">
        <v>807</v>
      </c>
      <c r="B67" s="591">
        <v>6456000</v>
      </c>
      <c r="C67" s="591">
        <v>6456000</v>
      </c>
      <c r="D67" s="341">
        <f t="shared" si="0"/>
        <v>1</v>
      </c>
      <c r="E67" s="592" t="s">
        <v>829</v>
      </c>
      <c r="F67" s="593"/>
      <c r="G67" s="594"/>
      <c r="H67" s="595">
        <f t="shared" si="1"/>
        <v>0</v>
      </c>
      <c r="R67" s="542"/>
      <c r="S67" s="542"/>
      <c r="T67" s="542"/>
      <c r="U67" s="542"/>
      <c r="V67" s="542"/>
      <c r="W67" s="542"/>
    </row>
    <row r="68" spans="1:23" ht="25.5" x14ac:dyDescent="0.25">
      <c r="A68" s="339" t="s">
        <v>807</v>
      </c>
      <c r="B68" s="591">
        <v>4166000</v>
      </c>
      <c r="C68" s="591">
        <v>4166000</v>
      </c>
      <c r="D68" s="341">
        <f t="shared" si="0"/>
        <v>1</v>
      </c>
      <c r="E68" s="592" t="s">
        <v>829</v>
      </c>
      <c r="F68" s="593"/>
      <c r="G68" s="594"/>
      <c r="H68" s="595">
        <f t="shared" si="1"/>
        <v>0</v>
      </c>
      <c r="J68" s="543"/>
      <c r="K68" s="543"/>
      <c r="L68" s="543"/>
      <c r="M68" s="543"/>
      <c r="N68" s="543"/>
      <c r="R68" s="542"/>
      <c r="S68" s="542"/>
      <c r="T68" s="542"/>
      <c r="U68" s="542"/>
      <c r="V68" s="542"/>
      <c r="W68" s="542"/>
    </row>
    <row r="69" spans="1:23" ht="25.5" x14ac:dyDescent="0.25">
      <c r="A69" s="339" t="s">
        <v>807</v>
      </c>
      <c r="B69" s="591">
        <v>4130000</v>
      </c>
      <c r="C69" s="591">
        <v>1652000</v>
      </c>
      <c r="D69" s="341">
        <f t="shared" si="0"/>
        <v>0.4</v>
      </c>
      <c r="E69" s="592" t="s">
        <v>829</v>
      </c>
      <c r="F69" s="593"/>
      <c r="G69" s="594"/>
      <c r="H69" s="595">
        <f t="shared" si="1"/>
        <v>2478000</v>
      </c>
      <c r="J69" s="543"/>
      <c r="K69" s="543"/>
      <c r="L69" s="543"/>
      <c r="M69" s="543"/>
      <c r="N69" s="543"/>
      <c r="R69" s="542"/>
      <c r="S69" s="542"/>
      <c r="T69" s="542"/>
      <c r="U69" s="542"/>
      <c r="V69" s="542"/>
      <c r="W69" s="542"/>
    </row>
    <row r="70" spans="1:23" ht="25.5" x14ac:dyDescent="0.25">
      <c r="A70" s="339" t="s">
        <v>807</v>
      </c>
      <c r="B70" s="591">
        <v>11803750</v>
      </c>
      <c r="C70" s="591">
        <v>4065736</v>
      </c>
      <c r="D70" s="341">
        <f t="shared" si="0"/>
        <v>0.34444443503124006</v>
      </c>
      <c r="E70" s="592" t="s">
        <v>829</v>
      </c>
      <c r="F70" s="593"/>
      <c r="G70" s="594"/>
      <c r="H70" s="595">
        <f t="shared" si="1"/>
        <v>7738014</v>
      </c>
      <c r="J70" s="543"/>
      <c r="K70" s="543"/>
      <c r="L70" s="543"/>
      <c r="M70" s="543"/>
      <c r="N70" s="543"/>
      <c r="R70" s="542"/>
      <c r="S70" s="542"/>
      <c r="T70" s="542"/>
      <c r="U70" s="542"/>
      <c r="V70" s="542"/>
      <c r="W70" s="542"/>
    </row>
    <row r="71" spans="1:23" ht="25.5" x14ac:dyDescent="0.25">
      <c r="A71" s="339" t="s">
        <v>807</v>
      </c>
      <c r="B71" s="591">
        <v>4305000</v>
      </c>
      <c r="C71" s="591">
        <v>1339334</v>
      </c>
      <c r="D71" s="341">
        <f t="shared" si="0"/>
        <v>0.31111126596980254</v>
      </c>
      <c r="E71" s="592" t="s">
        <v>829</v>
      </c>
      <c r="F71" s="593"/>
      <c r="G71" s="594"/>
      <c r="H71" s="595">
        <f t="shared" si="1"/>
        <v>2965666</v>
      </c>
      <c r="J71" s="543"/>
      <c r="K71" s="543"/>
      <c r="L71" s="543"/>
      <c r="M71" s="543"/>
      <c r="N71" s="543"/>
      <c r="R71" s="542"/>
      <c r="S71" s="542"/>
      <c r="T71" s="542"/>
      <c r="U71" s="542"/>
      <c r="V71" s="542"/>
      <c r="W71" s="542"/>
    </row>
    <row r="72" spans="1:23" ht="25.5" x14ac:dyDescent="0.25">
      <c r="A72" s="339" t="s">
        <v>807</v>
      </c>
      <c r="B72" s="591">
        <v>6745000</v>
      </c>
      <c r="C72" s="591">
        <v>0</v>
      </c>
      <c r="D72" s="341">
        <f t="shared" si="0"/>
        <v>0</v>
      </c>
      <c r="E72" s="592" t="s">
        <v>829</v>
      </c>
      <c r="F72" s="593"/>
      <c r="G72" s="594"/>
      <c r="H72" s="595">
        <f t="shared" si="1"/>
        <v>6745000</v>
      </c>
      <c r="J72" s="543"/>
      <c r="K72" s="543"/>
      <c r="L72" s="543"/>
      <c r="M72" s="543"/>
      <c r="N72" s="543"/>
    </row>
    <row r="73" spans="1:23" ht="25.5" x14ac:dyDescent="0.25">
      <c r="A73" s="339" t="s">
        <v>807</v>
      </c>
      <c r="B73" s="591">
        <v>6456000</v>
      </c>
      <c r="C73" s="591">
        <v>0</v>
      </c>
      <c r="D73" s="341">
        <f t="shared" si="0"/>
        <v>0</v>
      </c>
      <c r="E73" s="592" t="s">
        <v>829</v>
      </c>
      <c r="F73" s="593"/>
      <c r="G73" s="594"/>
      <c r="H73" s="595">
        <f t="shared" si="1"/>
        <v>6456000</v>
      </c>
      <c r="J73" s="543"/>
      <c r="K73" s="543"/>
      <c r="L73" s="543"/>
      <c r="M73" s="543"/>
      <c r="N73" s="543"/>
    </row>
    <row r="74" spans="1:23" ht="25.5" x14ac:dyDescent="0.25">
      <c r="A74" s="339" t="s">
        <v>807</v>
      </c>
      <c r="B74" s="591">
        <v>2777333</v>
      </c>
      <c r="C74" s="591">
        <v>0</v>
      </c>
      <c r="D74" s="341">
        <f t="shared" si="0"/>
        <v>0</v>
      </c>
      <c r="E74" s="592" t="s">
        <v>829</v>
      </c>
      <c r="F74" s="593"/>
      <c r="G74" s="594"/>
      <c r="H74" s="595">
        <f t="shared" si="1"/>
        <v>2777333</v>
      </c>
      <c r="J74" s="543"/>
      <c r="K74" s="543"/>
      <c r="L74" s="543"/>
      <c r="M74" s="543"/>
      <c r="N74" s="543"/>
    </row>
    <row r="75" spans="1:23" ht="25.5" x14ac:dyDescent="0.25">
      <c r="A75" s="339" t="s">
        <v>811</v>
      </c>
      <c r="B75" s="591">
        <v>8332000</v>
      </c>
      <c r="C75" s="591">
        <v>8332000</v>
      </c>
      <c r="D75" s="341">
        <f t="shared" si="0"/>
        <v>1</v>
      </c>
      <c r="E75" s="592" t="s">
        <v>829</v>
      </c>
      <c r="F75" s="593"/>
      <c r="G75" s="594"/>
      <c r="H75" s="595">
        <f t="shared" si="1"/>
        <v>0</v>
      </c>
      <c r="J75" s="543"/>
      <c r="K75" s="543"/>
      <c r="L75" s="543"/>
      <c r="M75" s="543"/>
      <c r="N75" s="543"/>
    </row>
    <row r="76" spans="1:23" ht="25.5" x14ac:dyDescent="0.25">
      <c r="A76" s="339" t="s">
        <v>811</v>
      </c>
      <c r="B76" s="591">
        <v>4842000</v>
      </c>
      <c r="C76" s="591">
        <v>1667800</v>
      </c>
      <c r="D76" s="341">
        <f t="shared" si="0"/>
        <v>0.34444444444444444</v>
      </c>
      <c r="E76" s="592" t="s">
        <v>829</v>
      </c>
      <c r="F76" s="593"/>
      <c r="G76" s="594"/>
      <c r="H76" s="595">
        <f t="shared" si="1"/>
        <v>3174200</v>
      </c>
      <c r="J76" s="543"/>
      <c r="K76" s="543"/>
      <c r="L76" s="543"/>
      <c r="M76" s="543"/>
      <c r="N76" s="543"/>
    </row>
    <row r="77" spans="1:23" ht="25.5" x14ac:dyDescent="0.25">
      <c r="A77" s="339" t="s">
        <v>811</v>
      </c>
      <c r="B77" s="591">
        <v>7637666</v>
      </c>
      <c r="C77" s="591">
        <v>0</v>
      </c>
      <c r="D77" s="341">
        <f t="shared" si="0"/>
        <v>0</v>
      </c>
      <c r="E77" s="592" t="s">
        <v>829</v>
      </c>
      <c r="F77" s="593"/>
      <c r="G77" s="594"/>
      <c r="H77" s="595">
        <f t="shared" si="1"/>
        <v>7637666</v>
      </c>
      <c r="J77" s="543"/>
      <c r="K77" s="543"/>
      <c r="L77" s="543"/>
      <c r="M77" s="543"/>
      <c r="N77" s="543"/>
    </row>
    <row r="78" spans="1:23" ht="25.5" x14ac:dyDescent="0.25">
      <c r="A78" s="339" t="s">
        <v>808</v>
      </c>
      <c r="B78" s="591">
        <v>1640000</v>
      </c>
      <c r="C78" s="591">
        <v>1640000</v>
      </c>
      <c r="D78" s="341">
        <f t="shared" si="0"/>
        <v>1</v>
      </c>
      <c r="E78" s="592" t="s">
        <v>829</v>
      </c>
      <c r="F78" s="593"/>
      <c r="G78" s="594"/>
      <c r="H78" s="595">
        <f t="shared" si="1"/>
        <v>0</v>
      </c>
      <c r="J78" s="543"/>
      <c r="K78" s="543"/>
      <c r="L78" s="543"/>
      <c r="M78" s="543"/>
      <c r="N78" s="543"/>
    </row>
    <row r="79" spans="1:23" ht="25.5" x14ac:dyDescent="0.25">
      <c r="A79" s="339" t="s">
        <v>808</v>
      </c>
      <c r="B79" s="591">
        <v>8264000</v>
      </c>
      <c r="C79" s="591">
        <v>4545200</v>
      </c>
      <c r="D79" s="341">
        <f t="shared" si="0"/>
        <v>0.55000000000000004</v>
      </c>
      <c r="E79" s="592" t="s">
        <v>829</v>
      </c>
      <c r="F79" s="593"/>
      <c r="G79" s="594"/>
      <c r="H79" s="595">
        <f t="shared" si="1"/>
        <v>3718800</v>
      </c>
      <c r="J79" s="543"/>
      <c r="K79" s="543"/>
      <c r="L79" s="543"/>
      <c r="M79" s="543"/>
      <c r="N79" s="543"/>
      <c r="R79" s="542"/>
      <c r="S79" s="542"/>
      <c r="T79" s="542"/>
      <c r="U79" s="542"/>
      <c r="V79" s="542"/>
      <c r="W79" s="542"/>
    </row>
    <row r="80" spans="1:23" ht="25.5" x14ac:dyDescent="0.25">
      <c r="A80" s="339" t="s">
        <v>808</v>
      </c>
      <c r="B80" s="591">
        <v>4842000</v>
      </c>
      <c r="C80" s="591">
        <v>1667800</v>
      </c>
      <c r="D80" s="341">
        <f t="shared" si="0"/>
        <v>0.34444444444444444</v>
      </c>
      <c r="E80" s="592" t="s">
        <v>829</v>
      </c>
      <c r="F80" s="593"/>
      <c r="G80" s="594"/>
      <c r="H80" s="595">
        <f t="shared" si="1"/>
        <v>3174200</v>
      </c>
      <c r="J80" s="543"/>
      <c r="K80" s="543"/>
      <c r="L80" s="543"/>
      <c r="M80" s="543"/>
      <c r="N80" s="543"/>
      <c r="R80" s="542"/>
      <c r="S80" s="542"/>
      <c r="T80" s="542"/>
      <c r="U80" s="542"/>
      <c r="V80" s="542"/>
      <c r="W80" s="542"/>
    </row>
    <row r="81" spans="1:14" ht="25.5" x14ac:dyDescent="0.25">
      <c r="A81" s="339" t="s">
        <v>808</v>
      </c>
      <c r="B81" s="591">
        <v>2870000</v>
      </c>
      <c r="C81" s="591">
        <v>892889</v>
      </c>
      <c r="D81" s="341">
        <f t="shared" si="0"/>
        <v>0.31111114982578397</v>
      </c>
      <c r="E81" s="592" t="s">
        <v>829</v>
      </c>
      <c r="F81" s="593"/>
      <c r="G81" s="594"/>
      <c r="H81" s="595">
        <f t="shared" si="1"/>
        <v>1977111</v>
      </c>
      <c r="J81" s="543"/>
      <c r="K81" s="543"/>
      <c r="L81" s="543"/>
      <c r="M81" s="543"/>
      <c r="N81" s="543"/>
    </row>
    <row r="82" spans="1:14" ht="25.5" x14ac:dyDescent="0.25">
      <c r="A82" s="339" t="s">
        <v>808</v>
      </c>
      <c r="B82" s="591">
        <v>7575333</v>
      </c>
      <c r="C82" s="591">
        <v>0</v>
      </c>
      <c r="D82" s="341">
        <f t="shared" si="0"/>
        <v>0</v>
      </c>
      <c r="E82" s="592" t="s">
        <v>829</v>
      </c>
      <c r="F82" s="593"/>
      <c r="G82" s="594"/>
      <c r="H82" s="595">
        <f t="shared" si="1"/>
        <v>7575333</v>
      </c>
      <c r="J82" s="543"/>
      <c r="K82" s="543"/>
      <c r="L82" s="543"/>
      <c r="M82" s="543"/>
      <c r="N82" s="543"/>
    </row>
    <row r="83" spans="1:14" ht="25.5" x14ac:dyDescent="0.25">
      <c r="A83" s="339" t="s">
        <v>809</v>
      </c>
      <c r="B83" s="591">
        <v>1572210</v>
      </c>
      <c r="C83" s="591">
        <v>786105</v>
      </c>
      <c r="D83" s="341">
        <f t="shared" si="0"/>
        <v>0.5</v>
      </c>
      <c r="E83" s="592" t="s">
        <v>829</v>
      </c>
      <c r="F83" s="593"/>
      <c r="G83" s="594"/>
      <c r="H83" s="595">
        <f t="shared" si="1"/>
        <v>786105</v>
      </c>
      <c r="J83" s="543"/>
      <c r="K83" s="543"/>
      <c r="L83" s="543"/>
      <c r="M83" s="543"/>
      <c r="N83" s="543"/>
    </row>
    <row r="84" spans="1:14" ht="25.5" x14ac:dyDescent="0.25">
      <c r="A84" s="339" t="s">
        <v>809</v>
      </c>
      <c r="B84" s="591">
        <v>12498000</v>
      </c>
      <c r="C84" s="591">
        <v>12498000</v>
      </c>
      <c r="D84" s="341">
        <f t="shared" si="0"/>
        <v>1</v>
      </c>
      <c r="E84" s="592" t="s">
        <v>829</v>
      </c>
      <c r="F84" s="593"/>
      <c r="G84" s="594"/>
      <c r="H84" s="595">
        <f t="shared" si="1"/>
        <v>0</v>
      </c>
      <c r="J84" s="543"/>
      <c r="K84" s="543"/>
      <c r="L84" s="543"/>
      <c r="M84" s="543"/>
      <c r="N84" s="543"/>
    </row>
    <row r="85" spans="1:14" ht="25.5" x14ac:dyDescent="0.25">
      <c r="A85" s="339" t="s">
        <v>809</v>
      </c>
      <c r="B85" s="591">
        <v>5200000</v>
      </c>
      <c r="C85" s="591">
        <v>2773333</v>
      </c>
      <c r="D85" s="341">
        <f t="shared" si="0"/>
        <v>0.53333326923076918</v>
      </c>
      <c r="E85" s="592" t="s">
        <v>829</v>
      </c>
      <c r="F85" s="593"/>
      <c r="G85" s="594"/>
      <c r="H85" s="595">
        <f t="shared" si="1"/>
        <v>2426667</v>
      </c>
      <c r="J85" s="543"/>
      <c r="K85" s="543"/>
      <c r="L85" s="543"/>
      <c r="M85" s="543"/>
      <c r="N85" s="543"/>
    </row>
    <row r="86" spans="1:14" ht="25.5" x14ac:dyDescent="0.25">
      <c r="A86" s="339" t="s">
        <v>809</v>
      </c>
      <c r="B86" s="591">
        <v>6456000</v>
      </c>
      <c r="C86" s="591">
        <v>6133200</v>
      </c>
      <c r="D86" s="341">
        <f t="shared" si="0"/>
        <v>0.95</v>
      </c>
      <c r="E86" s="592" t="s">
        <v>829</v>
      </c>
      <c r="F86" s="593"/>
      <c r="G86" s="594"/>
      <c r="H86" s="595">
        <f t="shared" si="1"/>
        <v>322800</v>
      </c>
      <c r="J86" s="543"/>
      <c r="K86" s="543"/>
      <c r="L86" s="543"/>
      <c r="M86" s="543"/>
      <c r="N86" s="543"/>
    </row>
    <row r="87" spans="1:14" ht="25.5" x14ac:dyDescent="0.25">
      <c r="A87" s="339" t="s">
        <v>809</v>
      </c>
      <c r="B87" s="591">
        <v>2751368</v>
      </c>
      <c r="C87" s="591">
        <v>0</v>
      </c>
      <c r="D87" s="341">
        <f t="shared" si="0"/>
        <v>0</v>
      </c>
      <c r="E87" s="592" t="s">
        <v>829</v>
      </c>
      <c r="F87" s="593"/>
      <c r="G87" s="594"/>
      <c r="H87" s="595">
        <f t="shared" si="1"/>
        <v>2751368</v>
      </c>
      <c r="J87" s="543"/>
      <c r="K87" s="543"/>
      <c r="L87" s="543"/>
      <c r="M87" s="543"/>
      <c r="N87" s="543"/>
    </row>
    <row r="88" spans="1:14" ht="25.5" x14ac:dyDescent="0.25">
      <c r="A88" s="339" t="s">
        <v>809</v>
      </c>
      <c r="B88" s="591">
        <v>12498000</v>
      </c>
      <c r="C88" s="591">
        <v>0</v>
      </c>
      <c r="D88" s="341">
        <f t="shared" si="0"/>
        <v>0</v>
      </c>
      <c r="E88" s="592" t="s">
        <v>829</v>
      </c>
      <c r="F88" s="593"/>
      <c r="G88" s="594"/>
      <c r="H88" s="595">
        <f t="shared" si="1"/>
        <v>12498000</v>
      </c>
      <c r="J88" s="543"/>
      <c r="K88" s="543"/>
      <c r="L88" s="543"/>
      <c r="M88" s="543"/>
      <c r="N88" s="543"/>
    </row>
    <row r="89" spans="1:14" ht="25.5" x14ac:dyDescent="0.25">
      <c r="A89" s="339" t="s">
        <v>809</v>
      </c>
      <c r="B89" s="591">
        <v>3900000</v>
      </c>
      <c r="C89" s="591">
        <v>0</v>
      </c>
      <c r="D89" s="341">
        <f t="shared" si="0"/>
        <v>0</v>
      </c>
      <c r="E89" s="592" t="s">
        <v>829</v>
      </c>
      <c r="F89" s="593"/>
      <c r="G89" s="594"/>
      <c r="H89" s="595">
        <f t="shared" si="1"/>
        <v>3900000</v>
      </c>
      <c r="J89" s="543"/>
      <c r="K89" s="543"/>
      <c r="L89" s="543"/>
      <c r="M89" s="543"/>
      <c r="N89" s="543"/>
    </row>
    <row r="90" spans="1:14" ht="15.75" x14ac:dyDescent="0.25">
      <c r="A90" s="604" t="s">
        <v>168</v>
      </c>
      <c r="B90" s="305">
        <f>SUM(B54:B89)</f>
        <v>208766340</v>
      </c>
      <c r="C90" s="305">
        <f>SUM(C54:C89)</f>
        <v>95198642</v>
      </c>
      <c r="D90" s="340">
        <f t="shared" si="0"/>
        <v>0.45600570475106283</v>
      </c>
      <c r="E90" s="605"/>
      <c r="F90" s="606"/>
      <c r="G90" s="607"/>
      <c r="H90" s="305">
        <f t="shared" si="1"/>
        <v>113567698</v>
      </c>
      <c r="J90" s="543"/>
      <c r="K90" s="543"/>
      <c r="L90" s="543"/>
      <c r="M90" s="543"/>
      <c r="N90" s="543"/>
    </row>
    <row r="91" spans="1:14" ht="15.75" x14ac:dyDescent="0.25">
      <c r="A91" s="139" t="s">
        <v>142</v>
      </c>
      <c r="C91" s="608"/>
      <c r="G91" s="609"/>
      <c r="J91" s="543"/>
      <c r="K91" s="543"/>
      <c r="L91" s="543"/>
      <c r="M91" s="543"/>
      <c r="N91" s="543"/>
    </row>
    <row r="92" spans="1:14" x14ac:dyDescent="0.25">
      <c r="J92" s="543"/>
      <c r="K92" s="543"/>
      <c r="L92" s="543"/>
      <c r="M92" s="543"/>
      <c r="N92" s="543"/>
    </row>
  </sheetData>
  <autoFilter ref="A26:H91" xr:uid="{00000000-0009-0000-0000-000005000000}">
    <filterColumn colId="4" showButton="0"/>
    <filterColumn colId="5" showButton="0"/>
    <filterColumn colId="6" showButton="0"/>
  </autoFilter>
  <sortState xmlns:xlrd2="http://schemas.microsoft.com/office/spreadsheetml/2017/richdata2" ref="A89:C124">
    <sortCondition ref="A72"/>
  </sortState>
  <mergeCells count="97">
    <mergeCell ref="A14:B14"/>
    <mergeCell ref="C14:F14"/>
    <mergeCell ref="E65:G65"/>
    <mergeCell ref="E66:G66"/>
    <mergeCell ref="E67:G67"/>
    <mergeCell ref="A52:H52"/>
    <mergeCell ref="E45:H45"/>
    <mergeCell ref="A21:H21"/>
    <mergeCell ref="G22:H22"/>
    <mergeCell ref="G23:H23"/>
    <mergeCell ref="A15:B15"/>
    <mergeCell ref="C15:F15"/>
    <mergeCell ref="A16:B17"/>
    <mergeCell ref="A24:B24"/>
    <mergeCell ref="E35:H35"/>
    <mergeCell ref="A43:H43"/>
    <mergeCell ref="E26:H26"/>
    <mergeCell ref="E46:H46"/>
    <mergeCell ref="E51:H51"/>
    <mergeCell ref="E31:H31"/>
    <mergeCell ref="E32:H32"/>
    <mergeCell ref="E33:H33"/>
    <mergeCell ref="E34:H34"/>
    <mergeCell ref="E37:H37"/>
    <mergeCell ref="E38:H38"/>
    <mergeCell ref="E39:H39"/>
    <mergeCell ref="E40:H40"/>
    <mergeCell ref="E41:H41"/>
    <mergeCell ref="E27:H27"/>
    <mergeCell ref="E28:H28"/>
    <mergeCell ref="E29:H29"/>
    <mergeCell ref="E30:H30"/>
    <mergeCell ref="D16:E16"/>
    <mergeCell ref="F16:F17"/>
    <mergeCell ref="D17:E17"/>
    <mergeCell ref="G24:H24"/>
    <mergeCell ref="A25:H25"/>
    <mergeCell ref="A8:B8"/>
    <mergeCell ref="C8:F8"/>
    <mergeCell ref="A9:B9"/>
    <mergeCell ref="C9:F9"/>
    <mergeCell ref="A10:B10"/>
    <mergeCell ref="C10:F10"/>
    <mergeCell ref="A11:B11"/>
    <mergeCell ref="C11:F11"/>
    <mergeCell ref="A12:B12"/>
    <mergeCell ref="C12:F12"/>
    <mergeCell ref="A13:B13"/>
    <mergeCell ref="C13:F13"/>
    <mergeCell ref="E90:G90"/>
    <mergeCell ref="E53:G53"/>
    <mergeCell ref="E54:G54"/>
    <mergeCell ref="E55:G55"/>
    <mergeCell ref="E56:G56"/>
    <mergeCell ref="E57:G57"/>
    <mergeCell ref="E59:G59"/>
    <mergeCell ref="E58:G58"/>
    <mergeCell ref="E60:G60"/>
    <mergeCell ref="E61:G61"/>
    <mergeCell ref="E62:G62"/>
    <mergeCell ref="E82:G82"/>
    <mergeCell ref="E83:G83"/>
    <mergeCell ref="E81:G81"/>
    <mergeCell ref="E68:G68"/>
    <mergeCell ref="E69:G69"/>
    <mergeCell ref="H1:H3"/>
    <mergeCell ref="A1:A3"/>
    <mergeCell ref="B1:G1"/>
    <mergeCell ref="B2:G2"/>
    <mergeCell ref="B3:D3"/>
    <mergeCell ref="E3:G3"/>
    <mergeCell ref="E36:H36"/>
    <mergeCell ref="E44:H44"/>
    <mergeCell ref="E50:H50"/>
    <mergeCell ref="E42:H42"/>
    <mergeCell ref="E89:G89"/>
    <mergeCell ref="E85:G85"/>
    <mergeCell ref="E86:G86"/>
    <mergeCell ref="E87:G87"/>
    <mergeCell ref="E88:G88"/>
    <mergeCell ref="E84:G84"/>
    <mergeCell ref="E79:G79"/>
    <mergeCell ref="E80:G80"/>
    <mergeCell ref="E63:G63"/>
    <mergeCell ref="E64:G64"/>
    <mergeCell ref="E47:H47"/>
    <mergeCell ref="E48:H48"/>
    <mergeCell ref="E49:H49"/>
    <mergeCell ref="E70:G70"/>
    <mergeCell ref="E71:G71"/>
    <mergeCell ref="E72:G72"/>
    <mergeCell ref="E73:G73"/>
    <mergeCell ref="E74:G74"/>
    <mergeCell ref="E75:G75"/>
    <mergeCell ref="E76:G76"/>
    <mergeCell ref="E77:G77"/>
    <mergeCell ref="E78:G78"/>
  </mergeCells>
  <dataValidations xWindow="149" yWindow="216" count="26">
    <dataValidation allowBlank="1" showInputMessage="1" showErrorMessage="1" prompt="OBSERVACIONES DEL SALDO POR GIRAR: Describa en qué contratos se encuentra el saldo por girar y la proyección del mismo, para el caso de recurso humano relacionar por meta total contratos y total valor." sqref="E53:G53" xr:uid="{00000000-0002-0000-0500-000000000000}"/>
    <dataValidation allowBlank="1" showInputMessage="1" showErrorMessage="1" prompt="PROYECCIÓN RESERVAS A CONSTITUIR: Relacione los recursos que serán constituido como reservas presupuestales." sqref="H53" xr:uid="{00000000-0002-0000-0500-000001000000}"/>
    <dataValidation allowBlank="1" showInputMessage="1" showErrorMessage="1" prompt="ESTADO Y OBSERVACIONES: Describa por qué no se han utilizado los recursos, en qué serán destinados y para cuándo se proyecta iniciar el proceso precontractual y contractual, mencionar la modalidad de contratación." sqref="E44:H44 E45:E51 E27:E41" xr:uid="{00000000-0002-0000-0500-000002000000}"/>
    <dataValidation allowBlank="1" showInputMessage="1" showErrorMessage="1" prompt="NÚMERO Y DESCRIPCIÓN DE LA META: Relacione el número y descripción de la meta relacionados con los recursos disponibles. Debe coincidir con herramienta financiera." sqref="A44" xr:uid="{00000000-0002-0000-0500-000003000000}"/>
    <dataValidation allowBlank="1" showInputMessage="1" showErrorMessage="1" prompt="Modificaciones: Relacione la modificacion realizada al presupuesto total al proyecto de inversión para la vigencia del reporte. Debe coincidir con BOGDATA. " sqref="B22" xr:uid="{00000000-0002-0000-0500-000004000000}"/>
    <dataValidation allowBlank="1" showInputMessage="1" showErrorMessage="1" prompt="Apropiación vigente: Relacione el total del presupuesto actual sumando las adiciones o restando las diminuciones. Debe coincidir con BOGDATA." sqref="C22" xr:uid="{00000000-0002-0000-0500-000005000000}"/>
    <dataValidation allowBlank="1" showInputMessage="1" showErrorMessage="1" prompt="Presupuesto comprometido: Relacione el total del presupuesto que cuenta con contrato firmado. Debe coincidir con PREDIS y herramienta financiera." sqref="C24" xr:uid="{00000000-0002-0000-0500-000006000000}"/>
    <dataValidation allowBlank="1" showInputMessage="1" showErrorMessage="1" prompt="CDPs sin CRP: Relacione el total del presupuesto que cuenta con CDP pero sin registro presupuestal (CRP). Debe coincidir con BOGDATA." sqref="E22" xr:uid="{00000000-0002-0000-0500-000007000000}"/>
    <dataValidation allowBlank="1" showInputMessage="1" showErrorMessage="1" prompt="Presupuesto Disponible : Relacione el total del presupuesto que no cuenta con expedición de disponibilidad presupuestal (CDP). Debe coincidir con BOGDATA " sqref="F22" xr:uid="{00000000-0002-0000-0500-000008000000}"/>
    <dataValidation allowBlank="1" showInputMessage="1" showErrorMessage="1" prompt="Giros de vigencia: Relacione el total del presupuesto girado. Debe coincidir con BOGDATA " sqref="G22:H22" xr:uid="{00000000-0002-0000-0500-000009000000}"/>
    <dataValidation allowBlank="1" showInputMessage="1" showErrorMessage="1" prompt="MES EXPEDICIÓN CDP: Relacione el mes de expedición del CDP por el Equipo Financiero." sqref="D26" xr:uid="{00000000-0002-0000-0500-00000A000000}"/>
    <dataValidation allowBlank="1" showInputMessage="1" showErrorMessage="1" prompt="VALOR COMPROMETIDO: Relacione por meta el presupuesto que cuenta con contrato firmado. Debe coincidir con herramienta financiera." sqref="B53" xr:uid="{00000000-0002-0000-0500-00000B000000}"/>
    <dataValidation allowBlank="1" showInputMessage="1" showErrorMessage="1" prompt="VALOR GIRADO: Relacione por meta los giros realizados en el periodo. Debe coincidir con herramienta financiera.  " sqref="C53" xr:uid="{00000000-0002-0000-0500-00000C000000}"/>
    <dataValidation allowBlank="1" showInputMessage="1" showErrorMessage="1" prompt="%DE GIROS: Ya se encuentra formulado, es la división entre “Valor girado” y “Valor comprometido”." sqref="D53" xr:uid="{00000000-0002-0000-0500-00000D000000}"/>
    <dataValidation allowBlank="1" showInputMessage="1" showErrorMessage="1" prompt="CDPs sin CRP: Relacione el total del presupuesto que cuenta con registro presupuestal (CRP). Debe coincidir con BOGDATA." sqref="D24" xr:uid="{00000000-0002-0000-0500-00000E000000}"/>
    <dataValidation allowBlank="1" showInputMessage="1" showErrorMessage="1" prompt="Presupuesto Disponible : Relacione el total del presupuesto que no cuenta con expedición de disponibilidad presupuestal (CDP). Debe coincidir con BOGDATA. " sqref="E24:F24" xr:uid="{00000000-0002-0000-0500-00000F000000}"/>
    <dataValidation allowBlank="1" showInputMessage="1" showErrorMessage="1" prompt="Giros de vigencia: Relacione el total del presupuesto girado. Debe coincidir con BOGDATA. " sqref="G24:H24" xr:uid="{00000000-0002-0000-0500-000010000000}"/>
    <dataValidation allowBlank="1" showInputMessage="1" showErrorMessage="1" prompt="CODIGO Y OBJETO A CONTRATAR: Colocar el codigo PAA y el OBJETO a contratar_x000a_" sqref="A26" xr:uid="{00000000-0002-0000-0500-000011000000}"/>
    <dataValidation allowBlank="1" showInputMessage="1" showErrorMessage="1" prompt="TOTAL VALOR CDP: Relacione el valor total del CDP expedido por_x000a_el equipo Financiero." sqref="C26" xr:uid="{00000000-0002-0000-0500-000012000000}"/>
    <dataValidation allowBlank="1" showInputMessage="1" showErrorMessage="1" prompt="CODIGO: Relacione la linea PAA del proceso pendiente de CDP no relacionar la que se encuentra &quot;CON PROCESO&quot; ya que el valor debe coincidir con el presupuesto disponible." sqref="B44" xr:uid="{00000000-0002-0000-0500-000013000000}"/>
    <dataValidation allowBlank="1" showInputMessage="1" showErrorMessage="1" prompt="Fecha estimada de inicio de proceso: Relacionar la fecha estimada de inicio del proceso de la linea PAA._x000a_" sqref="C44" xr:uid="{00000000-0002-0000-0500-000014000000}"/>
    <dataValidation allowBlank="1" showInputMessage="1" showErrorMessage="1" prompt="VALOR: Relacione por fuente el recurso disponible o que no cuenta con CDP asociado. Debe coincidir con el presupuesto disponible." sqref="D44" xr:uid="{00000000-0002-0000-0500-000015000000}"/>
    <dataValidation allowBlank="1" showInputMessage="1" showErrorMessage="1" prompt="Apropiación inicial: Relacione el presupuesto asignado para la vigencia del reporte. Debe coincidir con BOGDATA." sqref="A22" xr:uid="{00000000-0002-0000-0500-000016000000}"/>
    <dataValidation allowBlank="1" showInputMessage="1" showErrorMessage="1" prompt="Presupuesto comprometido: Relacione el total del presupuesto que cuenta con contrato firmado. Debe coincidir con BOGDATA." sqref="D22" xr:uid="{00000000-0002-0000-0500-000017000000}"/>
    <dataValidation allowBlank="1" showInputMessage="1" showErrorMessage="1" prompt="ESTADO Y OBSERVACIONES: Relacione el estado actual del proceso, mencionar para cuándo se tiene proyectada su adjudicación." sqref="E42 E26 D27:D41 C45:C50" xr:uid="{00000000-0002-0000-0500-000018000000}"/>
    <dataValidation allowBlank="1" showInputMessage="1" showErrorMessage="1" prompt="No CDP: Relacione el numero del CDP expedido por el equipo Financiero." sqref="B26:B41" xr:uid="{00000000-0002-0000-0500-000019000000}"/>
  </dataValidations>
  <pageMargins left="0.7" right="0.7" top="0.75" bottom="0.75" header="0.3" footer="0.3"/>
  <pageSetup paperSize="9" orientation="portrait" r:id="rId1"/>
  <ignoredErrors>
    <ignoredError sqref="C23:D23" unlockedFormula="1"/>
  </ignoredErrors>
  <drawing r:id="rId2"/>
  <legacyDrawing r:id="rId3"/>
  <oleObjects>
    <mc:AlternateContent xmlns:mc="http://schemas.openxmlformats.org/markup-compatibility/2006">
      <mc:Choice Requires="x14">
        <oleObject progId="PBrush" shapeId="3" r:id="rId4">
          <objectPr defaultSize="0" autoPict="0" r:id="rId5">
            <anchor moveWithCells="1" sizeWithCells="1">
              <from>
                <xdr:col>7</xdr:col>
                <xdr:colOff>228600</xdr:colOff>
                <xdr:row>1</xdr:row>
                <xdr:rowOff>228600</xdr:rowOff>
              </from>
              <to>
                <xdr:col>7</xdr:col>
                <xdr:colOff>1495425</xdr:colOff>
                <xdr:row>2</xdr:row>
                <xdr:rowOff>104775</xdr:rowOff>
              </to>
            </anchor>
          </objectPr>
        </oleObject>
      </mc:Choice>
      <mc:Fallback>
        <oleObject progId="PBrush" shapeId="6145" r:id="rId4"/>
      </mc:Fallback>
    </mc:AlternateContent>
  </oleObjects>
  <extLst>
    <ext xmlns:x14="http://schemas.microsoft.com/office/spreadsheetml/2009/9/main" uri="{CCE6A557-97BC-4b89-ADB6-D9C93CAAB3DF}">
      <x14:dataValidations xmlns:xm="http://schemas.microsoft.com/office/excel/2006/main" xWindow="149" yWindow="216" count="1">
        <x14:dataValidation type="list" allowBlank="1" showInputMessage="1" showErrorMessage="1" xr:uid="{00000000-0002-0000-0500-00001A000000}">
          <x14:formula1>
            <xm:f>'/Users/adrianarodriguez/Downloads/C:\Users\ogarzona\Documents\OSCAR 2017\INFORMES\[1096 Formato SPI 2017 Def Marzo 2017 OG.xlsx]Listas desplegables'!#REF!</xm:f>
          </x14:formula1>
          <xm:sqref>R9:V9 U16 G9:H9 G6:H6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X37"/>
  <sheetViews>
    <sheetView zoomScale="60" zoomScaleNormal="60" zoomScalePageLayoutView="60" workbookViewId="0">
      <selection activeCell="K13" sqref="K13"/>
    </sheetView>
  </sheetViews>
  <sheetFormatPr baseColWidth="10" defaultColWidth="11.42578125" defaultRowHeight="38.25" customHeight="1" x14ac:dyDescent="0.25"/>
  <cols>
    <col min="1" max="1" width="23.140625" style="637" customWidth="1"/>
    <col min="2" max="2" width="22.42578125" style="637" customWidth="1"/>
    <col min="3" max="3" width="44.140625" style="620" customWidth="1"/>
    <col min="4" max="4" width="10.7109375" style="620" customWidth="1"/>
    <col min="5" max="5" width="32.42578125" style="620" customWidth="1"/>
    <col min="6" max="6" width="26.7109375" style="622" customWidth="1"/>
    <col min="7" max="7" width="16.140625" style="622" customWidth="1"/>
    <col min="8" max="8" width="21" style="622" customWidth="1"/>
    <col min="9" max="9" width="21.7109375" style="622" customWidth="1"/>
    <col min="10" max="10" width="8.140625" style="869" customWidth="1"/>
    <col min="11" max="11" width="36.42578125" style="622" customWidth="1"/>
    <col min="12" max="12" width="35.85546875" style="622" hidden="1" customWidth="1"/>
    <col min="13" max="13" width="18.140625" style="622" hidden="1" customWidth="1"/>
    <col min="14" max="14" width="17.140625" style="622" hidden="1" customWidth="1"/>
    <col min="15" max="15" width="24.42578125" style="622" hidden="1" customWidth="1"/>
    <col min="16" max="16" width="19.28515625" style="622" customWidth="1"/>
    <col min="17" max="17" width="19.42578125" style="622" customWidth="1"/>
    <col min="18" max="18" width="23.7109375" style="870" customWidth="1"/>
    <col min="19" max="19" width="62.140625" style="622" customWidth="1"/>
    <col min="20" max="20" width="14.7109375" style="871" customWidth="1"/>
    <col min="21" max="21" width="14.85546875" style="622" hidden="1" customWidth="1"/>
    <col min="22" max="22" width="13.7109375" style="622" hidden="1" customWidth="1"/>
    <col min="23" max="26" width="13.42578125" style="622" hidden="1" customWidth="1"/>
    <col min="27" max="27" width="18.85546875" style="622" hidden="1" customWidth="1"/>
    <col min="28" max="28" width="18.7109375" style="622" hidden="1" customWidth="1"/>
    <col min="29" max="34" width="13.42578125" style="622" hidden="1" customWidth="1"/>
    <col min="35" max="35" width="17.7109375" style="622" hidden="1" customWidth="1"/>
    <col min="36" max="36" width="15.42578125" style="622" hidden="1" customWidth="1"/>
    <col min="37" max="42" width="13.42578125" style="622" hidden="1" customWidth="1"/>
    <col min="43" max="43" width="16.42578125" style="622" hidden="1" customWidth="1"/>
    <col min="44" max="44" width="17.28515625" style="622" hidden="1" customWidth="1"/>
    <col min="45" max="50" width="13.42578125" style="622" hidden="1" customWidth="1"/>
    <col min="51" max="51" width="17" style="622" hidden="1" customWidth="1"/>
    <col min="52" max="52" width="18.140625" style="622" hidden="1" customWidth="1"/>
    <col min="53" max="58" width="13.42578125" style="622" hidden="1" customWidth="1"/>
    <col min="59" max="59" width="18.42578125" style="622" hidden="1" customWidth="1"/>
    <col min="60" max="60" width="17.140625" style="622" hidden="1" customWidth="1"/>
    <col min="61" max="61" width="11.85546875" style="622" hidden="1" customWidth="1"/>
    <col min="62" max="62" width="14.42578125" style="622" hidden="1" customWidth="1"/>
    <col min="63" max="63" width="10.28515625" style="622" hidden="1" customWidth="1"/>
    <col min="64" max="66" width="13.42578125" style="622" hidden="1" customWidth="1"/>
    <col min="67" max="67" width="18.140625" style="622" hidden="1" customWidth="1"/>
    <col min="68" max="68" width="17.28515625" style="622" hidden="1" customWidth="1"/>
    <col min="69" max="69" width="13.42578125" style="622" hidden="1" customWidth="1"/>
    <col min="70" max="70" width="18.140625" style="622" hidden="1" customWidth="1"/>
    <col min="71" max="71" width="12.42578125" style="622" hidden="1" customWidth="1"/>
    <col min="72" max="74" width="13.42578125" style="622" hidden="1" customWidth="1"/>
    <col min="75" max="76" width="19.42578125" style="622" hidden="1" customWidth="1"/>
    <col min="77" max="78" width="13.42578125" style="622" hidden="1" customWidth="1"/>
    <col min="79" max="79" width="10.7109375" style="622" hidden="1" customWidth="1"/>
    <col min="80" max="82" width="13.42578125" style="622" hidden="1" customWidth="1"/>
    <col min="83" max="83" width="18.7109375" style="622" hidden="1" customWidth="1"/>
    <col min="84" max="84" width="32.42578125" style="622" hidden="1" customWidth="1"/>
    <col min="85" max="85" width="11.85546875" style="622" hidden="1" customWidth="1"/>
    <col min="86" max="86" width="11.140625" style="622" hidden="1" customWidth="1"/>
    <col min="87" max="87" width="12.7109375" style="622" hidden="1" customWidth="1"/>
    <col min="88" max="89" width="13.42578125" style="622" hidden="1" customWidth="1"/>
    <col min="90" max="90" width="12.7109375" style="622" hidden="1" customWidth="1"/>
    <col min="91" max="91" width="30" style="622" hidden="1" customWidth="1"/>
    <col min="92" max="92" width="33.42578125" style="622" hidden="1" customWidth="1"/>
    <col min="93" max="98" width="13.42578125" style="622" customWidth="1"/>
    <col min="99" max="99" width="20.7109375" style="622" customWidth="1"/>
    <col min="100" max="100" width="28.42578125" style="872" customWidth="1"/>
    <col min="101" max="106" width="13.42578125" style="622" customWidth="1"/>
    <col min="107" max="107" width="16.42578125" style="622" customWidth="1"/>
    <col min="108" max="108" width="32.7109375" style="622" customWidth="1"/>
    <col min="109" max="110" width="13.42578125" style="622" customWidth="1"/>
    <col min="111" max="111" width="13" style="622" customWidth="1"/>
    <col min="112" max="114" width="13.42578125" style="622" customWidth="1"/>
    <col min="115" max="115" width="17" style="622" customWidth="1"/>
    <col min="116" max="116" width="30.28515625" style="622" customWidth="1"/>
    <col min="117" max="117" width="20.42578125" style="642" customWidth="1"/>
    <col min="118" max="119" width="14.28515625" style="622" customWidth="1"/>
    <col min="120" max="120" width="25.42578125" style="622" customWidth="1"/>
    <col min="121" max="153" width="14.28515625" style="622" customWidth="1"/>
    <col min="154" max="154" width="12.42578125" style="621" customWidth="1"/>
    <col min="155" max="162" width="11.42578125" style="622" customWidth="1"/>
    <col min="163" max="16384" width="11.42578125" style="622"/>
  </cols>
  <sheetData>
    <row r="1" spans="1:154" ht="29.25" customHeight="1" x14ac:dyDescent="0.25">
      <c r="A1" s="610"/>
      <c r="B1" s="611" t="s">
        <v>99</v>
      </c>
      <c r="C1" s="612"/>
      <c r="D1" s="612"/>
      <c r="E1" s="612"/>
      <c r="F1" s="612"/>
      <c r="G1" s="612"/>
      <c r="H1" s="612"/>
      <c r="I1" s="612"/>
      <c r="J1" s="612"/>
      <c r="K1" s="612"/>
      <c r="L1" s="612"/>
      <c r="M1" s="612"/>
      <c r="N1" s="612"/>
      <c r="O1" s="612"/>
      <c r="P1" s="612"/>
      <c r="Q1" s="612"/>
      <c r="R1" s="612"/>
      <c r="S1" s="612"/>
      <c r="T1" s="612"/>
      <c r="U1" s="612"/>
      <c r="V1" s="612"/>
      <c r="W1" s="612"/>
      <c r="X1" s="612"/>
      <c r="Y1" s="612"/>
      <c r="Z1" s="613"/>
      <c r="AA1" s="614"/>
      <c r="AB1" s="615"/>
      <c r="AC1" s="616"/>
      <c r="AD1" s="617"/>
      <c r="AE1" s="617"/>
      <c r="AF1" s="617"/>
      <c r="AG1" s="617"/>
      <c r="AH1" s="617"/>
      <c r="AI1" s="617"/>
      <c r="AJ1" s="617"/>
      <c r="AK1" s="617"/>
      <c r="AL1" s="617"/>
      <c r="AM1" s="617"/>
      <c r="AN1" s="617"/>
      <c r="AO1" s="617"/>
      <c r="AP1" s="617"/>
      <c r="AQ1" s="617"/>
      <c r="AR1" s="617"/>
      <c r="AS1" s="617"/>
      <c r="AT1" s="618"/>
      <c r="AU1" s="617"/>
      <c r="AV1" s="617"/>
      <c r="AW1" s="617"/>
      <c r="AX1" s="617"/>
      <c r="AY1" s="617"/>
      <c r="AZ1" s="617"/>
      <c r="BA1" s="617"/>
      <c r="BB1" s="617"/>
      <c r="BC1" s="617"/>
      <c r="BD1" s="617"/>
      <c r="BE1" s="617"/>
      <c r="BF1" s="617"/>
      <c r="BG1" s="617"/>
      <c r="BH1" s="617"/>
      <c r="BI1" s="617"/>
      <c r="BJ1" s="617"/>
      <c r="BK1" s="617"/>
      <c r="BL1" s="617"/>
      <c r="BM1" s="617"/>
      <c r="BN1" s="617"/>
      <c r="BO1" s="617"/>
      <c r="BP1" s="617"/>
      <c r="BQ1" s="617"/>
      <c r="BR1" s="617"/>
      <c r="BS1" s="617"/>
      <c r="BT1" s="617"/>
      <c r="BU1" s="617"/>
      <c r="BV1" s="617"/>
      <c r="BW1" s="617"/>
      <c r="BX1" s="617"/>
      <c r="BY1" s="617"/>
      <c r="BZ1" s="617"/>
      <c r="CA1" s="617"/>
      <c r="CB1" s="617"/>
      <c r="CC1" s="617"/>
      <c r="CD1" s="617"/>
      <c r="CE1" s="617"/>
      <c r="CF1" s="617"/>
      <c r="CG1" s="617"/>
      <c r="CH1" s="617"/>
      <c r="CI1" s="617"/>
      <c r="CJ1" s="617"/>
      <c r="CK1" s="617"/>
      <c r="CL1" s="617"/>
      <c r="CM1" s="617"/>
      <c r="CN1" s="617"/>
      <c r="CO1" s="617"/>
      <c r="CP1" s="617"/>
      <c r="CQ1" s="617"/>
      <c r="CR1" s="617"/>
      <c r="CS1" s="617"/>
      <c r="CT1" s="617"/>
      <c r="CU1" s="617"/>
      <c r="CV1" s="617"/>
      <c r="CW1" s="617"/>
      <c r="CX1" s="617"/>
      <c r="CY1" s="617"/>
      <c r="CZ1" s="617"/>
      <c r="DA1" s="617"/>
      <c r="DB1" s="617"/>
      <c r="DC1" s="617"/>
      <c r="DD1" s="617"/>
      <c r="DE1" s="617"/>
      <c r="DF1" s="617"/>
      <c r="DG1" s="617"/>
      <c r="DH1" s="617"/>
      <c r="DI1" s="617"/>
      <c r="DJ1" s="617"/>
      <c r="DK1" s="617"/>
      <c r="DL1" s="617"/>
      <c r="DM1" s="619"/>
      <c r="DN1" s="617"/>
      <c r="DO1" s="617"/>
      <c r="DP1" s="617"/>
      <c r="DQ1" s="617"/>
      <c r="DR1" s="617"/>
      <c r="DS1" s="617"/>
      <c r="DT1" s="617"/>
      <c r="DU1" s="617"/>
      <c r="DV1" s="617"/>
      <c r="DW1" s="620"/>
      <c r="DX1" s="620"/>
      <c r="DY1" s="620"/>
      <c r="DZ1" s="620"/>
      <c r="EA1" s="620"/>
      <c r="EB1" s="620"/>
      <c r="EC1" s="620"/>
      <c r="ED1" s="620"/>
      <c r="EE1" s="620"/>
      <c r="EF1" s="620"/>
      <c r="EG1" s="620"/>
      <c r="EH1" s="620"/>
      <c r="EI1" s="620"/>
      <c r="EJ1" s="620"/>
      <c r="EK1" s="620"/>
      <c r="EL1" s="620"/>
      <c r="EM1" s="620"/>
      <c r="EN1" s="620"/>
      <c r="EO1" s="620"/>
      <c r="EP1" s="620"/>
      <c r="EQ1" s="620"/>
      <c r="ER1" s="620"/>
      <c r="ES1" s="620"/>
      <c r="ET1" s="620"/>
      <c r="EU1" s="620"/>
      <c r="EV1" s="620"/>
      <c r="EW1" s="620"/>
    </row>
    <row r="2" spans="1:154" ht="29.25" customHeight="1" x14ac:dyDescent="0.25">
      <c r="A2" s="623"/>
      <c r="B2" s="611" t="s">
        <v>1</v>
      </c>
      <c r="C2" s="612"/>
      <c r="D2" s="612"/>
      <c r="E2" s="612"/>
      <c r="F2" s="612"/>
      <c r="G2" s="612"/>
      <c r="H2" s="612"/>
      <c r="I2" s="612"/>
      <c r="J2" s="612"/>
      <c r="K2" s="612"/>
      <c r="L2" s="612"/>
      <c r="M2" s="612"/>
      <c r="N2" s="612"/>
      <c r="O2" s="612"/>
      <c r="P2" s="612"/>
      <c r="Q2" s="612"/>
      <c r="R2" s="612"/>
      <c r="S2" s="612"/>
      <c r="T2" s="612"/>
      <c r="U2" s="612"/>
      <c r="V2" s="612"/>
      <c r="W2" s="612"/>
      <c r="X2" s="612"/>
      <c r="Y2" s="612"/>
      <c r="Z2" s="613"/>
      <c r="AA2" s="624"/>
      <c r="AB2" s="625"/>
      <c r="AC2" s="626"/>
      <c r="AD2" s="617"/>
      <c r="AE2" s="617"/>
      <c r="AF2" s="617"/>
      <c r="AG2" s="617"/>
      <c r="AH2" s="617"/>
      <c r="AI2" s="617"/>
      <c r="AJ2" s="617"/>
      <c r="AK2" s="617"/>
      <c r="AL2" s="617"/>
      <c r="AM2" s="617"/>
      <c r="AN2" s="617"/>
      <c r="AO2" s="617"/>
      <c r="AP2" s="617"/>
      <c r="AQ2" s="617"/>
      <c r="AR2" s="617"/>
      <c r="AS2" s="617"/>
      <c r="AT2" s="618"/>
      <c r="AU2" s="617"/>
      <c r="AV2" s="617"/>
      <c r="AW2" s="617"/>
      <c r="AX2" s="617"/>
      <c r="AY2" s="617"/>
      <c r="AZ2" s="617"/>
      <c r="BA2" s="617"/>
      <c r="BB2" s="617"/>
      <c r="BC2" s="617"/>
      <c r="BD2" s="617"/>
      <c r="BE2" s="617"/>
      <c r="BF2" s="617"/>
      <c r="BG2" s="617"/>
      <c r="BH2" s="617"/>
      <c r="BI2" s="617"/>
      <c r="BJ2" s="617"/>
      <c r="BK2" s="617"/>
      <c r="BL2" s="617"/>
      <c r="BM2" s="617"/>
      <c r="BN2" s="617"/>
      <c r="BO2" s="617"/>
      <c r="BP2" s="617"/>
      <c r="BQ2" s="617"/>
      <c r="BR2" s="617"/>
      <c r="BS2" s="617"/>
      <c r="BT2" s="617"/>
      <c r="BU2" s="617"/>
      <c r="BV2" s="617"/>
      <c r="BW2" s="617"/>
      <c r="BX2" s="617"/>
      <c r="BY2" s="617"/>
      <c r="BZ2" s="617"/>
      <c r="CA2" s="617"/>
      <c r="CB2" s="617"/>
      <c r="CC2" s="617"/>
      <c r="CD2" s="617"/>
      <c r="CE2" s="617"/>
      <c r="CF2" s="617"/>
      <c r="CG2" s="617"/>
      <c r="CH2" s="617"/>
      <c r="CI2" s="617"/>
      <c r="CJ2" s="617"/>
      <c r="CK2" s="617"/>
      <c r="CL2" s="617"/>
      <c r="CM2" s="617"/>
      <c r="CN2" s="617"/>
      <c r="CO2" s="617"/>
      <c r="CP2" s="617"/>
      <c r="CQ2" s="617"/>
      <c r="CR2" s="617"/>
      <c r="CS2" s="617"/>
      <c r="CT2" s="617"/>
      <c r="CU2" s="617"/>
      <c r="CV2" s="617"/>
      <c r="CW2" s="617"/>
      <c r="CX2" s="617"/>
      <c r="CY2" s="617"/>
      <c r="CZ2" s="617"/>
      <c r="DA2" s="617"/>
      <c r="DB2" s="617"/>
      <c r="DC2" s="617"/>
      <c r="DD2" s="617"/>
      <c r="DE2" s="617"/>
      <c r="DF2" s="617"/>
      <c r="DG2" s="617"/>
      <c r="DH2" s="617"/>
      <c r="DI2" s="617"/>
      <c r="DJ2" s="617"/>
      <c r="DK2" s="617"/>
      <c r="DL2" s="617"/>
      <c r="DM2" s="619"/>
      <c r="DN2" s="617"/>
      <c r="DO2" s="617"/>
      <c r="DP2" s="617"/>
      <c r="DQ2" s="617"/>
      <c r="DR2" s="617"/>
      <c r="DS2" s="617"/>
      <c r="DT2" s="617"/>
      <c r="DU2" s="617"/>
      <c r="DV2" s="617"/>
      <c r="DW2" s="620"/>
      <c r="DX2" s="620"/>
      <c r="DY2" s="620"/>
      <c r="DZ2" s="620"/>
      <c r="EA2" s="620"/>
      <c r="EB2" s="620"/>
      <c r="EC2" s="620"/>
      <c r="ED2" s="620"/>
      <c r="EE2" s="620"/>
      <c r="EF2" s="620"/>
      <c r="EG2" s="620"/>
      <c r="EH2" s="620"/>
      <c r="EI2" s="620"/>
      <c r="EJ2" s="620"/>
      <c r="EK2" s="620"/>
      <c r="EL2" s="620"/>
      <c r="EM2" s="620"/>
      <c r="EN2" s="620"/>
      <c r="EO2" s="620"/>
      <c r="EP2" s="620"/>
      <c r="EQ2" s="620"/>
      <c r="ER2" s="620"/>
      <c r="ES2" s="620"/>
      <c r="ET2" s="620"/>
      <c r="EU2" s="620"/>
      <c r="EV2" s="620"/>
      <c r="EW2" s="620"/>
    </row>
    <row r="3" spans="1:154" ht="29.25" customHeight="1" x14ac:dyDescent="0.25">
      <c r="A3" s="627"/>
      <c r="B3" s="611" t="s">
        <v>2</v>
      </c>
      <c r="C3" s="612"/>
      <c r="D3" s="612"/>
      <c r="E3" s="612"/>
      <c r="F3" s="612"/>
      <c r="G3" s="612"/>
      <c r="H3" s="612"/>
      <c r="I3" s="612"/>
      <c r="J3" s="612"/>
      <c r="K3" s="613"/>
      <c r="L3" s="628" t="s">
        <v>695</v>
      </c>
      <c r="M3" s="629"/>
      <c r="N3" s="629"/>
      <c r="O3" s="629"/>
      <c r="P3" s="629"/>
      <c r="Q3" s="629"/>
      <c r="R3" s="629"/>
      <c r="S3" s="629"/>
      <c r="T3" s="629"/>
      <c r="U3" s="629"/>
      <c r="V3" s="629"/>
      <c r="W3" s="629"/>
      <c r="X3" s="629"/>
      <c r="Y3" s="629"/>
      <c r="Z3" s="630"/>
      <c r="AA3" s="631"/>
      <c r="AB3" s="632"/>
      <c r="AC3" s="633"/>
      <c r="AD3" s="617"/>
      <c r="AE3" s="617"/>
      <c r="AF3" s="617"/>
      <c r="AG3" s="617"/>
      <c r="AH3" s="617"/>
      <c r="AI3" s="617"/>
      <c r="AJ3" s="617"/>
      <c r="AK3" s="617"/>
      <c r="AL3" s="617"/>
      <c r="AM3" s="617"/>
      <c r="AN3" s="617"/>
      <c r="AO3" s="617"/>
      <c r="AP3" s="617"/>
      <c r="AQ3" s="617"/>
      <c r="AR3" s="617"/>
      <c r="AS3" s="617"/>
      <c r="AT3" s="618"/>
      <c r="AU3" s="617"/>
      <c r="AV3" s="617"/>
      <c r="AW3" s="617"/>
      <c r="AX3" s="617"/>
      <c r="AY3" s="617"/>
      <c r="AZ3" s="617"/>
      <c r="BA3" s="617"/>
      <c r="BB3" s="617"/>
      <c r="BC3" s="617"/>
      <c r="BD3" s="617"/>
      <c r="BE3" s="617"/>
      <c r="BF3" s="617"/>
      <c r="BG3" s="617"/>
      <c r="BH3" s="617"/>
      <c r="BI3" s="617"/>
      <c r="BJ3" s="617"/>
      <c r="BK3" s="617"/>
      <c r="BL3" s="617"/>
      <c r="BM3" s="617"/>
      <c r="BN3" s="617"/>
      <c r="BO3" s="617"/>
      <c r="BP3" s="617"/>
      <c r="BQ3" s="617"/>
      <c r="BR3" s="617"/>
      <c r="BS3" s="617"/>
      <c r="BT3" s="617"/>
      <c r="BU3" s="617"/>
      <c r="BV3" s="617"/>
      <c r="BW3" s="617"/>
      <c r="BX3" s="617"/>
      <c r="BY3" s="617"/>
      <c r="BZ3" s="617"/>
      <c r="CA3" s="617"/>
      <c r="CB3" s="617"/>
      <c r="CC3" s="617"/>
      <c r="CD3" s="617"/>
      <c r="CE3" s="617"/>
      <c r="CF3" s="617"/>
      <c r="CG3" s="617"/>
      <c r="CH3" s="617"/>
      <c r="CI3" s="617"/>
      <c r="CJ3" s="617"/>
      <c r="CK3" s="617"/>
      <c r="CL3" s="617"/>
      <c r="CM3" s="617"/>
      <c r="CN3" s="617"/>
      <c r="CO3" s="617"/>
      <c r="CP3" s="617"/>
      <c r="CQ3" s="617"/>
      <c r="CR3" s="617"/>
      <c r="CS3" s="617"/>
      <c r="CT3" s="617"/>
      <c r="CU3" s="617"/>
      <c r="CV3" s="617"/>
      <c r="CW3" s="617"/>
      <c r="CX3" s="617"/>
      <c r="CY3" s="617"/>
      <c r="CZ3" s="617"/>
      <c r="DA3" s="617"/>
      <c r="DB3" s="617"/>
      <c r="DC3" s="617"/>
      <c r="DD3" s="617"/>
      <c r="DE3" s="617"/>
      <c r="DF3" s="617"/>
      <c r="DG3" s="617"/>
      <c r="DH3" s="617"/>
      <c r="DI3" s="617"/>
      <c r="DJ3" s="617"/>
      <c r="DK3" s="617"/>
      <c r="DL3" s="617"/>
      <c r="DM3" s="619"/>
      <c r="DN3" s="617"/>
      <c r="DO3" s="617"/>
      <c r="DP3" s="617"/>
      <c r="DQ3" s="617"/>
      <c r="DR3" s="617"/>
      <c r="DS3" s="617"/>
      <c r="DT3" s="617"/>
      <c r="DU3" s="617"/>
      <c r="DV3" s="617"/>
      <c r="DW3" s="620"/>
      <c r="DX3" s="620"/>
      <c r="DY3" s="620"/>
      <c r="DZ3" s="620"/>
      <c r="EA3" s="620"/>
      <c r="EB3" s="620"/>
      <c r="EC3" s="620"/>
      <c r="ED3" s="620"/>
      <c r="EE3" s="620"/>
      <c r="EF3" s="620"/>
      <c r="EG3" s="620"/>
      <c r="EH3" s="620"/>
      <c r="EI3" s="620"/>
      <c r="EJ3" s="620"/>
      <c r="EK3" s="620"/>
      <c r="EL3" s="620"/>
      <c r="EM3" s="620"/>
      <c r="EN3" s="620"/>
      <c r="EO3" s="620"/>
      <c r="EP3" s="620"/>
      <c r="EQ3" s="620"/>
      <c r="ER3" s="620"/>
      <c r="ES3" s="620"/>
      <c r="ET3" s="620"/>
      <c r="EU3" s="620"/>
      <c r="EV3" s="620"/>
      <c r="EW3" s="620"/>
    </row>
    <row r="4" spans="1:154" s="182" customFormat="1" ht="18.75" customHeight="1" x14ac:dyDescent="0.2">
      <c r="A4" s="3"/>
      <c r="B4" s="3"/>
      <c r="C4" s="3"/>
      <c r="D4" s="3"/>
      <c r="E4" s="3"/>
      <c r="F4" s="146"/>
      <c r="G4" s="146"/>
      <c r="H4" s="3"/>
      <c r="I4" s="143"/>
      <c r="J4" s="143"/>
      <c r="K4" s="143"/>
      <c r="L4" s="143"/>
      <c r="P4" s="144"/>
      <c r="Q4" s="144"/>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73"/>
      <c r="CW4" s="143"/>
      <c r="CX4" s="143"/>
      <c r="CY4" s="143"/>
      <c r="CZ4" s="143"/>
      <c r="DA4" s="143"/>
      <c r="DB4" s="143"/>
      <c r="DC4" s="143"/>
      <c r="DD4" s="143"/>
      <c r="DE4" s="143"/>
      <c r="DF4" s="143"/>
      <c r="DG4" s="143"/>
      <c r="DH4" s="143"/>
      <c r="DI4" s="143"/>
      <c r="DJ4" s="143"/>
      <c r="DK4" s="143"/>
      <c r="DL4" s="143"/>
      <c r="DM4" s="188"/>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90"/>
    </row>
    <row r="5" spans="1:154" s="182" customFormat="1" ht="18.75" customHeight="1" x14ac:dyDescent="0.2">
      <c r="A5" s="3"/>
      <c r="B5" s="3"/>
      <c r="C5" s="3"/>
      <c r="D5" s="3"/>
      <c r="E5" s="3"/>
      <c r="F5" s="146"/>
      <c r="G5" s="146"/>
      <c r="H5" s="3"/>
      <c r="I5" s="143"/>
      <c r="J5" s="143"/>
      <c r="K5" s="143"/>
      <c r="L5" s="143"/>
      <c r="P5" s="144"/>
      <c r="Q5" s="144"/>
      <c r="R5" s="143"/>
      <c r="S5" s="143"/>
      <c r="T5" s="143"/>
      <c r="U5" s="143"/>
      <c r="V5" s="143"/>
      <c r="W5" s="143"/>
      <c r="X5" s="143"/>
      <c r="Y5" s="143"/>
      <c r="Z5" s="143"/>
      <c r="AA5" s="143"/>
      <c r="AB5" s="143"/>
      <c r="AC5" s="143"/>
      <c r="AD5" s="143"/>
      <c r="AE5" s="143"/>
      <c r="AF5" s="143"/>
      <c r="AG5" s="143"/>
      <c r="AH5" s="143"/>
      <c r="AI5" s="143"/>
      <c r="AJ5" s="143"/>
      <c r="AK5" s="143"/>
      <c r="AL5" s="143"/>
      <c r="AM5" s="143"/>
      <c r="AN5" s="143"/>
      <c r="AO5" s="143"/>
      <c r="AP5" s="143"/>
      <c r="AQ5" s="143"/>
      <c r="AR5" s="143"/>
      <c r="AS5" s="143"/>
      <c r="AT5" s="143"/>
      <c r="AU5" s="143"/>
      <c r="AV5" s="143"/>
      <c r="AW5" s="143"/>
      <c r="AX5" s="143"/>
      <c r="AY5" s="143"/>
      <c r="AZ5" s="143"/>
      <c r="BA5" s="143"/>
      <c r="BB5" s="143"/>
      <c r="BC5" s="143"/>
      <c r="BD5" s="143"/>
      <c r="BE5" s="143"/>
      <c r="BF5" s="143"/>
      <c r="BG5" s="143"/>
      <c r="BH5" s="143"/>
      <c r="BI5" s="143"/>
      <c r="BJ5" s="143"/>
      <c r="BK5" s="143"/>
      <c r="BL5" s="143"/>
      <c r="BM5" s="143"/>
      <c r="BN5" s="143"/>
      <c r="BO5" s="143"/>
      <c r="BP5" s="143"/>
      <c r="BQ5" s="143"/>
      <c r="BR5" s="143"/>
      <c r="BS5" s="143"/>
      <c r="BT5" s="143"/>
      <c r="BU5" s="143"/>
      <c r="BV5" s="143"/>
      <c r="BW5" s="143"/>
      <c r="BX5" s="143"/>
      <c r="BY5" s="143"/>
      <c r="BZ5" s="143"/>
      <c r="CA5" s="143"/>
      <c r="CB5" s="143"/>
      <c r="CC5" s="143"/>
      <c r="CD5" s="143"/>
      <c r="CE5" s="143"/>
      <c r="CF5" s="143"/>
      <c r="CG5" s="143"/>
      <c r="CH5" s="143"/>
      <c r="CI5" s="143"/>
      <c r="CJ5" s="143"/>
      <c r="CK5" s="143"/>
      <c r="CL5" s="143"/>
      <c r="CM5" s="143"/>
      <c r="CN5" s="143"/>
      <c r="CO5" s="143"/>
      <c r="CP5" s="143"/>
      <c r="CQ5" s="143"/>
      <c r="CR5" s="143"/>
      <c r="CS5" s="143"/>
      <c r="CT5" s="143"/>
      <c r="CU5" s="143"/>
      <c r="CV5" s="173"/>
      <c r="CW5" s="143"/>
      <c r="CX5" s="143"/>
      <c r="CY5" s="143"/>
      <c r="CZ5" s="143"/>
      <c r="DA5" s="143"/>
      <c r="DB5" s="143"/>
      <c r="DC5" s="143"/>
      <c r="DD5" s="143"/>
      <c r="DE5" s="143"/>
      <c r="DF5" s="143"/>
      <c r="DG5" s="143"/>
      <c r="DH5" s="143"/>
      <c r="DI5" s="143"/>
      <c r="DJ5" s="143"/>
      <c r="DK5" s="143"/>
      <c r="DL5" s="143"/>
      <c r="DM5" s="188"/>
      <c r="DN5" s="143"/>
      <c r="DO5" s="143"/>
      <c r="DP5" s="143"/>
      <c r="DQ5" s="143"/>
      <c r="DR5" s="143"/>
      <c r="DS5" s="143"/>
      <c r="DT5" s="143"/>
      <c r="DU5" s="143"/>
      <c r="DV5" s="143"/>
      <c r="DW5" s="143"/>
      <c r="DX5" s="143"/>
      <c r="DY5" s="143"/>
      <c r="DZ5" s="143"/>
      <c r="EA5" s="143"/>
      <c r="EB5" s="143"/>
      <c r="EC5" s="143"/>
      <c r="ED5" s="143"/>
      <c r="EE5" s="143"/>
      <c r="EF5" s="143"/>
      <c r="EG5" s="143"/>
      <c r="EH5" s="143"/>
      <c r="EI5" s="143"/>
      <c r="EJ5" s="143"/>
      <c r="EK5" s="143"/>
      <c r="EL5" s="143"/>
      <c r="EM5" s="143"/>
      <c r="EN5" s="143"/>
      <c r="EO5" s="143"/>
      <c r="EP5" s="143"/>
      <c r="EQ5" s="143"/>
      <c r="ER5" s="143"/>
      <c r="ES5" s="143"/>
      <c r="ET5" s="143"/>
      <c r="EU5" s="143"/>
      <c r="EV5" s="143"/>
      <c r="EW5" s="143"/>
      <c r="EX5" s="190"/>
    </row>
    <row r="6" spans="1:154" s="187" customFormat="1" ht="17.25" customHeight="1" x14ac:dyDescent="0.25">
      <c r="A6" s="478" t="s">
        <v>100</v>
      </c>
      <c r="B6" s="479"/>
      <c r="C6" s="414" t="s">
        <v>709</v>
      </c>
      <c r="D6" s="415"/>
      <c r="E6" s="415"/>
      <c r="F6" s="415"/>
      <c r="G6" s="415"/>
      <c r="H6" s="416"/>
      <c r="I6" s="145"/>
      <c r="J6" s="145"/>
      <c r="K6" s="145"/>
      <c r="L6" s="145"/>
      <c r="M6" s="184"/>
      <c r="N6" s="184"/>
      <c r="O6" s="184"/>
      <c r="P6" s="145"/>
      <c r="Q6" s="145"/>
      <c r="R6" s="145"/>
      <c r="S6" s="145"/>
      <c r="T6" s="152"/>
      <c r="U6" s="152"/>
      <c r="V6" s="152"/>
      <c r="W6" s="145"/>
      <c r="X6" s="145"/>
      <c r="Y6" s="151"/>
      <c r="Z6" s="151"/>
      <c r="AA6" s="151"/>
      <c r="AB6" s="151"/>
      <c r="AC6" s="151"/>
      <c r="AD6" s="151"/>
      <c r="AE6" s="151"/>
      <c r="AF6" s="151"/>
      <c r="AG6" s="151"/>
      <c r="AH6" s="151"/>
      <c r="AI6" s="151"/>
      <c r="AJ6" s="151"/>
      <c r="AK6" s="151"/>
      <c r="AL6" s="151"/>
      <c r="AM6" s="151"/>
      <c r="AN6" s="151"/>
      <c r="AO6" s="151"/>
      <c r="AP6" s="151"/>
      <c r="AQ6" s="151"/>
      <c r="AR6" s="151"/>
      <c r="AS6" s="151"/>
      <c r="AT6" s="151"/>
      <c r="AU6" s="151"/>
      <c r="AV6" s="151"/>
      <c r="AW6" s="151"/>
      <c r="AX6" s="151"/>
      <c r="AY6" s="151"/>
      <c r="AZ6" s="151"/>
      <c r="BA6" s="151"/>
      <c r="BB6" s="151"/>
      <c r="BC6" s="151"/>
      <c r="BD6" s="151"/>
      <c r="BE6" s="151"/>
      <c r="BF6" s="151"/>
      <c r="BG6" s="151"/>
      <c r="BH6" s="151"/>
      <c r="BI6" s="151"/>
      <c r="BJ6" s="151"/>
      <c r="BK6" s="151"/>
      <c r="BL6" s="151"/>
      <c r="BM6" s="151"/>
      <c r="BN6" s="151"/>
      <c r="BO6" s="151"/>
      <c r="BP6" s="151"/>
      <c r="BQ6" s="151"/>
      <c r="BR6" s="151"/>
      <c r="BS6" s="151"/>
      <c r="BT6" s="151"/>
      <c r="BU6" s="151"/>
      <c r="BV6" s="151"/>
      <c r="BW6" s="151"/>
      <c r="BX6" s="151"/>
      <c r="BY6" s="151"/>
      <c r="BZ6" s="151"/>
      <c r="CA6" s="151"/>
      <c r="CB6" s="151"/>
      <c r="CC6" s="151"/>
      <c r="CD6" s="151"/>
      <c r="CE6" s="151"/>
      <c r="CF6" s="151"/>
      <c r="CG6" s="151"/>
      <c r="CH6" s="151"/>
      <c r="CI6" s="151"/>
      <c r="CJ6" s="151"/>
      <c r="CK6" s="151"/>
      <c r="CL6" s="151"/>
      <c r="CM6" s="151"/>
      <c r="CN6" s="151"/>
      <c r="CO6" s="151"/>
      <c r="CP6" s="151"/>
      <c r="CQ6" s="151"/>
      <c r="CR6" s="151"/>
      <c r="CS6" s="151"/>
      <c r="CT6" s="151"/>
      <c r="CU6" s="151"/>
      <c r="CV6" s="151"/>
      <c r="CW6" s="151"/>
      <c r="CX6" s="151"/>
      <c r="CY6" s="151"/>
      <c r="CZ6" s="151"/>
      <c r="DA6" s="151"/>
      <c r="DB6" s="151"/>
      <c r="DC6" s="151"/>
      <c r="DD6" s="151"/>
      <c r="DE6" s="151"/>
      <c r="DF6" s="151"/>
      <c r="DG6" s="151"/>
      <c r="DH6" s="151"/>
      <c r="DI6" s="151"/>
      <c r="DJ6" s="151"/>
      <c r="DK6" s="151"/>
      <c r="DL6" s="151"/>
      <c r="DM6" s="189"/>
      <c r="DN6" s="151"/>
      <c r="DO6" s="151"/>
      <c r="DP6" s="151"/>
      <c r="DQ6" s="151"/>
      <c r="DR6" s="151"/>
      <c r="DS6" s="151"/>
      <c r="DT6" s="151"/>
      <c r="DU6" s="151"/>
      <c r="DV6" s="151"/>
      <c r="DW6" s="151"/>
      <c r="DX6" s="151"/>
      <c r="DY6" s="151"/>
      <c r="DZ6" s="151"/>
      <c r="EA6" s="151"/>
      <c r="EB6" s="151"/>
      <c r="EC6" s="151"/>
      <c r="ED6" s="151"/>
      <c r="EE6" s="151"/>
      <c r="EF6" s="151"/>
      <c r="EG6" s="151"/>
      <c r="EH6" s="151"/>
      <c r="EI6" s="151"/>
      <c r="EJ6" s="151"/>
      <c r="EK6" s="151"/>
      <c r="EL6" s="151"/>
      <c r="EM6" s="151"/>
      <c r="EN6" s="151"/>
      <c r="EO6" s="151"/>
      <c r="EP6" s="151"/>
      <c r="EQ6" s="151"/>
      <c r="ER6" s="151"/>
      <c r="ES6" s="151"/>
      <c r="ET6" s="151"/>
      <c r="EU6" s="151"/>
      <c r="EV6" s="151"/>
      <c r="EW6" s="151"/>
      <c r="EX6" s="190"/>
    </row>
    <row r="7" spans="1:154" s="187" customFormat="1" ht="30" customHeight="1" x14ac:dyDescent="0.25">
      <c r="A7" s="478" t="s">
        <v>694</v>
      </c>
      <c r="B7" s="479"/>
      <c r="C7" s="483" t="s">
        <v>710</v>
      </c>
      <c r="D7" s="484"/>
      <c r="E7" s="484"/>
      <c r="F7" s="484"/>
      <c r="G7" s="484"/>
      <c r="H7" s="485"/>
      <c r="I7" s="145"/>
      <c r="J7" s="145"/>
      <c r="K7" s="145"/>
      <c r="L7" s="145"/>
      <c r="M7" s="184"/>
      <c r="N7" s="184"/>
      <c r="O7" s="184"/>
      <c r="P7" s="145"/>
      <c r="Q7" s="145"/>
      <c r="R7" s="145"/>
      <c r="S7" s="145"/>
      <c r="T7" s="152"/>
      <c r="U7" s="152"/>
      <c r="V7" s="152"/>
      <c r="W7" s="145"/>
      <c r="X7" s="145"/>
      <c r="Y7" s="151"/>
      <c r="Z7" s="151"/>
      <c r="AA7" s="151"/>
      <c r="AB7" s="151"/>
      <c r="AC7" s="151"/>
      <c r="AD7" s="151"/>
      <c r="AE7" s="151"/>
      <c r="AF7" s="151"/>
      <c r="AG7" s="151"/>
      <c r="AH7" s="151"/>
      <c r="AI7" s="151"/>
      <c r="AJ7" s="151"/>
      <c r="AK7" s="151"/>
      <c r="AL7" s="151"/>
      <c r="AM7" s="151"/>
      <c r="AN7" s="151"/>
      <c r="AO7" s="151"/>
      <c r="AP7" s="151"/>
      <c r="AQ7" s="151"/>
      <c r="AR7" s="151"/>
      <c r="AS7" s="151"/>
      <c r="AT7" s="151"/>
      <c r="AU7" s="151"/>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1"/>
      <c r="CN7" s="151"/>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89"/>
      <c r="DN7" s="151"/>
      <c r="DO7" s="151"/>
      <c r="DP7" s="151"/>
      <c r="DQ7" s="151"/>
      <c r="DR7" s="151"/>
      <c r="DS7" s="151"/>
      <c r="DT7" s="151"/>
      <c r="DU7" s="151"/>
      <c r="DV7" s="151"/>
      <c r="DW7" s="151"/>
      <c r="DX7" s="151"/>
      <c r="DY7" s="151"/>
      <c r="DZ7" s="151"/>
      <c r="EA7" s="151"/>
      <c r="EB7" s="151"/>
      <c r="EC7" s="151"/>
      <c r="ED7" s="151"/>
      <c r="EE7" s="151"/>
      <c r="EF7" s="151"/>
      <c r="EG7" s="151"/>
      <c r="EH7" s="151"/>
      <c r="EI7" s="151"/>
      <c r="EJ7" s="151"/>
      <c r="EK7" s="151"/>
      <c r="EL7" s="151"/>
      <c r="EM7" s="151"/>
      <c r="EN7" s="151"/>
      <c r="EO7" s="151"/>
      <c r="EP7" s="151"/>
      <c r="EQ7" s="151"/>
      <c r="ER7" s="151"/>
      <c r="ES7" s="151"/>
      <c r="ET7" s="151"/>
      <c r="EU7" s="151"/>
      <c r="EV7" s="151"/>
      <c r="EW7" s="151"/>
      <c r="EX7" s="190"/>
    </row>
    <row r="8" spans="1:154" s="187" customFormat="1" ht="15" customHeight="1" x14ac:dyDescent="0.25">
      <c r="A8" s="481" t="s">
        <v>101</v>
      </c>
      <c r="B8" s="482"/>
      <c r="C8" s="483" t="s">
        <v>757</v>
      </c>
      <c r="D8" s="484"/>
      <c r="E8" s="484"/>
      <c r="F8" s="484"/>
      <c r="G8" s="484"/>
      <c r="H8" s="485"/>
      <c r="I8" s="145"/>
      <c r="J8" s="145"/>
      <c r="K8" s="145"/>
      <c r="L8" s="145"/>
      <c r="M8" s="184"/>
      <c r="N8" s="184"/>
      <c r="O8" s="184"/>
      <c r="P8" s="145"/>
      <c r="Q8" s="145"/>
      <c r="R8" s="145"/>
      <c r="S8" s="145"/>
      <c r="T8" s="152"/>
      <c r="U8" s="152"/>
      <c r="V8" s="152"/>
      <c r="W8" s="145"/>
      <c r="X8" s="145"/>
      <c r="Y8" s="151"/>
      <c r="Z8" s="151"/>
      <c r="AA8" s="151"/>
      <c r="AB8" s="151"/>
      <c r="AC8" s="151"/>
      <c r="AD8" s="151"/>
      <c r="AE8" s="151"/>
      <c r="AF8" s="151"/>
      <c r="AG8" s="151"/>
      <c r="AH8" s="151"/>
      <c r="AI8" s="151"/>
      <c r="AJ8" s="151"/>
      <c r="AK8" s="151"/>
      <c r="AL8" s="151"/>
      <c r="AM8" s="151"/>
      <c r="AN8" s="151"/>
      <c r="AO8" s="151"/>
      <c r="AP8" s="151"/>
      <c r="AQ8" s="151"/>
      <c r="AR8" s="151"/>
      <c r="AS8" s="151"/>
      <c r="AT8" s="151"/>
      <c r="AU8" s="151"/>
      <c r="AV8" s="151"/>
      <c r="AW8" s="151"/>
      <c r="AX8" s="151"/>
      <c r="AY8" s="151"/>
      <c r="AZ8" s="151"/>
      <c r="BA8" s="151"/>
      <c r="BB8" s="151"/>
      <c r="BC8" s="151"/>
      <c r="BD8" s="151"/>
      <c r="BE8" s="151"/>
      <c r="BF8" s="151"/>
      <c r="BG8" s="151"/>
      <c r="BH8" s="151"/>
      <c r="BI8" s="151"/>
      <c r="BJ8" s="151"/>
      <c r="BK8" s="151"/>
      <c r="BL8" s="151"/>
      <c r="BM8" s="151"/>
      <c r="BN8" s="151"/>
      <c r="BO8" s="151"/>
      <c r="BP8" s="151"/>
      <c r="BQ8" s="151"/>
      <c r="BR8" s="151"/>
      <c r="BS8" s="151"/>
      <c r="BT8" s="151"/>
      <c r="BU8" s="151"/>
      <c r="BV8" s="151"/>
      <c r="BW8" s="151"/>
      <c r="BX8" s="151"/>
      <c r="BY8" s="151"/>
      <c r="BZ8" s="151"/>
      <c r="CA8" s="151"/>
      <c r="CB8" s="151"/>
      <c r="CC8" s="151"/>
      <c r="CD8" s="151"/>
      <c r="CE8" s="151"/>
      <c r="CF8" s="151"/>
      <c r="CG8" s="151"/>
      <c r="CH8" s="151"/>
      <c r="CI8" s="151"/>
      <c r="CJ8" s="151"/>
      <c r="CK8" s="151"/>
      <c r="CL8" s="151"/>
      <c r="CM8" s="151"/>
      <c r="CN8" s="151"/>
      <c r="CO8" s="151"/>
      <c r="CP8" s="151"/>
      <c r="CQ8" s="151"/>
      <c r="CR8" s="151"/>
      <c r="CS8" s="151"/>
      <c r="CT8" s="151"/>
      <c r="CU8" s="151"/>
      <c r="CV8" s="151"/>
      <c r="CW8" s="151"/>
      <c r="CX8" s="151"/>
      <c r="CY8" s="151"/>
      <c r="CZ8" s="151"/>
      <c r="DA8" s="151"/>
      <c r="DB8" s="151"/>
      <c r="DC8" s="151"/>
      <c r="DD8" s="151"/>
      <c r="DE8" s="151"/>
      <c r="DF8" s="151"/>
      <c r="DG8" s="151"/>
      <c r="DH8" s="151"/>
      <c r="DI8" s="151"/>
      <c r="DJ8" s="151"/>
      <c r="DK8" s="151"/>
      <c r="DL8" s="151"/>
      <c r="DM8" s="189"/>
      <c r="DN8" s="151"/>
      <c r="DO8" s="151"/>
      <c r="DP8" s="151"/>
      <c r="DQ8" s="151"/>
      <c r="DR8" s="151"/>
      <c r="DS8" s="151"/>
      <c r="DT8" s="151"/>
      <c r="DU8" s="151"/>
      <c r="DV8" s="151"/>
      <c r="DW8" s="151"/>
      <c r="DX8" s="151"/>
      <c r="DY8" s="151"/>
      <c r="DZ8" s="151"/>
      <c r="EA8" s="151"/>
      <c r="EB8" s="151"/>
      <c r="EC8" s="151"/>
      <c r="ED8" s="151"/>
      <c r="EE8" s="151"/>
      <c r="EF8" s="151"/>
      <c r="EG8" s="151"/>
      <c r="EH8" s="151"/>
      <c r="EI8" s="151"/>
      <c r="EJ8" s="151"/>
      <c r="EK8" s="151"/>
      <c r="EL8" s="151"/>
      <c r="EM8" s="151"/>
      <c r="EN8" s="151"/>
      <c r="EO8" s="151"/>
      <c r="EP8" s="151"/>
      <c r="EQ8" s="151"/>
      <c r="ER8" s="151"/>
      <c r="ES8" s="151"/>
      <c r="ET8" s="151"/>
      <c r="EU8" s="151"/>
      <c r="EV8" s="151"/>
      <c r="EW8" s="151"/>
      <c r="EX8" s="190"/>
    </row>
    <row r="9" spans="1:154" s="187" customFormat="1" ht="15" customHeight="1" x14ac:dyDescent="0.25">
      <c r="A9" s="481" t="s">
        <v>696</v>
      </c>
      <c r="B9" s="482"/>
      <c r="C9" s="483" t="s">
        <v>711</v>
      </c>
      <c r="D9" s="484"/>
      <c r="E9" s="484"/>
      <c r="F9" s="484"/>
      <c r="G9" s="484"/>
      <c r="H9" s="485"/>
      <c r="I9" s="145"/>
      <c r="J9" s="145"/>
      <c r="K9" s="145"/>
      <c r="L9" s="145"/>
      <c r="M9" s="184"/>
      <c r="N9" s="184"/>
      <c r="O9" s="184"/>
      <c r="P9" s="145"/>
      <c r="Q9" s="145"/>
      <c r="R9" s="145"/>
      <c r="S9" s="145"/>
      <c r="T9" s="152"/>
      <c r="U9" s="152"/>
      <c r="V9" s="152"/>
      <c r="W9" s="145"/>
      <c r="X9" s="145"/>
      <c r="Y9" s="151"/>
      <c r="Z9" s="151"/>
      <c r="AA9" s="151"/>
      <c r="AB9" s="151"/>
      <c r="AC9" s="151"/>
      <c r="AD9" s="151"/>
      <c r="AE9" s="151"/>
      <c r="AF9" s="151"/>
      <c r="AG9" s="151"/>
      <c r="AH9" s="151"/>
      <c r="AI9" s="151"/>
      <c r="AJ9" s="151"/>
      <c r="AK9" s="151"/>
      <c r="AL9" s="151"/>
      <c r="AM9" s="151"/>
      <c r="AN9" s="151"/>
      <c r="AO9" s="151"/>
      <c r="AP9" s="151"/>
      <c r="AQ9" s="151"/>
      <c r="AR9" s="151"/>
      <c r="AS9" s="151"/>
      <c r="AT9" s="151"/>
      <c r="AU9" s="151"/>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1"/>
      <c r="CN9" s="151"/>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89"/>
      <c r="DN9" s="151"/>
      <c r="DO9" s="151"/>
      <c r="DP9" s="151"/>
      <c r="DQ9" s="151"/>
      <c r="DR9" s="151"/>
      <c r="DS9" s="151"/>
      <c r="DT9" s="151"/>
      <c r="DU9" s="151"/>
      <c r="DV9" s="151"/>
      <c r="DW9" s="151"/>
      <c r="DX9" s="151"/>
      <c r="DY9" s="151"/>
      <c r="DZ9" s="151"/>
      <c r="EA9" s="151"/>
      <c r="EB9" s="151"/>
      <c r="EC9" s="151"/>
      <c r="ED9" s="151"/>
      <c r="EE9" s="151"/>
      <c r="EF9" s="151"/>
      <c r="EG9" s="151"/>
      <c r="EH9" s="151"/>
      <c r="EI9" s="151"/>
      <c r="EJ9" s="151"/>
      <c r="EK9" s="151"/>
      <c r="EL9" s="151"/>
      <c r="EM9" s="151"/>
      <c r="EN9" s="151"/>
      <c r="EO9" s="151"/>
      <c r="EP9" s="151"/>
      <c r="EQ9" s="151"/>
      <c r="ER9" s="151"/>
      <c r="ES9" s="151"/>
      <c r="ET9" s="151"/>
      <c r="EU9" s="151"/>
      <c r="EV9" s="151"/>
      <c r="EW9" s="151"/>
      <c r="EX9" s="190"/>
    </row>
    <row r="10" spans="1:154" s="187" customFormat="1" ht="51.75" customHeight="1" x14ac:dyDescent="0.25">
      <c r="A10" s="478" t="s">
        <v>102</v>
      </c>
      <c r="B10" s="479"/>
      <c r="C10" s="483" t="s">
        <v>759</v>
      </c>
      <c r="D10" s="484"/>
      <c r="E10" s="484"/>
      <c r="F10" s="484"/>
      <c r="G10" s="484"/>
      <c r="H10" s="485"/>
      <c r="I10" s="145"/>
      <c r="J10" s="145"/>
      <c r="K10" s="145"/>
      <c r="L10" s="145"/>
      <c r="M10" s="184"/>
      <c r="N10" s="184"/>
      <c r="O10" s="184"/>
      <c r="P10" s="145"/>
      <c r="Q10" s="145"/>
      <c r="R10" s="145"/>
      <c r="S10" s="145"/>
      <c r="T10" s="152"/>
      <c r="U10" s="152"/>
      <c r="V10" s="152"/>
      <c r="W10" s="145"/>
      <c r="X10" s="151"/>
      <c r="Y10" s="151"/>
      <c r="Z10" s="151"/>
      <c r="AA10" s="151"/>
      <c r="AB10" s="151"/>
      <c r="AC10" s="151"/>
      <c r="AD10" s="151"/>
      <c r="AE10" s="151"/>
      <c r="AF10" s="151"/>
      <c r="AG10" s="151"/>
      <c r="AH10" s="151"/>
      <c r="AI10" s="151"/>
      <c r="AJ10" s="151"/>
      <c r="AK10" s="151"/>
      <c r="AL10" s="151"/>
      <c r="AM10" s="151"/>
      <c r="AN10" s="151"/>
      <c r="AO10" s="151"/>
      <c r="AP10" s="151"/>
      <c r="AQ10" s="151"/>
      <c r="AR10" s="151"/>
      <c r="AS10" s="151"/>
      <c r="AT10" s="151"/>
      <c r="AU10" s="151"/>
      <c r="AV10" s="151"/>
      <c r="AW10" s="151"/>
      <c r="AX10" s="151"/>
      <c r="AY10" s="151"/>
      <c r="AZ10" s="151"/>
      <c r="BA10" s="151"/>
      <c r="BB10" s="151"/>
      <c r="BC10" s="151"/>
      <c r="BD10" s="151"/>
      <c r="BE10" s="151"/>
      <c r="BF10" s="151"/>
      <c r="BG10" s="151"/>
      <c r="BH10" s="151"/>
      <c r="BI10" s="151"/>
      <c r="BJ10" s="151"/>
      <c r="BK10" s="151"/>
      <c r="BL10" s="151"/>
      <c r="BM10" s="151"/>
      <c r="BN10" s="151"/>
      <c r="BO10" s="151"/>
      <c r="BP10" s="151"/>
      <c r="BQ10" s="151"/>
      <c r="BR10" s="151"/>
      <c r="BS10" s="151"/>
      <c r="BT10" s="151"/>
      <c r="BU10" s="151"/>
      <c r="BV10" s="151"/>
      <c r="BW10" s="151"/>
      <c r="BX10" s="151"/>
      <c r="BY10" s="151"/>
      <c r="BZ10" s="151"/>
      <c r="CA10" s="151"/>
      <c r="CB10" s="151"/>
      <c r="CC10" s="151"/>
      <c r="CD10" s="151"/>
      <c r="CE10" s="151"/>
      <c r="CF10" s="151"/>
      <c r="CG10" s="151"/>
      <c r="CH10" s="151"/>
      <c r="CI10" s="151"/>
      <c r="CJ10" s="151"/>
      <c r="CK10" s="151"/>
      <c r="CL10" s="151"/>
      <c r="CM10" s="151"/>
      <c r="CN10" s="151"/>
      <c r="CO10" s="151"/>
      <c r="CP10" s="151"/>
      <c r="CQ10" s="151"/>
      <c r="CR10" s="151"/>
      <c r="CS10" s="151"/>
      <c r="CT10" s="151"/>
      <c r="CU10" s="151"/>
      <c r="CV10" s="151"/>
      <c r="CW10" s="151"/>
      <c r="CX10" s="151"/>
      <c r="CY10" s="151"/>
      <c r="CZ10" s="151"/>
      <c r="DA10" s="151"/>
      <c r="DB10" s="151"/>
      <c r="DC10" s="151"/>
      <c r="DD10" s="151"/>
      <c r="DE10" s="151"/>
      <c r="DF10" s="151"/>
      <c r="DG10" s="151"/>
      <c r="DH10" s="151"/>
      <c r="DI10" s="151"/>
      <c r="DJ10" s="151"/>
      <c r="DK10" s="151"/>
      <c r="DL10" s="151"/>
      <c r="DM10" s="189"/>
      <c r="DN10" s="151"/>
      <c r="DO10" s="151"/>
      <c r="DP10" s="151"/>
      <c r="DQ10" s="151"/>
      <c r="DR10" s="151"/>
      <c r="DS10" s="151"/>
      <c r="DT10" s="151"/>
      <c r="DU10" s="151"/>
      <c r="DV10" s="151"/>
      <c r="DW10" s="151"/>
      <c r="DX10" s="151"/>
      <c r="DY10" s="151"/>
      <c r="DZ10" s="151"/>
      <c r="EA10" s="151"/>
      <c r="EB10" s="151"/>
      <c r="EC10" s="151"/>
      <c r="ED10" s="151"/>
      <c r="EE10" s="151"/>
      <c r="EF10" s="151"/>
      <c r="EG10" s="151"/>
      <c r="EH10" s="151"/>
      <c r="EI10" s="151"/>
      <c r="EJ10" s="151"/>
      <c r="EK10" s="151"/>
      <c r="EL10" s="151"/>
      <c r="EM10" s="151"/>
      <c r="EN10" s="151"/>
      <c r="EO10" s="151"/>
      <c r="EP10" s="151"/>
      <c r="EQ10" s="151"/>
      <c r="ER10" s="151"/>
      <c r="ES10" s="151"/>
      <c r="ET10" s="151"/>
      <c r="EU10" s="151"/>
      <c r="EV10" s="151"/>
      <c r="EW10" s="151"/>
      <c r="EX10" s="190"/>
    </row>
    <row r="11" spans="1:154" s="187" customFormat="1" ht="33" customHeight="1" x14ac:dyDescent="0.25">
      <c r="A11" s="481" t="s">
        <v>103</v>
      </c>
      <c r="B11" s="482"/>
      <c r="C11" s="483" t="s">
        <v>712</v>
      </c>
      <c r="D11" s="484"/>
      <c r="E11" s="484"/>
      <c r="F11" s="484"/>
      <c r="G11" s="484"/>
      <c r="H11" s="485"/>
      <c r="I11" s="145"/>
      <c r="J11" s="145"/>
      <c r="K11" s="145"/>
      <c r="L11" s="145"/>
      <c r="M11" s="184"/>
      <c r="N11" s="184"/>
      <c r="O11" s="184"/>
      <c r="P11" s="145"/>
      <c r="Q11" s="145"/>
      <c r="R11" s="145"/>
      <c r="S11" s="145"/>
      <c r="T11" s="152"/>
      <c r="U11" s="152"/>
      <c r="V11" s="152"/>
      <c r="W11" s="145"/>
      <c r="X11" s="145"/>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1"/>
      <c r="AU11" s="151"/>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1"/>
      <c r="CN11" s="151"/>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89"/>
      <c r="DN11" s="151"/>
      <c r="DO11" s="151"/>
      <c r="DP11" s="151"/>
      <c r="DQ11" s="151"/>
      <c r="DR11" s="151"/>
      <c r="DS11" s="151"/>
      <c r="DT11" s="151"/>
      <c r="DU11" s="151"/>
      <c r="DV11" s="151"/>
      <c r="DW11" s="151"/>
      <c r="DX11" s="151"/>
      <c r="DY11" s="151"/>
      <c r="DZ11" s="151"/>
      <c r="EA11" s="151"/>
      <c r="EB11" s="151"/>
      <c r="EC11" s="151"/>
      <c r="ED11" s="151"/>
      <c r="EE11" s="151"/>
      <c r="EF11" s="151"/>
      <c r="EG11" s="151"/>
      <c r="EH11" s="151"/>
      <c r="EI11" s="151"/>
      <c r="EJ11" s="151"/>
      <c r="EK11" s="151"/>
      <c r="EL11" s="151"/>
      <c r="EM11" s="151"/>
      <c r="EN11" s="151"/>
      <c r="EO11" s="151"/>
      <c r="EP11" s="151"/>
      <c r="EQ11" s="151"/>
      <c r="ER11" s="151"/>
      <c r="ES11" s="151"/>
      <c r="ET11" s="151"/>
      <c r="EU11" s="151"/>
      <c r="EV11" s="151"/>
      <c r="EW11" s="151"/>
      <c r="EX11" s="190"/>
    </row>
    <row r="12" spans="1:154" s="187" customFormat="1" ht="34.5" customHeight="1" x14ac:dyDescent="0.25">
      <c r="A12" s="481" t="s">
        <v>697</v>
      </c>
      <c r="B12" s="482"/>
      <c r="C12" s="483" t="s">
        <v>879</v>
      </c>
      <c r="D12" s="484"/>
      <c r="E12" s="484"/>
      <c r="F12" s="484"/>
      <c r="G12" s="484"/>
      <c r="H12" s="485"/>
      <c r="I12" s="145"/>
      <c r="J12" s="145"/>
      <c r="K12" s="145"/>
      <c r="L12" s="145"/>
      <c r="M12" s="184"/>
      <c r="N12" s="184"/>
      <c r="O12" s="184"/>
      <c r="P12" s="145"/>
      <c r="Q12" s="145"/>
      <c r="R12" s="145"/>
      <c r="S12" s="145"/>
      <c r="T12" s="152"/>
      <c r="U12" s="152"/>
      <c r="V12" s="152"/>
      <c r="W12" s="145"/>
      <c r="X12" s="145"/>
      <c r="Y12" s="151"/>
      <c r="Z12" s="151"/>
      <c r="AA12" s="151"/>
      <c r="AB12" s="151"/>
      <c r="AC12" s="151"/>
      <c r="AD12" s="151"/>
      <c r="AE12" s="151"/>
      <c r="AF12" s="151"/>
      <c r="AG12" s="151"/>
      <c r="AH12" s="151"/>
      <c r="AI12" s="151"/>
      <c r="AJ12" s="151"/>
      <c r="AK12" s="151"/>
      <c r="AL12" s="151"/>
      <c r="AM12" s="151"/>
      <c r="AN12" s="151"/>
      <c r="AO12" s="151"/>
      <c r="AP12" s="151"/>
      <c r="AQ12" s="151"/>
      <c r="AR12" s="151"/>
      <c r="AS12" s="151"/>
      <c r="AT12" s="151"/>
      <c r="AU12" s="151"/>
      <c r="AV12" s="151"/>
      <c r="AW12" s="151"/>
      <c r="AX12" s="151"/>
      <c r="AY12" s="151"/>
      <c r="AZ12" s="151"/>
      <c r="BA12" s="151"/>
      <c r="BB12" s="151"/>
      <c r="BC12" s="151"/>
      <c r="BD12" s="151"/>
      <c r="BE12" s="151"/>
      <c r="BF12" s="151"/>
      <c r="BG12" s="151"/>
      <c r="BH12" s="151"/>
      <c r="BI12" s="151"/>
      <c r="BJ12" s="151"/>
      <c r="BK12" s="151"/>
      <c r="BL12" s="151"/>
      <c r="BM12" s="151"/>
      <c r="BN12" s="151"/>
      <c r="BO12" s="151"/>
      <c r="BP12" s="151"/>
      <c r="BQ12" s="151"/>
      <c r="BR12" s="151"/>
      <c r="BS12" s="151"/>
      <c r="BT12" s="151"/>
      <c r="BU12" s="151"/>
      <c r="BV12" s="151"/>
      <c r="BW12" s="151"/>
      <c r="BX12" s="151"/>
      <c r="BY12" s="151"/>
      <c r="BZ12" s="151"/>
      <c r="CA12" s="151"/>
      <c r="CB12" s="151"/>
      <c r="CC12" s="151"/>
      <c r="CD12" s="151"/>
      <c r="CE12" s="151"/>
      <c r="CF12" s="151"/>
      <c r="CG12" s="151"/>
      <c r="CH12" s="151"/>
      <c r="CI12" s="151"/>
      <c r="CJ12" s="151"/>
      <c r="CK12" s="151"/>
      <c r="CL12" s="151"/>
      <c r="CM12" s="151"/>
      <c r="CN12" s="151"/>
      <c r="CO12" s="151"/>
      <c r="CP12" s="151"/>
      <c r="CQ12" s="151"/>
      <c r="CR12" s="151"/>
      <c r="CS12" s="151"/>
      <c r="CT12" s="151"/>
      <c r="CU12" s="151"/>
      <c r="CV12" s="151"/>
      <c r="CW12" s="151"/>
      <c r="CX12" s="151"/>
      <c r="CY12" s="151"/>
      <c r="CZ12" s="151"/>
      <c r="DA12" s="151"/>
      <c r="DB12" s="151"/>
      <c r="DC12" s="151"/>
      <c r="DD12" s="151"/>
      <c r="DE12" s="151"/>
      <c r="DF12" s="151"/>
      <c r="DG12" s="151"/>
      <c r="DH12" s="151"/>
      <c r="DI12" s="151"/>
      <c r="DJ12" s="151"/>
      <c r="DK12" s="151"/>
      <c r="DL12" s="151"/>
      <c r="DM12" s="189"/>
      <c r="DN12" s="151"/>
      <c r="DO12" s="151"/>
      <c r="DP12" s="151"/>
      <c r="DQ12" s="151"/>
      <c r="DR12" s="151"/>
      <c r="DS12" s="151"/>
      <c r="DT12" s="151"/>
      <c r="DU12" s="151"/>
      <c r="DV12" s="151"/>
      <c r="DW12" s="151"/>
      <c r="DX12" s="151"/>
      <c r="DY12" s="151"/>
      <c r="DZ12" s="151"/>
      <c r="EA12" s="151"/>
      <c r="EB12" s="151"/>
      <c r="EC12" s="151"/>
      <c r="ED12" s="151"/>
      <c r="EE12" s="151"/>
      <c r="EF12" s="151"/>
      <c r="EG12" s="151"/>
      <c r="EH12" s="151"/>
      <c r="EI12" s="151"/>
      <c r="EJ12" s="151"/>
      <c r="EK12" s="151"/>
      <c r="EL12" s="151"/>
      <c r="EM12" s="151"/>
      <c r="EN12" s="151"/>
      <c r="EO12" s="151"/>
      <c r="EP12" s="151"/>
      <c r="EQ12" s="151"/>
      <c r="ER12" s="151"/>
      <c r="ES12" s="151"/>
      <c r="ET12" s="151"/>
      <c r="EU12" s="151"/>
      <c r="EV12" s="151"/>
      <c r="EW12" s="151"/>
      <c r="EX12" s="190"/>
    </row>
    <row r="13" spans="1:154" s="187" customFormat="1" ht="30" customHeight="1" x14ac:dyDescent="0.25">
      <c r="A13" s="478" t="s">
        <v>104</v>
      </c>
      <c r="B13" s="479"/>
      <c r="C13" s="483" t="s">
        <v>713</v>
      </c>
      <c r="D13" s="484"/>
      <c r="E13" s="484"/>
      <c r="F13" s="484"/>
      <c r="G13" s="484"/>
      <c r="H13" s="485"/>
      <c r="I13" s="145"/>
      <c r="J13" s="145"/>
      <c r="K13" s="145"/>
      <c r="L13" s="145"/>
      <c r="M13" s="184"/>
      <c r="N13" s="184"/>
      <c r="O13" s="184"/>
      <c r="P13" s="145"/>
      <c r="Q13" s="145"/>
      <c r="R13" s="145"/>
      <c r="S13" s="145"/>
      <c r="T13" s="152"/>
      <c r="U13" s="152"/>
      <c r="V13" s="152"/>
      <c r="W13" s="145"/>
      <c r="X13" s="145"/>
      <c r="Y13" s="151"/>
      <c r="Z13" s="151"/>
      <c r="AA13" s="151"/>
      <c r="AB13" s="151"/>
      <c r="AC13" s="151"/>
      <c r="AD13" s="151"/>
      <c r="AE13" s="151"/>
      <c r="AF13" s="151"/>
      <c r="AG13" s="151"/>
      <c r="AH13" s="151"/>
      <c r="AI13" s="151"/>
      <c r="AJ13" s="151"/>
      <c r="AK13" s="151"/>
      <c r="AL13" s="151"/>
      <c r="AM13" s="151"/>
      <c r="AN13" s="151"/>
      <c r="AO13" s="151"/>
      <c r="AP13" s="151"/>
      <c r="AQ13" s="151"/>
      <c r="AR13" s="151"/>
      <c r="AS13" s="151"/>
      <c r="AT13" s="151"/>
      <c r="AU13" s="151"/>
      <c r="AV13" s="151"/>
      <c r="AW13" s="151"/>
      <c r="AX13" s="151"/>
      <c r="AY13" s="151"/>
      <c r="AZ13" s="151"/>
      <c r="BA13" s="151"/>
      <c r="BB13" s="151"/>
      <c r="BC13" s="151"/>
      <c r="BD13" s="151"/>
      <c r="BE13" s="151"/>
      <c r="BF13" s="151"/>
      <c r="BG13" s="151"/>
      <c r="BH13" s="151"/>
      <c r="BI13" s="151"/>
      <c r="BJ13" s="151"/>
      <c r="BK13" s="151"/>
      <c r="BL13" s="151"/>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c r="CJ13" s="151"/>
      <c r="CK13" s="151"/>
      <c r="CL13" s="151"/>
      <c r="CM13" s="151"/>
      <c r="CN13" s="151"/>
      <c r="CO13" s="151"/>
      <c r="CP13" s="151"/>
      <c r="CQ13" s="151"/>
      <c r="CR13" s="151"/>
      <c r="CS13" s="151"/>
      <c r="CT13" s="151"/>
      <c r="CU13" s="151"/>
      <c r="CV13" s="151"/>
      <c r="CW13" s="151"/>
      <c r="CX13" s="151"/>
      <c r="CY13" s="151"/>
      <c r="CZ13" s="151"/>
      <c r="DA13" s="151"/>
      <c r="DB13" s="151"/>
      <c r="DC13" s="151"/>
      <c r="DD13" s="151"/>
      <c r="DE13" s="151"/>
      <c r="DF13" s="151"/>
      <c r="DG13" s="151"/>
      <c r="DH13" s="151"/>
      <c r="DI13" s="151"/>
      <c r="DJ13" s="151"/>
      <c r="DK13" s="151"/>
      <c r="DL13" s="151"/>
      <c r="DM13" s="189"/>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151"/>
      <c r="EP13" s="151"/>
      <c r="EQ13" s="151"/>
      <c r="ER13" s="151"/>
      <c r="ES13" s="151"/>
      <c r="ET13" s="151"/>
      <c r="EU13" s="151"/>
      <c r="EV13" s="151"/>
      <c r="EW13" s="151"/>
      <c r="EX13" s="190"/>
    </row>
    <row r="14" spans="1:154" s="187" customFormat="1" ht="24.75" customHeight="1" x14ac:dyDescent="0.25">
      <c r="A14" s="487" t="s">
        <v>105</v>
      </c>
      <c r="B14" s="488"/>
      <c r="C14" s="165" t="s">
        <v>106</v>
      </c>
      <c r="D14" s="634">
        <v>45597</v>
      </c>
      <c r="E14" s="635"/>
      <c r="F14" s="635"/>
      <c r="G14" s="636"/>
      <c r="H14" s="413">
        <v>2024</v>
      </c>
      <c r="I14" s="145"/>
      <c r="J14" s="145"/>
      <c r="K14" s="145"/>
      <c r="L14" s="145"/>
      <c r="M14" s="184"/>
      <c r="N14" s="184"/>
      <c r="O14" s="184"/>
      <c r="P14" s="145"/>
      <c r="Q14" s="145"/>
      <c r="R14" s="145"/>
      <c r="S14" s="145"/>
      <c r="T14" s="152"/>
      <c r="U14" s="152"/>
      <c r="V14" s="152"/>
      <c r="W14" s="145"/>
      <c r="X14" s="145"/>
      <c r="Y14" s="151"/>
      <c r="Z14" s="151"/>
      <c r="AA14" s="151"/>
      <c r="AB14" s="151"/>
      <c r="AC14" s="151"/>
      <c r="AD14" s="151"/>
      <c r="AE14" s="151"/>
      <c r="AF14" s="151"/>
      <c r="AG14" s="151"/>
      <c r="AH14" s="151"/>
      <c r="AI14" s="151"/>
      <c r="AJ14" s="151"/>
      <c r="AK14" s="151"/>
      <c r="AL14" s="151"/>
      <c r="AM14" s="151"/>
      <c r="AN14" s="151"/>
      <c r="AO14" s="151"/>
      <c r="AP14" s="151"/>
      <c r="AQ14" s="151"/>
      <c r="AR14" s="151"/>
      <c r="AS14" s="151"/>
      <c r="AT14" s="151"/>
      <c r="AU14" s="151"/>
      <c r="AV14" s="151"/>
      <c r="AW14" s="151"/>
      <c r="AX14" s="151"/>
      <c r="AY14" s="151"/>
      <c r="AZ14" s="151"/>
      <c r="BA14" s="151"/>
      <c r="BB14" s="151"/>
      <c r="BC14" s="151"/>
      <c r="BD14" s="151"/>
      <c r="BE14" s="151"/>
      <c r="BF14" s="151"/>
      <c r="BG14" s="151"/>
      <c r="BH14" s="151"/>
      <c r="BI14" s="151"/>
      <c r="BJ14" s="151"/>
      <c r="BK14" s="151"/>
      <c r="BL14" s="151"/>
      <c r="BM14" s="151"/>
      <c r="BN14" s="151"/>
      <c r="BO14" s="151"/>
      <c r="BP14" s="151"/>
      <c r="BQ14" s="151"/>
      <c r="BR14" s="151"/>
      <c r="BS14" s="151"/>
      <c r="BT14" s="151"/>
      <c r="BU14" s="151"/>
      <c r="BV14" s="151"/>
      <c r="BW14" s="151"/>
      <c r="BX14" s="151"/>
      <c r="BY14" s="151"/>
      <c r="BZ14" s="151"/>
      <c r="CA14" s="151"/>
      <c r="CB14" s="151"/>
      <c r="CC14" s="151"/>
      <c r="CD14" s="151"/>
      <c r="CE14" s="151"/>
      <c r="CF14" s="151"/>
      <c r="CG14" s="151"/>
      <c r="CH14" s="151"/>
      <c r="CI14" s="151"/>
      <c r="CJ14" s="151"/>
      <c r="CK14" s="151"/>
      <c r="CL14" s="151"/>
      <c r="CM14" s="151"/>
      <c r="CN14" s="151"/>
      <c r="CO14" s="151"/>
      <c r="CP14" s="151"/>
      <c r="CQ14" s="151"/>
      <c r="CR14" s="151"/>
      <c r="CS14" s="151"/>
      <c r="CT14" s="151"/>
      <c r="CU14" s="151"/>
      <c r="CV14" s="151"/>
      <c r="CW14" s="151"/>
      <c r="CX14" s="151"/>
      <c r="CY14" s="151"/>
      <c r="CZ14" s="151"/>
      <c r="DA14" s="151"/>
      <c r="DB14" s="151"/>
      <c r="DC14" s="151"/>
      <c r="DD14" s="151"/>
      <c r="DE14" s="151"/>
      <c r="DF14" s="151"/>
      <c r="DG14" s="151"/>
      <c r="DH14" s="151"/>
      <c r="DI14" s="151"/>
      <c r="DJ14" s="151"/>
      <c r="DK14" s="151"/>
      <c r="DL14" s="151"/>
      <c r="DM14" s="189"/>
      <c r="DN14" s="151"/>
      <c r="DO14" s="151"/>
      <c r="DP14" s="151"/>
      <c r="DQ14" s="151"/>
      <c r="DR14" s="151"/>
      <c r="DS14" s="151"/>
      <c r="DT14" s="151"/>
      <c r="DU14" s="151"/>
      <c r="DV14" s="151"/>
      <c r="DW14" s="151"/>
      <c r="DX14" s="151"/>
      <c r="DY14" s="151"/>
      <c r="DZ14" s="151"/>
      <c r="EA14" s="151"/>
      <c r="EB14" s="151"/>
      <c r="EC14" s="151"/>
      <c r="ED14" s="151"/>
      <c r="EE14" s="151"/>
      <c r="EF14" s="151"/>
      <c r="EG14" s="151"/>
      <c r="EH14" s="151"/>
      <c r="EI14" s="151"/>
      <c r="EJ14" s="151"/>
      <c r="EK14" s="151"/>
      <c r="EL14" s="151"/>
      <c r="EM14" s="151"/>
      <c r="EN14" s="151"/>
      <c r="EO14" s="151"/>
      <c r="EP14" s="151"/>
      <c r="EQ14" s="151"/>
      <c r="ER14" s="151"/>
      <c r="ES14" s="151"/>
      <c r="ET14" s="151"/>
      <c r="EU14" s="151"/>
      <c r="EV14" s="151"/>
      <c r="EW14" s="151"/>
      <c r="EX14" s="190"/>
    </row>
    <row r="15" spans="1:154" s="187" customFormat="1" ht="14.25" customHeight="1" x14ac:dyDescent="0.25">
      <c r="A15" s="491"/>
      <c r="B15" s="492"/>
      <c r="C15" s="165" t="s">
        <v>107</v>
      </c>
      <c r="D15" s="634">
        <v>45626</v>
      </c>
      <c r="E15" s="635"/>
      <c r="F15" s="635"/>
      <c r="G15" s="636"/>
      <c r="H15" s="413"/>
      <c r="I15" s="145"/>
      <c r="J15" s="145"/>
      <c r="K15" s="145"/>
      <c r="L15" s="145"/>
      <c r="M15" s="184"/>
      <c r="N15" s="184"/>
      <c r="O15" s="184"/>
      <c r="P15" s="145"/>
      <c r="Q15" s="145"/>
      <c r="R15" s="145"/>
      <c r="S15" s="145"/>
      <c r="T15" s="152"/>
      <c r="U15" s="152"/>
      <c r="V15" s="152"/>
      <c r="W15" s="145"/>
      <c r="X15" s="145"/>
      <c r="Y15" s="151"/>
      <c r="Z15" s="151"/>
      <c r="AA15" s="151"/>
      <c r="AB15" s="151"/>
      <c r="AC15" s="151"/>
      <c r="AD15" s="151"/>
      <c r="AE15" s="151"/>
      <c r="AF15" s="151"/>
      <c r="AG15" s="151"/>
      <c r="AH15" s="151"/>
      <c r="AI15" s="151"/>
      <c r="AJ15" s="151"/>
      <c r="AK15" s="151"/>
      <c r="AL15" s="151"/>
      <c r="AM15" s="151"/>
      <c r="AN15" s="151"/>
      <c r="AO15" s="151"/>
      <c r="AP15" s="151"/>
      <c r="AQ15" s="151"/>
      <c r="AR15" s="151"/>
      <c r="AS15" s="151"/>
      <c r="AT15" s="151"/>
      <c r="AU15" s="151"/>
      <c r="AV15" s="151"/>
      <c r="AW15" s="151"/>
      <c r="AX15" s="151"/>
      <c r="AY15" s="151"/>
      <c r="AZ15" s="151"/>
      <c r="BA15" s="151"/>
      <c r="BB15" s="151"/>
      <c r="BC15" s="151"/>
      <c r="BD15" s="151"/>
      <c r="BE15" s="151"/>
      <c r="BF15" s="151"/>
      <c r="BG15" s="151"/>
      <c r="BH15" s="151"/>
      <c r="BI15" s="151"/>
      <c r="BJ15" s="151"/>
      <c r="BK15" s="151"/>
      <c r="BL15" s="151"/>
      <c r="BM15" s="151"/>
      <c r="BN15" s="151"/>
      <c r="BO15" s="151"/>
      <c r="BP15" s="151"/>
      <c r="BQ15" s="151"/>
      <c r="BR15" s="151"/>
      <c r="BS15" s="151"/>
      <c r="BT15" s="151"/>
      <c r="BU15" s="151"/>
      <c r="BV15" s="151"/>
      <c r="BW15" s="151"/>
      <c r="BX15" s="151"/>
      <c r="BY15" s="151"/>
      <c r="BZ15" s="151"/>
      <c r="CA15" s="151"/>
      <c r="CB15" s="151"/>
      <c r="CC15" s="151"/>
      <c r="CD15" s="151"/>
      <c r="CE15" s="151"/>
      <c r="CF15" s="151"/>
      <c r="CG15" s="151"/>
      <c r="CH15" s="151"/>
      <c r="CI15" s="151"/>
      <c r="CJ15" s="151"/>
      <c r="CK15" s="151"/>
      <c r="CL15" s="151"/>
      <c r="CM15" s="151"/>
      <c r="CN15" s="151"/>
      <c r="CO15" s="151"/>
      <c r="CP15" s="151"/>
      <c r="CQ15" s="151"/>
      <c r="CR15" s="151"/>
      <c r="CS15" s="151"/>
      <c r="CT15" s="151"/>
      <c r="CU15" s="151"/>
      <c r="CV15" s="151"/>
      <c r="CW15" s="151"/>
      <c r="CX15" s="151"/>
      <c r="CY15" s="151"/>
      <c r="CZ15" s="151"/>
      <c r="DA15" s="151"/>
      <c r="DB15" s="151"/>
      <c r="DC15" s="151"/>
      <c r="DD15" s="151"/>
      <c r="DE15" s="151"/>
      <c r="DF15" s="151"/>
      <c r="DG15" s="151"/>
      <c r="DH15" s="151"/>
      <c r="DI15" s="151"/>
      <c r="DJ15" s="151"/>
      <c r="DK15" s="151"/>
      <c r="DL15" s="151"/>
      <c r="DM15" s="189"/>
      <c r="DN15" s="151"/>
      <c r="DO15" s="151"/>
      <c r="DP15" s="151"/>
      <c r="DQ15" s="151"/>
      <c r="DR15" s="151"/>
      <c r="DS15" s="151"/>
      <c r="DT15" s="151"/>
      <c r="DU15" s="151"/>
      <c r="DV15" s="151"/>
      <c r="DW15" s="151"/>
      <c r="DX15" s="151"/>
      <c r="DY15" s="151"/>
      <c r="DZ15" s="151"/>
      <c r="EA15" s="151"/>
      <c r="EB15" s="151"/>
      <c r="EC15" s="151"/>
      <c r="ED15" s="151"/>
      <c r="EE15" s="151"/>
      <c r="EF15" s="151"/>
      <c r="EG15" s="151"/>
      <c r="EH15" s="151"/>
      <c r="EI15" s="151"/>
      <c r="EJ15" s="151"/>
      <c r="EK15" s="151"/>
      <c r="EL15" s="151"/>
      <c r="EM15" s="151"/>
      <c r="EN15" s="151"/>
      <c r="EO15" s="151"/>
      <c r="EP15" s="151"/>
      <c r="EQ15" s="151"/>
      <c r="ER15" s="151"/>
      <c r="ES15" s="151"/>
      <c r="ET15" s="151"/>
      <c r="EU15" s="151"/>
      <c r="EV15" s="151"/>
      <c r="EW15" s="151"/>
      <c r="EX15" s="190"/>
    </row>
    <row r="16" spans="1:154" ht="15" x14ac:dyDescent="0.2">
      <c r="B16" s="638"/>
      <c r="C16" s="638"/>
      <c r="D16" s="144"/>
      <c r="E16" s="144"/>
      <c r="F16" s="183"/>
      <c r="G16" s="183"/>
      <c r="H16" s="144"/>
      <c r="I16" s="144"/>
      <c r="J16" s="617"/>
      <c r="K16" s="620"/>
      <c r="L16" s="620"/>
      <c r="P16" s="620"/>
      <c r="Q16" s="620"/>
      <c r="R16" s="639"/>
      <c r="S16" s="620"/>
      <c r="T16" s="640"/>
      <c r="U16" s="620"/>
      <c r="V16" s="620"/>
      <c r="W16" s="620"/>
      <c r="X16" s="620"/>
      <c r="Y16" s="620"/>
      <c r="Z16" s="620"/>
      <c r="AA16" s="620"/>
      <c r="AB16" s="620"/>
      <c r="AC16" s="620"/>
      <c r="AD16" s="620"/>
      <c r="AE16" s="620"/>
      <c r="AF16" s="620"/>
      <c r="AG16" s="620"/>
      <c r="AH16" s="620"/>
      <c r="AI16" s="620"/>
      <c r="AJ16" s="620"/>
      <c r="AK16" s="620"/>
      <c r="AL16" s="620"/>
      <c r="AM16" s="620"/>
      <c r="AN16" s="620"/>
      <c r="AO16" s="620"/>
      <c r="AP16" s="620"/>
      <c r="AQ16" s="620"/>
      <c r="AR16" s="620"/>
      <c r="AS16" s="620"/>
      <c r="AT16" s="620"/>
      <c r="AU16" s="620"/>
      <c r="AV16" s="143"/>
      <c r="AW16" s="620"/>
      <c r="AX16" s="620"/>
      <c r="AY16" s="620"/>
      <c r="AZ16" s="620"/>
      <c r="BA16" s="620"/>
      <c r="BB16" s="620"/>
      <c r="BC16" s="620"/>
      <c r="BD16" s="620"/>
      <c r="BE16" s="620"/>
      <c r="BF16" s="620"/>
      <c r="BG16" s="620"/>
      <c r="BH16" s="620"/>
      <c r="BI16" s="620"/>
      <c r="BJ16" s="620"/>
      <c r="BK16" s="620"/>
      <c r="BL16" s="620"/>
      <c r="BM16" s="620"/>
      <c r="BN16" s="620"/>
      <c r="BO16" s="620"/>
      <c r="BP16" s="620"/>
      <c r="BQ16" s="620"/>
      <c r="BR16" s="620"/>
      <c r="BS16" s="620"/>
      <c r="BT16" s="620"/>
      <c r="BU16" s="620"/>
      <c r="BV16" s="620"/>
      <c r="BW16" s="620"/>
      <c r="BX16" s="620"/>
      <c r="BY16" s="620"/>
      <c r="BZ16" s="620"/>
      <c r="CA16" s="620"/>
      <c r="CB16" s="620"/>
      <c r="CC16" s="620"/>
      <c r="CD16" s="620"/>
      <c r="CE16" s="620"/>
      <c r="CF16" s="620"/>
      <c r="CG16" s="620"/>
      <c r="CH16" s="620"/>
      <c r="CI16" s="620"/>
      <c r="CJ16" s="620"/>
      <c r="CK16" s="620"/>
      <c r="CL16" s="620"/>
      <c r="CM16" s="620"/>
      <c r="CN16" s="620"/>
      <c r="CO16" s="620"/>
      <c r="CP16" s="620"/>
      <c r="CQ16" s="620"/>
      <c r="CR16" s="620"/>
      <c r="CS16" s="620"/>
      <c r="CT16" s="620"/>
      <c r="CU16" s="620"/>
      <c r="CV16" s="641"/>
      <c r="CW16" s="620"/>
      <c r="CX16" s="620"/>
      <c r="CY16" s="620"/>
      <c r="CZ16" s="620"/>
      <c r="DA16" s="620"/>
      <c r="DB16" s="620"/>
      <c r="DC16" s="620"/>
      <c r="DD16" s="620"/>
      <c r="DE16" s="620"/>
      <c r="DF16" s="620"/>
      <c r="DG16" s="620"/>
      <c r="DH16" s="620"/>
      <c r="DI16" s="620"/>
      <c r="DJ16" s="620"/>
      <c r="DK16" s="620"/>
      <c r="DL16" s="620"/>
      <c r="DN16" s="620"/>
      <c r="DO16" s="620"/>
      <c r="DP16" s="620"/>
      <c r="DQ16" s="620"/>
      <c r="DR16" s="620"/>
      <c r="DS16" s="620"/>
      <c r="DT16" s="620"/>
      <c r="DU16" s="620"/>
      <c r="DV16" s="620"/>
      <c r="DW16" s="620"/>
      <c r="DX16" s="620"/>
      <c r="DY16" s="620"/>
      <c r="DZ16" s="620"/>
      <c r="EA16" s="620"/>
      <c r="EB16" s="620"/>
      <c r="EC16" s="620"/>
      <c r="ED16" s="620"/>
      <c r="EE16" s="620"/>
      <c r="EF16" s="620"/>
      <c r="EG16" s="620"/>
      <c r="EH16" s="620"/>
      <c r="EI16" s="620"/>
      <c r="EJ16" s="620"/>
      <c r="EK16" s="620"/>
      <c r="EL16" s="620"/>
      <c r="EM16" s="620"/>
      <c r="EN16" s="620"/>
      <c r="EO16" s="620"/>
      <c r="EP16" s="620"/>
      <c r="EQ16" s="620"/>
      <c r="ER16" s="620"/>
      <c r="ES16" s="620"/>
      <c r="ET16" s="620"/>
      <c r="EU16" s="620"/>
      <c r="EV16" s="620"/>
      <c r="EW16" s="620"/>
    </row>
    <row r="17" spans="1:154" ht="15" x14ac:dyDescent="0.2">
      <c r="B17" s="638"/>
      <c r="C17" s="638"/>
      <c r="D17" s="144"/>
      <c r="E17" s="144"/>
      <c r="F17" s="183"/>
      <c r="G17" s="183"/>
      <c r="H17" s="144"/>
      <c r="I17" s="144"/>
      <c r="J17" s="617"/>
      <c r="K17" s="620"/>
      <c r="L17" s="620"/>
      <c r="P17" s="620"/>
      <c r="Q17" s="620"/>
      <c r="R17" s="639"/>
      <c r="S17" s="620"/>
      <c r="T17" s="640"/>
      <c r="U17" s="620"/>
      <c r="V17" s="620"/>
      <c r="W17" s="620"/>
      <c r="X17" s="620"/>
      <c r="Y17" s="620"/>
      <c r="Z17" s="620"/>
      <c r="AA17" s="620"/>
      <c r="AB17" s="620"/>
      <c r="AC17" s="620"/>
      <c r="AD17" s="620"/>
      <c r="AE17" s="620"/>
      <c r="AF17" s="620"/>
      <c r="AG17" s="620"/>
      <c r="AH17" s="620"/>
      <c r="AI17" s="620"/>
      <c r="AJ17" s="620"/>
      <c r="AK17" s="620"/>
      <c r="AL17" s="620"/>
      <c r="AM17" s="620"/>
      <c r="AN17" s="620"/>
      <c r="AO17" s="620"/>
      <c r="AP17" s="620"/>
      <c r="AQ17" s="620"/>
      <c r="AR17" s="620"/>
      <c r="AS17" s="620"/>
      <c r="AT17" s="620"/>
      <c r="AU17" s="620"/>
      <c r="AV17" s="143"/>
      <c r="AW17" s="620"/>
      <c r="AX17" s="620"/>
      <c r="AY17" s="620"/>
      <c r="AZ17" s="620"/>
      <c r="BA17" s="620"/>
      <c r="BB17" s="620"/>
      <c r="BC17" s="620"/>
      <c r="BD17" s="620"/>
      <c r="BE17" s="620"/>
      <c r="BF17" s="620"/>
      <c r="BG17" s="620"/>
      <c r="BH17" s="620"/>
      <c r="BI17" s="620"/>
      <c r="BJ17" s="620"/>
      <c r="BK17" s="620"/>
      <c r="BL17" s="620"/>
      <c r="BM17" s="620"/>
      <c r="BN17" s="620"/>
      <c r="BO17" s="620"/>
      <c r="BP17" s="620"/>
      <c r="BQ17" s="620"/>
      <c r="BR17" s="620"/>
      <c r="BS17" s="620"/>
      <c r="BT17" s="620"/>
      <c r="BU17" s="620"/>
      <c r="BV17" s="620"/>
      <c r="BW17" s="620"/>
      <c r="BX17" s="620"/>
      <c r="BY17" s="620"/>
      <c r="BZ17" s="620"/>
      <c r="CA17" s="620"/>
      <c r="CB17" s="620"/>
      <c r="CC17" s="620"/>
      <c r="CD17" s="620"/>
      <c r="CE17" s="620"/>
      <c r="CF17" s="620"/>
      <c r="CG17" s="620"/>
      <c r="CH17" s="620"/>
      <c r="CI17" s="620"/>
      <c r="CJ17" s="620"/>
      <c r="CK17" s="620"/>
      <c r="CL17" s="620"/>
      <c r="CM17" s="620"/>
      <c r="CN17" s="620"/>
      <c r="CO17" s="620"/>
      <c r="CP17" s="620"/>
      <c r="CQ17" s="620"/>
      <c r="CR17" s="620"/>
      <c r="CS17" s="620"/>
      <c r="CT17" s="620"/>
      <c r="CU17" s="620"/>
      <c r="CV17" s="641"/>
      <c r="CW17" s="620"/>
      <c r="CX17" s="620"/>
      <c r="CY17" s="620"/>
      <c r="CZ17" s="620"/>
      <c r="DA17" s="620"/>
      <c r="DB17" s="620"/>
      <c r="DC17" s="620"/>
      <c r="DD17" s="620"/>
      <c r="DE17" s="620"/>
      <c r="DF17" s="620"/>
      <c r="DG17" s="620"/>
      <c r="DH17" s="620"/>
      <c r="DI17" s="620"/>
      <c r="DJ17" s="620"/>
      <c r="DK17" s="620"/>
      <c r="DL17" s="620"/>
      <c r="DN17" s="620"/>
      <c r="DO17" s="620"/>
      <c r="DP17" s="620"/>
      <c r="DQ17" s="620"/>
      <c r="DR17" s="620"/>
      <c r="DS17" s="620"/>
      <c r="DT17" s="620"/>
      <c r="DU17" s="620"/>
      <c r="DV17" s="620"/>
      <c r="DW17" s="620"/>
      <c r="DX17" s="620"/>
      <c r="DY17" s="620"/>
      <c r="DZ17" s="620"/>
      <c r="EA17" s="620"/>
      <c r="EB17" s="620"/>
      <c r="EC17" s="620"/>
      <c r="ED17" s="620"/>
      <c r="EE17" s="620"/>
      <c r="EF17" s="620"/>
      <c r="EG17" s="620"/>
      <c r="EH17" s="620"/>
      <c r="EI17" s="620"/>
      <c r="EJ17" s="620"/>
      <c r="EK17" s="620"/>
      <c r="EL17" s="620"/>
      <c r="EM17" s="620"/>
      <c r="EN17" s="620"/>
      <c r="EO17" s="620"/>
      <c r="EP17" s="620"/>
      <c r="EQ17" s="620"/>
      <c r="ER17" s="620"/>
      <c r="ES17" s="620"/>
      <c r="ET17" s="620"/>
      <c r="EU17" s="620"/>
      <c r="EV17" s="620"/>
      <c r="EW17" s="620"/>
    </row>
    <row r="18" spans="1:154" s="645" customFormat="1" ht="16.5" thickBot="1" x14ac:dyDescent="0.25">
      <c r="A18" s="172" t="s">
        <v>169</v>
      </c>
      <c r="B18" s="643"/>
      <c r="C18" s="644"/>
      <c r="D18" s="644"/>
      <c r="E18" s="644"/>
      <c r="H18" s="644"/>
      <c r="I18" s="644"/>
      <c r="J18" s="646"/>
      <c r="K18" s="644"/>
      <c r="L18" s="644"/>
      <c r="P18" s="644"/>
      <c r="Q18" s="644"/>
      <c r="R18" s="647"/>
      <c r="S18" s="644"/>
      <c r="T18" s="648"/>
      <c r="U18" s="644"/>
      <c r="V18" s="644"/>
      <c r="W18" s="644"/>
      <c r="X18" s="644"/>
      <c r="Y18" s="644"/>
      <c r="Z18" s="644"/>
      <c r="AA18" s="644"/>
      <c r="AB18" s="644"/>
      <c r="AC18" s="644"/>
      <c r="AD18" s="644"/>
      <c r="AE18" s="644"/>
      <c r="AF18" s="644"/>
      <c r="AG18" s="644"/>
      <c r="AH18" s="644"/>
      <c r="AI18" s="644"/>
      <c r="AJ18" s="644"/>
      <c r="AK18" s="644"/>
      <c r="AL18" s="644"/>
      <c r="AM18" s="644"/>
      <c r="AN18" s="644"/>
      <c r="AO18" s="644"/>
      <c r="AP18" s="644"/>
      <c r="AQ18" s="644"/>
      <c r="AR18" s="644"/>
      <c r="AS18" s="644"/>
      <c r="AT18" s="644"/>
      <c r="AU18" s="644"/>
      <c r="AV18" s="143"/>
      <c r="AW18" s="644"/>
      <c r="AX18" s="644"/>
      <c r="AY18" s="644"/>
      <c r="AZ18" s="644"/>
      <c r="BA18" s="644"/>
      <c r="BB18" s="644"/>
      <c r="BC18" s="644"/>
      <c r="BD18" s="644"/>
      <c r="BE18" s="644"/>
      <c r="BF18" s="644"/>
      <c r="BG18" s="644"/>
      <c r="BH18" s="644"/>
      <c r="BI18" s="644"/>
      <c r="BJ18" s="644"/>
      <c r="BK18" s="644"/>
      <c r="BL18" s="644"/>
      <c r="BM18" s="644"/>
      <c r="BN18" s="644"/>
      <c r="BO18" s="644"/>
      <c r="BP18" s="644"/>
      <c r="BQ18" s="644"/>
      <c r="BR18" s="644"/>
      <c r="BS18" s="644"/>
      <c r="BT18" s="644"/>
      <c r="BU18" s="644"/>
      <c r="BV18" s="644"/>
      <c r="BW18" s="644"/>
      <c r="BX18" s="644"/>
      <c r="BY18" s="644"/>
      <c r="BZ18" s="644"/>
      <c r="CA18" s="644"/>
      <c r="CB18" s="644"/>
      <c r="CC18" s="644"/>
      <c r="CD18" s="644"/>
      <c r="CE18" s="644"/>
      <c r="CF18" s="644"/>
      <c r="CG18" s="644"/>
      <c r="CH18" s="644"/>
      <c r="CI18" s="644"/>
      <c r="CJ18" s="644"/>
      <c r="CK18" s="644"/>
      <c r="CL18" s="644"/>
      <c r="CM18" s="644"/>
      <c r="CN18" s="644"/>
      <c r="CO18" s="644"/>
      <c r="CP18" s="644"/>
      <c r="CQ18" s="644"/>
      <c r="CR18" s="644"/>
      <c r="CS18" s="644"/>
      <c r="CT18" s="644"/>
      <c r="CU18" s="644"/>
      <c r="CV18" s="649"/>
      <c r="CW18" s="644"/>
      <c r="CX18" s="644"/>
      <c r="CY18" s="644"/>
      <c r="CZ18" s="644"/>
      <c r="DA18" s="644"/>
      <c r="DB18" s="644"/>
      <c r="DC18" s="644"/>
      <c r="DD18" s="644"/>
      <c r="DE18" s="644"/>
      <c r="DF18" s="644"/>
      <c r="DG18" s="644"/>
      <c r="DH18" s="644"/>
      <c r="DI18" s="644"/>
      <c r="DJ18" s="644"/>
      <c r="DK18" s="644"/>
      <c r="DL18" s="644"/>
      <c r="DM18" s="650"/>
      <c r="DN18" s="172" t="s">
        <v>170</v>
      </c>
      <c r="DO18" s="644"/>
      <c r="DP18" s="644"/>
      <c r="DQ18" s="644"/>
      <c r="DR18" s="644"/>
      <c r="DS18" s="644"/>
      <c r="DT18" s="644"/>
      <c r="DU18" s="644"/>
      <c r="DV18" s="644"/>
      <c r="DW18" s="644"/>
      <c r="DX18" s="644"/>
      <c r="DY18" s="644"/>
      <c r="DZ18" s="644"/>
      <c r="EA18" s="644"/>
      <c r="EB18" s="644"/>
      <c r="EC18" s="644"/>
      <c r="ED18" s="644"/>
      <c r="EE18" s="644"/>
      <c r="EF18" s="644"/>
      <c r="EG18" s="644"/>
      <c r="EH18" s="644"/>
      <c r="EI18" s="644"/>
      <c r="EJ18" s="644"/>
      <c r="EK18" s="644"/>
      <c r="EL18" s="644"/>
      <c r="EM18" s="644"/>
      <c r="EN18" s="644"/>
      <c r="EO18" s="644"/>
      <c r="EP18" s="644"/>
      <c r="EQ18" s="644"/>
      <c r="ER18" s="644"/>
      <c r="ES18" s="644"/>
      <c r="ET18" s="644"/>
      <c r="EU18" s="644"/>
      <c r="EV18" s="644"/>
      <c r="EW18" s="644"/>
      <c r="EX18" s="651"/>
    </row>
    <row r="19" spans="1:154" s="680" customFormat="1" ht="30.75" customHeight="1" x14ac:dyDescent="0.25">
      <c r="A19" s="652" t="s">
        <v>171</v>
      </c>
      <c r="B19" s="653"/>
      <c r="C19" s="654" t="s">
        <v>172</v>
      </c>
      <c r="D19" s="655" t="s">
        <v>173</v>
      </c>
      <c r="E19" s="656"/>
      <c r="F19" s="656"/>
      <c r="G19" s="656"/>
      <c r="H19" s="656"/>
      <c r="I19" s="657"/>
      <c r="J19" s="658" t="s">
        <v>174</v>
      </c>
      <c r="K19" s="659"/>
      <c r="L19" s="659"/>
      <c r="M19" s="659"/>
      <c r="N19" s="659"/>
      <c r="O19" s="659"/>
      <c r="P19" s="659"/>
      <c r="Q19" s="659"/>
      <c r="R19" s="660"/>
      <c r="S19" s="655" t="s">
        <v>175</v>
      </c>
      <c r="T19" s="657"/>
      <c r="U19" s="661" t="s">
        <v>176</v>
      </c>
      <c r="V19" s="662"/>
      <c r="W19" s="662"/>
      <c r="X19" s="662"/>
      <c r="Y19" s="662"/>
      <c r="Z19" s="662"/>
      <c r="AA19" s="662"/>
      <c r="AB19" s="662"/>
      <c r="AC19" s="662" t="s">
        <v>177</v>
      </c>
      <c r="AD19" s="662"/>
      <c r="AE19" s="662"/>
      <c r="AF19" s="662"/>
      <c r="AG19" s="662"/>
      <c r="AH19" s="662"/>
      <c r="AI19" s="662"/>
      <c r="AJ19" s="662"/>
      <c r="AK19" s="663" t="s">
        <v>178</v>
      </c>
      <c r="AL19" s="664"/>
      <c r="AM19" s="664"/>
      <c r="AN19" s="664"/>
      <c r="AO19" s="664"/>
      <c r="AP19" s="664"/>
      <c r="AQ19" s="664"/>
      <c r="AR19" s="665"/>
      <c r="AS19" s="662" t="s">
        <v>179</v>
      </c>
      <c r="AT19" s="662"/>
      <c r="AU19" s="662"/>
      <c r="AV19" s="662"/>
      <c r="AW19" s="662"/>
      <c r="AX19" s="662"/>
      <c r="AY19" s="662"/>
      <c r="AZ19" s="662"/>
      <c r="BA19" s="662" t="s">
        <v>180</v>
      </c>
      <c r="BB19" s="662"/>
      <c r="BC19" s="662"/>
      <c r="BD19" s="662"/>
      <c r="BE19" s="662"/>
      <c r="BF19" s="662"/>
      <c r="BG19" s="666"/>
      <c r="BH19" s="666"/>
      <c r="BI19" s="667" t="s">
        <v>181</v>
      </c>
      <c r="BJ19" s="668"/>
      <c r="BK19" s="668"/>
      <c r="BL19" s="668"/>
      <c r="BM19" s="668"/>
      <c r="BN19" s="668"/>
      <c r="BO19" s="668"/>
      <c r="BP19" s="669"/>
      <c r="BQ19" s="670" t="s">
        <v>182</v>
      </c>
      <c r="BR19" s="671"/>
      <c r="BS19" s="671"/>
      <c r="BT19" s="671"/>
      <c r="BU19" s="671"/>
      <c r="BV19" s="671"/>
      <c r="BW19" s="672"/>
      <c r="BX19" s="673"/>
      <c r="BY19" s="670" t="s">
        <v>183</v>
      </c>
      <c r="BZ19" s="671"/>
      <c r="CA19" s="671"/>
      <c r="CB19" s="671"/>
      <c r="CC19" s="671"/>
      <c r="CD19" s="671"/>
      <c r="CE19" s="672"/>
      <c r="CF19" s="673"/>
      <c r="CG19" s="667" t="s">
        <v>184</v>
      </c>
      <c r="CH19" s="668"/>
      <c r="CI19" s="668"/>
      <c r="CJ19" s="668"/>
      <c r="CK19" s="668"/>
      <c r="CL19" s="668"/>
      <c r="CM19" s="668"/>
      <c r="CN19" s="669"/>
      <c r="CO19" s="670" t="s">
        <v>185</v>
      </c>
      <c r="CP19" s="671"/>
      <c r="CQ19" s="671"/>
      <c r="CR19" s="671"/>
      <c r="CS19" s="671"/>
      <c r="CT19" s="671"/>
      <c r="CU19" s="672"/>
      <c r="CV19" s="673"/>
      <c r="CW19" s="670" t="s">
        <v>186</v>
      </c>
      <c r="CX19" s="671"/>
      <c r="CY19" s="671"/>
      <c r="CZ19" s="671"/>
      <c r="DA19" s="671"/>
      <c r="DB19" s="671"/>
      <c r="DC19" s="672"/>
      <c r="DD19" s="673"/>
      <c r="DE19" s="667" t="s">
        <v>187</v>
      </c>
      <c r="DF19" s="668"/>
      <c r="DG19" s="668"/>
      <c r="DH19" s="668"/>
      <c r="DI19" s="668"/>
      <c r="DJ19" s="668"/>
      <c r="DK19" s="674"/>
      <c r="DL19" s="669"/>
      <c r="DM19" s="675"/>
      <c r="DN19" s="676" t="s">
        <v>188</v>
      </c>
      <c r="DO19" s="677"/>
      <c r="DP19" s="677"/>
      <c r="DQ19" s="677"/>
      <c r="DR19" s="677"/>
      <c r="DS19" s="677"/>
      <c r="DT19" s="677"/>
      <c r="DU19" s="677"/>
      <c r="DV19" s="678"/>
      <c r="DW19" s="676" t="s">
        <v>189</v>
      </c>
      <c r="DX19" s="677"/>
      <c r="DY19" s="677"/>
      <c r="DZ19" s="677"/>
      <c r="EA19" s="677"/>
      <c r="EB19" s="677"/>
      <c r="EC19" s="677"/>
      <c r="ED19" s="677"/>
      <c r="EE19" s="678"/>
      <c r="EF19" s="676" t="s">
        <v>190</v>
      </c>
      <c r="EG19" s="677"/>
      <c r="EH19" s="677"/>
      <c r="EI19" s="677"/>
      <c r="EJ19" s="677"/>
      <c r="EK19" s="677"/>
      <c r="EL19" s="677"/>
      <c r="EM19" s="677"/>
      <c r="EN19" s="678"/>
      <c r="EO19" s="676" t="s">
        <v>191</v>
      </c>
      <c r="EP19" s="677"/>
      <c r="EQ19" s="677"/>
      <c r="ER19" s="677"/>
      <c r="ES19" s="677"/>
      <c r="ET19" s="677"/>
      <c r="EU19" s="677"/>
      <c r="EV19" s="677"/>
      <c r="EW19" s="678"/>
      <c r="EX19" s="679"/>
    </row>
    <row r="20" spans="1:154" s="680" customFormat="1" ht="78.75" customHeight="1" x14ac:dyDescent="0.25">
      <c r="A20" s="681"/>
      <c r="B20" s="682"/>
      <c r="C20" s="683"/>
      <c r="D20" s="684" t="s">
        <v>192</v>
      </c>
      <c r="E20" s="685" t="s">
        <v>193</v>
      </c>
      <c r="F20" s="686" t="s">
        <v>194</v>
      </c>
      <c r="G20" s="686" t="s">
        <v>195</v>
      </c>
      <c r="H20" s="685" t="s">
        <v>196</v>
      </c>
      <c r="I20" s="687" t="s">
        <v>197</v>
      </c>
      <c r="J20" s="688" t="s">
        <v>198</v>
      </c>
      <c r="K20" s="685" t="s">
        <v>199</v>
      </c>
      <c r="L20" s="685" t="s">
        <v>200</v>
      </c>
      <c r="M20" s="686" t="s">
        <v>195</v>
      </c>
      <c r="N20" s="686" t="s">
        <v>201</v>
      </c>
      <c r="O20" s="686" t="s">
        <v>202</v>
      </c>
      <c r="P20" s="689" t="s">
        <v>203</v>
      </c>
      <c r="Q20" s="689" t="s">
        <v>705</v>
      </c>
      <c r="R20" s="687" t="s">
        <v>204</v>
      </c>
      <c r="S20" s="684" t="s">
        <v>205</v>
      </c>
      <c r="T20" s="690" t="s">
        <v>206</v>
      </c>
      <c r="U20" s="661"/>
      <c r="V20" s="662"/>
      <c r="W20" s="662"/>
      <c r="X20" s="662"/>
      <c r="Y20" s="662"/>
      <c r="Z20" s="662"/>
      <c r="AA20" s="662"/>
      <c r="AB20" s="662"/>
      <c r="AC20" s="662"/>
      <c r="AD20" s="662"/>
      <c r="AE20" s="662"/>
      <c r="AF20" s="662"/>
      <c r="AG20" s="662"/>
      <c r="AH20" s="662"/>
      <c r="AI20" s="662"/>
      <c r="AJ20" s="662"/>
      <c r="AK20" s="691"/>
      <c r="AL20" s="692"/>
      <c r="AM20" s="692"/>
      <c r="AN20" s="692"/>
      <c r="AO20" s="692"/>
      <c r="AP20" s="692"/>
      <c r="AQ20" s="692"/>
      <c r="AR20" s="693"/>
      <c r="AS20" s="662"/>
      <c r="AT20" s="662"/>
      <c r="AU20" s="662"/>
      <c r="AV20" s="662"/>
      <c r="AW20" s="662"/>
      <c r="AX20" s="662"/>
      <c r="AY20" s="662"/>
      <c r="AZ20" s="662"/>
      <c r="BA20" s="662"/>
      <c r="BB20" s="662"/>
      <c r="BC20" s="662"/>
      <c r="BD20" s="662"/>
      <c r="BE20" s="662"/>
      <c r="BF20" s="662"/>
      <c r="BG20" s="666"/>
      <c r="BH20" s="666"/>
      <c r="BI20" s="694"/>
      <c r="BJ20" s="692"/>
      <c r="BK20" s="692"/>
      <c r="BL20" s="692"/>
      <c r="BM20" s="692"/>
      <c r="BN20" s="692"/>
      <c r="BO20" s="692"/>
      <c r="BP20" s="695"/>
      <c r="BQ20" s="696"/>
      <c r="BR20" s="662"/>
      <c r="BS20" s="662"/>
      <c r="BT20" s="662"/>
      <c r="BU20" s="662"/>
      <c r="BV20" s="662"/>
      <c r="BW20" s="666"/>
      <c r="BX20" s="697"/>
      <c r="BY20" s="696"/>
      <c r="BZ20" s="662"/>
      <c r="CA20" s="662"/>
      <c r="CB20" s="662"/>
      <c r="CC20" s="662"/>
      <c r="CD20" s="662"/>
      <c r="CE20" s="666"/>
      <c r="CF20" s="697"/>
      <c r="CG20" s="694"/>
      <c r="CH20" s="692"/>
      <c r="CI20" s="692"/>
      <c r="CJ20" s="692"/>
      <c r="CK20" s="692"/>
      <c r="CL20" s="692"/>
      <c r="CM20" s="692"/>
      <c r="CN20" s="695"/>
      <c r="CO20" s="696"/>
      <c r="CP20" s="662"/>
      <c r="CQ20" s="662"/>
      <c r="CR20" s="662"/>
      <c r="CS20" s="662"/>
      <c r="CT20" s="662"/>
      <c r="CU20" s="666"/>
      <c r="CV20" s="697"/>
      <c r="CW20" s="696"/>
      <c r="CX20" s="662"/>
      <c r="CY20" s="662"/>
      <c r="CZ20" s="662"/>
      <c r="DA20" s="662"/>
      <c r="DB20" s="662"/>
      <c r="DC20" s="666"/>
      <c r="DD20" s="697"/>
      <c r="DE20" s="694"/>
      <c r="DF20" s="692"/>
      <c r="DG20" s="692"/>
      <c r="DH20" s="692"/>
      <c r="DI20" s="692"/>
      <c r="DJ20" s="692"/>
      <c r="DK20" s="698"/>
      <c r="DL20" s="695"/>
      <c r="DM20" s="675"/>
      <c r="DN20" s="696" t="s">
        <v>207</v>
      </c>
      <c r="DO20" s="662"/>
      <c r="DP20" s="662"/>
      <c r="DQ20" s="699" t="s">
        <v>208</v>
      </c>
      <c r="DR20" s="699"/>
      <c r="DS20" s="699"/>
      <c r="DT20" s="700" t="s">
        <v>209</v>
      </c>
      <c r="DU20" s="700"/>
      <c r="DV20" s="701"/>
      <c r="DW20" s="696" t="s">
        <v>207</v>
      </c>
      <c r="DX20" s="662"/>
      <c r="DY20" s="662"/>
      <c r="DZ20" s="699" t="s">
        <v>208</v>
      </c>
      <c r="EA20" s="699"/>
      <c r="EB20" s="699"/>
      <c r="EC20" s="700" t="s">
        <v>209</v>
      </c>
      <c r="ED20" s="700"/>
      <c r="EE20" s="701"/>
      <c r="EF20" s="696" t="s">
        <v>207</v>
      </c>
      <c r="EG20" s="662"/>
      <c r="EH20" s="662"/>
      <c r="EI20" s="699" t="s">
        <v>208</v>
      </c>
      <c r="EJ20" s="699"/>
      <c r="EK20" s="699"/>
      <c r="EL20" s="700" t="s">
        <v>209</v>
      </c>
      <c r="EM20" s="700"/>
      <c r="EN20" s="701"/>
      <c r="EO20" s="696" t="s">
        <v>207</v>
      </c>
      <c r="EP20" s="662"/>
      <c r="EQ20" s="662"/>
      <c r="ER20" s="699" t="s">
        <v>208</v>
      </c>
      <c r="ES20" s="699"/>
      <c r="ET20" s="699"/>
      <c r="EU20" s="700" t="s">
        <v>209</v>
      </c>
      <c r="EV20" s="700"/>
      <c r="EW20" s="701"/>
      <c r="EX20" s="679"/>
    </row>
    <row r="21" spans="1:154" s="725" customFormat="1" ht="54.75" thickBot="1" x14ac:dyDescent="0.3">
      <c r="A21" s="702"/>
      <c r="B21" s="703"/>
      <c r="C21" s="704"/>
      <c r="D21" s="705"/>
      <c r="E21" s="706"/>
      <c r="F21" s="707"/>
      <c r="G21" s="707"/>
      <c r="H21" s="706"/>
      <c r="I21" s="708"/>
      <c r="J21" s="709"/>
      <c r="K21" s="710"/>
      <c r="L21" s="710"/>
      <c r="M21" s="711"/>
      <c r="N21" s="711"/>
      <c r="O21" s="711"/>
      <c r="P21" s="712"/>
      <c r="Q21" s="712"/>
      <c r="R21" s="708"/>
      <c r="S21" s="705"/>
      <c r="T21" s="713"/>
      <c r="U21" s="714" t="s">
        <v>210</v>
      </c>
      <c r="V21" s="715" t="s">
        <v>211</v>
      </c>
      <c r="W21" s="716" t="s">
        <v>212</v>
      </c>
      <c r="X21" s="715" t="s">
        <v>213</v>
      </c>
      <c r="Y21" s="716" t="s">
        <v>214</v>
      </c>
      <c r="Z21" s="715" t="s">
        <v>215</v>
      </c>
      <c r="AA21" s="717" t="s">
        <v>216</v>
      </c>
      <c r="AB21" s="718" t="s">
        <v>217</v>
      </c>
      <c r="AC21" s="714" t="s">
        <v>210</v>
      </c>
      <c r="AD21" s="715" t="s">
        <v>211</v>
      </c>
      <c r="AE21" s="716" t="s">
        <v>212</v>
      </c>
      <c r="AF21" s="715" t="s">
        <v>213</v>
      </c>
      <c r="AG21" s="716" t="s">
        <v>214</v>
      </c>
      <c r="AH21" s="715" t="s">
        <v>215</v>
      </c>
      <c r="AI21" s="717" t="s">
        <v>216</v>
      </c>
      <c r="AJ21" s="718" t="s">
        <v>217</v>
      </c>
      <c r="AK21" s="714" t="s">
        <v>210</v>
      </c>
      <c r="AL21" s="715" t="s">
        <v>211</v>
      </c>
      <c r="AM21" s="716" t="s">
        <v>212</v>
      </c>
      <c r="AN21" s="715" t="s">
        <v>213</v>
      </c>
      <c r="AO21" s="716" t="s">
        <v>214</v>
      </c>
      <c r="AP21" s="715" t="s">
        <v>215</v>
      </c>
      <c r="AQ21" s="717" t="s">
        <v>216</v>
      </c>
      <c r="AR21" s="718" t="s">
        <v>217</v>
      </c>
      <c r="AS21" s="714" t="s">
        <v>210</v>
      </c>
      <c r="AT21" s="715" t="s">
        <v>211</v>
      </c>
      <c r="AU21" s="716" t="s">
        <v>212</v>
      </c>
      <c r="AV21" s="715" t="s">
        <v>213</v>
      </c>
      <c r="AW21" s="716" t="s">
        <v>214</v>
      </c>
      <c r="AX21" s="715" t="s">
        <v>215</v>
      </c>
      <c r="AY21" s="717" t="s">
        <v>216</v>
      </c>
      <c r="AZ21" s="718" t="s">
        <v>217</v>
      </c>
      <c r="BA21" s="714" t="s">
        <v>210</v>
      </c>
      <c r="BB21" s="715" t="s">
        <v>211</v>
      </c>
      <c r="BC21" s="716" t="s">
        <v>212</v>
      </c>
      <c r="BD21" s="715" t="s">
        <v>213</v>
      </c>
      <c r="BE21" s="716" t="s">
        <v>214</v>
      </c>
      <c r="BF21" s="715" t="s">
        <v>215</v>
      </c>
      <c r="BG21" s="717" t="s">
        <v>216</v>
      </c>
      <c r="BH21" s="718" t="s">
        <v>217</v>
      </c>
      <c r="BI21" s="714" t="s">
        <v>210</v>
      </c>
      <c r="BJ21" s="715" t="s">
        <v>211</v>
      </c>
      <c r="BK21" s="716" t="s">
        <v>212</v>
      </c>
      <c r="BL21" s="715" t="s">
        <v>213</v>
      </c>
      <c r="BM21" s="716" t="s">
        <v>214</v>
      </c>
      <c r="BN21" s="715" t="s">
        <v>215</v>
      </c>
      <c r="BO21" s="717" t="s">
        <v>216</v>
      </c>
      <c r="BP21" s="718" t="s">
        <v>217</v>
      </c>
      <c r="BQ21" s="714" t="s">
        <v>210</v>
      </c>
      <c r="BR21" s="715" t="s">
        <v>211</v>
      </c>
      <c r="BS21" s="716" t="s">
        <v>212</v>
      </c>
      <c r="BT21" s="715" t="s">
        <v>213</v>
      </c>
      <c r="BU21" s="716" t="s">
        <v>214</v>
      </c>
      <c r="BV21" s="715" t="s">
        <v>215</v>
      </c>
      <c r="BW21" s="717" t="s">
        <v>216</v>
      </c>
      <c r="BX21" s="718" t="s">
        <v>217</v>
      </c>
      <c r="BY21" s="714" t="s">
        <v>210</v>
      </c>
      <c r="BZ21" s="715" t="s">
        <v>211</v>
      </c>
      <c r="CA21" s="716" t="s">
        <v>212</v>
      </c>
      <c r="CB21" s="715" t="s">
        <v>213</v>
      </c>
      <c r="CC21" s="716" t="s">
        <v>214</v>
      </c>
      <c r="CD21" s="715" t="s">
        <v>215</v>
      </c>
      <c r="CE21" s="717" t="s">
        <v>216</v>
      </c>
      <c r="CF21" s="718" t="s">
        <v>217</v>
      </c>
      <c r="CG21" s="714" t="s">
        <v>210</v>
      </c>
      <c r="CH21" s="715" t="s">
        <v>211</v>
      </c>
      <c r="CI21" s="716" t="s">
        <v>212</v>
      </c>
      <c r="CJ21" s="715" t="s">
        <v>213</v>
      </c>
      <c r="CK21" s="716" t="s">
        <v>214</v>
      </c>
      <c r="CL21" s="715" t="s">
        <v>215</v>
      </c>
      <c r="CM21" s="717" t="s">
        <v>216</v>
      </c>
      <c r="CN21" s="718" t="s">
        <v>217</v>
      </c>
      <c r="CO21" s="714" t="s">
        <v>210</v>
      </c>
      <c r="CP21" s="715" t="s">
        <v>211</v>
      </c>
      <c r="CQ21" s="716" t="s">
        <v>212</v>
      </c>
      <c r="CR21" s="715" t="s">
        <v>213</v>
      </c>
      <c r="CS21" s="716" t="s">
        <v>214</v>
      </c>
      <c r="CT21" s="715" t="s">
        <v>215</v>
      </c>
      <c r="CU21" s="717" t="s">
        <v>216</v>
      </c>
      <c r="CV21" s="718" t="s">
        <v>217</v>
      </c>
      <c r="CW21" s="714" t="s">
        <v>210</v>
      </c>
      <c r="CX21" s="715" t="s">
        <v>211</v>
      </c>
      <c r="CY21" s="716" t="s">
        <v>212</v>
      </c>
      <c r="CZ21" s="715" t="s">
        <v>213</v>
      </c>
      <c r="DA21" s="716" t="s">
        <v>214</v>
      </c>
      <c r="DB21" s="715" t="s">
        <v>215</v>
      </c>
      <c r="DC21" s="717" t="s">
        <v>216</v>
      </c>
      <c r="DD21" s="718" t="s">
        <v>217</v>
      </c>
      <c r="DE21" s="714" t="s">
        <v>210</v>
      </c>
      <c r="DF21" s="715" t="s">
        <v>211</v>
      </c>
      <c r="DG21" s="716" t="s">
        <v>212</v>
      </c>
      <c r="DH21" s="715" t="s">
        <v>213</v>
      </c>
      <c r="DI21" s="716" t="s">
        <v>214</v>
      </c>
      <c r="DJ21" s="715" t="s">
        <v>215</v>
      </c>
      <c r="DK21" s="717" t="s">
        <v>216</v>
      </c>
      <c r="DL21" s="718" t="s">
        <v>217</v>
      </c>
      <c r="DM21" s="675"/>
      <c r="DN21" s="719" t="s">
        <v>218</v>
      </c>
      <c r="DO21" s="720" t="s">
        <v>133</v>
      </c>
      <c r="DP21" s="720" t="s">
        <v>219</v>
      </c>
      <c r="DQ21" s="721" t="s">
        <v>212</v>
      </c>
      <c r="DR21" s="721" t="s">
        <v>213</v>
      </c>
      <c r="DS21" s="721" t="s">
        <v>219</v>
      </c>
      <c r="DT21" s="722" t="s">
        <v>132</v>
      </c>
      <c r="DU21" s="722" t="s">
        <v>133</v>
      </c>
      <c r="DV21" s="723" t="s">
        <v>219</v>
      </c>
      <c r="DW21" s="719" t="s">
        <v>218</v>
      </c>
      <c r="DX21" s="720" t="s">
        <v>133</v>
      </c>
      <c r="DY21" s="720" t="s">
        <v>219</v>
      </c>
      <c r="DZ21" s="721" t="s">
        <v>212</v>
      </c>
      <c r="EA21" s="721" t="s">
        <v>213</v>
      </c>
      <c r="EB21" s="721" t="s">
        <v>219</v>
      </c>
      <c r="EC21" s="722" t="s">
        <v>132</v>
      </c>
      <c r="ED21" s="722" t="s">
        <v>133</v>
      </c>
      <c r="EE21" s="723" t="s">
        <v>219</v>
      </c>
      <c r="EF21" s="719" t="s">
        <v>218</v>
      </c>
      <c r="EG21" s="720" t="s">
        <v>133</v>
      </c>
      <c r="EH21" s="720" t="s">
        <v>219</v>
      </c>
      <c r="EI21" s="721" t="s">
        <v>212</v>
      </c>
      <c r="EJ21" s="721" t="s">
        <v>213</v>
      </c>
      <c r="EK21" s="721" t="s">
        <v>219</v>
      </c>
      <c r="EL21" s="722" t="s">
        <v>132</v>
      </c>
      <c r="EM21" s="722" t="s">
        <v>133</v>
      </c>
      <c r="EN21" s="723" t="s">
        <v>219</v>
      </c>
      <c r="EO21" s="719" t="s">
        <v>218</v>
      </c>
      <c r="EP21" s="720" t="s">
        <v>133</v>
      </c>
      <c r="EQ21" s="720" t="s">
        <v>219</v>
      </c>
      <c r="ER21" s="721" t="s">
        <v>212</v>
      </c>
      <c r="ES21" s="721" t="s">
        <v>213</v>
      </c>
      <c r="ET21" s="721" t="s">
        <v>219</v>
      </c>
      <c r="EU21" s="722" t="s">
        <v>132</v>
      </c>
      <c r="EV21" s="722" t="s">
        <v>133</v>
      </c>
      <c r="EW21" s="723" t="s">
        <v>219</v>
      </c>
      <c r="EX21" s="724" t="s">
        <v>220</v>
      </c>
    </row>
    <row r="22" spans="1:154" s="725" customFormat="1" ht="57.75" customHeight="1" x14ac:dyDescent="0.25">
      <c r="A22" s="726" t="s">
        <v>774</v>
      </c>
      <c r="B22" s="727"/>
      <c r="C22" s="728" t="s">
        <v>714</v>
      </c>
      <c r="D22" s="729">
        <v>1</v>
      </c>
      <c r="E22" s="730" t="s">
        <v>718</v>
      </c>
      <c r="F22" s="731" t="s">
        <v>723</v>
      </c>
      <c r="G22" s="731" t="s">
        <v>725</v>
      </c>
      <c r="H22" s="432">
        <v>2</v>
      </c>
      <c r="I22" s="434">
        <v>0.26</v>
      </c>
      <c r="J22" s="732">
        <v>1</v>
      </c>
      <c r="K22" s="733" t="s">
        <v>763</v>
      </c>
      <c r="L22" s="733" t="s">
        <v>724</v>
      </c>
      <c r="M22" s="734" t="s">
        <v>725</v>
      </c>
      <c r="N22" s="735">
        <v>1</v>
      </c>
      <c r="O22" s="735" t="s">
        <v>756</v>
      </c>
      <c r="P22" s="452">
        <v>0.26</v>
      </c>
      <c r="Q22" s="452">
        <v>1</v>
      </c>
      <c r="R22" s="455">
        <v>45657</v>
      </c>
      <c r="S22" s="736" t="s">
        <v>726</v>
      </c>
      <c r="T22" s="200">
        <v>0.45</v>
      </c>
      <c r="U22" s="201">
        <v>0</v>
      </c>
      <c r="V22" s="202">
        <v>0</v>
      </c>
      <c r="W22" s="452">
        <f>(U22+U23+U24)</f>
        <v>0</v>
      </c>
      <c r="X22" s="452">
        <f>(V22+V23+V24)</f>
        <v>0</v>
      </c>
      <c r="Y22" s="436">
        <f>(W22*$P$22)/$I$22</f>
        <v>0</v>
      </c>
      <c r="Z22" s="436">
        <f>(X22*$P$22)/$I$22</f>
        <v>0</v>
      </c>
      <c r="AA22" s="203"/>
      <c r="AB22" s="204"/>
      <c r="AC22" s="201">
        <v>0</v>
      </c>
      <c r="AD22" s="202">
        <v>0</v>
      </c>
      <c r="AE22" s="452">
        <f>(AC22+AC23+AC24)</f>
        <v>0</v>
      </c>
      <c r="AF22" s="452">
        <f>(AD22+AD23+AD24)</f>
        <v>0</v>
      </c>
      <c r="AG22" s="436">
        <f>(AE22*$P$22)/$I$22</f>
        <v>0</v>
      </c>
      <c r="AH22" s="436">
        <f>(AF22*$P$22)/$I$22</f>
        <v>0</v>
      </c>
      <c r="AI22" s="203"/>
      <c r="AJ22" s="204"/>
      <c r="AK22" s="201">
        <v>0</v>
      </c>
      <c r="AL22" s="202">
        <v>0</v>
      </c>
      <c r="AM22" s="452">
        <f>(AK22+AK23+AK24)</f>
        <v>0</v>
      </c>
      <c r="AN22" s="452">
        <f>(AL22+AL23+AL24)</f>
        <v>0</v>
      </c>
      <c r="AO22" s="436">
        <f>(AM22*$P$22)/$I$22</f>
        <v>0</v>
      </c>
      <c r="AP22" s="436">
        <f>(AN22*$P$22)/$I$22</f>
        <v>0</v>
      </c>
      <c r="AQ22" s="203"/>
      <c r="AR22" s="204"/>
      <c r="AS22" s="201">
        <v>0</v>
      </c>
      <c r="AT22" s="202">
        <v>0</v>
      </c>
      <c r="AU22" s="452">
        <f>(AS22+AS23+AS24)</f>
        <v>0</v>
      </c>
      <c r="AV22" s="452">
        <f>(AT22+AT23+AT24)</f>
        <v>0</v>
      </c>
      <c r="AW22" s="436">
        <f>(AU22*$P$22)/$I$22</f>
        <v>0</v>
      </c>
      <c r="AX22" s="436">
        <f>(AV22*$P$22)/$I$22</f>
        <v>0</v>
      </c>
      <c r="AY22" s="203"/>
      <c r="AZ22" s="204"/>
      <c r="BA22" s="201">
        <v>0</v>
      </c>
      <c r="BB22" s="202">
        <v>0</v>
      </c>
      <c r="BC22" s="452">
        <f>(BA22+BA23+BA24)</f>
        <v>0</v>
      </c>
      <c r="BD22" s="452">
        <f>(BB22+BB23+BB24)</f>
        <v>0</v>
      </c>
      <c r="BE22" s="436">
        <f>(BC22*$P$22)/$I$22</f>
        <v>0</v>
      </c>
      <c r="BF22" s="436">
        <f>(BD22*$P$22)/$I$22</f>
        <v>0</v>
      </c>
      <c r="BG22" s="205"/>
      <c r="BH22" s="204"/>
      <c r="BI22" s="201">
        <v>0</v>
      </c>
      <c r="BJ22" s="202">
        <v>0</v>
      </c>
      <c r="BK22" s="452">
        <f>(BI22+BI23+BI24)</f>
        <v>0</v>
      </c>
      <c r="BL22" s="452">
        <f>(BJ22+BJ23+BJ24)</f>
        <v>0</v>
      </c>
      <c r="BM22" s="436">
        <f>(BK22*$P$22)/$I$22</f>
        <v>0</v>
      </c>
      <c r="BN22" s="436">
        <f>(BL22*$P$22)/$I$22</f>
        <v>0</v>
      </c>
      <c r="BO22" s="206"/>
      <c r="BP22" s="204"/>
      <c r="BQ22" s="201">
        <v>0</v>
      </c>
      <c r="BR22" s="202">
        <v>0</v>
      </c>
      <c r="BS22" s="452">
        <f>(BQ22+BQ23+BQ24)</f>
        <v>0</v>
      </c>
      <c r="BT22" s="452">
        <f>(BR22+BR23+BR24)</f>
        <v>0</v>
      </c>
      <c r="BU22" s="436">
        <f>(BS22*$P$22)/$I$22</f>
        <v>0</v>
      </c>
      <c r="BV22" s="436">
        <f>(BT22*$P$22)/$I$22</f>
        <v>0</v>
      </c>
      <c r="BW22" s="207"/>
      <c r="BX22" s="204"/>
      <c r="BY22" s="208">
        <v>0.22500000000000001</v>
      </c>
      <c r="BZ22" s="737">
        <v>0.22500000000000001</v>
      </c>
      <c r="CA22" s="452">
        <f>(BY22+BY23+BY24)</f>
        <v>0.4</v>
      </c>
      <c r="CB22" s="452">
        <f>(BZ22+BZ23+BZ24)</f>
        <v>0.4</v>
      </c>
      <c r="CC22" s="436">
        <f>(CA22*$P$22)/$I$22</f>
        <v>0.4</v>
      </c>
      <c r="CD22" s="436">
        <f>(CB22*$P$22)/$I$22</f>
        <v>0.4</v>
      </c>
      <c r="CE22" s="209"/>
      <c r="CF22" s="204" t="s">
        <v>775</v>
      </c>
      <c r="CG22" s="201">
        <v>0</v>
      </c>
      <c r="CH22" s="737">
        <v>0</v>
      </c>
      <c r="CI22" s="452">
        <f>(CG22+CG23+CG24)</f>
        <v>0.1</v>
      </c>
      <c r="CJ22" s="452">
        <f>(CH22+CH23+CH24)</f>
        <v>0.1</v>
      </c>
      <c r="CK22" s="436">
        <f>(CI22*$P$22)/$I$22</f>
        <v>0.1</v>
      </c>
      <c r="CL22" s="436">
        <f>(CJ22*$P$22)/$I$22</f>
        <v>0.1</v>
      </c>
      <c r="CM22" s="209"/>
      <c r="CN22" s="204"/>
      <c r="CO22" s="208">
        <v>0.22500000000000001</v>
      </c>
      <c r="CP22" s="202">
        <v>0.22500000000000001</v>
      </c>
      <c r="CQ22" s="452">
        <f>(CO22+CO23+CO24)</f>
        <v>0.22500000000000001</v>
      </c>
      <c r="CR22" s="452">
        <f>(CP22+CP23+CP24)</f>
        <v>0.22500000000000001</v>
      </c>
      <c r="CS22" s="436">
        <f>(CQ22*$P$22)/$I$22</f>
        <v>0.22500000000000001</v>
      </c>
      <c r="CT22" s="436">
        <f>(CR22*$P$22)/$I$22</f>
        <v>0.22500000000000001</v>
      </c>
      <c r="CU22" s="209" t="s">
        <v>820</v>
      </c>
      <c r="CV22" s="204" t="s">
        <v>775</v>
      </c>
      <c r="CW22" s="201">
        <v>0</v>
      </c>
      <c r="CX22" s="202">
        <v>0.22500000000000001</v>
      </c>
      <c r="CY22" s="452">
        <f>(CW22+CW23+CW24)</f>
        <v>0.17499999999999999</v>
      </c>
      <c r="CZ22" s="452">
        <f>(CX22+CX23+CX24)</f>
        <v>0.22500000000000001</v>
      </c>
      <c r="DA22" s="436">
        <f>(CY22*$P$22)/$I$22</f>
        <v>0.17499999999999999</v>
      </c>
      <c r="DB22" s="436">
        <f>(CZ22*$P$22)/$I$22</f>
        <v>0.22500000000000001</v>
      </c>
      <c r="DC22" s="209"/>
      <c r="DD22" s="204"/>
      <c r="DE22" s="201">
        <v>0</v>
      </c>
      <c r="DF22" s="202"/>
      <c r="DG22" s="452">
        <f>(DE22+DE23+DE24)</f>
        <v>0.1</v>
      </c>
      <c r="DH22" s="452">
        <f>(DF22+DF23+DF24)</f>
        <v>0</v>
      </c>
      <c r="DI22" s="436">
        <f>(DG22*$P$22)/$I$22</f>
        <v>0.1</v>
      </c>
      <c r="DJ22" s="436">
        <f>(DH22*$P$22)/$I$22</f>
        <v>0</v>
      </c>
      <c r="DK22" s="209"/>
      <c r="DL22" s="204"/>
      <c r="DM22" s="210">
        <f>U22+AC22++AK22+AS22+BA22+BI22+BQ22+BY22+CG22+CO22+CW22+DE22</f>
        <v>0.45</v>
      </c>
      <c r="DN22" s="211">
        <f>+U22+AC22+AK22</f>
        <v>0</v>
      </c>
      <c r="DO22" s="212">
        <f>+V22+AD22+AL22</f>
        <v>0</v>
      </c>
      <c r="DP22" s="738" t="e">
        <f>DO22/DN22</f>
        <v>#DIV/0!</v>
      </c>
      <c r="DQ22" s="453">
        <f>+W22+AE22+AM22</f>
        <v>0</v>
      </c>
      <c r="DR22" s="453">
        <f>+X22+AF22+AN22</f>
        <v>0</v>
      </c>
      <c r="DS22" s="453" t="e">
        <f>+DR22/DQ22</f>
        <v>#DIV/0!</v>
      </c>
      <c r="DT22" s="739">
        <f>+Y22+AG22+AO22</f>
        <v>0</v>
      </c>
      <c r="DU22" s="739">
        <f>+Z22+AH22+AP22</f>
        <v>0</v>
      </c>
      <c r="DV22" s="740" t="e">
        <f>DU22/DT22</f>
        <v>#DIV/0!</v>
      </c>
      <c r="DW22" s="211">
        <f>U22+AC22+AK22+AS22+BA22+BI22</f>
        <v>0</v>
      </c>
      <c r="DX22" s="212">
        <f>V22+AD22+AL22+AT22+BB22+BJ22</f>
        <v>0</v>
      </c>
      <c r="DY22" s="738" t="e">
        <f>DX22/DW22</f>
        <v>#DIV/0!</v>
      </c>
      <c r="DZ22" s="453">
        <f>+DW22+DW23+DW24</f>
        <v>0</v>
      </c>
      <c r="EA22" s="453">
        <f>+DX22+DX23+DX24</f>
        <v>0</v>
      </c>
      <c r="EB22" s="453" t="e">
        <f>+EA22/DZ22</f>
        <v>#DIV/0!</v>
      </c>
      <c r="EC22" s="739">
        <f>Y22+AG22+AO22+AW22+BE22+BM22</f>
        <v>0</v>
      </c>
      <c r="ED22" s="739">
        <f>Z22+AH22+AP22+AX22+BF22+BN22</f>
        <v>0</v>
      </c>
      <c r="EE22" s="740" t="e">
        <f>ED22/EC22</f>
        <v>#DIV/0!</v>
      </c>
      <c r="EF22" s="211">
        <f>+U22+AC22+AK22+AS22+BA22+BI22+BQ22+BY22+CG22</f>
        <v>0.22500000000000001</v>
      </c>
      <c r="EG22" s="212">
        <f>+V22+AD22+AL22+AT22+BB22+BJ22+BR22+BZ22+CH22</f>
        <v>0.22500000000000001</v>
      </c>
      <c r="EH22" s="738">
        <f>EG22/EF22</f>
        <v>1</v>
      </c>
      <c r="EI22" s="453">
        <f>EF22+EF23+EF24</f>
        <v>0.5</v>
      </c>
      <c r="EJ22" s="453">
        <f>EG22+EG23+EG24</f>
        <v>0.5</v>
      </c>
      <c r="EK22" s="453">
        <f>+EJ22/EI22</f>
        <v>1</v>
      </c>
      <c r="EL22" s="739">
        <f>Y22+AG22+AO22+AW22+BE22+BM22+BU22+CC22+CK22</f>
        <v>0.5</v>
      </c>
      <c r="EM22" s="739">
        <f>Z22+AH22+AP22+AX22+BF22+BN22+BV22+CD22+CL22</f>
        <v>0.5</v>
      </c>
      <c r="EN22" s="740">
        <f>EM22/EL22</f>
        <v>1</v>
      </c>
      <c r="EO22" s="211">
        <f>+U22+AC22+AK22+AS22+BA22+BI22+BQ22+BY22+CO22+CW22+DE22+CG22</f>
        <v>0.45</v>
      </c>
      <c r="EP22" s="212">
        <f>+V22+AD22+AL22+AT22+BB22+BJ22+BR22+BZ22+CP22+CX22+DF22+CH22</f>
        <v>0.67500000000000004</v>
      </c>
      <c r="EQ22" s="738">
        <f t="shared" ref="EQ22:EQ35" si="0">EP22/EO22</f>
        <v>1.5</v>
      </c>
      <c r="ER22" s="453">
        <f>+EO22+EO23+EO24</f>
        <v>1</v>
      </c>
      <c r="ES22" s="453">
        <f>+EP22+EP23+EP24</f>
        <v>0.95000000000000007</v>
      </c>
      <c r="ET22" s="453">
        <f>+ES22/ER22</f>
        <v>0.95000000000000007</v>
      </c>
      <c r="EU22" s="739">
        <f>+Y22+AG22+AO22+AW22+BE22+BU22+CC22+CK22+CS22+DI22+BM22+DA22</f>
        <v>1</v>
      </c>
      <c r="EV22" s="739">
        <f>Z22+AH22+AP22+AX22+BF22+BN22+BV22+CD22+CL22+CT22+DB22+DJ22</f>
        <v>0.95</v>
      </c>
      <c r="EW22" s="740">
        <f>EV22/EU22</f>
        <v>0.95</v>
      </c>
      <c r="EX22" s="741">
        <f t="shared" ref="EX22:EX35" si="1">EO22-T22</f>
        <v>0</v>
      </c>
    </row>
    <row r="23" spans="1:154" s="725" customFormat="1" ht="57.75" customHeight="1" x14ac:dyDescent="0.25">
      <c r="A23" s="742"/>
      <c r="B23" s="743"/>
      <c r="C23" s="744"/>
      <c r="D23" s="745"/>
      <c r="E23" s="746"/>
      <c r="F23" s="747"/>
      <c r="G23" s="747"/>
      <c r="H23" s="461"/>
      <c r="I23" s="460"/>
      <c r="J23" s="748"/>
      <c r="K23" s="749"/>
      <c r="L23" s="749"/>
      <c r="M23" s="750"/>
      <c r="N23" s="750"/>
      <c r="O23" s="750"/>
      <c r="P23" s="458"/>
      <c r="Q23" s="458"/>
      <c r="R23" s="456"/>
      <c r="S23" s="751" t="s">
        <v>727</v>
      </c>
      <c r="T23" s="213">
        <v>0.35</v>
      </c>
      <c r="U23" s="214">
        <v>0</v>
      </c>
      <c r="V23" s="215">
        <v>0</v>
      </c>
      <c r="W23" s="752"/>
      <c r="X23" s="752"/>
      <c r="Y23" s="454"/>
      <c r="Z23" s="454"/>
      <c r="AA23" s="216"/>
      <c r="AB23" s="753"/>
      <c r="AC23" s="214">
        <v>0</v>
      </c>
      <c r="AD23" s="215">
        <v>0</v>
      </c>
      <c r="AE23" s="752"/>
      <c r="AF23" s="752"/>
      <c r="AG23" s="454"/>
      <c r="AH23" s="454"/>
      <c r="AI23" s="216"/>
      <c r="AJ23" s="217"/>
      <c r="AK23" s="214">
        <v>0</v>
      </c>
      <c r="AL23" s="215">
        <v>0</v>
      </c>
      <c r="AM23" s="752"/>
      <c r="AN23" s="752"/>
      <c r="AO23" s="454"/>
      <c r="AP23" s="454"/>
      <c r="AQ23" s="216"/>
      <c r="AR23" s="217"/>
      <c r="AS23" s="214">
        <v>0</v>
      </c>
      <c r="AT23" s="215">
        <v>0</v>
      </c>
      <c r="AU23" s="752"/>
      <c r="AV23" s="752"/>
      <c r="AW23" s="454"/>
      <c r="AX23" s="454"/>
      <c r="AY23" s="216"/>
      <c r="AZ23" s="217"/>
      <c r="BA23" s="214">
        <v>0</v>
      </c>
      <c r="BB23" s="215">
        <v>0</v>
      </c>
      <c r="BC23" s="752"/>
      <c r="BD23" s="752"/>
      <c r="BE23" s="454"/>
      <c r="BF23" s="454"/>
      <c r="BG23" s="218"/>
      <c r="BH23" s="217"/>
      <c r="BI23" s="214">
        <v>0</v>
      </c>
      <c r="BJ23" s="215">
        <v>0</v>
      </c>
      <c r="BK23" s="752"/>
      <c r="BL23" s="752"/>
      <c r="BM23" s="454"/>
      <c r="BN23" s="454"/>
      <c r="BO23" s="219"/>
      <c r="BP23" s="217"/>
      <c r="BQ23" s="214">
        <v>0</v>
      </c>
      <c r="BR23" s="215">
        <v>0</v>
      </c>
      <c r="BS23" s="752"/>
      <c r="BT23" s="752"/>
      <c r="BU23" s="454"/>
      <c r="BV23" s="454"/>
      <c r="BW23" s="220"/>
      <c r="BX23" s="217"/>
      <c r="BY23" s="221">
        <v>0.17499999999999999</v>
      </c>
      <c r="BZ23" s="754">
        <v>0.17499999999999999</v>
      </c>
      <c r="CA23" s="752"/>
      <c r="CB23" s="752"/>
      <c r="CC23" s="454"/>
      <c r="CD23" s="454"/>
      <c r="CE23" s="222"/>
      <c r="CF23" s="217" t="s">
        <v>776</v>
      </c>
      <c r="CG23" s="214">
        <v>0</v>
      </c>
      <c r="CH23" s="754">
        <v>0</v>
      </c>
      <c r="CI23" s="752"/>
      <c r="CJ23" s="752"/>
      <c r="CK23" s="454"/>
      <c r="CL23" s="454"/>
      <c r="CM23" s="222"/>
      <c r="CN23" s="217"/>
      <c r="CO23" s="214">
        <v>0</v>
      </c>
      <c r="CP23" s="215">
        <v>0</v>
      </c>
      <c r="CQ23" s="752"/>
      <c r="CR23" s="752"/>
      <c r="CS23" s="454"/>
      <c r="CT23" s="454"/>
      <c r="CU23" s="222"/>
      <c r="CV23" s="217"/>
      <c r="CW23" s="221">
        <v>0.17499999999999999</v>
      </c>
      <c r="CX23" s="215">
        <v>0</v>
      </c>
      <c r="CY23" s="752"/>
      <c r="CZ23" s="752"/>
      <c r="DA23" s="454"/>
      <c r="DB23" s="454"/>
      <c r="DC23" s="222"/>
      <c r="DD23" s="217" t="s">
        <v>776</v>
      </c>
      <c r="DE23" s="214">
        <v>0</v>
      </c>
      <c r="DF23" s="215"/>
      <c r="DG23" s="752"/>
      <c r="DH23" s="752"/>
      <c r="DI23" s="454"/>
      <c r="DJ23" s="454"/>
      <c r="DK23" s="222"/>
      <c r="DL23" s="217"/>
      <c r="DM23" s="210">
        <f t="shared" ref="DM23:DM35" si="2">U23+AC23++AK23+AS23+BA23+BI23+BQ23+BY23+CG23+CO23+CW23+DE23</f>
        <v>0.35</v>
      </c>
      <c r="DN23" s="223">
        <f t="shared" ref="DN23:DO35" si="3">+U23+AC23+AK23</f>
        <v>0</v>
      </c>
      <c r="DO23" s="224">
        <f t="shared" si="3"/>
        <v>0</v>
      </c>
      <c r="DP23" s="755" t="e">
        <f t="shared" ref="DP23:DP35" si="4">DO23/DN23</f>
        <v>#DIV/0!</v>
      </c>
      <c r="DQ23" s="756"/>
      <c r="DR23" s="756"/>
      <c r="DS23" s="756"/>
      <c r="DT23" s="757"/>
      <c r="DU23" s="757"/>
      <c r="DV23" s="758"/>
      <c r="DW23" s="223">
        <f t="shared" ref="DW23:DX35" si="5">U23+AC23+AK23+AS23+BA23+BI23</f>
        <v>0</v>
      </c>
      <c r="DX23" s="224">
        <f t="shared" si="5"/>
        <v>0</v>
      </c>
      <c r="DY23" s="755" t="e">
        <f t="shared" ref="DY23:DY35" si="6">DX23/DW23</f>
        <v>#DIV/0!</v>
      </c>
      <c r="DZ23" s="756"/>
      <c r="EA23" s="756"/>
      <c r="EB23" s="756"/>
      <c r="EC23" s="757"/>
      <c r="ED23" s="757"/>
      <c r="EE23" s="758"/>
      <c r="EF23" s="223">
        <f t="shared" ref="EF23:EG35" si="7">+U23+AC23+AK23+AS23+BA23+BI23+BQ23+BY23+CG23</f>
        <v>0.17499999999999999</v>
      </c>
      <c r="EG23" s="224">
        <f t="shared" si="7"/>
        <v>0.17499999999999999</v>
      </c>
      <c r="EH23" s="755">
        <f t="shared" ref="EH23:EH24" si="8">EG23/EF23</f>
        <v>1</v>
      </c>
      <c r="EI23" s="756"/>
      <c r="EJ23" s="756"/>
      <c r="EK23" s="756"/>
      <c r="EL23" s="757"/>
      <c r="EM23" s="757"/>
      <c r="EN23" s="758"/>
      <c r="EO23" s="223">
        <f t="shared" ref="EO23:EO35" si="9">+U23+AC23+AK23+AS23+BA23+BI23+BQ23+BY23+CO23+CW23+DE23+CG23</f>
        <v>0.35</v>
      </c>
      <c r="EP23" s="224">
        <f t="shared" ref="EP23:EP35" si="10">+V23+AD23+AL23+AT23+BB23+BJ23+BR23+BZ23+CP23+CX23+DF23+CH23</f>
        <v>0.17499999999999999</v>
      </c>
      <c r="EQ23" s="755">
        <f t="shared" si="0"/>
        <v>0.5</v>
      </c>
      <c r="ER23" s="756"/>
      <c r="ES23" s="756"/>
      <c r="ET23" s="756"/>
      <c r="EU23" s="757"/>
      <c r="EV23" s="757"/>
      <c r="EW23" s="758"/>
      <c r="EX23" s="741">
        <f t="shared" si="1"/>
        <v>0</v>
      </c>
    </row>
    <row r="24" spans="1:154" s="725" customFormat="1" ht="57.75" customHeight="1" thickBot="1" x14ac:dyDescent="0.3">
      <c r="A24" s="742"/>
      <c r="B24" s="743"/>
      <c r="C24" s="759"/>
      <c r="D24" s="760"/>
      <c r="E24" s="761"/>
      <c r="F24" s="762"/>
      <c r="G24" s="762"/>
      <c r="H24" s="433"/>
      <c r="I24" s="435"/>
      <c r="J24" s="763"/>
      <c r="K24" s="764"/>
      <c r="L24" s="764"/>
      <c r="M24" s="765"/>
      <c r="N24" s="765"/>
      <c r="O24" s="765"/>
      <c r="P24" s="459"/>
      <c r="Q24" s="459"/>
      <c r="R24" s="457"/>
      <c r="S24" s="751" t="s">
        <v>762</v>
      </c>
      <c r="T24" s="213">
        <v>0.2</v>
      </c>
      <c r="U24" s="225">
        <v>0</v>
      </c>
      <c r="V24" s="226">
        <v>0</v>
      </c>
      <c r="W24" s="752"/>
      <c r="X24" s="752"/>
      <c r="Y24" s="454"/>
      <c r="Z24" s="454"/>
      <c r="AA24" s="227"/>
      <c r="AB24" s="228"/>
      <c r="AC24" s="225">
        <v>0</v>
      </c>
      <c r="AD24" s="226">
        <v>0</v>
      </c>
      <c r="AE24" s="752"/>
      <c r="AF24" s="752"/>
      <c r="AG24" s="454"/>
      <c r="AH24" s="454"/>
      <c r="AI24" s="216"/>
      <c r="AJ24" s="217"/>
      <c r="AK24" s="225">
        <v>0</v>
      </c>
      <c r="AL24" s="226">
        <v>0</v>
      </c>
      <c r="AM24" s="752"/>
      <c r="AN24" s="752"/>
      <c r="AO24" s="454"/>
      <c r="AP24" s="454"/>
      <c r="AQ24" s="216"/>
      <c r="AR24" s="217"/>
      <c r="AS24" s="229">
        <v>0</v>
      </c>
      <c r="AT24" s="230">
        <v>0</v>
      </c>
      <c r="AU24" s="766"/>
      <c r="AV24" s="766"/>
      <c r="AW24" s="454"/>
      <c r="AX24" s="454"/>
      <c r="AY24" s="227"/>
      <c r="AZ24" s="228"/>
      <c r="BA24" s="229">
        <v>0</v>
      </c>
      <c r="BB24" s="230">
        <v>0</v>
      </c>
      <c r="BC24" s="766"/>
      <c r="BD24" s="766"/>
      <c r="BE24" s="454"/>
      <c r="BF24" s="454"/>
      <c r="BG24" s="231"/>
      <c r="BH24" s="228"/>
      <c r="BI24" s="229">
        <v>0</v>
      </c>
      <c r="BJ24" s="230">
        <v>0</v>
      </c>
      <c r="BK24" s="766"/>
      <c r="BL24" s="766"/>
      <c r="BM24" s="454"/>
      <c r="BN24" s="454"/>
      <c r="BO24" s="232"/>
      <c r="BP24" s="228"/>
      <c r="BQ24" s="225">
        <v>0</v>
      </c>
      <c r="BR24" s="226">
        <v>0</v>
      </c>
      <c r="BS24" s="752"/>
      <c r="BT24" s="752"/>
      <c r="BU24" s="454"/>
      <c r="BV24" s="454"/>
      <c r="BW24" s="233"/>
      <c r="BX24" s="234"/>
      <c r="BY24" s="229">
        <v>0</v>
      </c>
      <c r="BZ24" s="767">
        <v>0</v>
      </c>
      <c r="CA24" s="766"/>
      <c r="CB24" s="766"/>
      <c r="CC24" s="454"/>
      <c r="CD24" s="454"/>
      <c r="CE24" s="222"/>
      <c r="CF24" s="217"/>
      <c r="CG24" s="235">
        <v>0.1</v>
      </c>
      <c r="CH24" s="767">
        <v>0.1</v>
      </c>
      <c r="CI24" s="766"/>
      <c r="CJ24" s="766"/>
      <c r="CK24" s="454"/>
      <c r="CL24" s="454"/>
      <c r="CM24" s="222" t="s">
        <v>814</v>
      </c>
      <c r="CN24" s="217" t="s">
        <v>784</v>
      </c>
      <c r="CO24" s="229">
        <v>0</v>
      </c>
      <c r="CP24" s="230">
        <v>0</v>
      </c>
      <c r="CQ24" s="766"/>
      <c r="CR24" s="766"/>
      <c r="CS24" s="454"/>
      <c r="CT24" s="454"/>
      <c r="CU24" s="222"/>
      <c r="CV24" s="217"/>
      <c r="CW24" s="229">
        <v>0</v>
      </c>
      <c r="CX24" s="230">
        <v>0</v>
      </c>
      <c r="CY24" s="766"/>
      <c r="CZ24" s="766"/>
      <c r="DA24" s="454"/>
      <c r="DB24" s="454"/>
      <c r="DC24" s="222"/>
      <c r="DD24" s="217"/>
      <c r="DE24" s="236">
        <v>0.1</v>
      </c>
      <c r="DF24" s="226"/>
      <c r="DG24" s="752"/>
      <c r="DH24" s="752"/>
      <c r="DI24" s="454"/>
      <c r="DJ24" s="454"/>
      <c r="DK24" s="342"/>
      <c r="DL24" s="234" t="s">
        <v>784</v>
      </c>
      <c r="DM24" s="210">
        <f t="shared" si="2"/>
        <v>0.2</v>
      </c>
      <c r="DN24" s="237">
        <f t="shared" si="3"/>
        <v>0</v>
      </c>
      <c r="DO24" s="238">
        <f t="shared" si="3"/>
        <v>0</v>
      </c>
      <c r="DP24" s="768" t="e">
        <f t="shared" si="4"/>
        <v>#DIV/0!</v>
      </c>
      <c r="DQ24" s="769"/>
      <c r="DR24" s="769"/>
      <c r="DS24" s="769"/>
      <c r="DT24" s="770"/>
      <c r="DU24" s="770"/>
      <c r="DV24" s="771"/>
      <c r="DW24" s="237">
        <f t="shared" si="5"/>
        <v>0</v>
      </c>
      <c r="DX24" s="238">
        <f t="shared" si="5"/>
        <v>0</v>
      </c>
      <c r="DY24" s="768" t="e">
        <f t="shared" si="6"/>
        <v>#DIV/0!</v>
      </c>
      <c r="DZ24" s="769"/>
      <c r="EA24" s="769"/>
      <c r="EB24" s="769"/>
      <c r="EC24" s="770"/>
      <c r="ED24" s="770"/>
      <c r="EE24" s="771"/>
      <c r="EF24" s="237">
        <f t="shared" si="7"/>
        <v>0.1</v>
      </c>
      <c r="EG24" s="238">
        <f t="shared" si="7"/>
        <v>0.1</v>
      </c>
      <c r="EH24" s="768">
        <f t="shared" si="8"/>
        <v>1</v>
      </c>
      <c r="EI24" s="769"/>
      <c r="EJ24" s="769"/>
      <c r="EK24" s="769"/>
      <c r="EL24" s="770"/>
      <c r="EM24" s="770"/>
      <c r="EN24" s="771"/>
      <c r="EO24" s="237">
        <f t="shared" si="9"/>
        <v>0.2</v>
      </c>
      <c r="EP24" s="238">
        <f t="shared" si="10"/>
        <v>0.1</v>
      </c>
      <c r="EQ24" s="768">
        <f t="shared" si="0"/>
        <v>0.5</v>
      </c>
      <c r="ER24" s="769"/>
      <c r="ES24" s="769"/>
      <c r="ET24" s="769"/>
      <c r="EU24" s="770"/>
      <c r="EV24" s="770"/>
      <c r="EW24" s="771"/>
      <c r="EX24" s="741">
        <f t="shared" si="1"/>
        <v>0</v>
      </c>
    </row>
    <row r="25" spans="1:154" s="725" customFormat="1" ht="57.75" customHeight="1" x14ac:dyDescent="0.25">
      <c r="A25" s="742"/>
      <c r="B25" s="743"/>
      <c r="C25" s="772" t="s">
        <v>714</v>
      </c>
      <c r="D25" s="773">
        <v>2</v>
      </c>
      <c r="E25" s="774" t="s">
        <v>719</v>
      </c>
      <c r="F25" s="775" t="s">
        <v>723</v>
      </c>
      <c r="G25" s="775" t="s">
        <v>725</v>
      </c>
      <c r="H25" s="441">
        <v>1</v>
      </c>
      <c r="I25" s="438">
        <v>0.3</v>
      </c>
      <c r="J25" s="776">
        <v>2</v>
      </c>
      <c r="K25" s="777" t="s">
        <v>764</v>
      </c>
      <c r="L25" s="777" t="s">
        <v>728</v>
      </c>
      <c r="M25" s="778" t="s">
        <v>725</v>
      </c>
      <c r="N25" s="779">
        <v>1</v>
      </c>
      <c r="O25" s="778" t="s">
        <v>756</v>
      </c>
      <c r="P25" s="239">
        <v>0.08</v>
      </c>
      <c r="Q25" s="239">
        <v>0.26700000000000002</v>
      </c>
      <c r="R25" s="240">
        <v>45504</v>
      </c>
      <c r="S25" s="780" t="s">
        <v>765</v>
      </c>
      <c r="T25" s="241">
        <v>1</v>
      </c>
      <c r="U25" s="242">
        <v>0</v>
      </c>
      <c r="V25" s="239">
        <v>0</v>
      </c>
      <c r="W25" s="239">
        <f>SUM(U25)</f>
        <v>0</v>
      </c>
      <c r="X25" s="239">
        <f>SUM(V25)</f>
        <v>0</v>
      </c>
      <c r="Y25" s="444">
        <f>((W25*$P$25)+(W26*$P$26)+(W27*$P$27)) / $I$25</f>
        <v>0</v>
      </c>
      <c r="Z25" s="444">
        <f>((X25*$P$25)+(X26*$P$26)+(X27*$P$27)) / $I$25</f>
        <v>0</v>
      </c>
      <c r="AA25" s="243"/>
      <c r="AB25" s="244"/>
      <c r="AC25" s="242">
        <v>0</v>
      </c>
      <c r="AD25" s="239">
        <v>0</v>
      </c>
      <c r="AE25" s="239">
        <f>SUM(AC25)</f>
        <v>0</v>
      </c>
      <c r="AF25" s="239">
        <f>SUM(AD25)</f>
        <v>0</v>
      </c>
      <c r="AG25" s="444">
        <f>((AE25*$P$25)+(AE26*$P$26)+(AE27*$P$27)) / $I$25</f>
        <v>0</v>
      </c>
      <c r="AH25" s="444">
        <f>((AF25*$P$25)+(AF26*$P$26)+(AF27*$P$27)) / $I$25</f>
        <v>0</v>
      </c>
      <c r="AI25" s="243"/>
      <c r="AJ25" s="244"/>
      <c r="AK25" s="242">
        <v>0</v>
      </c>
      <c r="AL25" s="239">
        <v>0</v>
      </c>
      <c r="AM25" s="239">
        <f>SUM(AK25)</f>
        <v>0</v>
      </c>
      <c r="AN25" s="239">
        <f>SUM(AL25)</f>
        <v>0</v>
      </c>
      <c r="AO25" s="444">
        <f>((AM25*$P$25)+(AM26*$P$26)+(AM27*$P$27)) / $I$25</f>
        <v>0</v>
      </c>
      <c r="AP25" s="444">
        <f>((AN25*$P$25)+(AN26*$P$26)+(AN27*$P$27)) / $I$25</f>
        <v>0</v>
      </c>
      <c r="AQ25" s="243"/>
      <c r="AR25" s="244"/>
      <c r="AS25" s="242">
        <v>0</v>
      </c>
      <c r="AT25" s="239">
        <v>0</v>
      </c>
      <c r="AU25" s="239">
        <f>SUM(AS25)</f>
        <v>0</v>
      </c>
      <c r="AV25" s="239">
        <f>SUM(AT25)</f>
        <v>0</v>
      </c>
      <c r="AW25" s="444">
        <f>((AU25*$P$25)+(AU26*$P$26)+(AU27*$P$27)) / $I$25</f>
        <v>0</v>
      </c>
      <c r="AX25" s="444">
        <f>((AV25*$P$25)+(AV26*$P$26)+(AV27*$P$27)) / $I$25</f>
        <v>0</v>
      </c>
      <c r="AY25" s="243"/>
      <c r="AZ25" s="244"/>
      <c r="BA25" s="242">
        <v>0</v>
      </c>
      <c r="BB25" s="239">
        <v>0</v>
      </c>
      <c r="BC25" s="239">
        <f>SUM(BA25)</f>
        <v>0</v>
      </c>
      <c r="BD25" s="239">
        <f>SUM(BB25)</f>
        <v>0</v>
      </c>
      <c r="BE25" s="444">
        <f>((BC25*$P$25)+(BC26*$P$26)+(BC27*$P$27)) / $I$25</f>
        <v>0</v>
      </c>
      <c r="BF25" s="444">
        <f>((BD25*$P$25)+(BD26*$P$26)+(BD27*$P$27)) / $I$25</f>
        <v>0</v>
      </c>
      <c r="BG25" s="245"/>
      <c r="BH25" s="244"/>
      <c r="BI25" s="242">
        <v>0</v>
      </c>
      <c r="BJ25" s="239">
        <v>0</v>
      </c>
      <c r="BK25" s="239">
        <f>SUM(BI25)</f>
        <v>0</v>
      </c>
      <c r="BL25" s="239">
        <f>SUM(BJ25)</f>
        <v>0</v>
      </c>
      <c r="BM25" s="444">
        <f>((BK25*$P$25)+(BK26*$P$26)+(BK27*$P$27)) / $I$25</f>
        <v>0</v>
      </c>
      <c r="BN25" s="444">
        <f>((BL25*$P$25)+(BL26*$P$26)+(BL27*$P$27)) / $I$25</f>
        <v>0</v>
      </c>
      <c r="BO25" s="246"/>
      <c r="BP25" s="244"/>
      <c r="BQ25" s="242">
        <v>0</v>
      </c>
      <c r="BR25" s="239">
        <v>0</v>
      </c>
      <c r="BS25" s="239">
        <f>SUM(BQ25)</f>
        <v>0</v>
      </c>
      <c r="BT25" s="239">
        <f>SUM(BR25)</f>
        <v>0</v>
      </c>
      <c r="BU25" s="444">
        <f>((BS25*$P$25)+(BS26*$P$26)+(BS27*$P$27)) / $I$25</f>
        <v>0</v>
      </c>
      <c r="BV25" s="444">
        <f>((BT25*$P$25)+(BT26*$P$26)+(BT27*$P$27)) / $I$25</f>
        <v>0</v>
      </c>
      <c r="BW25" s="247"/>
      <c r="BX25" s="244"/>
      <c r="BY25" s="248">
        <v>1</v>
      </c>
      <c r="BZ25" s="737">
        <v>1</v>
      </c>
      <c r="CA25" s="239">
        <f>SUM(BY25)</f>
        <v>1</v>
      </c>
      <c r="CB25" s="239">
        <f>SUM(BZ25)</f>
        <v>1</v>
      </c>
      <c r="CC25" s="444">
        <f>((CA25*$P$25)+(CA26*$P$26)+(CA27*$P$27)) / $I$25</f>
        <v>0.41666666666666669</v>
      </c>
      <c r="CD25" s="444">
        <f>((CB25*$P$25)+(CB26*$P$26)+(CB27*$P$27)) / $I$25</f>
        <v>0.41666666666666669</v>
      </c>
      <c r="CE25" s="247"/>
      <c r="CF25" s="244" t="s">
        <v>777</v>
      </c>
      <c r="CG25" s="242">
        <v>0</v>
      </c>
      <c r="CH25" s="737">
        <v>0</v>
      </c>
      <c r="CI25" s="239">
        <f>SUM(CG25)</f>
        <v>0</v>
      </c>
      <c r="CJ25" s="239">
        <f>SUM(CH25)</f>
        <v>0</v>
      </c>
      <c r="CK25" s="444">
        <f>((CI25*$P$25)+(CI26*$P$26)+(CI27*$P$27)) / $I$25</f>
        <v>0.15</v>
      </c>
      <c r="CL25" s="444">
        <f>((CJ25*$P$25)+(CJ26*$P$26)+(CJ27*$P$27)) / $I$25</f>
        <v>0.15</v>
      </c>
      <c r="CM25" s="247"/>
      <c r="CN25" s="244"/>
      <c r="CO25" s="242">
        <v>0</v>
      </c>
      <c r="CP25" s="239">
        <v>0</v>
      </c>
      <c r="CQ25" s="239">
        <f>SUM(CO25)</f>
        <v>0</v>
      </c>
      <c r="CR25" s="239">
        <f>SUM(CP25)</f>
        <v>0</v>
      </c>
      <c r="CS25" s="444">
        <f>((CQ25*$P$25)+(CQ26*$P$26)+(CQ27*$P$27)) / $I$25</f>
        <v>0.15</v>
      </c>
      <c r="CT25" s="444">
        <f>((CR25*$P$25)+(CR26*$P$26)+(CR27*$P$27)) / $I$25</f>
        <v>0.15</v>
      </c>
      <c r="CU25" s="247"/>
      <c r="CV25" s="244"/>
      <c r="CW25" s="242">
        <v>0</v>
      </c>
      <c r="CX25" s="239">
        <v>0</v>
      </c>
      <c r="CY25" s="239">
        <f>SUM(CW25)</f>
        <v>0</v>
      </c>
      <c r="CZ25" s="239">
        <f>SUM(CX25)</f>
        <v>0</v>
      </c>
      <c r="DA25" s="444">
        <f>((CY25*$P$25)+(CY26*$P$26)+(CY27*$P$27)) / $I$25</f>
        <v>0.15</v>
      </c>
      <c r="DB25" s="444">
        <f>((CZ25*$P$25)+(CZ26*$P$26)+(CZ27*$P$27)) / $I$25</f>
        <v>0.15</v>
      </c>
      <c r="DC25" s="247"/>
      <c r="DD25" s="244"/>
      <c r="DE25" s="242">
        <v>0</v>
      </c>
      <c r="DF25" s="239"/>
      <c r="DG25" s="239">
        <f>SUM(DE25)</f>
        <v>0</v>
      </c>
      <c r="DH25" s="239">
        <f>SUM(DF25)</f>
        <v>0</v>
      </c>
      <c r="DI25" s="444">
        <f>((DG25*$P$25)+(DG26*$P$26)+(DG27*$P$27)) / $I$25</f>
        <v>0.13333333333333333</v>
      </c>
      <c r="DJ25" s="444">
        <f>((DH25*$P$25)+(DH26*$P$26)+(DH27*$P$27)) / $I$25</f>
        <v>0</v>
      </c>
      <c r="DK25" s="247"/>
      <c r="DL25" s="244"/>
      <c r="DM25" s="210">
        <f t="shared" si="2"/>
        <v>1</v>
      </c>
      <c r="DN25" s="242">
        <f t="shared" si="3"/>
        <v>0</v>
      </c>
      <c r="DO25" s="239">
        <f t="shared" si="3"/>
        <v>0</v>
      </c>
      <c r="DP25" s="781" t="e">
        <f t="shared" si="4"/>
        <v>#DIV/0!</v>
      </c>
      <c r="DQ25" s="239">
        <f>+W25+AE25+AM25</f>
        <v>0</v>
      </c>
      <c r="DR25" s="239">
        <f>+X25+AF25+AN25</f>
        <v>0</v>
      </c>
      <c r="DS25" s="239" t="e">
        <f>DR25/DQ25</f>
        <v>#DIV/0!</v>
      </c>
      <c r="DT25" s="782">
        <f>Y25+AG25+AO25</f>
        <v>0</v>
      </c>
      <c r="DU25" s="782">
        <f>Z25+AH25+AP25</f>
        <v>0</v>
      </c>
      <c r="DV25" s="783" t="e">
        <f>DU25/DT25</f>
        <v>#DIV/0!</v>
      </c>
      <c r="DW25" s="242">
        <f>U25+AC25+AK25+AS25+BA25+BI25</f>
        <v>0</v>
      </c>
      <c r="DX25" s="239">
        <f>V25+AD25+AL25+AT25+BB25+BJ25</f>
        <v>0</v>
      </c>
      <c r="DY25" s="781" t="e">
        <f t="shared" si="6"/>
        <v>#DIV/0!</v>
      </c>
      <c r="DZ25" s="239">
        <f>DW25</f>
        <v>0</v>
      </c>
      <c r="EA25" s="239">
        <f>DX25</f>
        <v>0</v>
      </c>
      <c r="EB25" s="239" t="e">
        <f>EA25/DZ25</f>
        <v>#DIV/0!</v>
      </c>
      <c r="EC25" s="782">
        <f t="shared" ref="EC25" si="11">Y25+AG25+AO25+AW25+BE25+BM25</f>
        <v>0</v>
      </c>
      <c r="ED25" s="782">
        <f t="shared" ref="ED25" si="12">Z25+AH25+AP25+AX25+BF25+BN25</f>
        <v>0</v>
      </c>
      <c r="EE25" s="783" t="e">
        <f t="shared" ref="EE25" si="13">ED25/EC25</f>
        <v>#DIV/0!</v>
      </c>
      <c r="EF25" s="242">
        <f t="shared" si="7"/>
        <v>1</v>
      </c>
      <c r="EG25" s="239">
        <f t="shared" si="7"/>
        <v>1</v>
      </c>
      <c r="EH25" s="781">
        <f t="shared" ref="EH25:EH35" si="14">EG25/EF25</f>
        <v>1</v>
      </c>
      <c r="EI25" s="239">
        <f t="shared" ref="EI25:EI35" si="15">EF25</f>
        <v>1</v>
      </c>
      <c r="EJ25" s="239">
        <f t="shared" ref="EJ25:EJ35" si="16">EG25</f>
        <v>1</v>
      </c>
      <c r="EK25" s="239">
        <f>EJ25/EI25</f>
        <v>1</v>
      </c>
      <c r="EL25" s="782">
        <f>Y25+AG25+AO25+AW25+BE25+BM25+BU25+CC25+CK25</f>
        <v>0.56666666666666665</v>
      </c>
      <c r="EM25" s="782">
        <f>Z25+AH25+AP25+AX25+BF25+BN25+BV25+CD25+CL25</f>
        <v>0.56666666666666665</v>
      </c>
      <c r="EN25" s="783">
        <f>EM25/EL25</f>
        <v>1</v>
      </c>
      <c r="EO25" s="242">
        <f t="shared" si="9"/>
        <v>1</v>
      </c>
      <c r="EP25" s="239">
        <f t="shared" si="10"/>
        <v>1</v>
      </c>
      <c r="EQ25" s="781">
        <f t="shared" si="0"/>
        <v>1</v>
      </c>
      <c r="ER25" s="239">
        <f t="shared" ref="ER25:ER35" si="17">EO25</f>
        <v>1</v>
      </c>
      <c r="ES25" s="239">
        <f t="shared" ref="ES25:ES35" si="18">EP25</f>
        <v>1</v>
      </c>
      <c r="ET25" s="239">
        <f>ES25/ER25</f>
        <v>1</v>
      </c>
      <c r="EU25" s="782">
        <f>+Y25+AG25+AO25+AW25+BE25+BU25+CC25+CK25+CS25+DI25+BM25+DA25</f>
        <v>1</v>
      </c>
      <c r="EV25" s="782">
        <f>Z25+AH25+AP25+AX25+BF25+BN25+BV25+CD25+CL25+CT25+DB25+DJ25</f>
        <v>0.8666666666666667</v>
      </c>
      <c r="EW25" s="462">
        <f>EV25/EU25</f>
        <v>0.8666666666666667</v>
      </c>
      <c r="EX25" s="741">
        <f t="shared" si="1"/>
        <v>0</v>
      </c>
    </row>
    <row r="26" spans="1:154" s="725" customFormat="1" ht="57.75" customHeight="1" x14ac:dyDescent="0.25">
      <c r="A26" s="742"/>
      <c r="B26" s="743"/>
      <c r="C26" s="784"/>
      <c r="D26" s="785"/>
      <c r="E26" s="786"/>
      <c r="F26" s="787"/>
      <c r="G26" s="787"/>
      <c r="H26" s="442"/>
      <c r="I26" s="439"/>
      <c r="J26" s="788">
        <v>3</v>
      </c>
      <c r="K26" s="789" t="s">
        <v>729</v>
      </c>
      <c r="L26" s="789" t="s">
        <v>730</v>
      </c>
      <c r="M26" s="790" t="s">
        <v>725</v>
      </c>
      <c r="N26" s="791">
        <v>1</v>
      </c>
      <c r="O26" s="792" t="s">
        <v>756</v>
      </c>
      <c r="P26" s="249">
        <v>0.18</v>
      </c>
      <c r="Q26" s="249">
        <v>0.6</v>
      </c>
      <c r="R26" s="250">
        <v>45626</v>
      </c>
      <c r="S26" s="793" t="s">
        <v>732</v>
      </c>
      <c r="T26" s="251">
        <v>1</v>
      </c>
      <c r="U26" s="252">
        <v>0</v>
      </c>
      <c r="V26" s="249">
        <v>0</v>
      </c>
      <c r="W26" s="249">
        <f t="shared" ref="W26:W27" si="19">SUM(U26)</f>
        <v>0</v>
      </c>
      <c r="X26" s="249">
        <f t="shared" ref="X26:X27" si="20">SUM(V26)</f>
        <v>0</v>
      </c>
      <c r="Y26" s="445"/>
      <c r="Z26" s="445"/>
      <c r="AA26" s="253"/>
      <c r="AB26" s="254"/>
      <c r="AC26" s="252">
        <v>0</v>
      </c>
      <c r="AD26" s="249">
        <v>0</v>
      </c>
      <c r="AE26" s="249">
        <f t="shared" ref="AE26:AE27" si="21">SUM(AC26)</f>
        <v>0</v>
      </c>
      <c r="AF26" s="249">
        <f t="shared" ref="AF26:AF27" si="22">SUM(AD26)</f>
        <v>0</v>
      </c>
      <c r="AG26" s="445"/>
      <c r="AH26" s="445"/>
      <c r="AI26" s="253"/>
      <c r="AJ26" s="254"/>
      <c r="AK26" s="252">
        <v>0</v>
      </c>
      <c r="AL26" s="249">
        <v>0</v>
      </c>
      <c r="AM26" s="249">
        <f t="shared" ref="AM26:AM27" si="23">SUM(AK26)</f>
        <v>0</v>
      </c>
      <c r="AN26" s="249">
        <f t="shared" ref="AN26:AN27" si="24">SUM(AL26)</f>
        <v>0</v>
      </c>
      <c r="AO26" s="445"/>
      <c r="AP26" s="445"/>
      <c r="AQ26" s="253"/>
      <c r="AR26" s="254"/>
      <c r="AS26" s="252">
        <v>0</v>
      </c>
      <c r="AT26" s="249">
        <v>0</v>
      </c>
      <c r="AU26" s="249">
        <f t="shared" ref="AU26:AU27" si="25">SUM(AS26)</f>
        <v>0</v>
      </c>
      <c r="AV26" s="249">
        <f t="shared" ref="AV26:AV27" si="26">SUM(AT26)</f>
        <v>0</v>
      </c>
      <c r="AW26" s="445"/>
      <c r="AX26" s="445"/>
      <c r="AY26" s="253"/>
      <c r="AZ26" s="254"/>
      <c r="BA26" s="252">
        <v>0</v>
      </c>
      <c r="BB26" s="249">
        <v>0</v>
      </c>
      <c r="BC26" s="249">
        <f t="shared" ref="BC26:BC27" si="27">SUM(BA26)</f>
        <v>0</v>
      </c>
      <c r="BD26" s="249">
        <f t="shared" ref="BD26:BD27" si="28">SUM(BB26)</f>
        <v>0</v>
      </c>
      <c r="BE26" s="445"/>
      <c r="BF26" s="445"/>
      <c r="BG26" s="255"/>
      <c r="BH26" s="254"/>
      <c r="BI26" s="252">
        <v>0</v>
      </c>
      <c r="BJ26" s="249">
        <v>0</v>
      </c>
      <c r="BK26" s="249">
        <f t="shared" ref="BK26:BK27" si="29">SUM(BI26)</f>
        <v>0</v>
      </c>
      <c r="BL26" s="249">
        <f t="shared" ref="BL26:BL27" si="30">SUM(BJ26)</f>
        <v>0</v>
      </c>
      <c r="BM26" s="445"/>
      <c r="BN26" s="445"/>
      <c r="BO26" s="256"/>
      <c r="BP26" s="254"/>
      <c r="BQ26" s="252">
        <v>0</v>
      </c>
      <c r="BR26" s="249">
        <v>0</v>
      </c>
      <c r="BS26" s="249">
        <f t="shared" ref="BS26:BS27" si="31">SUM(BQ26)</f>
        <v>0</v>
      </c>
      <c r="BT26" s="249">
        <f t="shared" ref="BT26:BT27" si="32">SUM(BR26)</f>
        <v>0</v>
      </c>
      <c r="BU26" s="445"/>
      <c r="BV26" s="445"/>
      <c r="BW26" s="257"/>
      <c r="BX26" s="254"/>
      <c r="BY26" s="258">
        <v>0.25</v>
      </c>
      <c r="BZ26" s="754">
        <v>0.25</v>
      </c>
      <c r="CA26" s="249">
        <f>SUM(BY26)</f>
        <v>0.25</v>
      </c>
      <c r="CB26" s="249">
        <f t="shared" ref="CB26:CB27" si="33">SUM(BZ26)</f>
        <v>0.25</v>
      </c>
      <c r="CC26" s="445"/>
      <c r="CD26" s="445"/>
      <c r="CE26" s="257"/>
      <c r="CF26" s="254" t="s">
        <v>778</v>
      </c>
      <c r="CG26" s="258">
        <v>0.25</v>
      </c>
      <c r="CH26" s="754">
        <v>0.25</v>
      </c>
      <c r="CI26" s="249">
        <f>SUM(CG26)</f>
        <v>0.25</v>
      </c>
      <c r="CJ26" s="249">
        <f t="shared" ref="CJ26:CJ27" si="34">SUM(CH26)</f>
        <v>0.25</v>
      </c>
      <c r="CK26" s="445"/>
      <c r="CL26" s="445"/>
      <c r="CM26" s="257" t="s">
        <v>815</v>
      </c>
      <c r="CN26" s="254" t="s">
        <v>778</v>
      </c>
      <c r="CO26" s="258">
        <v>0.25</v>
      </c>
      <c r="CP26" s="249">
        <v>0.25</v>
      </c>
      <c r="CQ26" s="249">
        <f>SUM(CO26)</f>
        <v>0.25</v>
      </c>
      <c r="CR26" s="249">
        <f t="shared" ref="CR26:CR27" si="35">SUM(CP26)</f>
        <v>0.25</v>
      </c>
      <c r="CS26" s="445"/>
      <c r="CT26" s="445"/>
      <c r="CU26" s="257" t="s">
        <v>821</v>
      </c>
      <c r="CV26" s="254" t="s">
        <v>778</v>
      </c>
      <c r="CW26" s="258">
        <v>0.25</v>
      </c>
      <c r="CX26" s="249">
        <v>0.25</v>
      </c>
      <c r="CY26" s="249">
        <f>SUM(CW26)</f>
        <v>0.25</v>
      </c>
      <c r="CZ26" s="249">
        <f t="shared" ref="CZ26:CZ27" si="36">SUM(CX26)</f>
        <v>0.25</v>
      </c>
      <c r="DA26" s="445"/>
      <c r="DB26" s="445"/>
      <c r="DC26" s="257"/>
      <c r="DD26" s="254" t="s">
        <v>778</v>
      </c>
      <c r="DE26" s="252">
        <v>0</v>
      </c>
      <c r="DF26" s="249"/>
      <c r="DG26" s="249">
        <f>SUM(DE26)</f>
        <v>0</v>
      </c>
      <c r="DH26" s="249">
        <f t="shared" ref="DH26:DH27" si="37">SUM(DF26)</f>
        <v>0</v>
      </c>
      <c r="DI26" s="445"/>
      <c r="DJ26" s="445"/>
      <c r="DK26" s="257"/>
      <c r="DL26" s="254"/>
      <c r="DM26" s="210">
        <f t="shared" si="2"/>
        <v>1</v>
      </c>
      <c r="DN26" s="252">
        <f t="shared" si="3"/>
        <v>0</v>
      </c>
      <c r="DO26" s="249">
        <f t="shared" si="3"/>
        <v>0</v>
      </c>
      <c r="DP26" s="794" t="e">
        <f t="shared" si="4"/>
        <v>#DIV/0!</v>
      </c>
      <c r="DQ26" s="249">
        <f t="shared" ref="DQ26:DQ27" si="38">+W26+AE26+AM26</f>
        <v>0</v>
      </c>
      <c r="DR26" s="249">
        <f t="shared" ref="DR26:DR27" si="39">+X26+AF26+AN26</f>
        <v>0</v>
      </c>
      <c r="DS26" s="249" t="e">
        <f t="shared" ref="DS26:DS27" si="40">DR26/DQ26</f>
        <v>#DIV/0!</v>
      </c>
      <c r="DT26" s="795"/>
      <c r="DU26" s="795"/>
      <c r="DV26" s="796"/>
      <c r="DW26" s="252">
        <f t="shared" si="5"/>
        <v>0</v>
      </c>
      <c r="DX26" s="249">
        <f t="shared" si="5"/>
        <v>0</v>
      </c>
      <c r="DY26" s="794" t="e">
        <f t="shared" si="6"/>
        <v>#DIV/0!</v>
      </c>
      <c r="DZ26" s="249">
        <f t="shared" ref="DZ26:DZ35" si="41">DW26</f>
        <v>0</v>
      </c>
      <c r="EA26" s="249">
        <f t="shared" ref="EA26:EA35" si="42">DX26</f>
        <v>0</v>
      </c>
      <c r="EB26" s="249" t="e">
        <f>EA26/DZ26</f>
        <v>#DIV/0!</v>
      </c>
      <c r="EC26" s="795"/>
      <c r="ED26" s="795"/>
      <c r="EE26" s="796"/>
      <c r="EF26" s="252">
        <f t="shared" si="7"/>
        <v>0.5</v>
      </c>
      <c r="EG26" s="249">
        <f t="shared" si="7"/>
        <v>0.5</v>
      </c>
      <c r="EH26" s="794">
        <f t="shared" si="14"/>
        <v>1</v>
      </c>
      <c r="EI26" s="249">
        <f t="shared" si="15"/>
        <v>0.5</v>
      </c>
      <c r="EJ26" s="249">
        <f t="shared" si="16"/>
        <v>0.5</v>
      </c>
      <c r="EK26" s="249">
        <f t="shared" ref="EK26" si="43">EJ26/EI26</f>
        <v>1</v>
      </c>
      <c r="EL26" s="795"/>
      <c r="EM26" s="795"/>
      <c r="EN26" s="796"/>
      <c r="EO26" s="252">
        <f t="shared" si="9"/>
        <v>1</v>
      </c>
      <c r="EP26" s="249">
        <f t="shared" si="10"/>
        <v>1</v>
      </c>
      <c r="EQ26" s="794">
        <f t="shared" si="0"/>
        <v>1</v>
      </c>
      <c r="ER26" s="249">
        <f t="shared" si="17"/>
        <v>1</v>
      </c>
      <c r="ES26" s="249">
        <f t="shared" si="18"/>
        <v>1</v>
      </c>
      <c r="ET26" s="249">
        <f t="shared" ref="ET26" si="44">ES26/ER26</f>
        <v>1</v>
      </c>
      <c r="EU26" s="795"/>
      <c r="EV26" s="795"/>
      <c r="EW26" s="463"/>
      <c r="EX26" s="741">
        <f t="shared" si="1"/>
        <v>0</v>
      </c>
    </row>
    <row r="27" spans="1:154" s="725" customFormat="1" ht="57.75" customHeight="1" thickBot="1" x14ac:dyDescent="0.3">
      <c r="A27" s="742"/>
      <c r="B27" s="743"/>
      <c r="C27" s="797"/>
      <c r="D27" s="798"/>
      <c r="E27" s="799"/>
      <c r="F27" s="800"/>
      <c r="G27" s="800"/>
      <c r="H27" s="443"/>
      <c r="I27" s="440"/>
      <c r="J27" s="801">
        <v>4</v>
      </c>
      <c r="K27" s="802" t="s">
        <v>766</v>
      </c>
      <c r="L27" s="802" t="s">
        <v>731</v>
      </c>
      <c r="M27" s="803" t="s">
        <v>725</v>
      </c>
      <c r="N27" s="804">
        <v>1</v>
      </c>
      <c r="O27" s="805" t="s">
        <v>756</v>
      </c>
      <c r="P27" s="259">
        <v>0.04</v>
      </c>
      <c r="Q27" s="259">
        <v>0.13300000000000001</v>
      </c>
      <c r="R27" s="260">
        <v>45657</v>
      </c>
      <c r="S27" s="806" t="s">
        <v>767</v>
      </c>
      <c r="T27" s="261">
        <v>1</v>
      </c>
      <c r="U27" s="262">
        <v>0</v>
      </c>
      <c r="V27" s="259">
        <v>0</v>
      </c>
      <c r="W27" s="259">
        <f t="shared" si="19"/>
        <v>0</v>
      </c>
      <c r="X27" s="259">
        <f t="shared" si="20"/>
        <v>0</v>
      </c>
      <c r="Y27" s="445"/>
      <c r="Z27" s="445"/>
      <c r="AA27" s="263"/>
      <c r="AB27" s="264"/>
      <c r="AC27" s="262">
        <v>0</v>
      </c>
      <c r="AD27" s="259">
        <v>0</v>
      </c>
      <c r="AE27" s="259">
        <f t="shared" si="21"/>
        <v>0</v>
      </c>
      <c r="AF27" s="259">
        <f t="shared" si="22"/>
        <v>0</v>
      </c>
      <c r="AG27" s="445"/>
      <c r="AH27" s="445"/>
      <c r="AI27" s="263"/>
      <c r="AJ27" s="264"/>
      <c r="AK27" s="262">
        <v>0</v>
      </c>
      <c r="AL27" s="259">
        <v>0</v>
      </c>
      <c r="AM27" s="259">
        <f t="shared" si="23"/>
        <v>0</v>
      </c>
      <c r="AN27" s="259">
        <f t="shared" si="24"/>
        <v>0</v>
      </c>
      <c r="AO27" s="445"/>
      <c r="AP27" s="445"/>
      <c r="AQ27" s="263"/>
      <c r="AR27" s="264"/>
      <c r="AS27" s="262">
        <v>0</v>
      </c>
      <c r="AT27" s="259">
        <v>0</v>
      </c>
      <c r="AU27" s="259">
        <f t="shared" si="25"/>
        <v>0</v>
      </c>
      <c r="AV27" s="259">
        <f t="shared" si="26"/>
        <v>0</v>
      </c>
      <c r="AW27" s="445"/>
      <c r="AX27" s="445"/>
      <c r="AY27" s="263"/>
      <c r="AZ27" s="264"/>
      <c r="BA27" s="262">
        <v>0</v>
      </c>
      <c r="BB27" s="259">
        <v>0</v>
      </c>
      <c r="BC27" s="259">
        <f t="shared" si="27"/>
        <v>0</v>
      </c>
      <c r="BD27" s="259">
        <f t="shared" si="28"/>
        <v>0</v>
      </c>
      <c r="BE27" s="445"/>
      <c r="BF27" s="445"/>
      <c r="BG27" s="265"/>
      <c r="BH27" s="264"/>
      <c r="BI27" s="262">
        <v>0</v>
      </c>
      <c r="BJ27" s="259">
        <v>0</v>
      </c>
      <c r="BK27" s="259">
        <f t="shared" si="29"/>
        <v>0</v>
      </c>
      <c r="BL27" s="259">
        <f t="shared" si="30"/>
        <v>0</v>
      </c>
      <c r="BM27" s="445"/>
      <c r="BN27" s="445"/>
      <c r="BO27" s="266"/>
      <c r="BP27" s="264"/>
      <c r="BQ27" s="262">
        <v>0</v>
      </c>
      <c r="BR27" s="259">
        <v>0</v>
      </c>
      <c r="BS27" s="259">
        <f t="shared" si="31"/>
        <v>0</v>
      </c>
      <c r="BT27" s="259">
        <f t="shared" si="32"/>
        <v>0</v>
      </c>
      <c r="BU27" s="445"/>
      <c r="BV27" s="445"/>
      <c r="BW27" s="267"/>
      <c r="BX27" s="264"/>
      <c r="BY27" s="262">
        <v>0</v>
      </c>
      <c r="BZ27" s="807">
        <v>0</v>
      </c>
      <c r="CA27" s="259">
        <f t="shared" ref="CA27" si="45">SUM(BY27)</f>
        <v>0</v>
      </c>
      <c r="CB27" s="259">
        <f t="shared" si="33"/>
        <v>0</v>
      </c>
      <c r="CC27" s="445"/>
      <c r="CD27" s="445"/>
      <c r="CE27" s="267"/>
      <c r="CF27" s="264"/>
      <c r="CG27" s="262">
        <v>0</v>
      </c>
      <c r="CH27" s="807">
        <v>0</v>
      </c>
      <c r="CI27" s="259">
        <f t="shared" ref="CI27" si="46">SUM(CG27)</f>
        <v>0</v>
      </c>
      <c r="CJ27" s="259">
        <f t="shared" si="34"/>
        <v>0</v>
      </c>
      <c r="CK27" s="445"/>
      <c r="CL27" s="445"/>
      <c r="CM27" s="267"/>
      <c r="CN27" s="264"/>
      <c r="CO27" s="262">
        <v>0</v>
      </c>
      <c r="CP27" s="259">
        <v>0</v>
      </c>
      <c r="CQ27" s="259">
        <f t="shared" ref="CQ27" si="47">SUM(CO27)</f>
        <v>0</v>
      </c>
      <c r="CR27" s="259">
        <f t="shared" si="35"/>
        <v>0</v>
      </c>
      <c r="CS27" s="445"/>
      <c r="CT27" s="445"/>
      <c r="CU27" s="267"/>
      <c r="CV27" s="264"/>
      <c r="CW27" s="262">
        <v>0</v>
      </c>
      <c r="CX27" s="259">
        <v>0</v>
      </c>
      <c r="CY27" s="259">
        <f t="shared" ref="CY27" si="48">SUM(CW27)</f>
        <v>0</v>
      </c>
      <c r="CZ27" s="259">
        <f t="shared" si="36"/>
        <v>0</v>
      </c>
      <c r="DA27" s="445"/>
      <c r="DB27" s="445"/>
      <c r="DC27" s="267"/>
      <c r="DD27" s="264"/>
      <c r="DE27" s="268">
        <v>1</v>
      </c>
      <c r="DF27" s="269"/>
      <c r="DG27" s="269">
        <f t="shared" ref="DG27" si="49">SUM(DE27)</f>
        <v>1</v>
      </c>
      <c r="DH27" s="269">
        <f t="shared" si="37"/>
        <v>0</v>
      </c>
      <c r="DI27" s="445"/>
      <c r="DJ27" s="445"/>
      <c r="DK27" s="270"/>
      <c r="DL27" s="271" t="s">
        <v>788</v>
      </c>
      <c r="DM27" s="210">
        <f t="shared" si="2"/>
        <v>1</v>
      </c>
      <c r="DN27" s="272">
        <f t="shared" si="3"/>
        <v>0</v>
      </c>
      <c r="DO27" s="269">
        <f t="shared" si="3"/>
        <v>0</v>
      </c>
      <c r="DP27" s="808" t="e">
        <f t="shared" si="4"/>
        <v>#DIV/0!</v>
      </c>
      <c r="DQ27" s="269">
        <f t="shared" si="38"/>
        <v>0</v>
      </c>
      <c r="DR27" s="269">
        <f t="shared" si="39"/>
        <v>0</v>
      </c>
      <c r="DS27" s="269" t="e">
        <f t="shared" si="40"/>
        <v>#DIV/0!</v>
      </c>
      <c r="DT27" s="809"/>
      <c r="DU27" s="809"/>
      <c r="DV27" s="810"/>
      <c r="DW27" s="272">
        <f t="shared" si="5"/>
        <v>0</v>
      </c>
      <c r="DX27" s="269">
        <f t="shared" si="5"/>
        <v>0</v>
      </c>
      <c r="DY27" s="808" t="e">
        <f t="shared" si="6"/>
        <v>#DIV/0!</v>
      </c>
      <c r="DZ27" s="269">
        <f t="shared" si="41"/>
        <v>0</v>
      </c>
      <c r="EA27" s="269">
        <f>DX27</f>
        <v>0</v>
      </c>
      <c r="EB27" s="269" t="e">
        <f t="shared" ref="EB27:EB35" si="50">EA27/DZ27</f>
        <v>#DIV/0!</v>
      </c>
      <c r="EC27" s="809"/>
      <c r="ED27" s="809"/>
      <c r="EE27" s="810"/>
      <c r="EF27" s="272">
        <f t="shared" si="7"/>
        <v>0</v>
      </c>
      <c r="EG27" s="269">
        <f t="shared" si="7"/>
        <v>0</v>
      </c>
      <c r="EH27" s="808" t="e">
        <f t="shared" si="14"/>
        <v>#DIV/0!</v>
      </c>
      <c r="EI27" s="269">
        <f t="shared" si="15"/>
        <v>0</v>
      </c>
      <c r="EJ27" s="269">
        <f t="shared" si="16"/>
        <v>0</v>
      </c>
      <c r="EK27" s="269" t="e">
        <f t="shared" ref="EK27:EK35" si="51">EJ27/EI27</f>
        <v>#DIV/0!</v>
      </c>
      <c r="EL27" s="809"/>
      <c r="EM27" s="809"/>
      <c r="EN27" s="810"/>
      <c r="EO27" s="272">
        <f t="shared" si="9"/>
        <v>1</v>
      </c>
      <c r="EP27" s="269">
        <f t="shared" si="10"/>
        <v>0</v>
      </c>
      <c r="EQ27" s="808">
        <f t="shared" si="0"/>
        <v>0</v>
      </c>
      <c r="ER27" s="269">
        <f t="shared" si="17"/>
        <v>1</v>
      </c>
      <c r="ES27" s="269">
        <f t="shared" si="18"/>
        <v>0</v>
      </c>
      <c r="ET27" s="269">
        <f t="shared" ref="ET27:ET35" si="52">ES27/ER27</f>
        <v>0</v>
      </c>
      <c r="EU27" s="809"/>
      <c r="EV27" s="809"/>
      <c r="EW27" s="464"/>
      <c r="EX27" s="741">
        <f t="shared" si="1"/>
        <v>0</v>
      </c>
    </row>
    <row r="28" spans="1:154" s="725" customFormat="1" ht="57.75" customHeight="1" x14ac:dyDescent="0.25">
      <c r="A28" s="742"/>
      <c r="B28" s="743"/>
      <c r="C28" s="728" t="s">
        <v>715</v>
      </c>
      <c r="D28" s="729">
        <v>3</v>
      </c>
      <c r="E28" s="730" t="s">
        <v>720</v>
      </c>
      <c r="F28" s="731" t="s">
        <v>733</v>
      </c>
      <c r="G28" s="731" t="s">
        <v>725</v>
      </c>
      <c r="H28" s="432">
        <v>1</v>
      </c>
      <c r="I28" s="434">
        <v>0.11</v>
      </c>
      <c r="J28" s="811">
        <v>5</v>
      </c>
      <c r="K28" s="812" t="s">
        <v>734</v>
      </c>
      <c r="L28" s="812" t="s">
        <v>736</v>
      </c>
      <c r="M28" s="813" t="s">
        <v>725</v>
      </c>
      <c r="N28" s="814">
        <v>1</v>
      </c>
      <c r="O28" s="815" t="s">
        <v>756</v>
      </c>
      <c r="P28" s="202">
        <v>0.03</v>
      </c>
      <c r="Q28" s="202">
        <v>0.27300000000000002</v>
      </c>
      <c r="R28" s="273">
        <v>45565</v>
      </c>
      <c r="S28" s="816" t="s">
        <v>773</v>
      </c>
      <c r="T28" s="274">
        <v>1</v>
      </c>
      <c r="U28" s="201">
        <v>0</v>
      </c>
      <c r="V28" s="202">
        <v>0</v>
      </c>
      <c r="W28" s="202">
        <f>SUM(U28)</f>
        <v>0</v>
      </c>
      <c r="X28" s="202">
        <f>SUM(V28)</f>
        <v>0</v>
      </c>
      <c r="Y28" s="446">
        <f>((W28*$P$28)+(W29*$P$29)+(W30*$P$30)) / $I$28</f>
        <v>0</v>
      </c>
      <c r="Z28" s="446">
        <f>((X28*$P$28)+(X29*$P$29)+(X30*$P$30)) / $I$28</f>
        <v>0</v>
      </c>
      <c r="AA28" s="203"/>
      <c r="AB28" s="275"/>
      <c r="AC28" s="201">
        <v>0</v>
      </c>
      <c r="AD28" s="202">
        <v>0</v>
      </c>
      <c r="AE28" s="202">
        <f>SUM(AC28)</f>
        <v>0</v>
      </c>
      <c r="AF28" s="202">
        <f>SUM(AD28)</f>
        <v>0</v>
      </c>
      <c r="AG28" s="446">
        <f>((AE28*$P$28)+(AE29*$P$29)+(AE30*$P$30)) / $I$28</f>
        <v>0</v>
      </c>
      <c r="AH28" s="446">
        <f>((AF28*$P$28)+(AF29*$P$29)+(AF30*$P$30)) / $I$28</f>
        <v>0</v>
      </c>
      <c r="AI28" s="203"/>
      <c r="AJ28" s="275"/>
      <c r="AK28" s="201">
        <v>0</v>
      </c>
      <c r="AL28" s="202">
        <v>0</v>
      </c>
      <c r="AM28" s="202">
        <f>SUM(AK28)</f>
        <v>0</v>
      </c>
      <c r="AN28" s="202">
        <f>SUM(AL28)</f>
        <v>0</v>
      </c>
      <c r="AO28" s="446">
        <f>((AM28*$P$28)+(AM29*$P$29)+(AM30*$P$30)) / $I$28</f>
        <v>0</v>
      </c>
      <c r="AP28" s="446">
        <f>((AN28*$P$28)+(AN29*$P$29)+(AN30*$P$30)) / $I$28</f>
        <v>0</v>
      </c>
      <c r="AQ28" s="203"/>
      <c r="AR28" s="275"/>
      <c r="AS28" s="201">
        <v>0</v>
      </c>
      <c r="AT28" s="202">
        <v>0</v>
      </c>
      <c r="AU28" s="202">
        <f>SUM(AS28)</f>
        <v>0</v>
      </c>
      <c r="AV28" s="202">
        <f>SUM(AT28)</f>
        <v>0</v>
      </c>
      <c r="AW28" s="446">
        <f>((AU28*$P$28)+(AU29*$P$29)+(AU30*$P$30)) / $I$28</f>
        <v>0</v>
      </c>
      <c r="AX28" s="446">
        <f>((AV28*$P$28)+(AV29*$P$29)+(AV30*$P$30)) / $I$28</f>
        <v>0</v>
      </c>
      <c r="AY28" s="203"/>
      <c r="AZ28" s="275"/>
      <c r="BA28" s="201">
        <v>0</v>
      </c>
      <c r="BB28" s="202">
        <v>0</v>
      </c>
      <c r="BC28" s="202">
        <f>SUM(BA28)</f>
        <v>0</v>
      </c>
      <c r="BD28" s="202">
        <f>SUM(BB28)</f>
        <v>0</v>
      </c>
      <c r="BE28" s="446">
        <f>((BC28*$P$28)+(BC29*$P$29)+(BC30*$P$30)) / $I$28</f>
        <v>0</v>
      </c>
      <c r="BF28" s="446">
        <f>((BD28*$P$28)+(BD29*$P$29)+(BD30*$P$30)) / $I$28</f>
        <v>0</v>
      </c>
      <c r="BG28" s="203"/>
      <c r="BH28" s="275"/>
      <c r="BI28" s="201">
        <v>0</v>
      </c>
      <c r="BJ28" s="202">
        <v>0</v>
      </c>
      <c r="BK28" s="202">
        <f>SUM(BI28)</f>
        <v>0</v>
      </c>
      <c r="BL28" s="202">
        <f>SUM(BJ28)</f>
        <v>0</v>
      </c>
      <c r="BM28" s="446">
        <f>((BK28*$P$28)+(BK29*$P$29)+(BK30*$P$30)) / $I$28</f>
        <v>0</v>
      </c>
      <c r="BN28" s="446">
        <f>((BL28*$P$28)+(BL29*$P$29)+(BL30*$P$30)) / $I$28</f>
        <v>0</v>
      </c>
      <c r="BO28" s="276"/>
      <c r="BP28" s="204"/>
      <c r="BQ28" s="201">
        <v>0</v>
      </c>
      <c r="BR28" s="202">
        <v>0</v>
      </c>
      <c r="BS28" s="202">
        <f>SUM(BQ28)</f>
        <v>0</v>
      </c>
      <c r="BT28" s="202">
        <f>SUM(BR28)</f>
        <v>0</v>
      </c>
      <c r="BU28" s="446">
        <f>((BS28*$P$28)+(BS29*$P$29)+(BS30*$P$30)) / $I$28</f>
        <v>0</v>
      </c>
      <c r="BV28" s="446">
        <f>((BT28*$P$28)+(BT29*$P$29)+(BT30*$P$30)) / $I$28</f>
        <v>0</v>
      </c>
      <c r="BW28" s="209"/>
      <c r="BX28" s="204"/>
      <c r="BY28" s="208">
        <v>0.6</v>
      </c>
      <c r="BZ28" s="737">
        <v>0.6</v>
      </c>
      <c r="CA28" s="202">
        <f>SUM(BY28)</f>
        <v>0.6</v>
      </c>
      <c r="CB28" s="202">
        <f>SUM(BZ28)</f>
        <v>0.6</v>
      </c>
      <c r="CC28" s="446">
        <f>((CA28*$P$28)+(CA29*$P$29)+(CA30*$P$30)) / $I$28</f>
        <v>0.2181818181818182</v>
      </c>
      <c r="CD28" s="446">
        <f>((CB28*$P$28)+(CB29*$P$29)+(CB30*$P$30)) / $I$28</f>
        <v>0.2181818181818182</v>
      </c>
      <c r="CE28" s="209"/>
      <c r="CF28" s="275" t="s">
        <v>779</v>
      </c>
      <c r="CG28" s="208">
        <v>0.4</v>
      </c>
      <c r="CH28" s="737">
        <v>0.4</v>
      </c>
      <c r="CI28" s="202">
        <f>SUM(CG28)</f>
        <v>0.4</v>
      </c>
      <c r="CJ28" s="202">
        <f>SUM(CH28)</f>
        <v>0.4</v>
      </c>
      <c r="CK28" s="446">
        <f>((CI28*$P$28)+(CI29*$P$29)+(CI30*$P$30)) / $I$28</f>
        <v>0.27727272727272728</v>
      </c>
      <c r="CL28" s="446">
        <f>((CJ28*$P$28)+(CJ29*$P$29)+(CJ30*$P$30)) / $I$28</f>
        <v>0.27727272727272728</v>
      </c>
      <c r="CM28" s="209"/>
      <c r="CN28" s="275" t="s">
        <v>779</v>
      </c>
      <c r="CO28" s="201">
        <v>0</v>
      </c>
      <c r="CP28" s="202">
        <v>0</v>
      </c>
      <c r="CQ28" s="202">
        <f>SUM(CO28)</f>
        <v>0</v>
      </c>
      <c r="CR28" s="202">
        <f>SUM(CP28)</f>
        <v>0</v>
      </c>
      <c r="CS28" s="446">
        <f>((CQ28*$P$28)+(CQ29*$P$29)+(CQ30*$P$30)) / $I$28</f>
        <v>0.16818181818181821</v>
      </c>
      <c r="CT28" s="446">
        <f>((CR28*$P$28)+(CR29*$P$29)+(CR30*$P$30)) / $I$28</f>
        <v>0.16818181818181821</v>
      </c>
      <c r="CU28" s="209"/>
      <c r="CV28" s="275"/>
      <c r="CW28" s="201">
        <v>0</v>
      </c>
      <c r="CX28" s="202">
        <v>0</v>
      </c>
      <c r="CY28" s="202">
        <f>SUM(CW28)</f>
        <v>0</v>
      </c>
      <c r="CZ28" s="202">
        <f>SUM(CX28)</f>
        <v>0</v>
      </c>
      <c r="DA28" s="446">
        <f>((CY28*$P$28)+(CY29*$P$29)+(CY30*$P$30)) / $I$28</f>
        <v>0.16818181818181821</v>
      </c>
      <c r="DB28" s="446">
        <f>((CZ28*$P$28)+(CZ29*$P$29)+(CZ30*$P$30)) / $I$28</f>
        <v>0.16818181818181821</v>
      </c>
      <c r="DC28" s="209"/>
      <c r="DD28" s="204"/>
      <c r="DE28" s="201">
        <v>0</v>
      </c>
      <c r="DF28" s="202"/>
      <c r="DG28" s="202">
        <f>SUM(DE28)</f>
        <v>0</v>
      </c>
      <c r="DH28" s="202">
        <f>SUM(DF28)</f>
        <v>0</v>
      </c>
      <c r="DI28" s="446">
        <f>((DG28*$P$28)+(DG29*$P$29)+(DG30*$P$30)) / $I$28</f>
        <v>0.16818181818181821</v>
      </c>
      <c r="DJ28" s="446">
        <f>((DH28*$P$28)+(DH29*$P$29)+(DH30*$P$30)) / $I$28</f>
        <v>0</v>
      </c>
      <c r="DK28" s="209"/>
      <c r="DL28" s="204"/>
      <c r="DM28" s="210">
        <f t="shared" si="2"/>
        <v>1</v>
      </c>
      <c r="DN28" s="277">
        <f t="shared" si="3"/>
        <v>0</v>
      </c>
      <c r="DO28" s="278">
        <f t="shared" si="3"/>
        <v>0</v>
      </c>
      <c r="DP28" s="817" t="e">
        <f t="shared" si="4"/>
        <v>#DIV/0!</v>
      </c>
      <c r="DQ28" s="278">
        <f t="shared" ref="DQ28:DQ35" si="53">+W28+AE28+AM28</f>
        <v>0</v>
      </c>
      <c r="DR28" s="278">
        <f t="shared" ref="DR28:DR35" si="54">+X28+AF28+AN28</f>
        <v>0</v>
      </c>
      <c r="DS28" s="278" t="e">
        <f t="shared" ref="DS28:DS35" si="55">DR28/DQ28</f>
        <v>#DIV/0!</v>
      </c>
      <c r="DT28" s="818">
        <f>Y28+AG28+AO28</f>
        <v>0</v>
      </c>
      <c r="DU28" s="818">
        <f t="shared" ref="DU28" si="56">Z28+AH28+AP28</f>
        <v>0</v>
      </c>
      <c r="DV28" s="819" t="e">
        <f t="shared" ref="DV28" si="57">DU28/DT28</f>
        <v>#DIV/0!</v>
      </c>
      <c r="DW28" s="277">
        <f t="shared" si="5"/>
        <v>0</v>
      </c>
      <c r="DX28" s="278">
        <f t="shared" si="5"/>
        <v>0</v>
      </c>
      <c r="DY28" s="817" t="e">
        <f t="shared" si="6"/>
        <v>#DIV/0!</v>
      </c>
      <c r="DZ28" s="278">
        <f t="shared" si="41"/>
        <v>0</v>
      </c>
      <c r="EA28" s="278">
        <f t="shared" si="42"/>
        <v>0</v>
      </c>
      <c r="EB28" s="278" t="e">
        <f t="shared" si="50"/>
        <v>#DIV/0!</v>
      </c>
      <c r="EC28" s="818">
        <f t="shared" ref="EC28" si="58">Y28+AG28+AO28+AW28+BE28+BM28</f>
        <v>0</v>
      </c>
      <c r="ED28" s="818">
        <f t="shared" ref="ED28" si="59">Z28+AH28+AP28+AX28+BF28+BN28</f>
        <v>0</v>
      </c>
      <c r="EE28" s="819" t="e">
        <f t="shared" ref="EE28" si="60">ED28/EC28</f>
        <v>#DIV/0!</v>
      </c>
      <c r="EF28" s="277">
        <f t="shared" si="7"/>
        <v>1</v>
      </c>
      <c r="EG28" s="278">
        <f t="shared" si="7"/>
        <v>1</v>
      </c>
      <c r="EH28" s="817">
        <f t="shared" si="14"/>
        <v>1</v>
      </c>
      <c r="EI28" s="278">
        <f t="shared" si="15"/>
        <v>1</v>
      </c>
      <c r="EJ28" s="278">
        <f t="shared" si="16"/>
        <v>1</v>
      </c>
      <c r="EK28" s="278">
        <f t="shared" si="51"/>
        <v>1</v>
      </c>
      <c r="EL28" s="818">
        <f>Y28+AG28+AO28+AW28+BE28+BM28+BU28+CC28+CK28</f>
        <v>0.49545454545454548</v>
      </c>
      <c r="EM28" s="818">
        <f>Z28+AH28+AP28+AX28+BF28+BN28+BV28+CD28+CL28</f>
        <v>0.49545454545454548</v>
      </c>
      <c r="EN28" s="819">
        <f>EM28/EL28</f>
        <v>1</v>
      </c>
      <c r="EO28" s="277">
        <f t="shared" si="9"/>
        <v>1</v>
      </c>
      <c r="EP28" s="278">
        <f t="shared" si="10"/>
        <v>1</v>
      </c>
      <c r="EQ28" s="817">
        <f t="shared" si="0"/>
        <v>1</v>
      </c>
      <c r="ER28" s="278">
        <f t="shared" si="17"/>
        <v>1</v>
      </c>
      <c r="ES28" s="278">
        <f t="shared" si="18"/>
        <v>1</v>
      </c>
      <c r="ET28" s="278">
        <f t="shared" si="52"/>
        <v>1</v>
      </c>
      <c r="EU28" s="818">
        <f>+Y28+AG28+AO28+AW28+BE28+BU28+CC28+CK28+CS28+DI28+BM28+DA28</f>
        <v>1</v>
      </c>
      <c r="EV28" s="818">
        <f>Z28+AH28+AP28+AX28+BF28+BN28+BV28+CD28+CL28+CT28+DB28+DJ28</f>
        <v>0.8318181818181819</v>
      </c>
      <c r="EW28" s="465">
        <f>EV28/EU28</f>
        <v>0.8318181818181819</v>
      </c>
      <c r="EX28" s="741">
        <f t="shared" si="1"/>
        <v>0</v>
      </c>
    </row>
    <row r="29" spans="1:154" s="725" customFormat="1" ht="57.75" customHeight="1" x14ac:dyDescent="0.25">
      <c r="A29" s="742"/>
      <c r="B29" s="743"/>
      <c r="C29" s="744"/>
      <c r="D29" s="745"/>
      <c r="E29" s="746"/>
      <c r="F29" s="747"/>
      <c r="G29" s="747"/>
      <c r="H29" s="461"/>
      <c r="I29" s="460"/>
      <c r="J29" s="820">
        <v>6</v>
      </c>
      <c r="K29" s="821" t="s">
        <v>735</v>
      </c>
      <c r="L29" s="821" t="s">
        <v>737</v>
      </c>
      <c r="M29" s="822" t="s">
        <v>725</v>
      </c>
      <c r="N29" s="823">
        <v>1</v>
      </c>
      <c r="O29" s="822" t="s">
        <v>756</v>
      </c>
      <c r="P29" s="215">
        <v>0.05</v>
      </c>
      <c r="Q29" s="215">
        <v>0.45400000000000001</v>
      </c>
      <c r="R29" s="279">
        <v>45657</v>
      </c>
      <c r="S29" s="824" t="s">
        <v>740</v>
      </c>
      <c r="T29" s="280">
        <v>1</v>
      </c>
      <c r="U29" s="214">
        <v>0</v>
      </c>
      <c r="V29" s="215">
        <v>0</v>
      </c>
      <c r="W29" s="215">
        <f>SUM(U29)</f>
        <v>0</v>
      </c>
      <c r="X29" s="215">
        <f t="shared" ref="X29:X30" si="61">SUM(V29)</f>
        <v>0</v>
      </c>
      <c r="Y29" s="447"/>
      <c r="Z29" s="447"/>
      <c r="AA29" s="216"/>
      <c r="AB29" s="281"/>
      <c r="AC29" s="214">
        <v>0</v>
      </c>
      <c r="AD29" s="215">
        <v>0</v>
      </c>
      <c r="AE29" s="215">
        <f>SUM(AC29)</f>
        <v>0</v>
      </c>
      <c r="AF29" s="215">
        <f t="shared" ref="AF29:AF30" si="62">SUM(AD29)</f>
        <v>0</v>
      </c>
      <c r="AG29" s="447"/>
      <c r="AH29" s="447"/>
      <c r="AI29" s="216"/>
      <c r="AJ29" s="281"/>
      <c r="AK29" s="214">
        <v>0</v>
      </c>
      <c r="AL29" s="215">
        <v>0</v>
      </c>
      <c r="AM29" s="215">
        <f>SUM(AK29)</f>
        <v>0</v>
      </c>
      <c r="AN29" s="215">
        <f t="shared" ref="AN29:AN30" si="63">SUM(AL29)</f>
        <v>0</v>
      </c>
      <c r="AO29" s="447"/>
      <c r="AP29" s="447"/>
      <c r="AQ29" s="216"/>
      <c r="AR29" s="281"/>
      <c r="AS29" s="214">
        <v>0</v>
      </c>
      <c r="AT29" s="215">
        <v>0</v>
      </c>
      <c r="AU29" s="215">
        <f>SUM(AS29)</f>
        <v>0</v>
      </c>
      <c r="AV29" s="215">
        <f t="shared" ref="AV29:AV30" si="64">SUM(AT29)</f>
        <v>0</v>
      </c>
      <c r="AW29" s="447"/>
      <c r="AX29" s="447"/>
      <c r="AY29" s="216"/>
      <c r="AZ29" s="281"/>
      <c r="BA29" s="214">
        <v>0</v>
      </c>
      <c r="BB29" s="215">
        <v>0</v>
      </c>
      <c r="BC29" s="215">
        <f>SUM(BA29)</f>
        <v>0</v>
      </c>
      <c r="BD29" s="215">
        <f t="shared" ref="BD29:BD30" si="65">SUM(BB29)</f>
        <v>0</v>
      </c>
      <c r="BE29" s="447"/>
      <c r="BF29" s="447"/>
      <c r="BG29" s="216"/>
      <c r="BH29" s="281"/>
      <c r="BI29" s="214">
        <v>0</v>
      </c>
      <c r="BJ29" s="215">
        <v>0</v>
      </c>
      <c r="BK29" s="215">
        <f>SUM(BI29)</f>
        <v>0</v>
      </c>
      <c r="BL29" s="215">
        <f t="shared" ref="BL29:BL30" si="66">SUM(BJ29)</f>
        <v>0</v>
      </c>
      <c r="BM29" s="447"/>
      <c r="BN29" s="447"/>
      <c r="BO29" s="282"/>
      <c r="BP29" s="217"/>
      <c r="BQ29" s="214">
        <v>0</v>
      </c>
      <c r="BR29" s="215">
        <v>0</v>
      </c>
      <c r="BS29" s="215">
        <f>SUM(BQ29)</f>
        <v>0</v>
      </c>
      <c r="BT29" s="215">
        <f t="shared" ref="BT29:BT30" si="67">SUM(BR29)</f>
        <v>0</v>
      </c>
      <c r="BU29" s="447"/>
      <c r="BV29" s="447"/>
      <c r="BW29" s="222"/>
      <c r="BX29" s="217"/>
      <c r="BY29" s="214">
        <v>0</v>
      </c>
      <c r="BZ29" s="754">
        <v>0</v>
      </c>
      <c r="CA29" s="215">
        <f>SUM(BY29)</f>
        <v>0</v>
      </c>
      <c r="CB29" s="215">
        <f t="shared" ref="CB29:CB30" si="68">SUM(BZ29)</f>
        <v>0</v>
      </c>
      <c r="CC29" s="447"/>
      <c r="CD29" s="447"/>
      <c r="CE29" s="222"/>
      <c r="CF29" s="281"/>
      <c r="CG29" s="221">
        <v>0.25</v>
      </c>
      <c r="CH29" s="754">
        <v>0.25</v>
      </c>
      <c r="CI29" s="215">
        <f>SUM(CG29)</f>
        <v>0.25</v>
      </c>
      <c r="CJ29" s="215">
        <f t="shared" ref="CJ29:CJ30" si="69">SUM(CH29)</f>
        <v>0.25</v>
      </c>
      <c r="CK29" s="447"/>
      <c r="CL29" s="447"/>
      <c r="CM29" s="222" t="s">
        <v>816</v>
      </c>
      <c r="CN29" s="281" t="s">
        <v>785</v>
      </c>
      <c r="CO29" s="221">
        <v>0.25</v>
      </c>
      <c r="CP29" s="215">
        <v>0.25</v>
      </c>
      <c r="CQ29" s="215">
        <f>SUM(CO29)</f>
        <v>0.25</v>
      </c>
      <c r="CR29" s="215">
        <f t="shared" ref="CR29:CR30" si="70">SUM(CP29)</f>
        <v>0.25</v>
      </c>
      <c r="CS29" s="447"/>
      <c r="CT29" s="447"/>
      <c r="CU29" s="222" t="s">
        <v>822</v>
      </c>
      <c r="CV29" s="281" t="s">
        <v>785</v>
      </c>
      <c r="CW29" s="221">
        <v>0.25</v>
      </c>
      <c r="CX29" s="215">
        <v>0.25</v>
      </c>
      <c r="CY29" s="215">
        <f>SUM(CW29)</f>
        <v>0.25</v>
      </c>
      <c r="CZ29" s="215">
        <f t="shared" ref="CZ29:CZ30" si="71">SUM(CX29)</f>
        <v>0.25</v>
      </c>
      <c r="DA29" s="447"/>
      <c r="DB29" s="447"/>
      <c r="DC29" s="222"/>
      <c r="DD29" s="217" t="s">
        <v>785</v>
      </c>
      <c r="DE29" s="221">
        <v>0.25</v>
      </c>
      <c r="DF29" s="215"/>
      <c r="DG29" s="215">
        <f>SUM(DE29)</f>
        <v>0.25</v>
      </c>
      <c r="DH29" s="215">
        <f t="shared" ref="DH29:DH30" si="72">SUM(DF29)</f>
        <v>0</v>
      </c>
      <c r="DI29" s="447"/>
      <c r="DJ29" s="447"/>
      <c r="DK29" s="222"/>
      <c r="DL29" s="217" t="s">
        <v>785</v>
      </c>
      <c r="DM29" s="210">
        <f t="shared" si="2"/>
        <v>1</v>
      </c>
      <c r="DN29" s="283">
        <f t="shared" si="3"/>
        <v>0</v>
      </c>
      <c r="DO29" s="284">
        <f t="shared" si="3"/>
        <v>0</v>
      </c>
      <c r="DP29" s="825" t="e">
        <f t="shared" si="4"/>
        <v>#DIV/0!</v>
      </c>
      <c r="DQ29" s="284">
        <f t="shared" si="53"/>
        <v>0</v>
      </c>
      <c r="DR29" s="284">
        <f t="shared" si="54"/>
        <v>0</v>
      </c>
      <c r="DS29" s="284" t="e">
        <f t="shared" si="55"/>
        <v>#DIV/0!</v>
      </c>
      <c r="DT29" s="826"/>
      <c r="DU29" s="826"/>
      <c r="DV29" s="827"/>
      <c r="DW29" s="283">
        <f t="shared" si="5"/>
        <v>0</v>
      </c>
      <c r="DX29" s="284">
        <f t="shared" si="5"/>
        <v>0</v>
      </c>
      <c r="DY29" s="825" t="e">
        <f t="shared" si="6"/>
        <v>#DIV/0!</v>
      </c>
      <c r="DZ29" s="284">
        <f>DW29</f>
        <v>0</v>
      </c>
      <c r="EA29" s="284">
        <f>DX29</f>
        <v>0</v>
      </c>
      <c r="EB29" s="284" t="e">
        <f t="shared" si="50"/>
        <v>#DIV/0!</v>
      </c>
      <c r="EC29" s="826"/>
      <c r="ED29" s="826"/>
      <c r="EE29" s="827"/>
      <c r="EF29" s="283">
        <f t="shared" si="7"/>
        <v>0.25</v>
      </c>
      <c r="EG29" s="284">
        <f t="shared" si="7"/>
        <v>0.25</v>
      </c>
      <c r="EH29" s="825">
        <f t="shared" si="14"/>
        <v>1</v>
      </c>
      <c r="EI29" s="284">
        <f t="shared" si="15"/>
        <v>0.25</v>
      </c>
      <c r="EJ29" s="284">
        <f t="shared" si="16"/>
        <v>0.25</v>
      </c>
      <c r="EK29" s="284">
        <f t="shared" si="51"/>
        <v>1</v>
      </c>
      <c r="EL29" s="826"/>
      <c r="EM29" s="826"/>
      <c r="EN29" s="827"/>
      <c r="EO29" s="283">
        <f t="shared" si="9"/>
        <v>1</v>
      </c>
      <c r="EP29" s="284">
        <f t="shared" si="10"/>
        <v>0.75</v>
      </c>
      <c r="EQ29" s="825">
        <f t="shared" si="0"/>
        <v>0.75</v>
      </c>
      <c r="ER29" s="284">
        <f t="shared" si="17"/>
        <v>1</v>
      </c>
      <c r="ES29" s="284">
        <f t="shared" si="18"/>
        <v>0.75</v>
      </c>
      <c r="ET29" s="284">
        <f t="shared" si="52"/>
        <v>0.75</v>
      </c>
      <c r="EU29" s="826"/>
      <c r="EV29" s="826"/>
      <c r="EW29" s="466"/>
      <c r="EX29" s="741">
        <f t="shared" si="1"/>
        <v>0</v>
      </c>
    </row>
    <row r="30" spans="1:154" s="725" customFormat="1" ht="57.75" customHeight="1" thickBot="1" x14ac:dyDescent="0.3">
      <c r="A30" s="742"/>
      <c r="B30" s="743"/>
      <c r="C30" s="759"/>
      <c r="D30" s="760"/>
      <c r="E30" s="761"/>
      <c r="F30" s="762"/>
      <c r="G30" s="762"/>
      <c r="H30" s="433"/>
      <c r="I30" s="435"/>
      <c r="J30" s="828">
        <v>7</v>
      </c>
      <c r="K30" s="829" t="s">
        <v>739</v>
      </c>
      <c r="L30" s="829" t="s">
        <v>738</v>
      </c>
      <c r="M30" s="830" t="s">
        <v>725</v>
      </c>
      <c r="N30" s="831">
        <v>1</v>
      </c>
      <c r="O30" s="832" t="s">
        <v>756</v>
      </c>
      <c r="P30" s="230">
        <v>0.03</v>
      </c>
      <c r="Q30" s="230">
        <v>0.27300000000000002</v>
      </c>
      <c r="R30" s="285">
        <v>45657</v>
      </c>
      <c r="S30" s="833" t="s">
        <v>768</v>
      </c>
      <c r="T30" s="286">
        <v>1</v>
      </c>
      <c r="U30" s="225">
        <v>0</v>
      </c>
      <c r="V30" s="226">
        <v>0</v>
      </c>
      <c r="W30" s="226">
        <f t="shared" ref="W30" si="73">SUM(U30)</f>
        <v>0</v>
      </c>
      <c r="X30" s="226">
        <f t="shared" si="61"/>
        <v>0</v>
      </c>
      <c r="Y30" s="448"/>
      <c r="Z30" s="448"/>
      <c r="AA30" s="287"/>
      <c r="AB30" s="288"/>
      <c r="AC30" s="225">
        <v>0</v>
      </c>
      <c r="AD30" s="226">
        <v>0</v>
      </c>
      <c r="AE30" s="226">
        <f t="shared" ref="AE30" si="74">SUM(AC30)</f>
        <v>0</v>
      </c>
      <c r="AF30" s="226">
        <f t="shared" si="62"/>
        <v>0</v>
      </c>
      <c r="AG30" s="448"/>
      <c r="AH30" s="448"/>
      <c r="AI30" s="287"/>
      <c r="AJ30" s="288"/>
      <c r="AK30" s="225">
        <v>0</v>
      </c>
      <c r="AL30" s="226">
        <v>0</v>
      </c>
      <c r="AM30" s="226">
        <f t="shared" ref="AM30" si="75">SUM(AK30)</f>
        <v>0</v>
      </c>
      <c r="AN30" s="226">
        <f t="shared" si="63"/>
        <v>0</v>
      </c>
      <c r="AO30" s="448"/>
      <c r="AP30" s="448"/>
      <c r="AQ30" s="287"/>
      <c r="AR30" s="288"/>
      <c r="AS30" s="225">
        <v>0</v>
      </c>
      <c r="AT30" s="226">
        <v>0</v>
      </c>
      <c r="AU30" s="226">
        <f t="shared" ref="AU30" si="76">SUM(AS30)</f>
        <v>0</v>
      </c>
      <c r="AV30" s="226">
        <f t="shared" si="64"/>
        <v>0</v>
      </c>
      <c r="AW30" s="448"/>
      <c r="AX30" s="448"/>
      <c r="AY30" s="287"/>
      <c r="AZ30" s="288"/>
      <c r="BA30" s="225">
        <v>0</v>
      </c>
      <c r="BB30" s="226">
        <v>0</v>
      </c>
      <c r="BC30" s="226">
        <f t="shared" ref="BC30" si="77">SUM(BA30)</f>
        <v>0</v>
      </c>
      <c r="BD30" s="226">
        <f t="shared" si="65"/>
        <v>0</v>
      </c>
      <c r="BE30" s="448"/>
      <c r="BF30" s="448"/>
      <c r="BG30" s="287"/>
      <c r="BH30" s="288"/>
      <c r="BI30" s="225">
        <v>0</v>
      </c>
      <c r="BJ30" s="226">
        <v>0</v>
      </c>
      <c r="BK30" s="226">
        <f t="shared" ref="BK30" si="78">SUM(BI30)</f>
        <v>0</v>
      </c>
      <c r="BL30" s="226">
        <f t="shared" si="66"/>
        <v>0</v>
      </c>
      <c r="BM30" s="448"/>
      <c r="BN30" s="448"/>
      <c r="BO30" s="289"/>
      <c r="BP30" s="234"/>
      <c r="BQ30" s="229">
        <v>0</v>
      </c>
      <c r="BR30" s="230">
        <v>0</v>
      </c>
      <c r="BS30" s="230">
        <f t="shared" ref="BS30" si="79">SUM(BQ30)</f>
        <v>0</v>
      </c>
      <c r="BT30" s="230">
        <f t="shared" si="67"/>
        <v>0</v>
      </c>
      <c r="BU30" s="448"/>
      <c r="BV30" s="448"/>
      <c r="BW30" s="290"/>
      <c r="BX30" s="228"/>
      <c r="BY30" s="236">
        <v>0.2</v>
      </c>
      <c r="BZ30" s="807">
        <v>0.2</v>
      </c>
      <c r="CA30" s="226">
        <f t="shared" ref="CA30" si="80">SUM(BY30)</f>
        <v>0.2</v>
      </c>
      <c r="CB30" s="226">
        <f t="shared" si="68"/>
        <v>0.2</v>
      </c>
      <c r="CC30" s="448"/>
      <c r="CD30" s="448"/>
      <c r="CE30" s="342"/>
      <c r="CF30" s="288" t="s">
        <v>780</v>
      </c>
      <c r="CG30" s="236">
        <v>0.2</v>
      </c>
      <c r="CH30" s="807">
        <v>0.2</v>
      </c>
      <c r="CI30" s="226">
        <f t="shared" ref="CI30" si="81">SUM(CG30)</f>
        <v>0.2</v>
      </c>
      <c r="CJ30" s="226">
        <f t="shared" si="69"/>
        <v>0.2</v>
      </c>
      <c r="CK30" s="448"/>
      <c r="CL30" s="448"/>
      <c r="CM30" s="342" t="s">
        <v>817</v>
      </c>
      <c r="CN30" s="288" t="s">
        <v>780</v>
      </c>
      <c r="CO30" s="236">
        <v>0.2</v>
      </c>
      <c r="CP30" s="226">
        <v>0.2</v>
      </c>
      <c r="CQ30" s="226">
        <f t="shared" ref="CQ30" si="82">SUM(CO30)</f>
        <v>0.2</v>
      </c>
      <c r="CR30" s="226">
        <f t="shared" si="70"/>
        <v>0.2</v>
      </c>
      <c r="CS30" s="448"/>
      <c r="CT30" s="448"/>
      <c r="CU30" s="342" t="s">
        <v>823</v>
      </c>
      <c r="CV30" s="288" t="s">
        <v>780</v>
      </c>
      <c r="CW30" s="236">
        <v>0.2</v>
      </c>
      <c r="CX30" s="226">
        <v>0.2</v>
      </c>
      <c r="CY30" s="226">
        <f t="shared" ref="CY30" si="83">SUM(CW30)</f>
        <v>0.2</v>
      </c>
      <c r="CZ30" s="226">
        <f t="shared" si="71"/>
        <v>0.2</v>
      </c>
      <c r="DA30" s="448"/>
      <c r="DB30" s="448"/>
      <c r="DC30" s="342"/>
      <c r="DD30" s="234" t="s">
        <v>780</v>
      </c>
      <c r="DE30" s="235">
        <v>0.2</v>
      </c>
      <c r="DF30" s="230"/>
      <c r="DG30" s="230">
        <f t="shared" ref="DG30" si="84">SUM(DE30)</f>
        <v>0.2</v>
      </c>
      <c r="DH30" s="230">
        <f t="shared" si="72"/>
        <v>0</v>
      </c>
      <c r="DI30" s="448"/>
      <c r="DJ30" s="448"/>
      <c r="DK30" s="290"/>
      <c r="DL30" s="228" t="s">
        <v>780</v>
      </c>
      <c r="DM30" s="210">
        <f t="shared" si="2"/>
        <v>1</v>
      </c>
      <c r="DN30" s="291">
        <f t="shared" si="3"/>
        <v>0</v>
      </c>
      <c r="DO30" s="292">
        <f t="shared" si="3"/>
        <v>0</v>
      </c>
      <c r="DP30" s="834" t="e">
        <f t="shared" si="4"/>
        <v>#DIV/0!</v>
      </c>
      <c r="DQ30" s="292">
        <f t="shared" si="53"/>
        <v>0</v>
      </c>
      <c r="DR30" s="292">
        <f t="shared" si="54"/>
        <v>0</v>
      </c>
      <c r="DS30" s="292" t="e">
        <f t="shared" si="55"/>
        <v>#DIV/0!</v>
      </c>
      <c r="DT30" s="835"/>
      <c r="DU30" s="835"/>
      <c r="DV30" s="836"/>
      <c r="DW30" s="291">
        <f t="shared" si="5"/>
        <v>0</v>
      </c>
      <c r="DX30" s="292">
        <f t="shared" si="5"/>
        <v>0</v>
      </c>
      <c r="DY30" s="834" t="e">
        <f t="shared" si="6"/>
        <v>#DIV/0!</v>
      </c>
      <c r="DZ30" s="292">
        <f t="shared" si="41"/>
        <v>0</v>
      </c>
      <c r="EA30" s="292">
        <f t="shared" si="42"/>
        <v>0</v>
      </c>
      <c r="EB30" s="292" t="e">
        <f t="shared" si="50"/>
        <v>#DIV/0!</v>
      </c>
      <c r="EC30" s="835"/>
      <c r="ED30" s="835"/>
      <c r="EE30" s="836"/>
      <c r="EF30" s="291">
        <f t="shared" si="7"/>
        <v>0.4</v>
      </c>
      <c r="EG30" s="292">
        <f t="shared" si="7"/>
        <v>0.4</v>
      </c>
      <c r="EH30" s="834">
        <f t="shared" si="14"/>
        <v>1</v>
      </c>
      <c r="EI30" s="292">
        <f t="shared" si="15"/>
        <v>0.4</v>
      </c>
      <c r="EJ30" s="292">
        <f t="shared" si="16"/>
        <v>0.4</v>
      </c>
      <c r="EK30" s="292">
        <f t="shared" si="51"/>
        <v>1</v>
      </c>
      <c r="EL30" s="835"/>
      <c r="EM30" s="835"/>
      <c r="EN30" s="836"/>
      <c r="EO30" s="291">
        <f t="shared" si="9"/>
        <v>1</v>
      </c>
      <c r="EP30" s="292">
        <f t="shared" si="10"/>
        <v>0.8</v>
      </c>
      <c r="EQ30" s="834">
        <f t="shared" si="0"/>
        <v>0.8</v>
      </c>
      <c r="ER30" s="292">
        <f t="shared" si="17"/>
        <v>1</v>
      </c>
      <c r="ES30" s="292">
        <f t="shared" si="18"/>
        <v>0.8</v>
      </c>
      <c r="ET30" s="292">
        <f t="shared" si="52"/>
        <v>0.8</v>
      </c>
      <c r="EU30" s="835"/>
      <c r="EV30" s="835"/>
      <c r="EW30" s="467"/>
      <c r="EX30" s="741">
        <f t="shared" si="1"/>
        <v>0</v>
      </c>
    </row>
    <row r="31" spans="1:154" s="725" customFormat="1" ht="57.75" customHeight="1" x14ac:dyDescent="0.25">
      <c r="A31" s="742"/>
      <c r="B31" s="743"/>
      <c r="C31" s="726" t="s">
        <v>715</v>
      </c>
      <c r="D31" s="837">
        <v>4</v>
      </c>
      <c r="E31" s="774" t="s">
        <v>721</v>
      </c>
      <c r="F31" s="775" t="s">
        <v>733</v>
      </c>
      <c r="G31" s="775" t="s">
        <v>725</v>
      </c>
      <c r="H31" s="441">
        <v>1</v>
      </c>
      <c r="I31" s="438">
        <v>0.11</v>
      </c>
      <c r="J31" s="838">
        <v>8</v>
      </c>
      <c r="K31" s="839" t="s">
        <v>741</v>
      </c>
      <c r="L31" s="839" t="s">
        <v>743</v>
      </c>
      <c r="M31" s="840" t="s">
        <v>725</v>
      </c>
      <c r="N31" s="841">
        <v>1</v>
      </c>
      <c r="O31" s="840" t="s">
        <v>756</v>
      </c>
      <c r="P31" s="293">
        <v>0.02</v>
      </c>
      <c r="Q31" s="293">
        <v>0.18179999999999999</v>
      </c>
      <c r="R31" s="294">
        <v>45535</v>
      </c>
      <c r="S31" s="842" t="s">
        <v>769</v>
      </c>
      <c r="T31" s="241">
        <v>1</v>
      </c>
      <c r="U31" s="242">
        <v>0</v>
      </c>
      <c r="V31" s="239">
        <v>0</v>
      </c>
      <c r="W31" s="239">
        <f t="shared" ref="W31:X35" si="85">SUM(U31)</f>
        <v>0</v>
      </c>
      <c r="X31" s="239">
        <f t="shared" si="85"/>
        <v>0</v>
      </c>
      <c r="Y31" s="449">
        <f>((W31*$P$31)+(W32*$P$32)+(W33*$P$33)) / $I$31</f>
        <v>0</v>
      </c>
      <c r="Z31" s="449">
        <f>((X31*$P$31)+(X32*$P$32)+(X33*$P$33)) / $I$31</f>
        <v>0</v>
      </c>
      <c r="AA31" s="243"/>
      <c r="AB31" s="295"/>
      <c r="AC31" s="242">
        <v>0</v>
      </c>
      <c r="AD31" s="239">
        <v>0</v>
      </c>
      <c r="AE31" s="239">
        <f t="shared" ref="AE31:AF35" si="86">SUM(AC31)</f>
        <v>0</v>
      </c>
      <c r="AF31" s="239">
        <f t="shared" si="86"/>
        <v>0</v>
      </c>
      <c r="AG31" s="449">
        <f>((AE31*$P$31)+(AE32*$P$32)+(AE33*$P$33)) / $I$31</f>
        <v>0</v>
      </c>
      <c r="AH31" s="449">
        <f>((AF31*$P$31)+(AF32*$P$32)+(AF33*$P$33)) / $I$31</f>
        <v>0</v>
      </c>
      <c r="AI31" s="243"/>
      <c r="AJ31" s="295"/>
      <c r="AK31" s="242">
        <v>0</v>
      </c>
      <c r="AL31" s="239">
        <v>0</v>
      </c>
      <c r="AM31" s="239">
        <f t="shared" ref="AM31:AN35" si="87">SUM(AK31)</f>
        <v>0</v>
      </c>
      <c r="AN31" s="239">
        <f t="shared" si="87"/>
        <v>0</v>
      </c>
      <c r="AO31" s="449">
        <f>((AM31*$P$31)+(AM32*$P$32)+(AM33*$P$33)) / $I$31</f>
        <v>0</v>
      </c>
      <c r="AP31" s="449">
        <f>((AN31*$P$31)+(AN32*$P$32)+(AN33*$P$33)) / $I$31</f>
        <v>0</v>
      </c>
      <c r="AQ31" s="243"/>
      <c r="AR31" s="295"/>
      <c r="AS31" s="242">
        <v>0</v>
      </c>
      <c r="AT31" s="239">
        <v>0</v>
      </c>
      <c r="AU31" s="239">
        <f t="shared" ref="AU31:AV35" si="88">SUM(AS31)</f>
        <v>0</v>
      </c>
      <c r="AV31" s="239">
        <f t="shared" si="88"/>
        <v>0</v>
      </c>
      <c r="AW31" s="449">
        <f>((AU31*$P$31)+(AU32*$P$32)+(AU33*$P$33)) / $I$31</f>
        <v>0</v>
      </c>
      <c r="AX31" s="449">
        <f>((AV31*$P$31)+(AV32*$P$32)+(AV33*$P$33)) / $I$31</f>
        <v>0</v>
      </c>
      <c r="AY31" s="243"/>
      <c r="AZ31" s="295"/>
      <c r="BA31" s="242">
        <v>0</v>
      </c>
      <c r="BB31" s="239">
        <v>0</v>
      </c>
      <c r="BC31" s="239">
        <f t="shared" ref="BC31:BD35" si="89">SUM(BA31)</f>
        <v>0</v>
      </c>
      <c r="BD31" s="239">
        <f t="shared" si="89"/>
        <v>0</v>
      </c>
      <c r="BE31" s="449">
        <f>((BC31*$P$31)+(BC32*$P$32)+(BC33*$P$33)) / $I$31</f>
        <v>0</v>
      </c>
      <c r="BF31" s="449">
        <f>((BD31*$P$31)+(BD32*$P$32)+(BD33*$P$33)) / $I$31</f>
        <v>0</v>
      </c>
      <c r="BG31" s="243"/>
      <c r="BH31" s="295"/>
      <c r="BI31" s="242">
        <v>0</v>
      </c>
      <c r="BJ31" s="239">
        <v>0</v>
      </c>
      <c r="BK31" s="239">
        <f t="shared" ref="BK31:BL35" si="90">SUM(BI31)</f>
        <v>0</v>
      </c>
      <c r="BL31" s="239">
        <f t="shared" si="90"/>
        <v>0</v>
      </c>
      <c r="BM31" s="449">
        <f>((BK31*$P$31)+(BK32*$P$32)+(BK33*$P$33)) / $I$31</f>
        <v>0</v>
      </c>
      <c r="BN31" s="449">
        <f>((BL31*$P$31)+(BL32*$P$32)+(BL33*$P$33)) / $I$31</f>
        <v>0</v>
      </c>
      <c r="BO31" s="296"/>
      <c r="BP31" s="244"/>
      <c r="BQ31" s="242">
        <v>0</v>
      </c>
      <c r="BR31" s="239">
        <v>0</v>
      </c>
      <c r="BS31" s="239">
        <f t="shared" ref="BS31:BT35" si="91">SUM(BQ31)</f>
        <v>0</v>
      </c>
      <c r="BT31" s="239">
        <f t="shared" si="91"/>
        <v>0</v>
      </c>
      <c r="BU31" s="449">
        <f>((BS31*$P$31)+(BS32*$P$32)+(BS33*$P$33)) / $I$31</f>
        <v>0</v>
      </c>
      <c r="BV31" s="449">
        <f>((BT31*$P$31)+(BT32*$P$32)+(BT33*$P$33)) / $I$31</f>
        <v>0</v>
      </c>
      <c r="BW31" s="247"/>
      <c r="BX31" s="244"/>
      <c r="BY31" s="248">
        <v>1</v>
      </c>
      <c r="BZ31" s="737">
        <v>1</v>
      </c>
      <c r="CA31" s="239">
        <f t="shared" ref="CA31:CB35" si="92">SUM(BY31)</f>
        <v>1</v>
      </c>
      <c r="CB31" s="239">
        <f t="shared" si="92"/>
        <v>1</v>
      </c>
      <c r="CC31" s="449">
        <f>((CA31*$P$31)+(CA32*$P$32)+(CA33*$P$33)) / $I$31</f>
        <v>0.27272727272727271</v>
      </c>
      <c r="CD31" s="449">
        <f>((CB31*$P$31)+(CB32*$P$32)+(CB33*$P$33)) / $I$31</f>
        <v>0.27272727272727271</v>
      </c>
      <c r="CE31" s="247"/>
      <c r="CF31" s="295" t="s">
        <v>781</v>
      </c>
      <c r="CG31" s="242">
        <v>0</v>
      </c>
      <c r="CH31" s="737">
        <v>0</v>
      </c>
      <c r="CI31" s="239">
        <f t="shared" ref="CI31:CJ35" si="93">SUM(CG31)</f>
        <v>0</v>
      </c>
      <c r="CJ31" s="239">
        <f t="shared" si="93"/>
        <v>0</v>
      </c>
      <c r="CK31" s="449">
        <f>((CI31*$P$31)+(CI32*$P$32)+(CI33*$P$33)) / $I$31</f>
        <v>0.25000000000000006</v>
      </c>
      <c r="CL31" s="449">
        <f>((CJ31*$P$31)+(CJ32*$P$32)+(CJ33*$P$33)) / $I$31</f>
        <v>0.25000000000000006</v>
      </c>
      <c r="CM31" s="247"/>
      <c r="CN31" s="295"/>
      <c r="CO31" s="242">
        <v>0</v>
      </c>
      <c r="CP31" s="239">
        <v>0</v>
      </c>
      <c r="CQ31" s="239">
        <f t="shared" ref="CQ31:CR35" si="94">SUM(CO31)</f>
        <v>0</v>
      </c>
      <c r="CR31" s="239">
        <f t="shared" si="94"/>
        <v>0</v>
      </c>
      <c r="CS31" s="449">
        <f>((CQ31*$P$31)+(CQ32*$P$32)+(CQ33*$P$33)) / $I$31</f>
        <v>0.15909090909090912</v>
      </c>
      <c r="CT31" s="449">
        <f>((CR31*$P$31)+(CR32*$P$32)+(CR33*$P$33)) / $I$31</f>
        <v>0.15909090909090912</v>
      </c>
      <c r="CU31" s="247"/>
      <c r="CV31" s="295"/>
      <c r="CW31" s="242">
        <v>0</v>
      </c>
      <c r="CX31" s="239">
        <v>0</v>
      </c>
      <c r="CY31" s="239">
        <f t="shared" ref="CY31:CZ35" si="95">SUM(CW31)</f>
        <v>0</v>
      </c>
      <c r="CZ31" s="239">
        <f t="shared" si="95"/>
        <v>0</v>
      </c>
      <c r="DA31" s="449">
        <f>((CY31*$P$31)+(CY32*$P$32)+(CY33*$P$33)) / $I$31</f>
        <v>0.15909090909090912</v>
      </c>
      <c r="DB31" s="449">
        <f>((CZ31*$P$31)+(CZ32*$P$32)+(CZ33*$P$33)) / $I$31</f>
        <v>0.15909090909090912</v>
      </c>
      <c r="DC31" s="247"/>
      <c r="DD31" s="295"/>
      <c r="DE31" s="242">
        <v>0</v>
      </c>
      <c r="DF31" s="239"/>
      <c r="DG31" s="239">
        <f t="shared" ref="DG31:DH35" si="96">SUM(DE31)</f>
        <v>0</v>
      </c>
      <c r="DH31" s="239">
        <f t="shared" si="96"/>
        <v>0</v>
      </c>
      <c r="DI31" s="449">
        <f>((DG31*$P$31)+(DG32*$P$32)+(DG33*$P$33)) / $I$31</f>
        <v>0.15909090909090912</v>
      </c>
      <c r="DJ31" s="449">
        <f>((DH31*$P$31)+(DH32*$P$32)+(DH33*$P$33)) / $I$31</f>
        <v>0</v>
      </c>
      <c r="DK31" s="247"/>
      <c r="DL31" s="244"/>
      <c r="DM31" s="210">
        <f t="shared" si="2"/>
        <v>1</v>
      </c>
      <c r="DN31" s="242">
        <f t="shared" si="3"/>
        <v>0</v>
      </c>
      <c r="DO31" s="239">
        <f t="shared" si="3"/>
        <v>0</v>
      </c>
      <c r="DP31" s="781" t="e">
        <f t="shared" si="4"/>
        <v>#DIV/0!</v>
      </c>
      <c r="DQ31" s="239">
        <f>+W31+AE31+AM31</f>
        <v>0</v>
      </c>
      <c r="DR31" s="239">
        <f t="shared" si="54"/>
        <v>0</v>
      </c>
      <c r="DS31" s="239" t="e">
        <f t="shared" si="55"/>
        <v>#DIV/0!</v>
      </c>
      <c r="DT31" s="782">
        <f t="shared" ref="DT31" si="97">Y31+AG31+AO31</f>
        <v>0</v>
      </c>
      <c r="DU31" s="782">
        <f t="shared" ref="DU31" si="98">Z31+AH31+AP31</f>
        <v>0</v>
      </c>
      <c r="DV31" s="783" t="e">
        <f t="shared" ref="DV31" si="99">DU31/DT31</f>
        <v>#DIV/0!</v>
      </c>
      <c r="DW31" s="242">
        <f t="shared" si="5"/>
        <v>0</v>
      </c>
      <c r="DX31" s="239">
        <f t="shared" si="5"/>
        <v>0</v>
      </c>
      <c r="DY31" s="781" t="e">
        <f t="shared" si="6"/>
        <v>#DIV/0!</v>
      </c>
      <c r="DZ31" s="239">
        <f>DW31</f>
        <v>0</v>
      </c>
      <c r="EA31" s="239">
        <f>DX31</f>
        <v>0</v>
      </c>
      <c r="EB31" s="239" t="e">
        <f t="shared" si="50"/>
        <v>#DIV/0!</v>
      </c>
      <c r="EC31" s="782">
        <f t="shared" ref="EC31" si="100">Y31+AG31+AO31+AW31+BE31+BM31</f>
        <v>0</v>
      </c>
      <c r="ED31" s="782">
        <f t="shared" ref="ED31" si="101">Z31+AH31+AP31+AX31+BF31+BN31</f>
        <v>0</v>
      </c>
      <c r="EE31" s="783" t="e">
        <f t="shared" ref="EE31" si="102">ED31/EC31</f>
        <v>#DIV/0!</v>
      </c>
      <c r="EF31" s="242">
        <f t="shared" si="7"/>
        <v>1</v>
      </c>
      <c r="EG31" s="239">
        <f t="shared" si="7"/>
        <v>1</v>
      </c>
      <c r="EH31" s="781">
        <f t="shared" si="14"/>
        <v>1</v>
      </c>
      <c r="EI31" s="239">
        <f t="shared" si="15"/>
        <v>1</v>
      </c>
      <c r="EJ31" s="239">
        <f t="shared" si="16"/>
        <v>1</v>
      </c>
      <c r="EK31" s="239">
        <f t="shared" si="51"/>
        <v>1</v>
      </c>
      <c r="EL31" s="782">
        <f>Y31+AG31+AO31+AW31+BE31+BM31+BU31+CC31+CK31</f>
        <v>0.52272727272727271</v>
      </c>
      <c r="EM31" s="782">
        <f>Z31+AH31+AP31+AX31+BF31+BN31+BV31+CD31+CL31</f>
        <v>0.52272727272727271</v>
      </c>
      <c r="EN31" s="783">
        <f>EM31/EL31</f>
        <v>1</v>
      </c>
      <c r="EO31" s="242">
        <f t="shared" si="9"/>
        <v>1</v>
      </c>
      <c r="EP31" s="239">
        <f t="shared" si="10"/>
        <v>1</v>
      </c>
      <c r="EQ31" s="781">
        <f t="shared" si="0"/>
        <v>1</v>
      </c>
      <c r="ER31" s="239">
        <f t="shared" si="17"/>
        <v>1</v>
      </c>
      <c r="ES31" s="239">
        <f t="shared" si="18"/>
        <v>1</v>
      </c>
      <c r="ET31" s="239">
        <f t="shared" si="52"/>
        <v>1</v>
      </c>
      <c r="EU31" s="782">
        <f>+Y31+AG31+AO31+AW31+BE31+BU31+CC31+CK31+CS31+DI31+BM31+DA31</f>
        <v>1.0000000000000002</v>
      </c>
      <c r="EV31" s="782">
        <f>Z31+AH31+AP31+AX31+BF31+BN31+BV31+CD31+CL31+CT31+DB31+DJ31</f>
        <v>0.84090909090909105</v>
      </c>
      <c r="EW31" s="462">
        <f>EV31/EU31</f>
        <v>0.84090909090909083</v>
      </c>
      <c r="EX31" s="741">
        <f t="shared" si="1"/>
        <v>0</v>
      </c>
    </row>
    <row r="32" spans="1:154" s="725" customFormat="1" ht="57.75" customHeight="1" x14ac:dyDescent="0.25">
      <c r="A32" s="742"/>
      <c r="B32" s="743"/>
      <c r="C32" s="742"/>
      <c r="D32" s="843"/>
      <c r="E32" s="786"/>
      <c r="F32" s="787"/>
      <c r="G32" s="787"/>
      <c r="H32" s="442"/>
      <c r="I32" s="439"/>
      <c r="J32" s="788">
        <v>9</v>
      </c>
      <c r="K32" s="789" t="s">
        <v>742</v>
      </c>
      <c r="L32" s="789" t="s">
        <v>744</v>
      </c>
      <c r="M32" s="790" t="s">
        <v>725</v>
      </c>
      <c r="N32" s="791">
        <v>1</v>
      </c>
      <c r="O32" s="792" t="s">
        <v>756</v>
      </c>
      <c r="P32" s="249">
        <v>0.02</v>
      </c>
      <c r="Q32" s="249">
        <v>0.18179999999999999</v>
      </c>
      <c r="R32" s="297">
        <v>45565</v>
      </c>
      <c r="S32" s="844" t="s">
        <v>746</v>
      </c>
      <c r="T32" s="251">
        <v>1</v>
      </c>
      <c r="U32" s="252">
        <v>0</v>
      </c>
      <c r="V32" s="249">
        <v>0</v>
      </c>
      <c r="W32" s="249">
        <f t="shared" si="85"/>
        <v>0</v>
      </c>
      <c r="X32" s="249">
        <f t="shared" si="85"/>
        <v>0</v>
      </c>
      <c r="Y32" s="450"/>
      <c r="Z32" s="450"/>
      <c r="AA32" s="253"/>
      <c r="AB32" s="298"/>
      <c r="AC32" s="252">
        <v>0</v>
      </c>
      <c r="AD32" s="249">
        <v>0</v>
      </c>
      <c r="AE32" s="249">
        <f t="shared" si="86"/>
        <v>0</v>
      </c>
      <c r="AF32" s="249">
        <f t="shared" si="86"/>
        <v>0</v>
      </c>
      <c r="AG32" s="450"/>
      <c r="AH32" s="450"/>
      <c r="AI32" s="253"/>
      <c r="AJ32" s="298"/>
      <c r="AK32" s="252">
        <v>0</v>
      </c>
      <c r="AL32" s="249">
        <v>0</v>
      </c>
      <c r="AM32" s="249">
        <f t="shared" si="87"/>
        <v>0</v>
      </c>
      <c r="AN32" s="249">
        <f t="shared" si="87"/>
        <v>0</v>
      </c>
      <c r="AO32" s="450"/>
      <c r="AP32" s="450"/>
      <c r="AQ32" s="253"/>
      <c r="AR32" s="298"/>
      <c r="AS32" s="252">
        <v>0</v>
      </c>
      <c r="AT32" s="249">
        <v>0</v>
      </c>
      <c r="AU32" s="249">
        <f t="shared" si="88"/>
        <v>0</v>
      </c>
      <c r="AV32" s="249">
        <f t="shared" si="88"/>
        <v>0</v>
      </c>
      <c r="AW32" s="450"/>
      <c r="AX32" s="450"/>
      <c r="AY32" s="253"/>
      <c r="AZ32" s="298"/>
      <c r="BA32" s="252">
        <v>0</v>
      </c>
      <c r="BB32" s="249">
        <v>0</v>
      </c>
      <c r="BC32" s="249">
        <f t="shared" si="89"/>
        <v>0</v>
      </c>
      <c r="BD32" s="249">
        <f t="shared" si="89"/>
        <v>0</v>
      </c>
      <c r="BE32" s="450"/>
      <c r="BF32" s="450"/>
      <c r="BG32" s="253"/>
      <c r="BH32" s="298"/>
      <c r="BI32" s="252">
        <v>0</v>
      </c>
      <c r="BJ32" s="249">
        <v>0</v>
      </c>
      <c r="BK32" s="249">
        <f t="shared" si="90"/>
        <v>0</v>
      </c>
      <c r="BL32" s="249">
        <f t="shared" si="90"/>
        <v>0</v>
      </c>
      <c r="BM32" s="450"/>
      <c r="BN32" s="450"/>
      <c r="BO32" s="299"/>
      <c r="BP32" s="254"/>
      <c r="BQ32" s="252">
        <v>0</v>
      </c>
      <c r="BR32" s="249">
        <v>0</v>
      </c>
      <c r="BS32" s="249">
        <f t="shared" si="91"/>
        <v>0</v>
      </c>
      <c r="BT32" s="249">
        <f t="shared" si="91"/>
        <v>0</v>
      </c>
      <c r="BU32" s="450"/>
      <c r="BV32" s="450"/>
      <c r="BW32" s="257"/>
      <c r="BX32" s="254"/>
      <c r="BY32" s="258">
        <v>0.5</v>
      </c>
      <c r="BZ32" s="754">
        <v>0.5</v>
      </c>
      <c r="CA32" s="249">
        <f t="shared" si="92"/>
        <v>0.5</v>
      </c>
      <c r="CB32" s="249">
        <f t="shared" si="92"/>
        <v>0.5</v>
      </c>
      <c r="CC32" s="450"/>
      <c r="CD32" s="450"/>
      <c r="CE32" s="257"/>
      <c r="CF32" s="298" t="s">
        <v>782</v>
      </c>
      <c r="CG32" s="258">
        <v>0.5</v>
      </c>
      <c r="CH32" s="754">
        <v>0.5</v>
      </c>
      <c r="CI32" s="249">
        <f t="shared" si="93"/>
        <v>0.5</v>
      </c>
      <c r="CJ32" s="249">
        <f t="shared" si="93"/>
        <v>0.5</v>
      </c>
      <c r="CK32" s="450"/>
      <c r="CL32" s="450"/>
      <c r="CM32" s="257"/>
      <c r="CN32" s="298" t="s">
        <v>782</v>
      </c>
      <c r="CO32" s="252">
        <v>0</v>
      </c>
      <c r="CP32" s="249">
        <v>0</v>
      </c>
      <c r="CQ32" s="249">
        <f t="shared" si="94"/>
        <v>0</v>
      </c>
      <c r="CR32" s="249">
        <f t="shared" si="94"/>
        <v>0</v>
      </c>
      <c r="CS32" s="450"/>
      <c r="CT32" s="450"/>
      <c r="CU32" s="257"/>
      <c r="CV32" s="298"/>
      <c r="CW32" s="252">
        <v>0</v>
      </c>
      <c r="CX32" s="249">
        <v>0</v>
      </c>
      <c r="CY32" s="249">
        <f t="shared" si="95"/>
        <v>0</v>
      </c>
      <c r="CZ32" s="249">
        <f t="shared" si="95"/>
        <v>0</v>
      </c>
      <c r="DA32" s="450"/>
      <c r="DB32" s="450"/>
      <c r="DC32" s="257"/>
      <c r="DD32" s="298"/>
      <c r="DE32" s="252">
        <v>0</v>
      </c>
      <c r="DF32" s="249"/>
      <c r="DG32" s="249">
        <f t="shared" si="96"/>
        <v>0</v>
      </c>
      <c r="DH32" s="249">
        <f t="shared" si="96"/>
        <v>0</v>
      </c>
      <c r="DI32" s="450"/>
      <c r="DJ32" s="450"/>
      <c r="DK32" s="257"/>
      <c r="DL32" s="254"/>
      <c r="DM32" s="210">
        <f t="shared" si="2"/>
        <v>1</v>
      </c>
      <c r="DN32" s="252">
        <f t="shared" si="3"/>
        <v>0</v>
      </c>
      <c r="DO32" s="249">
        <f t="shared" si="3"/>
        <v>0</v>
      </c>
      <c r="DP32" s="794" t="e">
        <f t="shared" si="4"/>
        <v>#DIV/0!</v>
      </c>
      <c r="DQ32" s="249">
        <f t="shared" si="53"/>
        <v>0</v>
      </c>
      <c r="DR32" s="249">
        <f t="shared" si="54"/>
        <v>0</v>
      </c>
      <c r="DS32" s="249" t="e">
        <f t="shared" si="55"/>
        <v>#DIV/0!</v>
      </c>
      <c r="DT32" s="795"/>
      <c r="DU32" s="795"/>
      <c r="DV32" s="796"/>
      <c r="DW32" s="252">
        <f t="shared" si="5"/>
        <v>0</v>
      </c>
      <c r="DX32" s="249">
        <f t="shared" si="5"/>
        <v>0</v>
      </c>
      <c r="DY32" s="794" t="e">
        <f t="shared" si="6"/>
        <v>#DIV/0!</v>
      </c>
      <c r="DZ32" s="249">
        <f t="shared" si="41"/>
        <v>0</v>
      </c>
      <c r="EA32" s="249">
        <f t="shared" si="42"/>
        <v>0</v>
      </c>
      <c r="EB32" s="249" t="e">
        <f t="shared" si="50"/>
        <v>#DIV/0!</v>
      </c>
      <c r="EC32" s="795"/>
      <c r="ED32" s="795"/>
      <c r="EE32" s="796"/>
      <c r="EF32" s="252">
        <f t="shared" si="7"/>
        <v>1</v>
      </c>
      <c r="EG32" s="249">
        <f t="shared" si="7"/>
        <v>1</v>
      </c>
      <c r="EH32" s="794">
        <f t="shared" si="14"/>
        <v>1</v>
      </c>
      <c r="EI32" s="249">
        <f t="shared" si="15"/>
        <v>1</v>
      </c>
      <c r="EJ32" s="249">
        <f t="shared" si="16"/>
        <v>1</v>
      </c>
      <c r="EK32" s="249">
        <f t="shared" si="51"/>
        <v>1</v>
      </c>
      <c r="EL32" s="795"/>
      <c r="EM32" s="795"/>
      <c r="EN32" s="796"/>
      <c r="EO32" s="252">
        <f t="shared" si="9"/>
        <v>1</v>
      </c>
      <c r="EP32" s="249">
        <f t="shared" si="10"/>
        <v>1</v>
      </c>
      <c r="EQ32" s="794">
        <f t="shared" si="0"/>
        <v>1</v>
      </c>
      <c r="ER32" s="249">
        <f t="shared" si="17"/>
        <v>1</v>
      </c>
      <c r="ES32" s="249">
        <f t="shared" si="18"/>
        <v>1</v>
      </c>
      <c r="ET32" s="249">
        <f t="shared" si="52"/>
        <v>1</v>
      </c>
      <c r="EU32" s="795"/>
      <c r="EV32" s="795"/>
      <c r="EW32" s="463"/>
      <c r="EX32" s="741">
        <f t="shared" si="1"/>
        <v>0</v>
      </c>
    </row>
    <row r="33" spans="1:154" s="725" customFormat="1" ht="57.75" customHeight="1" thickBot="1" x14ac:dyDescent="0.3">
      <c r="A33" s="742"/>
      <c r="B33" s="743"/>
      <c r="C33" s="845"/>
      <c r="D33" s="846"/>
      <c r="E33" s="799"/>
      <c r="F33" s="800"/>
      <c r="G33" s="800"/>
      <c r="H33" s="443"/>
      <c r="I33" s="440"/>
      <c r="J33" s="847">
        <v>10</v>
      </c>
      <c r="K33" s="848" t="s">
        <v>771</v>
      </c>
      <c r="L33" s="848" t="s">
        <v>745</v>
      </c>
      <c r="M33" s="849" t="s">
        <v>725</v>
      </c>
      <c r="N33" s="850">
        <v>1</v>
      </c>
      <c r="O33" s="851" t="s">
        <v>756</v>
      </c>
      <c r="P33" s="269">
        <v>7.0000000000000007E-2</v>
      </c>
      <c r="Q33" s="269">
        <v>0.63639999999999997</v>
      </c>
      <c r="R33" s="852">
        <v>45657</v>
      </c>
      <c r="S33" s="853" t="s">
        <v>770</v>
      </c>
      <c r="T33" s="300">
        <v>1</v>
      </c>
      <c r="U33" s="272">
        <v>0</v>
      </c>
      <c r="V33" s="269">
        <v>0</v>
      </c>
      <c r="W33" s="269">
        <f t="shared" si="85"/>
        <v>0</v>
      </c>
      <c r="X33" s="269">
        <f t="shared" si="85"/>
        <v>0</v>
      </c>
      <c r="Y33" s="451"/>
      <c r="Z33" s="451"/>
      <c r="AA33" s="301"/>
      <c r="AB33" s="302"/>
      <c r="AC33" s="272">
        <v>0</v>
      </c>
      <c r="AD33" s="269">
        <v>0</v>
      </c>
      <c r="AE33" s="269">
        <f t="shared" si="86"/>
        <v>0</v>
      </c>
      <c r="AF33" s="269">
        <f t="shared" si="86"/>
        <v>0</v>
      </c>
      <c r="AG33" s="451"/>
      <c r="AH33" s="451"/>
      <c r="AI33" s="301"/>
      <c r="AJ33" s="302"/>
      <c r="AK33" s="272">
        <v>0</v>
      </c>
      <c r="AL33" s="269">
        <v>0</v>
      </c>
      <c r="AM33" s="269">
        <f t="shared" si="87"/>
        <v>0</v>
      </c>
      <c r="AN33" s="269">
        <f t="shared" si="87"/>
        <v>0</v>
      </c>
      <c r="AO33" s="451"/>
      <c r="AP33" s="451"/>
      <c r="AQ33" s="301"/>
      <c r="AR33" s="302"/>
      <c r="AS33" s="272">
        <v>0</v>
      </c>
      <c r="AT33" s="269">
        <v>0</v>
      </c>
      <c r="AU33" s="269">
        <f t="shared" si="88"/>
        <v>0</v>
      </c>
      <c r="AV33" s="269">
        <f t="shared" si="88"/>
        <v>0</v>
      </c>
      <c r="AW33" s="451"/>
      <c r="AX33" s="451"/>
      <c r="AY33" s="301"/>
      <c r="AZ33" s="302"/>
      <c r="BA33" s="272">
        <v>0</v>
      </c>
      <c r="BB33" s="269">
        <v>0</v>
      </c>
      <c r="BC33" s="269">
        <f t="shared" si="89"/>
        <v>0</v>
      </c>
      <c r="BD33" s="269">
        <f t="shared" si="89"/>
        <v>0</v>
      </c>
      <c r="BE33" s="451"/>
      <c r="BF33" s="451"/>
      <c r="BG33" s="301"/>
      <c r="BH33" s="302"/>
      <c r="BI33" s="272">
        <v>0</v>
      </c>
      <c r="BJ33" s="269">
        <v>0</v>
      </c>
      <c r="BK33" s="269">
        <f t="shared" si="90"/>
        <v>0</v>
      </c>
      <c r="BL33" s="269">
        <f t="shared" si="90"/>
        <v>0</v>
      </c>
      <c r="BM33" s="451"/>
      <c r="BN33" s="451"/>
      <c r="BO33" s="303"/>
      <c r="BP33" s="271"/>
      <c r="BQ33" s="272">
        <v>0</v>
      </c>
      <c r="BR33" s="269">
        <v>0</v>
      </c>
      <c r="BS33" s="269">
        <f t="shared" si="91"/>
        <v>0</v>
      </c>
      <c r="BT33" s="269">
        <f t="shared" si="91"/>
        <v>0</v>
      </c>
      <c r="BU33" s="451"/>
      <c r="BV33" s="451"/>
      <c r="BW33" s="270"/>
      <c r="BX33" s="271"/>
      <c r="BY33" s="272">
        <v>0</v>
      </c>
      <c r="BZ33" s="767">
        <v>0</v>
      </c>
      <c r="CA33" s="269">
        <f t="shared" si="92"/>
        <v>0</v>
      </c>
      <c r="CB33" s="269">
        <f t="shared" si="92"/>
        <v>0</v>
      </c>
      <c r="CC33" s="451"/>
      <c r="CD33" s="451"/>
      <c r="CE33" s="270"/>
      <c r="CF33" s="302"/>
      <c r="CG33" s="268">
        <v>0.25</v>
      </c>
      <c r="CH33" s="767">
        <v>0.25</v>
      </c>
      <c r="CI33" s="269">
        <f t="shared" si="93"/>
        <v>0.25</v>
      </c>
      <c r="CJ33" s="269">
        <f t="shared" si="93"/>
        <v>0.25</v>
      </c>
      <c r="CK33" s="451"/>
      <c r="CL33" s="451"/>
      <c r="CM33" s="270" t="s">
        <v>818</v>
      </c>
      <c r="CN33" s="302" t="s">
        <v>786</v>
      </c>
      <c r="CO33" s="268">
        <v>0.25</v>
      </c>
      <c r="CP33" s="269">
        <v>0.25</v>
      </c>
      <c r="CQ33" s="269">
        <f t="shared" si="94"/>
        <v>0.25</v>
      </c>
      <c r="CR33" s="269">
        <f t="shared" si="94"/>
        <v>0.25</v>
      </c>
      <c r="CS33" s="451"/>
      <c r="CT33" s="451"/>
      <c r="CU33" s="270" t="s">
        <v>824</v>
      </c>
      <c r="CV33" s="302" t="s">
        <v>786</v>
      </c>
      <c r="CW33" s="268">
        <v>0.25</v>
      </c>
      <c r="CX33" s="269">
        <v>0.25</v>
      </c>
      <c r="CY33" s="269">
        <f t="shared" si="95"/>
        <v>0.25</v>
      </c>
      <c r="CZ33" s="269">
        <f t="shared" si="95"/>
        <v>0.25</v>
      </c>
      <c r="DA33" s="451"/>
      <c r="DB33" s="451"/>
      <c r="DC33" s="270"/>
      <c r="DD33" s="302" t="s">
        <v>786</v>
      </c>
      <c r="DE33" s="268">
        <v>0.25</v>
      </c>
      <c r="DF33" s="269"/>
      <c r="DG33" s="269">
        <f t="shared" si="96"/>
        <v>0.25</v>
      </c>
      <c r="DH33" s="269">
        <f t="shared" si="96"/>
        <v>0</v>
      </c>
      <c r="DI33" s="451"/>
      <c r="DJ33" s="451"/>
      <c r="DK33" s="270"/>
      <c r="DL33" s="271" t="s">
        <v>786</v>
      </c>
      <c r="DM33" s="210">
        <f t="shared" si="2"/>
        <v>1</v>
      </c>
      <c r="DN33" s="272">
        <f t="shared" si="3"/>
        <v>0</v>
      </c>
      <c r="DO33" s="269">
        <f t="shared" si="3"/>
        <v>0</v>
      </c>
      <c r="DP33" s="808" t="e">
        <f t="shared" si="4"/>
        <v>#DIV/0!</v>
      </c>
      <c r="DQ33" s="269">
        <f t="shared" si="53"/>
        <v>0</v>
      </c>
      <c r="DR33" s="269">
        <f t="shared" si="54"/>
        <v>0</v>
      </c>
      <c r="DS33" s="269" t="e">
        <f t="shared" si="55"/>
        <v>#DIV/0!</v>
      </c>
      <c r="DT33" s="809"/>
      <c r="DU33" s="809"/>
      <c r="DV33" s="810"/>
      <c r="DW33" s="272">
        <f t="shared" si="5"/>
        <v>0</v>
      </c>
      <c r="DX33" s="269">
        <f t="shared" si="5"/>
        <v>0</v>
      </c>
      <c r="DY33" s="808" t="e">
        <f t="shared" si="6"/>
        <v>#DIV/0!</v>
      </c>
      <c r="DZ33" s="269">
        <f t="shared" si="41"/>
        <v>0</v>
      </c>
      <c r="EA33" s="269">
        <f t="shared" si="42"/>
        <v>0</v>
      </c>
      <c r="EB33" s="269" t="e">
        <f t="shared" si="50"/>
        <v>#DIV/0!</v>
      </c>
      <c r="EC33" s="809"/>
      <c r="ED33" s="809"/>
      <c r="EE33" s="810"/>
      <c r="EF33" s="272">
        <f t="shared" si="7"/>
        <v>0.25</v>
      </c>
      <c r="EG33" s="269">
        <f t="shared" si="7"/>
        <v>0.25</v>
      </c>
      <c r="EH33" s="808">
        <f t="shared" si="14"/>
        <v>1</v>
      </c>
      <c r="EI33" s="269">
        <f t="shared" si="15"/>
        <v>0.25</v>
      </c>
      <c r="EJ33" s="269">
        <f t="shared" si="16"/>
        <v>0.25</v>
      </c>
      <c r="EK33" s="269">
        <f t="shared" si="51"/>
        <v>1</v>
      </c>
      <c r="EL33" s="809"/>
      <c r="EM33" s="809"/>
      <c r="EN33" s="810"/>
      <c r="EO33" s="272">
        <f t="shared" si="9"/>
        <v>1</v>
      </c>
      <c r="EP33" s="269">
        <f t="shared" si="10"/>
        <v>0.75</v>
      </c>
      <c r="EQ33" s="808">
        <f t="shared" si="0"/>
        <v>0.75</v>
      </c>
      <c r="ER33" s="269">
        <f t="shared" si="17"/>
        <v>1</v>
      </c>
      <c r="ES33" s="269">
        <f t="shared" si="18"/>
        <v>0.75</v>
      </c>
      <c r="ET33" s="269">
        <f t="shared" si="52"/>
        <v>0.75</v>
      </c>
      <c r="EU33" s="809"/>
      <c r="EV33" s="809"/>
      <c r="EW33" s="464"/>
      <c r="EX33" s="741">
        <f t="shared" si="1"/>
        <v>0</v>
      </c>
    </row>
    <row r="34" spans="1:154" s="725" customFormat="1" ht="52.5" customHeight="1" x14ac:dyDescent="0.25">
      <c r="A34" s="742"/>
      <c r="B34" s="743"/>
      <c r="C34" s="854" t="s">
        <v>715</v>
      </c>
      <c r="D34" s="729">
        <v>5</v>
      </c>
      <c r="E34" s="730" t="s">
        <v>722</v>
      </c>
      <c r="F34" s="731" t="s">
        <v>747</v>
      </c>
      <c r="G34" s="731" t="s">
        <v>725</v>
      </c>
      <c r="H34" s="432">
        <v>1</v>
      </c>
      <c r="I34" s="434">
        <v>0.22</v>
      </c>
      <c r="J34" s="811">
        <v>11</v>
      </c>
      <c r="K34" s="812" t="s">
        <v>751</v>
      </c>
      <c r="L34" s="812" t="s">
        <v>748</v>
      </c>
      <c r="M34" s="813" t="s">
        <v>725</v>
      </c>
      <c r="N34" s="814">
        <v>1</v>
      </c>
      <c r="O34" s="815" t="s">
        <v>756</v>
      </c>
      <c r="P34" s="202">
        <v>0.16</v>
      </c>
      <c r="Q34" s="202">
        <v>0.72729999999999995</v>
      </c>
      <c r="R34" s="273">
        <v>45657</v>
      </c>
      <c r="S34" s="855" t="s">
        <v>772</v>
      </c>
      <c r="T34" s="274">
        <v>1</v>
      </c>
      <c r="U34" s="201">
        <v>0</v>
      </c>
      <c r="V34" s="202">
        <v>0</v>
      </c>
      <c r="W34" s="202">
        <f t="shared" si="85"/>
        <v>0</v>
      </c>
      <c r="X34" s="202">
        <f t="shared" si="85"/>
        <v>0</v>
      </c>
      <c r="Y34" s="436">
        <f>((W34*$P$34)+(W35*$P$35)) / $I$34</f>
        <v>0</v>
      </c>
      <c r="Z34" s="436">
        <f>((X34*$P$34)+(X35*$P$35)) / $I$34</f>
        <v>0</v>
      </c>
      <c r="AA34" s="203"/>
      <c r="AB34" s="204"/>
      <c r="AC34" s="201">
        <v>0</v>
      </c>
      <c r="AD34" s="202">
        <v>0</v>
      </c>
      <c r="AE34" s="202">
        <f t="shared" si="86"/>
        <v>0</v>
      </c>
      <c r="AF34" s="202">
        <f t="shared" si="86"/>
        <v>0</v>
      </c>
      <c r="AG34" s="436">
        <f>((AE34*$P$34)+(AE35*$P$35)) / $I$34</f>
        <v>0</v>
      </c>
      <c r="AH34" s="436">
        <f>((AF34*$P$34)+(AF35*$P$35)) / $I$34</f>
        <v>0</v>
      </c>
      <c r="AI34" s="203"/>
      <c r="AJ34" s="204"/>
      <c r="AK34" s="201">
        <v>0</v>
      </c>
      <c r="AL34" s="202">
        <v>0</v>
      </c>
      <c r="AM34" s="202">
        <f t="shared" si="87"/>
        <v>0</v>
      </c>
      <c r="AN34" s="202">
        <f t="shared" si="87"/>
        <v>0</v>
      </c>
      <c r="AO34" s="436">
        <f>((AM34*$P$34)+(AM35*$P$35)) / $I$34</f>
        <v>0</v>
      </c>
      <c r="AP34" s="436">
        <f>((AN34*$P$34)+(AN35*$P$35)) / $I$34</f>
        <v>0</v>
      </c>
      <c r="AQ34" s="203"/>
      <c r="AR34" s="204"/>
      <c r="AS34" s="201">
        <v>0</v>
      </c>
      <c r="AT34" s="202">
        <v>0</v>
      </c>
      <c r="AU34" s="202">
        <f t="shared" si="88"/>
        <v>0</v>
      </c>
      <c r="AV34" s="202">
        <f t="shared" si="88"/>
        <v>0</v>
      </c>
      <c r="AW34" s="436">
        <f>((AU34*$P$34)+(AU35*$P$35)) / $I$34</f>
        <v>0</v>
      </c>
      <c r="AX34" s="436">
        <f>((AV34*$P$34)+(AV35*$P$35)) / $I$34</f>
        <v>0</v>
      </c>
      <c r="AY34" s="203"/>
      <c r="AZ34" s="204"/>
      <c r="BA34" s="201">
        <v>0</v>
      </c>
      <c r="BB34" s="202">
        <v>0</v>
      </c>
      <c r="BC34" s="202">
        <f t="shared" si="89"/>
        <v>0</v>
      </c>
      <c r="BD34" s="202">
        <f t="shared" si="89"/>
        <v>0</v>
      </c>
      <c r="BE34" s="436">
        <f>((BC34*$P$34)+(BC35*$P$35)) / $I$34</f>
        <v>0</v>
      </c>
      <c r="BF34" s="436">
        <f>((BD34*$P$34)+(BD35*$P$35)) / $I$34</f>
        <v>0</v>
      </c>
      <c r="BG34" s="205"/>
      <c r="BH34" s="204"/>
      <c r="BI34" s="201">
        <v>0</v>
      </c>
      <c r="BJ34" s="202">
        <v>0</v>
      </c>
      <c r="BK34" s="202">
        <f t="shared" si="90"/>
        <v>0</v>
      </c>
      <c r="BL34" s="202">
        <f t="shared" si="90"/>
        <v>0</v>
      </c>
      <c r="BM34" s="436">
        <f>((BK34*$P$34)+(BK35*$P$35)) / $I$34</f>
        <v>0</v>
      </c>
      <c r="BN34" s="436">
        <f>((BL34*$P$34)+(BL35*$P$35)) / $I$34</f>
        <v>0</v>
      </c>
      <c r="BO34" s="206"/>
      <c r="BP34" s="204"/>
      <c r="BQ34" s="201">
        <v>0</v>
      </c>
      <c r="BR34" s="202">
        <v>0</v>
      </c>
      <c r="BS34" s="202">
        <f t="shared" si="91"/>
        <v>0</v>
      </c>
      <c r="BT34" s="202">
        <f t="shared" si="91"/>
        <v>0</v>
      </c>
      <c r="BU34" s="436">
        <f>((BS34*$P$34)+(BS35*$P$35)) / $I$34</f>
        <v>0</v>
      </c>
      <c r="BV34" s="436">
        <f>((BT34*$P$34)+(BT35*$P$35)) / $I$34</f>
        <v>0</v>
      </c>
      <c r="BW34" s="207"/>
      <c r="BX34" s="204"/>
      <c r="BY34" s="208">
        <v>0.23</v>
      </c>
      <c r="BZ34" s="737">
        <v>0.23</v>
      </c>
      <c r="CA34" s="202">
        <f t="shared" si="92"/>
        <v>0.23</v>
      </c>
      <c r="CB34" s="202">
        <f t="shared" si="92"/>
        <v>0.23</v>
      </c>
      <c r="CC34" s="436">
        <f>((CA34*$P$34)+(CA35*$P$35)) / $I$34</f>
        <v>0.16727272727272727</v>
      </c>
      <c r="CD34" s="436">
        <f>((CB34*$P$34)+(CB35*$P$35)) / $I$34</f>
        <v>0.16727272727272727</v>
      </c>
      <c r="CE34" s="209"/>
      <c r="CF34" s="204" t="s">
        <v>783</v>
      </c>
      <c r="CG34" s="208">
        <v>0.23</v>
      </c>
      <c r="CH34" s="737">
        <v>0.23</v>
      </c>
      <c r="CI34" s="202">
        <f t="shared" si="93"/>
        <v>0.23</v>
      </c>
      <c r="CJ34" s="202">
        <f t="shared" si="93"/>
        <v>0.23</v>
      </c>
      <c r="CK34" s="436">
        <f>((CI34*$P$34)+(CI35*$P$35)) / $I$34</f>
        <v>0.30363636363636365</v>
      </c>
      <c r="CL34" s="436">
        <f>((CJ34*$P$34)+(CJ35*$P$35)) / $I$34</f>
        <v>0.30363636363636365</v>
      </c>
      <c r="CM34" s="209" t="s">
        <v>819</v>
      </c>
      <c r="CN34" s="204" t="s">
        <v>783</v>
      </c>
      <c r="CO34" s="208">
        <v>0.18</v>
      </c>
      <c r="CP34" s="202">
        <v>0.18</v>
      </c>
      <c r="CQ34" s="202">
        <f t="shared" si="94"/>
        <v>0.18</v>
      </c>
      <c r="CR34" s="202">
        <f t="shared" si="94"/>
        <v>0.18</v>
      </c>
      <c r="CS34" s="436">
        <f>((CQ34*$P$34)+(CQ35*$P$35)) / $I$34</f>
        <v>0.13090909090909089</v>
      </c>
      <c r="CT34" s="436">
        <f>((CR34*$P$34)+(CR35*$P$35)) / $I$34</f>
        <v>0.13090909090909089</v>
      </c>
      <c r="CU34" s="209" t="s">
        <v>825</v>
      </c>
      <c r="CV34" s="204" t="s">
        <v>783</v>
      </c>
      <c r="CW34" s="208">
        <v>0.18</v>
      </c>
      <c r="CX34" s="202">
        <v>0.18</v>
      </c>
      <c r="CY34" s="202">
        <f t="shared" si="95"/>
        <v>0.18</v>
      </c>
      <c r="CZ34" s="202">
        <f t="shared" si="95"/>
        <v>0.18</v>
      </c>
      <c r="DA34" s="436">
        <f>((CY34*$P$34)+(CY35*$P$35)) / $I$34</f>
        <v>0.13090909090909089</v>
      </c>
      <c r="DB34" s="436">
        <f>((CZ34*$P$34)+(CZ35*$P$35)) / $I$34</f>
        <v>0.13090909090909089</v>
      </c>
      <c r="DC34" s="209"/>
      <c r="DD34" s="204" t="s">
        <v>783</v>
      </c>
      <c r="DE34" s="208">
        <v>0.18</v>
      </c>
      <c r="DF34" s="202"/>
      <c r="DG34" s="202">
        <f t="shared" si="96"/>
        <v>0.18</v>
      </c>
      <c r="DH34" s="202">
        <f t="shared" si="96"/>
        <v>0</v>
      </c>
      <c r="DI34" s="436">
        <f>((DG34*$P$34)+(DG35*$P$35)) / $I$34</f>
        <v>0.26727272727272727</v>
      </c>
      <c r="DJ34" s="436">
        <f>((DH34*$P$34)+(DH35*$P$35)) / $I$34</f>
        <v>0</v>
      </c>
      <c r="DK34" s="209"/>
      <c r="DL34" s="204" t="s">
        <v>783</v>
      </c>
      <c r="DM34" s="210">
        <f t="shared" si="2"/>
        <v>1</v>
      </c>
      <c r="DN34" s="277">
        <f t="shared" si="3"/>
        <v>0</v>
      </c>
      <c r="DO34" s="278">
        <f t="shared" si="3"/>
        <v>0</v>
      </c>
      <c r="DP34" s="856" t="e">
        <f t="shared" si="4"/>
        <v>#DIV/0!</v>
      </c>
      <c r="DQ34" s="278">
        <f t="shared" si="53"/>
        <v>0</v>
      </c>
      <c r="DR34" s="278">
        <f t="shared" si="54"/>
        <v>0</v>
      </c>
      <c r="DS34" s="278" t="e">
        <f t="shared" si="55"/>
        <v>#DIV/0!</v>
      </c>
      <c r="DT34" s="818">
        <f>Y34+AG34+AO34</f>
        <v>0</v>
      </c>
      <c r="DU34" s="818">
        <f>Z34+AH34+AP34</f>
        <v>0</v>
      </c>
      <c r="DV34" s="819" t="e">
        <f>DU34/DT34</f>
        <v>#DIV/0!</v>
      </c>
      <c r="DW34" s="277">
        <f t="shared" si="5"/>
        <v>0</v>
      </c>
      <c r="DX34" s="278">
        <f t="shared" si="5"/>
        <v>0</v>
      </c>
      <c r="DY34" s="856" t="e">
        <f t="shared" si="6"/>
        <v>#DIV/0!</v>
      </c>
      <c r="DZ34" s="278">
        <f t="shared" si="41"/>
        <v>0</v>
      </c>
      <c r="EA34" s="278">
        <f t="shared" si="42"/>
        <v>0</v>
      </c>
      <c r="EB34" s="278" t="e">
        <f t="shared" si="50"/>
        <v>#DIV/0!</v>
      </c>
      <c r="EC34" s="818">
        <f>AH34+AP34+AX34</f>
        <v>0</v>
      </c>
      <c r="ED34" s="818">
        <f>AI34+AQ34+AY34</f>
        <v>0</v>
      </c>
      <c r="EE34" s="819" t="e">
        <f>ED34/EC34</f>
        <v>#DIV/0!</v>
      </c>
      <c r="EF34" s="277">
        <f t="shared" si="7"/>
        <v>0.46</v>
      </c>
      <c r="EG34" s="278">
        <f t="shared" si="7"/>
        <v>0.46</v>
      </c>
      <c r="EH34" s="856">
        <f t="shared" si="14"/>
        <v>1</v>
      </c>
      <c r="EI34" s="278">
        <f t="shared" si="15"/>
        <v>0.46</v>
      </c>
      <c r="EJ34" s="278">
        <f t="shared" si="16"/>
        <v>0.46</v>
      </c>
      <c r="EK34" s="278">
        <f t="shared" si="51"/>
        <v>1</v>
      </c>
      <c r="EL34" s="818">
        <f>Y34+AG34+AO34+AW34+BE34+BM34+BU34+CC34+CK34</f>
        <v>0.47090909090909094</v>
      </c>
      <c r="EM34" s="818">
        <f>Z34+AH34+AP34+AX34+BF34+BN34+BV34+CD34+CL34</f>
        <v>0.47090909090909094</v>
      </c>
      <c r="EN34" s="819">
        <f>EM34/EL34</f>
        <v>1</v>
      </c>
      <c r="EO34" s="277">
        <f t="shared" si="9"/>
        <v>1</v>
      </c>
      <c r="EP34" s="278">
        <f t="shared" si="10"/>
        <v>0.82000000000000006</v>
      </c>
      <c r="EQ34" s="856">
        <f t="shared" si="0"/>
        <v>0.82000000000000006</v>
      </c>
      <c r="ER34" s="278">
        <f t="shared" si="17"/>
        <v>1</v>
      </c>
      <c r="ES34" s="278">
        <f t="shared" si="18"/>
        <v>0.82000000000000006</v>
      </c>
      <c r="ET34" s="278">
        <f t="shared" si="52"/>
        <v>0.82000000000000006</v>
      </c>
      <c r="EU34" s="818">
        <f>Y34+AG34+AO34+BE34+BM34+BU34+CC34+CK34+CS34+DA34+DI34</f>
        <v>1</v>
      </c>
      <c r="EV34" s="818">
        <f>Z34+AH34+AP34+BF34+BN34+BV34+CD34+CL34+CT34+DB34+DJ34</f>
        <v>0.73272727272727267</v>
      </c>
      <c r="EW34" s="465">
        <f>EV34/EU34</f>
        <v>0.73272727272727267</v>
      </c>
      <c r="EX34" s="741">
        <f t="shared" si="1"/>
        <v>0</v>
      </c>
    </row>
    <row r="35" spans="1:154" s="725" customFormat="1" ht="52.5" customHeight="1" thickBot="1" x14ac:dyDescent="0.3">
      <c r="A35" s="845"/>
      <c r="B35" s="857"/>
      <c r="C35" s="858"/>
      <c r="D35" s="760"/>
      <c r="E35" s="761"/>
      <c r="F35" s="762"/>
      <c r="G35" s="762"/>
      <c r="H35" s="433"/>
      <c r="I35" s="435"/>
      <c r="J35" s="828">
        <v>12</v>
      </c>
      <c r="K35" s="829" t="s">
        <v>749</v>
      </c>
      <c r="L35" s="829" t="s">
        <v>750</v>
      </c>
      <c r="M35" s="830" t="s">
        <v>725</v>
      </c>
      <c r="N35" s="831">
        <v>1</v>
      </c>
      <c r="O35" s="832" t="s">
        <v>756</v>
      </c>
      <c r="P35" s="230">
        <v>0.06</v>
      </c>
      <c r="Q35" s="230">
        <v>0.2727</v>
      </c>
      <c r="R35" s="285">
        <v>45657</v>
      </c>
      <c r="S35" s="859" t="s">
        <v>752</v>
      </c>
      <c r="T35" s="286">
        <v>1</v>
      </c>
      <c r="U35" s="229">
        <v>0</v>
      </c>
      <c r="V35" s="230">
        <v>0</v>
      </c>
      <c r="W35" s="230">
        <f t="shared" si="85"/>
        <v>0</v>
      </c>
      <c r="X35" s="230">
        <f t="shared" si="85"/>
        <v>0</v>
      </c>
      <c r="Y35" s="437"/>
      <c r="Z35" s="437"/>
      <c r="AA35" s="227"/>
      <c r="AB35" s="228"/>
      <c r="AC35" s="229">
        <v>0</v>
      </c>
      <c r="AD35" s="230">
        <v>0</v>
      </c>
      <c r="AE35" s="230">
        <f t="shared" si="86"/>
        <v>0</v>
      </c>
      <c r="AF35" s="230">
        <f t="shared" si="86"/>
        <v>0</v>
      </c>
      <c r="AG35" s="437"/>
      <c r="AH35" s="437"/>
      <c r="AI35" s="227"/>
      <c r="AJ35" s="228"/>
      <c r="AK35" s="229">
        <v>0</v>
      </c>
      <c r="AL35" s="230">
        <v>0</v>
      </c>
      <c r="AM35" s="230">
        <f t="shared" si="87"/>
        <v>0</v>
      </c>
      <c r="AN35" s="230">
        <f t="shared" si="87"/>
        <v>0</v>
      </c>
      <c r="AO35" s="437"/>
      <c r="AP35" s="437"/>
      <c r="AQ35" s="227"/>
      <c r="AR35" s="228"/>
      <c r="AS35" s="229">
        <v>0</v>
      </c>
      <c r="AT35" s="230">
        <v>0</v>
      </c>
      <c r="AU35" s="230">
        <f t="shared" si="88"/>
        <v>0</v>
      </c>
      <c r="AV35" s="230">
        <f t="shared" si="88"/>
        <v>0</v>
      </c>
      <c r="AW35" s="437"/>
      <c r="AX35" s="437"/>
      <c r="AY35" s="227"/>
      <c r="AZ35" s="228"/>
      <c r="BA35" s="229">
        <v>0</v>
      </c>
      <c r="BB35" s="230">
        <v>0</v>
      </c>
      <c r="BC35" s="230">
        <f t="shared" si="89"/>
        <v>0</v>
      </c>
      <c r="BD35" s="230">
        <f t="shared" si="89"/>
        <v>0</v>
      </c>
      <c r="BE35" s="437"/>
      <c r="BF35" s="437"/>
      <c r="BG35" s="231"/>
      <c r="BH35" s="228"/>
      <c r="BI35" s="229">
        <v>0</v>
      </c>
      <c r="BJ35" s="230">
        <v>0</v>
      </c>
      <c r="BK35" s="230">
        <f t="shared" si="90"/>
        <v>0</v>
      </c>
      <c r="BL35" s="230">
        <f t="shared" si="90"/>
        <v>0</v>
      </c>
      <c r="BM35" s="437"/>
      <c r="BN35" s="437"/>
      <c r="BO35" s="232"/>
      <c r="BP35" s="228"/>
      <c r="BQ35" s="229">
        <v>0</v>
      </c>
      <c r="BR35" s="230">
        <v>0</v>
      </c>
      <c r="BS35" s="230">
        <f t="shared" si="91"/>
        <v>0</v>
      </c>
      <c r="BT35" s="230">
        <f t="shared" si="91"/>
        <v>0</v>
      </c>
      <c r="BU35" s="437"/>
      <c r="BV35" s="437"/>
      <c r="BW35" s="304"/>
      <c r="BX35" s="228"/>
      <c r="BY35" s="229">
        <v>0</v>
      </c>
      <c r="BZ35" s="767">
        <v>0</v>
      </c>
      <c r="CA35" s="230">
        <f t="shared" si="92"/>
        <v>0</v>
      </c>
      <c r="CB35" s="230">
        <f t="shared" si="92"/>
        <v>0</v>
      </c>
      <c r="CC35" s="437"/>
      <c r="CD35" s="437"/>
      <c r="CE35" s="290"/>
      <c r="CF35" s="228"/>
      <c r="CG35" s="235">
        <v>0.5</v>
      </c>
      <c r="CH35" s="767">
        <v>0.5</v>
      </c>
      <c r="CI35" s="230">
        <f t="shared" si="93"/>
        <v>0.5</v>
      </c>
      <c r="CJ35" s="230">
        <f t="shared" si="93"/>
        <v>0.5</v>
      </c>
      <c r="CK35" s="437"/>
      <c r="CL35" s="437"/>
      <c r="CM35" s="290"/>
      <c r="CN35" s="228" t="s">
        <v>787</v>
      </c>
      <c r="CO35" s="229">
        <v>0</v>
      </c>
      <c r="CP35" s="230">
        <v>0</v>
      </c>
      <c r="CQ35" s="230">
        <f t="shared" si="94"/>
        <v>0</v>
      </c>
      <c r="CR35" s="230">
        <f t="shared" si="94"/>
        <v>0</v>
      </c>
      <c r="CS35" s="437"/>
      <c r="CT35" s="437"/>
      <c r="CU35" s="290"/>
      <c r="CV35" s="228"/>
      <c r="CW35" s="229">
        <v>0</v>
      </c>
      <c r="CX35" s="230">
        <v>0</v>
      </c>
      <c r="CY35" s="230">
        <f t="shared" si="95"/>
        <v>0</v>
      </c>
      <c r="CZ35" s="230">
        <f t="shared" si="95"/>
        <v>0</v>
      </c>
      <c r="DA35" s="437"/>
      <c r="DB35" s="437"/>
      <c r="DC35" s="290"/>
      <c r="DD35" s="228"/>
      <c r="DE35" s="235">
        <v>0.5</v>
      </c>
      <c r="DF35" s="230"/>
      <c r="DG35" s="230">
        <f t="shared" si="96"/>
        <v>0.5</v>
      </c>
      <c r="DH35" s="230">
        <f t="shared" si="96"/>
        <v>0</v>
      </c>
      <c r="DI35" s="437"/>
      <c r="DJ35" s="437"/>
      <c r="DK35" s="290"/>
      <c r="DL35" s="228" t="s">
        <v>787</v>
      </c>
      <c r="DM35" s="210">
        <f t="shared" si="2"/>
        <v>1</v>
      </c>
      <c r="DN35" s="291">
        <f t="shared" si="3"/>
        <v>0</v>
      </c>
      <c r="DO35" s="292">
        <f t="shared" si="3"/>
        <v>0</v>
      </c>
      <c r="DP35" s="860" t="e">
        <f t="shared" si="4"/>
        <v>#DIV/0!</v>
      </c>
      <c r="DQ35" s="292">
        <f t="shared" si="53"/>
        <v>0</v>
      </c>
      <c r="DR35" s="292">
        <f t="shared" si="54"/>
        <v>0</v>
      </c>
      <c r="DS35" s="292" t="e">
        <f t="shared" si="55"/>
        <v>#DIV/0!</v>
      </c>
      <c r="DT35" s="835"/>
      <c r="DU35" s="835"/>
      <c r="DV35" s="836"/>
      <c r="DW35" s="291">
        <f t="shared" si="5"/>
        <v>0</v>
      </c>
      <c r="DX35" s="292">
        <f t="shared" si="5"/>
        <v>0</v>
      </c>
      <c r="DY35" s="860" t="e">
        <f t="shared" si="6"/>
        <v>#DIV/0!</v>
      </c>
      <c r="DZ35" s="292">
        <f t="shared" si="41"/>
        <v>0</v>
      </c>
      <c r="EA35" s="292">
        <f t="shared" si="42"/>
        <v>0</v>
      </c>
      <c r="EB35" s="292" t="e">
        <f t="shared" si="50"/>
        <v>#DIV/0!</v>
      </c>
      <c r="EC35" s="835"/>
      <c r="ED35" s="835"/>
      <c r="EE35" s="836"/>
      <c r="EF35" s="291">
        <f t="shared" si="7"/>
        <v>0.5</v>
      </c>
      <c r="EG35" s="292">
        <f t="shared" si="7"/>
        <v>0.5</v>
      </c>
      <c r="EH35" s="860">
        <f t="shared" si="14"/>
        <v>1</v>
      </c>
      <c r="EI35" s="292">
        <f t="shared" si="15"/>
        <v>0.5</v>
      </c>
      <c r="EJ35" s="292">
        <f t="shared" si="16"/>
        <v>0.5</v>
      </c>
      <c r="EK35" s="292">
        <f t="shared" si="51"/>
        <v>1</v>
      </c>
      <c r="EL35" s="835"/>
      <c r="EM35" s="835"/>
      <c r="EN35" s="836"/>
      <c r="EO35" s="291">
        <f t="shared" si="9"/>
        <v>1</v>
      </c>
      <c r="EP35" s="292">
        <f t="shared" si="10"/>
        <v>0.5</v>
      </c>
      <c r="EQ35" s="860">
        <f t="shared" si="0"/>
        <v>0.5</v>
      </c>
      <c r="ER35" s="292">
        <f t="shared" si="17"/>
        <v>1</v>
      </c>
      <c r="ES35" s="292">
        <f t="shared" si="18"/>
        <v>0.5</v>
      </c>
      <c r="ET35" s="292">
        <f t="shared" si="52"/>
        <v>0.5</v>
      </c>
      <c r="EU35" s="835"/>
      <c r="EV35" s="835"/>
      <c r="EW35" s="467"/>
      <c r="EX35" s="741">
        <f t="shared" si="1"/>
        <v>0</v>
      </c>
    </row>
    <row r="36" spans="1:154" ht="38.25" customHeight="1" x14ac:dyDescent="0.25">
      <c r="A36" s="861"/>
      <c r="B36" s="861"/>
      <c r="C36" s="862"/>
      <c r="D36" s="862"/>
      <c r="E36" s="862"/>
      <c r="F36" s="862"/>
      <c r="G36" s="862"/>
      <c r="H36" s="862"/>
      <c r="I36" s="862"/>
      <c r="J36" s="621"/>
      <c r="K36" s="862"/>
      <c r="L36" s="862"/>
      <c r="M36" s="862"/>
      <c r="N36" s="862"/>
      <c r="O36" s="862"/>
      <c r="P36" s="863"/>
      <c r="Q36" s="863"/>
      <c r="R36" s="864"/>
      <c r="S36" s="862"/>
      <c r="T36" s="865"/>
      <c r="U36" s="862"/>
      <c r="V36" s="862"/>
      <c r="W36" s="862"/>
      <c r="X36" s="862"/>
      <c r="Y36" s="866">
        <f>(Y22*$I$22)+(Y25*$I$25)+(Y28*$I$28)+(Y31*$I$31)+(Y34*$I$34)</f>
        <v>0</v>
      </c>
      <c r="Z36" s="866">
        <f>(Z22*$I$22)+(Z25*$I$25)+(Z28*$I$28)+(Z31*$I$31)+(Z34*$I$34)</f>
        <v>0</v>
      </c>
      <c r="AA36" s="862"/>
      <c r="AB36" s="862"/>
      <c r="AC36" s="862"/>
      <c r="AD36" s="862"/>
      <c r="AE36" s="862"/>
      <c r="AF36" s="862"/>
      <c r="AG36" s="866">
        <f>(AG22*$I$22)+(AG25*$I$25)+(AG28*$I$28)+(AG31*$I$31)+(AG34*$I$34)</f>
        <v>0</v>
      </c>
      <c r="AH36" s="866">
        <f>(AH22*$I$22)+(AH25*$I$25)+(AH28*$I$28)+(AH31*$I$31)+(AH34*$I$34)</f>
        <v>0</v>
      </c>
      <c r="AI36" s="862"/>
      <c r="AJ36" s="862"/>
      <c r="AK36" s="862"/>
      <c r="AL36" s="862"/>
      <c r="AM36" s="862"/>
      <c r="AN36" s="862"/>
      <c r="AO36" s="866">
        <f>(AO22*$I$22)+(AO25*$I$25)+(AO28*$I$28)+(AO31*$I$31)+(AO34*$I$34)</f>
        <v>0</v>
      </c>
      <c r="AP36" s="866">
        <f>(AP22*$I$22)+(AP25*$I$25)+(AP28*$I$28)+(AP31*$I$31)+(AP34*$I$34)</f>
        <v>0</v>
      </c>
      <c r="AQ36" s="862"/>
      <c r="AR36" s="862"/>
      <c r="AS36" s="862"/>
      <c r="AT36" s="862"/>
      <c r="AU36" s="862"/>
      <c r="AV36" s="862"/>
      <c r="AW36" s="866">
        <f>(AW22*$I$22)+(AW25*$I$25)+(AW28*$I$28)+(AW31*$I$31)+(AW34*$I$34)</f>
        <v>0</v>
      </c>
      <c r="AX36" s="866">
        <f>(AX22*$I$22)+(AX25*$I$25)+(AX28*$I$28)+(AX31*$I$31)+(AX34*$I$34)</f>
        <v>0</v>
      </c>
      <c r="AY36" s="862"/>
      <c r="AZ36" s="862"/>
      <c r="BA36" s="862"/>
      <c r="BB36" s="862"/>
      <c r="BC36" s="862"/>
      <c r="BD36" s="862"/>
      <c r="BE36" s="866">
        <f>(BE22*$I$22)+(BE25*$I$25)+(BE28*$I$28)+(BE31*$I$31)+(BE34*$I$34)</f>
        <v>0</v>
      </c>
      <c r="BF36" s="866">
        <f>(BF22*$I$22)+(BF25*$I$25)+(BF28*$I$28)+(BF31*$I$31)+(BF34*$I$34)</f>
        <v>0</v>
      </c>
      <c r="BG36" s="862"/>
      <c r="BH36" s="862"/>
      <c r="BI36" s="862"/>
      <c r="BJ36" s="862"/>
      <c r="BK36" s="862"/>
      <c r="BL36" s="862"/>
      <c r="BM36" s="866">
        <f>(BM22*$I$22)+(BM25*$I$25)+(BM28*$I$28)+(BM31*$I$31)+(BM34*$I$34)</f>
        <v>0</v>
      </c>
      <c r="BN36" s="866">
        <f>(BN22*$I$22)+(BN25*$I$25)+(BN28*$I$28)+(BN31*$I$31)+(BN34*$I$34)</f>
        <v>0</v>
      </c>
      <c r="BO36" s="862"/>
      <c r="BP36" s="862"/>
      <c r="BQ36" s="862"/>
      <c r="BR36" s="862"/>
      <c r="BS36" s="862"/>
      <c r="BT36" s="862"/>
      <c r="BU36" s="866">
        <f>(BU22*$I$22)+(BU25*$I$25)+(BU28*$I$28)+(BU31*$I$31)+(BU34*$I$34)</f>
        <v>0</v>
      </c>
      <c r="BV36" s="866">
        <f>(BV22*$I$22)+(BV25*$I$25)+(BV28*$I$28)+(BV31*$I$31)+(BV34*$I$34)</f>
        <v>0</v>
      </c>
      <c r="BW36" s="862"/>
      <c r="BX36" s="862"/>
      <c r="BY36" s="862"/>
      <c r="BZ36" s="862"/>
      <c r="CA36" s="862"/>
      <c r="CB36" s="862"/>
      <c r="CC36" s="866">
        <f>(CC22*$I$22)+(CC25*$I$25)+(CC28*$I$28)+(CC31*$I$31)+(CC34*$I$34)</f>
        <v>0.31980000000000003</v>
      </c>
      <c r="CD36" s="866">
        <f>(CD22*$I$22)+(CD25*$I$25)+(CD28*$I$28)+(CD31*$I$31)+(CD34*$I$34)</f>
        <v>0.31980000000000003</v>
      </c>
      <c r="CE36" s="862"/>
      <c r="CF36" s="862"/>
      <c r="CG36" s="862"/>
      <c r="CH36" s="862"/>
      <c r="CI36" s="862"/>
      <c r="CJ36" s="862"/>
      <c r="CK36" s="866">
        <f>(CK22*$I$22)+(CK25*$I$25)+(CK28*$I$28)+(CK31*$I$31)+(CK34*$I$34)</f>
        <v>0.1958</v>
      </c>
      <c r="CL36" s="866">
        <f>(CL22*$I$22)+(CL25*$I$25)+(CL28*$I$28)+(CL31*$I$31)+(CL34*$I$34)</f>
        <v>0.1958</v>
      </c>
      <c r="CM36" s="862"/>
      <c r="CN36" s="862"/>
      <c r="CO36" s="862"/>
      <c r="CP36" s="862"/>
      <c r="CQ36" s="862"/>
      <c r="CR36" s="862"/>
      <c r="CS36" s="866">
        <f>(CS22*$I$22)+(CS25*$I$25)+(CS28*$I$28)+(CS31*$I$31)+(CS34*$I$34)</f>
        <v>0.16830000000000001</v>
      </c>
      <c r="CT36" s="866">
        <f>(CT22*$I$22)+(CT25*$I$25)+(CT28*$I$28)+(CT31*$I$31)+(CT34*$I$34)</f>
        <v>0.16830000000000001</v>
      </c>
      <c r="CU36" s="862"/>
      <c r="CV36" s="867"/>
      <c r="CW36" s="862"/>
      <c r="CX36" s="862"/>
      <c r="CY36" s="862"/>
      <c r="CZ36" s="862"/>
      <c r="DA36" s="866">
        <f>(DA22*$I$22)+(DA25*$I$25)+(DA28*$I$28)+(DA31*$I$31)+(DA34*$I$34)</f>
        <v>0.15529999999999999</v>
      </c>
      <c r="DB36" s="866">
        <f>(DB22*$I$22)+(DB25*$I$25)+(DB28*$I$28)+(DB31*$I$31)+(DB34*$I$34)</f>
        <v>0.16830000000000001</v>
      </c>
      <c r="DC36" s="862"/>
      <c r="DD36" s="862"/>
      <c r="DE36" s="862"/>
      <c r="DF36" s="862"/>
      <c r="DG36" s="862"/>
      <c r="DH36" s="862"/>
      <c r="DI36" s="866">
        <f>(DI22*$I$22)+(DI25*$I$25)+(DI28*$I$28)+(DI31*$I$31)+(DI34*$I$34)</f>
        <v>0.1608</v>
      </c>
      <c r="DJ36" s="866">
        <f>(DJ22*$I$22)+(DJ25*$I$25)+(DJ28*$I$28)+(DJ31*$I$31)+(DJ34*$I$34)</f>
        <v>0</v>
      </c>
      <c r="DK36" s="862"/>
      <c r="DL36" s="868">
        <f>+Y36+AG36+AO36+AW36+BE36+BU36+CC36+CK36+CS36+DA36+DI36</f>
        <v>1</v>
      </c>
      <c r="DM36" s="868">
        <f>+Z36+AH36+AP36+AX36+BF36+BV36+CD36+CL36+CT36+DB36+DJ36</f>
        <v>0.85220000000000007</v>
      </c>
    </row>
    <row r="37" spans="1:154" ht="38.25" customHeight="1" x14ac:dyDescent="0.25">
      <c r="A37" s="861"/>
      <c r="B37" s="861"/>
      <c r="C37" s="862"/>
      <c r="D37" s="862"/>
      <c r="E37" s="862"/>
      <c r="F37" s="862"/>
      <c r="G37" s="862"/>
      <c r="H37" s="862"/>
      <c r="I37" s="862"/>
      <c r="J37" s="621"/>
      <c r="K37" s="862"/>
      <c r="L37" s="862"/>
      <c r="M37" s="862"/>
      <c r="N37" s="862"/>
      <c r="O37" s="862"/>
      <c r="P37" s="862"/>
      <c r="Q37" s="862"/>
      <c r="R37" s="864"/>
      <c r="S37" s="862"/>
      <c r="T37" s="865"/>
      <c r="U37" s="862"/>
      <c r="V37" s="862"/>
      <c r="W37" s="862"/>
      <c r="X37" s="862"/>
      <c r="Y37" s="862"/>
      <c r="Z37" s="862"/>
      <c r="AA37" s="862"/>
      <c r="AB37" s="862"/>
      <c r="AC37" s="862"/>
      <c r="AD37" s="862"/>
      <c r="AE37" s="862"/>
      <c r="AF37" s="862"/>
      <c r="AG37" s="862"/>
      <c r="AH37" s="862"/>
      <c r="AI37" s="862"/>
      <c r="AJ37" s="862"/>
      <c r="AK37" s="862"/>
      <c r="AL37" s="862"/>
      <c r="AM37" s="862"/>
      <c r="AN37" s="862"/>
      <c r="AO37" s="862"/>
      <c r="AP37" s="862"/>
      <c r="AQ37" s="862"/>
      <c r="AR37" s="862"/>
      <c r="AS37" s="862"/>
      <c r="AT37" s="862"/>
      <c r="AU37" s="862"/>
      <c r="AV37" s="862"/>
      <c r="AW37" s="862"/>
      <c r="AX37" s="862"/>
      <c r="AY37" s="862"/>
      <c r="AZ37" s="862"/>
      <c r="BA37" s="862"/>
      <c r="BB37" s="862"/>
      <c r="BC37" s="862"/>
      <c r="BD37" s="862"/>
      <c r="BE37" s="862"/>
      <c r="BF37" s="862"/>
      <c r="BG37" s="862"/>
      <c r="BH37" s="862"/>
      <c r="BI37" s="862"/>
      <c r="BJ37" s="862"/>
      <c r="BK37" s="862"/>
      <c r="BL37" s="862"/>
      <c r="BM37" s="862"/>
      <c r="BN37" s="862"/>
      <c r="BO37" s="862"/>
      <c r="BP37" s="862"/>
      <c r="BQ37" s="862"/>
      <c r="BR37" s="862"/>
      <c r="BS37" s="862"/>
      <c r="BT37" s="862"/>
      <c r="BU37" s="862"/>
      <c r="BV37" s="862"/>
      <c r="BW37" s="862"/>
      <c r="BX37" s="862"/>
      <c r="BY37" s="862"/>
      <c r="BZ37" s="862"/>
      <c r="CA37" s="862"/>
      <c r="CB37" s="862"/>
      <c r="CC37" s="862"/>
      <c r="CD37" s="862"/>
      <c r="CE37" s="862"/>
      <c r="CF37" s="862"/>
      <c r="CG37" s="862"/>
      <c r="CH37" s="862"/>
      <c r="CI37" s="862"/>
      <c r="CJ37" s="862"/>
      <c r="CK37" s="862"/>
      <c r="CL37" s="862"/>
      <c r="CM37" s="862"/>
      <c r="CN37" s="862"/>
      <c r="CO37" s="862"/>
      <c r="CP37" s="862"/>
      <c r="CQ37" s="862"/>
      <c r="CR37" s="862"/>
      <c r="CS37" s="862"/>
      <c r="CT37" s="862"/>
      <c r="CU37" s="862"/>
      <c r="CV37" s="867"/>
      <c r="CW37" s="862"/>
      <c r="CX37" s="862"/>
      <c r="CY37" s="862"/>
      <c r="CZ37" s="862"/>
      <c r="DA37" s="862"/>
      <c r="DB37" s="862"/>
      <c r="DC37" s="862"/>
      <c r="DD37" s="862"/>
      <c r="DE37" s="862"/>
      <c r="DF37" s="862"/>
      <c r="DG37" s="862"/>
      <c r="DH37" s="862"/>
      <c r="DI37" s="862"/>
      <c r="DJ37" s="862"/>
      <c r="DK37" s="862"/>
      <c r="DL37" s="862"/>
      <c r="DM37" s="862"/>
    </row>
  </sheetData>
  <mergeCells count="337">
    <mergeCell ref="EL34:EL35"/>
    <mergeCell ref="EM34:EM35"/>
    <mergeCell ref="EN34:EN35"/>
    <mergeCell ref="EU28:EU30"/>
    <mergeCell ref="EV28:EV30"/>
    <mergeCell ref="EW28:EW30"/>
    <mergeCell ref="EU31:EU33"/>
    <mergeCell ref="EV31:EV33"/>
    <mergeCell ref="EW31:EW33"/>
    <mergeCell ref="EU34:EU35"/>
    <mergeCell ref="EV34:EV35"/>
    <mergeCell ref="EW34:EW35"/>
    <mergeCell ref="EL28:EL30"/>
    <mergeCell ref="EM28:EM30"/>
    <mergeCell ref="EN28:EN30"/>
    <mergeCell ref="EL31:EL33"/>
    <mergeCell ref="EM31:EM33"/>
    <mergeCell ref="EN31:EN33"/>
    <mergeCell ref="DT34:DT35"/>
    <mergeCell ref="DU34:DU35"/>
    <mergeCell ref="DV34:DV35"/>
    <mergeCell ref="EC28:EC30"/>
    <mergeCell ref="ED28:ED30"/>
    <mergeCell ref="EE28:EE30"/>
    <mergeCell ref="EC31:EC33"/>
    <mergeCell ref="ED31:ED33"/>
    <mergeCell ref="EE31:EE33"/>
    <mergeCell ref="EC34:EC35"/>
    <mergeCell ref="ED34:ED35"/>
    <mergeCell ref="EE34:EE35"/>
    <mergeCell ref="DT28:DT30"/>
    <mergeCell ref="DU28:DU30"/>
    <mergeCell ref="DV28:DV30"/>
    <mergeCell ref="DT31:DT33"/>
    <mergeCell ref="DU31:DU33"/>
    <mergeCell ref="DV31:DV33"/>
    <mergeCell ref="EL22:EL24"/>
    <mergeCell ref="EM22:EM24"/>
    <mergeCell ref="EN22:EN24"/>
    <mergeCell ref="EU22:EU24"/>
    <mergeCell ref="EV22:EV24"/>
    <mergeCell ref="EW22:EW24"/>
    <mergeCell ref="EC25:EC27"/>
    <mergeCell ref="ED25:ED27"/>
    <mergeCell ref="EE25:EE27"/>
    <mergeCell ref="EL25:EL27"/>
    <mergeCell ref="EM25:EM27"/>
    <mergeCell ref="EN25:EN27"/>
    <mergeCell ref="EV25:EV27"/>
    <mergeCell ref="EW25:EW27"/>
    <mergeCell ref="EU25:EU27"/>
    <mergeCell ref="ES22:ES24"/>
    <mergeCell ref="ET22:ET24"/>
    <mergeCell ref="ER22:ER24"/>
    <mergeCell ref="EI22:EI24"/>
    <mergeCell ref="DA25:DA27"/>
    <mergeCell ref="DB25:DB27"/>
    <mergeCell ref="DI25:DI27"/>
    <mergeCell ref="DT22:DT24"/>
    <mergeCell ref="DU22:DU24"/>
    <mergeCell ref="DV22:DV24"/>
    <mergeCell ref="EC22:EC24"/>
    <mergeCell ref="ED22:ED24"/>
    <mergeCell ref="EE22:EE24"/>
    <mergeCell ref="DT25:DT27"/>
    <mergeCell ref="DU25:DU27"/>
    <mergeCell ref="DV25:DV27"/>
    <mergeCell ref="EA22:EA24"/>
    <mergeCell ref="EB22:EB24"/>
    <mergeCell ref="DZ22:DZ24"/>
    <mergeCell ref="DQ22:DQ24"/>
    <mergeCell ref="C25:C27"/>
    <mergeCell ref="I28:I30"/>
    <mergeCell ref="H28:H30"/>
    <mergeCell ref="G28:G30"/>
    <mergeCell ref="F28:F30"/>
    <mergeCell ref="E28:E30"/>
    <mergeCell ref="D28:D30"/>
    <mergeCell ref="C28:C30"/>
    <mergeCell ref="BU28:BU30"/>
    <mergeCell ref="D25:D27"/>
    <mergeCell ref="BU25:BU27"/>
    <mergeCell ref="BV25:BV27"/>
    <mergeCell ref="CC25:CC27"/>
    <mergeCell ref="I25:I27"/>
    <mergeCell ref="E25:E27"/>
    <mergeCell ref="F25:F27"/>
    <mergeCell ref="G25:G27"/>
    <mergeCell ref="H25:H27"/>
    <mergeCell ref="I22:I24"/>
    <mergeCell ref="H22:H24"/>
    <mergeCell ref="G22:G24"/>
    <mergeCell ref="F22:F24"/>
    <mergeCell ref="E22:E24"/>
    <mergeCell ref="D22:D24"/>
    <mergeCell ref="C22:C24"/>
    <mergeCell ref="AG22:AG24"/>
    <mergeCell ref="AH22:AH24"/>
    <mergeCell ref="R22:R24"/>
    <mergeCell ref="Q22:Q24"/>
    <mergeCell ref="Y22:Y24"/>
    <mergeCell ref="Z22:Z24"/>
    <mergeCell ref="P22:P24"/>
    <mergeCell ref="O22:O24"/>
    <mergeCell ref="N22:N24"/>
    <mergeCell ref="M22:M24"/>
    <mergeCell ref="L22:L24"/>
    <mergeCell ref="K22:K24"/>
    <mergeCell ref="J22:J24"/>
    <mergeCell ref="X22:X24"/>
    <mergeCell ref="AE22:AE24"/>
    <mergeCell ref="AF22:AF24"/>
    <mergeCell ref="AG31:AG33"/>
    <mergeCell ref="BS22:BS24"/>
    <mergeCell ref="BT22:BT24"/>
    <mergeCell ref="AW22:AW24"/>
    <mergeCell ref="AX22:AX24"/>
    <mergeCell ref="AW25:AW27"/>
    <mergeCell ref="AX25:AX27"/>
    <mergeCell ref="AW28:AW30"/>
    <mergeCell ref="AN22:AN24"/>
    <mergeCell ref="BK22:BK24"/>
    <mergeCell ref="BL22:BL24"/>
    <mergeCell ref="AV22:AV24"/>
    <mergeCell ref="BC22:BC24"/>
    <mergeCell ref="BD22:BD24"/>
    <mergeCell ref="AG25:AG27"/>
    <mergeCell ref="AH25:AH27"/>
    <mergeCell ref="AH31:AH33"/>
    <mergeCell ref="BE31:BE33"/>
    <mergeCell ref="BF31:BF33"/>
    <mergeCell ref="BN25:BN27"/>
    <mergeCell ref="BM28:BM30"/>
    <mergeCell ref="BN28:BN30"/>
    <mergeCell ref="BM31:BM33"/>
    <mergeCell ref="BN31:BN33"/>
    <mergeCell ref="DA31:DA33"/>
    <mergeCell ref="DB31:DB33"/>
    <mergeCell ref="DI31:DI33"/>
    <mergeCell ref="DJ31:DJ33"/>
    <mergeCell ref="DG22:DG24"/>
    <mergeCell ref="CS34:CS35"/>
    <mergeCell ref="CT34:CT35"/>
    <mergeCell ref="CD25:CD27"/>
    <mergeCell ref="BV28:BV30"/>
    <mergeCell ref="CC28:CC30"/>
    <mergeCell ref="CD28:CD30"/>
    <mergeCell ref="CC34:CC35"/>
    <mergeCell ref="CD34:CD35"/>
    <mergeCell ref="DH22:DH24"/>
    <mergeCell ref="CK34:CK35"/>
    <mergeCell ref="CL34:CL35"/>
    <mergeCell ref="DA34:DA35"/>
    <mergeCell ref="DB34:DB35"/>
    <mergeCell ref="DI34:DI35"/>
    <mergeCell ref="DJ34:DJ35"/>
    <mergeCell ref="BV22:BV24"/>
    <mergeCell ref="CA22:CA24"/>
    <mergeCell ref="CB22:CB24"/>
    <mergeCell ref="DJ25:DJ27"/>
    <mergeCell ref="CR22:CR24"/>
    <mergeCell ref="DB22:DB24"/>
    <mergeCell ref="DI22:DI24"/>
    <mergeCell ref="DJ22:DJ24"/>
    <mergeCell ref="AM22:AM24"/>
    <mergeCell ref="BU22:BU24"/>
    <mergeCell ref="CC22:CC24"/>
    <mergeCell ref="CD22:CD24"/>
    <mergeCell ref="CK22:CK24"/>
    <mergeCell ref="CL22:CL24"/>
    <mergeCell ref="CS22:CS24"/>
    <mergeCell ref="CT22:CT24"/>
    <mergeCell ref="DA22:DA24"/>
    <mergeCell ref="CQ22:CQ24"/>
    <mergeCell ref="CI22:CI24"/>
    <mergeCell ref="CJ22:CJ24"/>
    <mergeCell ref="AO22:AO24"/>
    <mergeCell ref="AP22:AP24"/>
    <mergeCell ref="EL20:EN20"/>
    <mergeCell ref="AU22:AU24"/>
    <mergeCell ref="AO25:AO27"/>
    <mergeCell ref="AP25:AP27"/>
    <mergeCell ref="AO28:AO30"/>
    <mergeCell ref="AP28:AP30"/>
    <mergeCell ref="AO31:AO33"/>
    <mergeCell ref="AP31:AP33"/>
    <mergeCell ref="AX28:AX30"/>
    <mergeCell ref="AW31:AW33"/>
    <mergeCell ref="AX31:AX33"/>
    <mergeCell ref="BE22:BE24"/>
    <mergeCell ref="BF22:BF24"/>
    <mergeCell ref="BE25:BE27"/>
    <mergeCell ref="BF25:BF27"/>
    <mergeCell ref="BE28:BE30"/>
    <mergeCell ref="DR22:DR24"/>
    <mergeCell ref="DS22:DS24"/>
    <mergeCell ref="CT31:CT33"/>
    <mergeCell ref="DN20:DP20"/>
    <mergeCell ref="DQ20:DS20"/>
    <mergeCell ref="DT20:DV20"/>
    <mergeCell ref="BI19:BP20"/>
    <mergeCell ref="BQ19:BX20"/>
    <mergeCell ref="DW19:EE19"/>
    <mergeCell ref="AG28:AG30"/>
    <mergeCell ref="EJ22:EJ24"/>
    <mergeCell ref="EK22:EK24"/>
    <mergeCell ref="AH28:AH30"/>
    <mergeCell ref="CY22:CY24"/>
    <mergeCell ref="CZ22:CZ24"/>
    <mergeCell ref="CK28:CK30"/>
    <mergeCell ref="CL28:CL30"/>
    <mergeCell ref="CS28:CS30"/>
    <mergeCell ref="CT28:CT30"/>
    <mergeCell ref="DA28:DA30"/>
    <mergeCell ref="DB28:DB30"/>
    <mergeCell ref="DI28:DI30"/>
    <mergeCell ref="DJ28:DJ30"/>
    <mergeCell ref="CK25:CK27"/>
    <mergeCell ref="CL25:CL27"/>
    <mergeCell ref="CS25:CS27"/>
    <mergeCell ref="CT25:CT27"/>
    <mergeCell ref="EF19:EN19"/>
    <mergeCell ref="BF28:BF30"/>
    <mergeCell ref="BM22:BM24"/>
    <mergeCell ref="BN22:BN24"/>
    <mergeCell ref="BM25:BM27"/>
    <mergeCell ref="A22:B35"/>
    <mergeCell ref="DW20:DY20"/>
    <mergeCell ref="DZ20:EB20"/>
    <mergeCell ref="L20:L21"/>
    <mergeCell ref="M20:M21"/>
    <mergeCell ref="W22:W24"/>
    <mergeCell ref="A19:B21"/>
    <mergeCell ref="C19:C21"/>
    <mergeCell ref="S19:T19"/>
    <mergeCell ref="U19:AB20"/>
    <mergeCell ref="I20:I21"/>
    <mergeCell ref="J20:J21"/>
    <mergeCell ref="N20:N21"/>
    <mergeCell ref="O20:O21"/>
    <mergeCell ref="P20:P21"/>
    <mergeCell ref="Q20:Q21"/>
    <mergeCell ref="BU31:BU33"/>
    <mergeCell ref="BV31:BV33"/>
    <mergeCell ref="CC31:CC33"/>
    <mergeCell ref="CD31:CD33"/>
    <mergeCell ref="CK31:CK33"/>
    <mergeCell ref="CL31:CL33"/>
    <mergeCell ref="CS31:CS33"/>
    <mergeCell ref="C34:C35"/>
    <mergeCell ref="EO19:EW19"/>
    <mergeCell ref="D20:D21"/>
    <mergeCell ref="E20:E21"/>
    <mergeCell ref="F20:F21"/>
    <mergeCell ref="G20:G21"/>
    <mergeCell ref="H20:H21"/>
    <mergeCell ref="BY19:CF20"/>
    <mergeCell ref="CG19:CN20"/>
    <mergeCell ref="CO19:CV20"/>
    <mergeCell ref="CW19:DD20"/>
    <mergeCell ref="DE19:DL20"/>
    <mergeCell ref="DN19:DV19"/>
    <mergeCell ref="AC19:AJ20"/>
    <mergeCell ref="AK19:AR20"/>
    <mergeCell ref="AS19:AZ20"/>
    <mergeCell ref="BA19:BH20"/>
    <mergeCell ref="EO20:EQ20"/>
    <mergeCell ref="ER20:ET20"/>
    <mergeCell ref="EU20:EW20"/>
    <mergeCell ref="EC20:EE20"/>
    <mergeCell ref="EF20:EH20"/>
    <mergeCell ref="EI20:EK20"/>
    <mergeCell ref="D19:I19"/>
    <mergeCell ref="J19:R19"/>
    <mergeCell ref="C7:H7"/>
    <mergeCell ref="A8:B8"/>
    <mergeCell ref="C8:H8"/>
    <mergeCell ref="K20:K21"/>
    <mergeCell ref="A1:A3"/>
    <mergeCell ref="B1:Z1"/>
    <mergeCell ref="A12:B12"/>
    <mergeCell ref="C12:H12"/>
    <mergeCell ref="A13:B13"/>
    <mergeCell ref="C13:H13"/>
    <mergeCell ref="A14:B15"/>
    <mergeCell ref="A11:B11"/>
    <mergeCell ref="C11:H11"/>
    <mergeCell ref="H14:H15"/>
    <mergeCell ref="R20:R21"/>
    <mergeCell ref="S20:S21"/>
    <mergeCell ref="T20:T21"/>
    <mergeCell ref="D14:G14"/>
    <mergeCell ref="D15:G15"/>
    <mergeCell ref="AB1:AC3"/>
    <mergeCell ref="B2:Z2"/>
    <mergeCell ref="B3:K3"/>
    <mergeCell ref="L3:Z3"/>
    <mergeCell ref="A9:B9"/>
    <mergeCell ref="C9:H9"/>
    <mergeCell ref="A10:B10"/>
    <mergeCell ref="C10:H10"/>
    <mergeCell ref="I31:I33"/>
    <mergeCell ref="H31:H33"/>
    <mergeCell ref="G31:G33"/>
    <mergeCell ref="F31:F33"/>
    <mergeCell ref="E31:E33"/>
    <mergeCell ref="D31:D33"/>
    <mergeCell ref="C31:C33"/>
    <mergeCell ref="Y25:Y27"/>
    <mergeCell ref="Z25:Z27"/>
    <mergeCell ref="Y28:Y30"/>
    <mergeCell ref="Z28:Z30"/>
    <mergeCell ref="Y31:Y33"/>
    <mergeCell ref="Z31:Z33"/>
    <mergeCell ref="A6:B6"/>
    <mergeCell ref="C6:H6"/>
    <mergeCell ref="A7:B7"/>
    <mergeCell ref="D34:D35"/>
    <mergeCell ref="E34:E35"/>
    <mergeCell ref="F34:F35"/>
    <mergeCell ref="G34:G35"/>
    <mergeCell ref="H34:H35"/>
    <mergeCell ref="I34:I35"/>
    <mergeCell ref="BU34:BU35"/>
    <mergeCell ref="BV34:BV35"/>
    <mergeCell ref="Y34:Y35"/>
    <mergeCell ref="Z34:Z35"/>
    <mergeCell ref="AG34:AG35"/>
    <mergeCell ref="AH34:AH35"/>
    <mergeCell ref="AO34:AO35"/>
    <mergeCell ref="AP34:AP35"/>
    <mergeCell ref="AW34:AW35"/>
    <mergeCell ref="AX34:AX35"/>
    <mergeCell ref="BE34:BE35"/>
    <mergeCell ref="BF34:BF35"/>
    <mergeCell ref="BM34:BM35"/>
    <mergeCell ref="BN34:BN35"/>
  </mergeCells>
  <dataValidations count="2">
    <dataValidation allowBlank="1" showInputMessage="1" showErrorMessage="1" prompt="% PONDERACION ACTIVIDAD: Conforme al numero de actividades programadas para la ejecución de la meta, se debe ponderar para que el total corresponda al 100%" sqref="P20:P21" xr:uid="{00000000-0002-0000-0600-000000000000}"/>
    <dataValidation allowBlank="1" showInputMessage="1" showErrorMessage="1" prompt="% PONDERACIÓN ACTIVIDAD SEGPLAN: La ponderacion se realiza frente al numero de actividades sin importar a qué meta proyecto de inversion corresponda y debe sumar el 100%" sqref="Q20:Q21" xr:uid="{00000000-0002-0000-0600-000001000000}"/>
  </dataValidations>
  <pageMargins left="0.7" right="0.7" top="0.75" bottom="0.75" header="0.3" footer="0.3"/>
  <pageSetup orientation="portrait" r:id="rId1"/>
  <ignoredErrors>
    <ignoredError sqref="DV22 DP22 EK27" evalError="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I30"/>
  <sheetViews>
    <sheetView zoomScale="70" zoomScaleNormal="70" workbookViewId="0">
      <selection activeCell="H12" sqref="H12"/>
    </sheetView>
  </sheetViews>
  <sheetFormatPr baseColWidth="10" defaultColWidth="11.42578125" defaultRowHeight="15" x14ac:dyDescent="0.25"/>
  <cols>
    <col min="1" max="1" width="27.42578125" style="888" customWidth="1"/>
    <col min="2" max="2" width="26.7109375" style="888" customWidth="1"/>
    <col min="3" max="3" width="14.7109375" style="888" customWidth="1"/>
    <col min="4" max="4" width="33.42578125" style="888" customWidth="1"/>
    <col min="5" max="5" width="17.140625" style="888" customWidth="1"/>
    <col min="6" max="6" width="22.7109375" style="888" customWidth="1"/>
    <col min="7" max="7" width="15.42578125" style="888" customWidth="1"/>
    <col min="8" max="8" width="17.42578125" style="888" customWidth="1"/>
    <col min="9" max="9" width="16" style="888" customWidth="1"/>
    <col min="10" max="10" width="65.42578125" style="888" customWidth="1"/>
    <col min="11" max="11" width="70.42578125" style="888" customWidth="1"/>
    <col min="12" max="12" width="57.140625" style="888" customWidth="1"/>
    <col min="13" max="13" width="55.140625" style="888" customWidth="1"/>
    <col min="14" max="14" width="57.7109375" style="888" customWidth="1"/>
    <col min="15" max="15" width="58.140625" style="888" customWidth="1"/>
    <col min="16" max="16384" width="11.42578125" style="888"/>
  </cols>
  <sheetData>
    <row r="1" spans="1:139" s="622" customFormat="1" ht="29.25" customHeight="1" x14ac:dyDescent="0.25">
      <c r="A1" s="610"/>
      <c r="B1" s="873" t="s">
        <v>99</v>
      </c>
      <c r="C1" s="874"/>
      <c r="D1" s="874"/>
      <c r="E1" s="874"/>
      <c r="F1" s="874"/>
      <c r="G1" s="874"/>
      <c r="H1" s="874"/>
      <c r="I1" s="874"/>
      <c r="J1" s="874"/>
      <c r="K1" s="874"/>
      <c r="L1" s="874"/>
      <c r="M1" s="874"/>
      <c r="N1" s="875"/>
      <c r="O1" s="876"/>
      <c r="P1" s="877"/>
      <c r="Q1" s="877"/>
      <c r="R1" s="877"/>
      <c r="S1" s="877"/>
      <c r="T1" s="877"/>
      <c r="U1" s="877"/>
      <c r="V1" s="877"/>
      <c r="W1" s="877"/>
      <c r="Z1" s="617"/>
      <c r="AA1" s="617"/>
      <c r="AB1" s="617"/>
      <c r="AC1" s="617"/>
      <c r="AD1" s="617"/>
      <c r="AE1" s="617"/>
      <c r="AF1" s="617"/>
      <c r="AG1" s="617"/>
      <c r="AH1" s="617"/>
      <c r="AI1" s="617"/>
      <c r="AJ1" s="617"/>
      <c r="AK1" s="617"/>
      <c r="AL1" s="617"/>
      <c r="AM1" s="617"/>
      <c r="AN1" s="618"/>
      <c r="AO1" s="617"/>
      <c r="AP1" s="617"/>
      <c r="AQ1" s="617"/>
      <c r="AR1" s="617"/>
      <c r="AS1" s="617"/>
      <c r="AT1" s="617"/>
      <c r="AU1" s="617"/>
      <c r="AV1" s="617"/>
      <c r="AW1" s="617"/>
      <c r="AX1" s="617"/>
      <c r="AY1" s="617"/>
      <c r="AZ1" s="617"/>
      <c r="BA1" s="617"/>
      <c r="BB1" s="617"/>
      <c r="BC1" s="617"/>
      <c r="BD1" s="617"/>
      <c r="BE1" s="617"/>
      <c r="BF1" s="617"/>
      <c r="BG1" s="617"/>
      <c r="BH1" s="617"/>
      <c r="BI1" s="617"/>
      <c r="BJ1" s="617"/>
      <c r="BK1" s="617"/>
      <c r="BL1" s="617"/>
      <c r="BM1" s="617"/>
      <c r="BN1" s="617"/>
      <c r="BO1" s="617"/>
      <c r="BP1" s="617"/>
      <c r="BQ1" s="617"/>
      <c r="BR1" s="617"/>
      <c r="BS1" s="617"/>
      <c r="BT1" s="617"/>
      <c r="BU1" s="617"/>
      <c r="BV1" s="617"/>
      <c r="BW1" s="617"/>
      <c r="BX1" s="617"/>
      <c r="BY1" s="617"/>
      <c r="BZ1" s="617"/>
      <c r="CA1" s="617"/>
      <c r="CB1" s="617"/>
      <c r="CC1" s="617"/>
      <c r="CD1" s="617"/>
      <c r="CE1" s="617"/>
      <c r="CF1" s="617"/>
      <c r="CG1" s="617"/>
      <c r="CH1" s="617"/>
      <c r="CI1" s="617"/>
      <c r="CJ1" s="617"/>
      <c r="CK1" s="617"/>
      <c r="CL1" s="617"/>
      <c r="CM1" s="617"/>
      <c r="CN1" s="617"/>
      <c r="CO1" s="617"/>
      <c r="CP1" s="617"/>
      <c r="CQ1" s="617"/>
      <c r="CR1" s="617"/>
      <c r="CS1" s="617"/>
      <c r="CT1" s="617"/>
      <c r="CU1" s="617"/>
      <c r="CV1" s="617"/>
      <c r="CW1" s="617"/>
      <c r="CX1" s="617"/>
      <c r="CY1" s="617"/>
      <c r="CZ1" s="617"/>
      <c r="DA1" s="617"/>
      <c r="DB1" s="617"/>
      <c r="DC1" s="617"/>
      <c r="DD1" s="617"/>
      <c r="DE1" s="617"/>
      <c r="DF1" s="617"/>
      <c r="DG1" s="617"/>
      <c r="DH1" s="620"/>
      <c r="DI1" s="620"/>
      <c r="DJ1" s="620"/>
      <c r="DK1" s="620"/>
      <c r="DL1" s="620"/>
      <c r="DM1" s="620"/>
      <c r="DN1" s="620"/>
      <c r="DO1" s="620"/>
      <c r="DP1" s="620"/>
      <c r="DQ1" s="620"/>
      <c r="DR1" s="620"/>
      <c r="DS1" s="620"/>
      <c r="DT1" s="620"/>
      <c r="DU1" s="620"/>
      <c r="DV1" s="620"/>
      <c r="DW1" s="620"/>
      <c r="DX1" s="620"/>
      <c r="DY1" s="620"/>
      <c r="DZ1" s="620"/>
      <c r="EA1" s="620"/>
      <c r="EB1" s="620"/>
      <c r="EC1" s="620"/>
      <c r="ED1" s="620"/>
      <c r="EE1" s="620"/>
      <c r="EF1" s="620"/>
      <c r="EG1" s="620"/>
      <c r="EH1" s="620"/>
      <c r="EI1" s="878"/>
    </row>
    <row r="2" spans="1:139" s="622" customFormat="1" ht="29.25" customHeight="1" x14ac:dyDescent="0.25">
      <c r="A2" s="623"/>
      <c r="B2" s="873" t="s">
        <v>1</v>
      </c>
      <c r="C2" s="874"/>
      <c r="D2" s="874"/>
      <c r="E2" s="874"/>
      <c r="F2" s="874"/>
      <c r="G2" s="874"/>
      <c r="H2" s="874"/>
      <c r="I2" s="874"/>
      <c r="J2" s="874"/>
      <c r="K2" s="874"/>
      <c r="L2" s="874"/>
      <c r="M2" s="874"/>
      <c r="N2" s="875"/>
      <c r="O2" s="876"/>
      <c r="P2" s="877"/>
      <c r="Q2" s="877"/>
      <c r="R2" s="877"/>
      <c r="S2" s="877"/>
      <c r="T2" s="877"/>
      <c r="U2" s="877"/>
      <c r="V2" s="877"/>
      <c r="W2" s="877"/>
      <c r="Z2" s="617"/>
      <c r="AA2" s="617"/>
      <c r="AB2" s="617"/>
      <c r="AC2" s="617"/>
      <c r="AD2" s="617"/>
      <c r="AE2" s="617"/>
      <c r="AF2" s="617"/>
      <c r="AG2" s="617"/>
      <c r="AH2" s="617"/>
      <c r="AI2" s="617"/>
      <c r="AJ2" s="617"/>
      <c r="AK2" s="617"/>
      <c r="AL2" s="617"/>
      <c r="AM2" s="617"/>
      <c r="AN2" s="618"/>
      <c r="AO2" s="617"/>
      <c r="AP2" s="617"/>
      <c r="AQ2" s="617"/>
      <c r="AR2" s="617"/>
      <c r="AS2" s="617"/>
      <c r="AT2" s="617"/>
      <c r="AU2" s="617"/>
      <c r="AV2" s="617"/>
      <c r="AW2" s="617"/>
      <c r="AX2" s="617"/>
      <c r="AY2" s="617"/>
      <c r="AZ2" s="617"/>
      <c r="BA2" s="617"/>
      <c r="BB2" s="617"/>
      <c r="BC2" s="617"/>
      <c r="BD2" s="617"/>
      <c r="BE2" s="617"/>
      <c r="BF2" s="617"/>
      <c r="BG2" s="617"/>
      <c r="BH2" s="617"/>
      <c r="BI2" s="617"/>
      <c r="BJ2" s="617"/>
      <c r="BK2" s="617"/>
      <c r="BL2" s="617"/>
      <c r="BM2" s="617"/>
      <c r="BN2" s="617"/>
      <c r="BO2" s="617"/>
      <c r="BP2" s="617"/>
      <c r="BQ2" s="617"/>
      <c r="BR2" s="617"/>
      <c r="BS2" s="617"/>
      <c r="BT2" s="617"/>
      <c r="BU2" s="617"/>
      <c r="BV2" s="617"/>
      <c r="BW2" s="617"/>
      <c r="BX2" s="617"/>
      <c r="BY2" s="617"/>
      <c r="BZ2" s="617"/>
      <c r="CA2" s="617"/>
      <c r="CB2" s="617"/>
      <c r="CC2" s="617"/>
      <c r="CD2" s="617"/>
      <c r="CE2" s="617"/>
      <c r="CF2" s="617"/>
      <c r="CG2" s="617"/>
      <c r="CH2" s="617"/>
      <c r="CI2" s="617"/>
      <c r="CJ2" s="617"/>
      <c r="CK2" s="617"/>
      <c r="CL2" s="617"/>
      <c r="CM2" s="617"/>
      <c r="CN2" s="617"/>
      <c r="CO2" s="617"/>
      <c r="CP2" s="617"/>
      <c r="CQ2" s="617"/>
      <c r="CR2" s="617"/>
      <c r="CS2" s="617"/>
      <c r="CT2" s="617"/>
      <c r="CU2" s="617"/>
      <c r="CV2" s="617"/>
      <c r="CW2" s="617"/>
      <c r="CX2" s="617"/>
      <c r="CY2" s="617"/>
      <c r="CZ2" s="617"/>
      <c r="DA2" s="617"/>
      <c r="DB2" s="617"/>
      <c r="DC2" s="617"/>
      <c r="DD2" s="617"/>
      <c r="DE2" s="617"/>
      <c r="DF2" s="617"/>
      <c r="DG2" s="617"/>
      <c r="DH2" s="620"/>
      <c r="DI2" s="620"/>
      <c r="DJ2" s="620"/>
      <c r="DK2" s="620"/>
      <c r="DL2" s="620"/>
      <c r="DM2" s="620"/>
      <c r="DN2" s="620"/>
      <c r="DO2" s="620"/>
      <c r="DP2" s="620"/>
      <c r="DQ2" s="620"/>
      <c r="DR2" s="620"/>
      <c r="DS2" s="620"/>
      <c r="DT2" s="620"/>
      <c r="DU2" s="620"/>
      <c r="DV2" s="620"/>
      <c r="DW2" s="620"/>
      <c r="DX2" s="620"/>
      <c r="DY2" s="620"/>
      <c r="DZ2" s="620"/>
      <c r="EA2" s="620"/>
      <c r="EB2" s="620"/>
      <c r="EC2" s="620"/>
      <c r="ED2" s="620"/>
      <c r="EE2" s="620"/>
      <c r="EF2" s="620"/>
      <c r="EG2" s="620"/>
      <c r="EH2" s="620"/>
      <c r="EI2" s="878"/>
    </row>
    <row r="3" spans="1:139" s="622" customFormat="1" ht="29.25" customHeight="1" x14ac:dyDescent="0.25">
      <c r="A3" s="627"/>
      <c r="B3" s="879" t="s">
        <v>2</v>
      </c>
      <c r="C3" s="879"/>
      <c r="D3" s="879"/>
      <c r="E3" s="879"/>
      <c r="F3" s="879"/>
      <c r="G3" s="879"/>
      <c r="H3" s="879"/>
      <c r="I3" s="879"/>
      <c r="J3" s="879"/>
      <c r="K3" s="880" t="s">
        <v>695</v>
      </c>
      <c r="L3" s="880"/>
      <c r="M3" s="880"/>
      <c r="N3" s="880"/>
      <c r="O3" s="876"/>
      <c r="P3" s="881"/>
      <c r="Q3" s="881"/>
      <c r="R3" s="881"/>
      <c r="S3" s="881"/>
      <c r="T3" s="881"/>
      <c r="U3" s="881"/>
      <c r="V3" s="881"/>
      <c r="W3" s="881"/>
      <c r="Z3" s="617"/>
      <c r="AA3" s="617"/>
      <c r="AB3" s="617"/>
      <c r="AC3" s="617"/>
      <c r="AD3" s="617"/>
      <c r="AE3" s="617"/>
      <c r="AF3" s="617"/>
      <c r="AG3" s="617"/>
      <c r="AH3" s="617"/>
      <c r="AI3" s="617"/>
      <c r="AJ3" s="617"/>
      <c r="AK3" s="617"/>
      <c r="AL3" s="617"/>
      <c r="AM3" s="617"/>
      <c r="AN3" s="618"/>
      <c r="AO3" s="617"/>
      <c r="AP3" s="617"/>
      <c r="AQ3" s="617"/>
      <c r="AR3" s="617"/>
      <c r="AS3" s="617"/>
      <c r="AT3" s="617"/>
      <c r="AU3" s="617"/>
      <c r="AV3" s="617"/>
      <c r="AW3" s="617"/>
      <c r="AX3" s="617"/>
      <c r="AY3" s="617"/>
      <c r="AZ3" s="617"/>
      <c r="BA3" s="617"/>
      <c r="BB3" s="617"/>
      <c r="BC3" s="617"/>
      <c r="BD3" s="617"/>
      <c r="BE3" s="617"/>
      <c r="BF3" s="617"/>
      <c r="BG3" s="617"/>
      <c r="BH3" s="617"/>
      <c r="BI3" s="617"/>
      <c r="BJ3" s="617"/>
      <c r="BK3" s="617"/>
      <c r="BL3" s="617"/>
      <c r="BM3" s="617"/>
      <c r="BN3" s="617"/>
      <c r="BO3" s="617"/>
      <c r="BP3" s="617"/>
      <c r="BQ3" s="617"/>
      <c r="BR3" s="617"/>
      <c r="BS3" s="617"/>
      <c r="BT3" s="617"/>
      <c r="BU3" s="617"/>
      <c r="BV3" s="617"/>
      <c r="BW3" s="617"/>
      <c r="BX3" s="617"/>
      <c r="BY3" s="617"/>
      <c r="BZ3" s="617"/>
      <c r="CA3" s="617"/>
      <c r="CB3" s="617"/>
      <c r="CC3" s="617"/>
      <c r="CD3" s="617"/>
      <c r="CE3" s="617"/>
      <c r="CF3" s="617"/>
      <c r="CG3" s="617"/>
      <c r="CH3" s="617"/>
      <c r="CI3" s="617"/>
      <c r="CJ3" s="617"/>
      <c r="CK3" s="617"/>
      <c r="CL3" s="617"/>
      <c r="CM3" s="617"/>
      <c r="CN3" s="617"/>
      <c r="CO3" s="617"/>
      <c r="CP3" s="617"/>
      <c r="CQ3" s="617"/>
      <c r="CR3" s="617"/>
      <c r="CS3" s="617"/>
      <c r="CT3" s="617"/>
      <c r="CU3" s="617"/>
      <c r="CV3" s="617"/>
      <c r="CW3" s="617"/>
      <c r="CX3" s="617"/>
      <c r="CY3" s="617"/>
      <c r="CZ3" s="617"/>
      <c r="DA3" s="617"/>
      <c r="DB3" s="617"/>
      <c r="DC3" s="617"/>
      <c r="DD3" s="617"/>
      <c r="DE3" s="617"/>
      <c r="DF3" s="617"/>
      <c r="DG3" s="617"/>
      <c r="DH3" s="620"/>
      <c r="DI3" s="620"/>
      <c r="DJ3" s="620"/>
      <c r="DK3" s="620"/>
      <c r="DL3" s="620"/>
      <c r="DM3" s="620"/>
      <c r="DN3" s="620"/>
      <c r="DO3" s="620"/>
      <c r="DP3" s="620"/>
      <c r="DQ3" s="620"/>
      <c r="DR3" s="620"/>
      <c r="DS3" s="620"/>
      <c r="DT3" s="620"/>
      <c r="DU3" s="620"/>
      <c r="DV3" s="620"/>
      <c r="DW3" s="620"/>
      <c r="DX3" s="620"/>
      <c r="DY3" s="620"/>
      <c r="DZ3" s="620"/>
      <c r="EA3" s="620"/>
      <c r="EB3" s="620"/>
      <c r="EC3" s="620"/>
      <c r="ED3" s="620"/>
      <c r="EE3" s="620"/>
      <c r="EF3" s="620"/>
      <c r="EG3" s="620"/>
      <c r="EH3" s="620"/>
      <c r="EI3" s="878"/>
    </row>
    <row r="4" spans="1:139" s="3" customFormat="1" x14ac:dyDescent="0.25">
      <c r="A4" s="882"/>
      <c r="B4" s="882"/>
    </row>
    <row r="5" spans="1:139" s="3" customFormat="1" x14ac:dyDescent="0.25">
      <c r="A5" s="882"/>
      <c r="B5" s="882"/>
    </row>
    <row r="6" spans="1:139" s="3" customFormat="1" ht="14.25" x14ac:dyDescent="0.2"/>
    <row r="7" spans="1:139" s="3" customFormat="1" ht="18.75" customHeight="1" x14ac:dyDescent="0.2"/>
    <row r="8" spans="1:139" s="151" customFormat="1" ht="17.25" customHeight="1" x14ac:dyDescent="0.25">
      <c r="A8" s="478" t="s">
        <v>100</v>
      </c>
      <c r="B8" s="479"/>
      <c r="C8" s="414" t="s">
        <v>709</v>
      </c>
      <c r="D8" s="415"/>
      <c r="E8" s="415"/>
      <c r="F8" s="416"/>
      <c r="G8" s="145"/>
      <c r="H8" s="145"/>
      <c r="I8" s="145"/>
      <c r="J8" s="145"/>
      <c r="K8" s="145"/>
      <c r="L8" s="145"/>
      <c r="M8" s="145"/>
      <c r="N8" s="145"/>
      <c r="O8" s="145"/>
      <c r="P8" s="145"/>
      <c r="Q8" s="145"/>
      <c r="R8" s="152"/>
      <c r="S8" s="152"/>
      <c r="T8" s="152"/>
      <c r="U8" s="145"/>
      <c r="V8" s="145"/>
    </row>
    <row r="9" spans="1:139" s="151" customFormat="1" ht="18" customHeight="1" x14ac:dyDescent="0.25">
      <c r="A9" s="478" t="s">
        <v>694</v>
      </c>
      <c r="B9" s="479"/>
      <c r="C9" s="480" t="s">
        <v>757</v>
      </c>
      <c r="D9" s="480"/>
      <c r="E9" s="480"/>
      <c r="F9" s="480"/>
      <c r="G9" s="145"/>
      <c r="H9" s="145"/>
      <c r="I9" s="145"/>
      <c r="J9" s="145"/>
      <c r="K9" s="145"/>
      <c r="L9" s="145"/>
      <c r="M9" s="145"/>
      <c r="N9" s="145"/>
      <c r="O9" s="145"/>
      <c r="P9" s="145"/>
      <c r="Q9" s="145"/>
      <c r="R9" s="152"/>
      <c r="S9" s="152"/>
      <c r="T9" s="152"/>
      <c r="U9" s="145"/>
      <c r="V9" s="145"/>
    </row>
    <row r="10" spans="1:139" s="151" customFormat="1" ht="15" customHeight="1" x14ac:dyDescent="0.25">
      <c r="A10" s="481" t="s">
        <v>101</v>
      </c>
      <c r="B10" s="482"/>
      <c r="C10" s="483" t="s">
        <v>758</v>
      </c>
      <c r="D10" s="484"/>
      <c r="E10" s="484"/>
      <c r="F10" s="485"/>
      <c r="G10" s="145"/>
      <c r="H10" s="145"/>
      <c r="I10" s="145"/>
      <c r="J10" s="145"/>
      <c r="K10" s="145"/>
      <c r="L10" s="145"/>
      <c r="M10" s="145"/>
      <c r="N10" s="145"/>
      <c r="O10" s="145"/>
      <c r="P10" s="145"/>
      <c r="Q10" s="145"/>
      <c r="R10" s="152"/>
      <c r="S10" s="152"/>
      <c r="T10" s="152"/>
      <c r="U10" s="145"/>
      <c r="V10" s="145"/>
    </row>
    <row r="11" spans="1:139" s="151" customFormat="1" ht="15" customHeight="1" x14ac:dyDescent="0.25">
      <c r="A11" s="481" t="s">
        <v>696</v>
      </c>
      <c r="B11" s="482"/>
      <c r="C11" s="480" t="s">
        <v>711</v>
      </c>
      <c r="D11" s="480"/>
      <c r="E11" s="480"/>
      <c r="F11" s="480"/>
      <c r="G11" s="145"/>
      <c r="H11" s="145"/>
      <c r="I11" s="145"/>
      <c r="J11" s="145"/>
      <c r="K11" s="145"/>
      <c r="L11" s="145"/>
      <c r="M11" s="145"/>
      <c r="N11" s="145"/>
      <c r="O11" s="145"/>
      <c r="P11" s="145"/>
      <c r="Q11" s="145"/>
      <c r="R11" s="152"/>
      <c r="S11" s="152"/>
      <c r="T11" s="152"/>
      <c r="U11" s="145"/>
      <c r="V11" s="145"/>
    </row>
    <row r="12" spans="1:139" s="151" customFormat="1" ht="37.5" customHeight="1" x14ac:dyDescent="0.25">
      <c r="A12" s="478" t="s">
        <v>102</v>
      </c>
      <c r="B12" s="479"/>
      <c r="C12" s="486" t="s">
        <v>759</v>
      </c>
      <c r="D12" s="486"/>
      <c r="E12" s="486"/>
      <c r="F12" s="486"/>
      <c r="G12" s="145"/>
      <c r="H12" s="145"/>
      <c r="I12" s="145"/>
      <c r="J12" s="145"/>
      <c r="K12" s="145"/>
      <c r="L12" s="145"/>
      <c r="M12" s="145"/>
      <c r="N12" s="145"/>
      <c r="O12" s="145"/>
      <c r="P12" s="145"/>
      <c r="Q12" s="145"/>
      <c r="R12" s="152"/>
      <c r="S12" s="152"/>
      <c r="T12" s="152"/>
      <c r="U12" s="145"/>
    </row>
    <row r="13" spans="1:139" s="151" customFormat="1" ht="33" customHeight="1" x14ac:dyDescent="0.25">
      <c r="A13" s="481" t="s">
        <v>103</v>
      </c>
      <c r="B13" s="482"/>
      <c r="C13" s="486" t="s">
        <v>712</v>
      </c>
      <c r="D13" s="486"/>
      <c r="E13" s="486"/>
      <c r="F13" s="486"/>
      <c r="G13" s="145"/>
      <c r="H13" s="145"/>
      <c r="I13" s="145"/>
      <c r="J13" s="145"/>
      <c r="K13" s="145"/>
      <c r="L13" s="145"/>
      <c r="M13" s="145"/>
      <c r="N13" s="145"/>
      <c r="O13" s="145"/>
      <c r="P13" s="145"/>
      <c r="Q13" s="145"/>
      <c r="R13" s="152"/>
      <c r="S13" s="152"/>
      <c r="T13" s="152"/>
      <c r="U13" s="145"/>
      <c r="V13" s="145"/>
    </row>
    <row r="14" spans="1:139" s="151" customFormat="1" ht="20.25" customHeight="1" x14ac:dyDescent="0.25">
      <c r="A14" s="481" t="s">
        <v>697</v>
      </c>
      <c r="B14" s="482"/>
      <c r="C14" s="480" t="s">
        <v>879</v>
      </c>
      <c r="D14" s="480"/>
      <c r="E14" s="480"/>
      <c r="F14" s="480"/>
      <c r="G14" s="145"/>
      <c r="H14" s="145"/>
      <c r="I14" s="145"/>
      <c r="J14" s="145"/>
      <c r="K14" s="145"/>
      <c r="L14" s="145"/>
      <c r="M14" s="145"/>
      <c r="N14" s="145"/>
      <c r="O14" s="145"/>
      <c r="P14" s="145"/>
      <c r="Q14" s="145"/>
      <c r="R14" s="152"/>
      <c r="S14" s="152"/>
      <c r="T14" s="152"/>
      <c r="U14" s="145"/>
      <c r="V14" s="145"/>
    </row>
    <row r="15" spans="1:139" s="151" customFormat="1" ht="33" customHeight="1" x14ac:dyDescent="0.25">
      <c r="A15" s="478" t="s">
        <v>104</v>
      </c>
      <c r="B15" s="479"/>
      <c r="C15" s="480" t="s">
        <v>713</v>
      </c>
      <c r="D15" s="480"/>
      <c r="E15" s="480"/>
      <c r="F15" s="480"/>
      <c r="G15" s="145"/>
      <c r="H15" s="145"/>
      <c r="I15" s="145"/>
      <c r="J15" s="145"/>
      <c r="K15" s="145"/>
      <c r="L15" s="145"/>
      <c r="M15" s="145"/>
      <c r="N15" s="145"/>
      <c r="O15" s="145"/>
      <c r="P15" s="145"/>
      <c r="Q15" s="145"/>
      <c r="R15" s="152"/>
      <c r="S15" s="152"/>
      <c r="T15" s="152"/>
      <c r="U15" s="145"/>
      <c r="V15" s="145"/>
    </row>
    <row r="16" spans="1:139" s="151" customFormat="1" ht="24.75" customHeight="1" x14ac:dyDescent="0.25">
      <c r="A16" s="487" t="s">
        <v>105</v>
      </c>
      <c r="B16" s="488"/>
      <c r="C16" s="165" t="s">
        <v>106</v>
      </c>
      <c r="D16" s="489">
        <v>45597</v>
      </c>
      <c r="E16" s="490"/>
      <c r="F16" s="413">
        <v>2024</v>
      </c>
      <c r="G16" s="145"/>
      <c r="H16" s="145"/>
      <c r="I16" s="145"/>
      <c r="J16" s="145"/>
      <c r="K16" s="145"/>
      <c r="L16" s="145"/>
      <c r="M16" s="145"/>
      <c r="N16" s="145"/>
      <c r="O16" s="145"/>
      <c r="P16" s="145"/>
      <c r="Q16" s="145"/>
      <c r="R16" s="152"/>
      <c r="S16" s="152"/>
      <c r="T16" s="152"/>
      <c r="U16" s="145"/>
      <c r="V16" s="145"/>
    </row>
    <row r="17" spans="1:22" s="151" customFormat="1" ht="14.25" customHeight="1" x14ac:dyDescent="0.25">
      <c r="A17" s="491"/>
      <c r="B17" s="492"/>
      <c r="C17" s="165" t="s">
        <v>107</v>
      </c>
      <c r="D17" s="489">
        <v>45626</v>
      </c>
      <c r="E17" s="490"/>
      <c r="F17" s="413"/>
      <c r="G17" s="145"/>
      <c r="H17" s="145"/>
      <c r="I17" s="145"/>
      <c r="J17" s="145"/>
      <c r="K17" s="145"/>
      <c r="L17" s="145"/>
      <c r="M17" s="145"/>
      <c r="N17" s="145"/>
      <c r="O17" s="145"/>
      <c r="P17" s="145"/>
      <c r="Q17" s="145"/>
      <c r="R17" s="152"/>
      <c r="S17" s="152"/>
      <c r="T17" s="152"/>
      <c r="U17" s="145"/>
      <c r="V17" s="145"/>
    </row>
    <row r="18" spans="1:22" s="3" customFormat="1" ht="15" customHeight="1" x14ac:dyDescent="0.2">
      <c r="A18" s="494"/>
      <c r="C18" s="52"/>
      <c r="D18" s="52"/>
      <c r="E18" s="125"/>
      <c r="G18" s="883"/>
      <c r="H18" s="125"/>
      <c r="I18" s="125"/>
      <c r="J18" s="4"/>
    </row>
    <row r="19" spans="1:22" s="3" customFormat="1" ht="20.25" x14ac:dyDescent="0.2">
      <c r="A19" s="171" t="s">
        <v>221</v>
      </c>
    </row>
    <row r="20" spans="1:22" ht="18" customHeight="1" x14ac:dyDescent="0.25">
      <c r="A20" s="884" t="s">
        <v>222</v>
      </c>
      <c r="B20" s="884" t="s">
        <v>223</v>
      </c>
      <c r="C20" s="885" t="s">
        <v>224</v>
      </c>
      <c r="D20" s="886"/>
      <c r="E20" s="884" t="s">
        <v>225</v>
      </c>
      <c r="F20" s="884" t="s">
        <v>706</v>
      </c>
      <c r="G20" s="884" t="s">
        <v>226</v>
      </c>
      <c r="H20" s="884" t="s">
        <v>227</v>
      </c>
      <c r="I20" s="884" t="s">
        <v>228</v>
      </c>
      <c r="J20" s="887" t="s">
        <v>229</v>
      </c>
      <c r="K20" s="887"/>
      <c r="L20" s="887"/>
      <c r="M20" s="887"/>
      <c r="N20" s="887"/>
    </row>
    <row r="21" spans="1:22" s="894" customFormat="1" ht="48" x14ac:dyDescent="0.2">
      <c r="A21" s="889"/>
      <c r="B21" s="889"/>
      <c r="C21" s="890"/>
      <c r="D21" s="891"/>
      <c r="E21" s="889"/>
      <c r="F21" s="889"/>
      <c r="G21" s="889"/>
      <c r="H21" s="889"/>
      <c r="I21" s="889"/>
      <c r="J21" s="892" t="s">
        <v>707</v>
      </c>
      <c r="K21" s="892" t="s">
        <v>708</v>
      </c>
      <c r="L21" s="892" t="s">
        <v>230</v>
      </c>
      <c r="M21" s="892" t="s">
        <v>231</v>
      </c>
      <c r="N21" s="893" t="s">
        <v>232</v>
      </c>
    </row>
    <row r="22" spans="1:22" ht="69.75" customHeight="1" x14ac:dyDescent="0.25">
      <c r="A22" s="895" t="s">
        <v>711</v>
      </c>
      <c r="B22" s="895" t="s">
        <v>753</v>
      </c>
      <c r="C22" s="896" t="s">
        <v>754</v>
      </c>
      <c r="D22" s="897"/>
      <c r="E22" s="898" t="s">
        <v>789</v>
      </c>
      <c r="F22" s="468" t="s">
        <v>755</v>
      </c>
      <c r="G22" s="899">
        <v>0.15</v>
      </c>
      <c r="H22" s="900">
        <f>+G22*'4. ACTIVIDADES Y TAREAS'!DM36</f>
        <v>0.12783</v>
      </c>
      <c r="I22" s="471">
        <f>+H22/G22</f>
        <v>0.85220000000000007</v>
      </c>
      <c r="J22" s="901" t="s">
        <v>883</v>
      </c>
      <c r="K22" s="902" t="s">
        <v>884</v>
      </c>
      <c r="L22" s="903" t="s">
        <v>796</v>
      </c>
      <c r="M22" s="904" t="s">
        <v>797</v>
      </c>
      <c r="N22" s="904" t="s">
        <v>798</v>
      </c>
    </row>
    <row r="23" spans="1:22" ht="69.75" customHeight="1" x14ac:dyDescent="0.25">
      <c r="A23" s="895"/>
      <c r="B23" s="905"/>
      <c r="C23" s="906"/>
      <c r="D23" s="907"/>
      <c r="E23" s="898"/>
      <c r="F23" s="469"/>
      <c r="G23" s="899"/>
      <c r="H23" s="900"/>
      <c r="I23" s="471"/>
      <c r="J23" s="908"/>
      <c r="K23" s="902"/>
      <c r="L23" s="909"/>
      <c r="M23" s="904"/>
      <c r="N23" s="904"/>
    </row>
    <row r="24" spans="1:22" ht="69.75" customHeight="1" x14ac:dyDescent="0.25">
      <c r="A24" s="895"/>
      <c r="B24" s="905"/>
      <c r="C24" s="906"/>
      <c r="D24" s="907"/>
      <c r="E24" s="898"/>
      <c r="F24" s="469"/>
      <c r="G24" s="899"/>
      <c r="H24" s="900"/>
      <c r="I24" s="471"/>
      <c r="J24" s="908"/>
      <c r="K24" s="902"/>
      <c r="L24" s="909"/>
      <c r="M24" s="904"/>
      <c r="N24" s="904"/>
    </row>
    <row r="25" spans="1:22" ht="69.75" customHeight="1" x14ac:dyDescent="0.25">
      <c r="A25" s="895"/>
      <c r="B25" s="905"/>
      <c r="C25" s="906"/>
      <c r="D25" s="907"/>
      <c r="E25" s="898"/>
      <c r="F25" s="469"/>
      <c r="G25" s="899"/>
      <c r="H25" s="900"/>
      <c r="I25" s="471"/>
      <c r="J25" s="908"/>
      <c r="K25" s="902"/>
      <c r="L25" s="909"/>
      <c r="M25" s="904"/>
      <c r="N25" s="904"/>
    </row>
    <row r="26" spans="1:22" ht="69.75" customHeight="1" x14ac:dyDescent="0.25">
      <c r="A26" s="895"/>
      <c r="B26" s="905"/>
      <c r="C26" s="906"/>
      <c r="D26" s="907"/>
      <c r="E26" s="910"/>
      <c r="F26" s="469"/>
      <c r="G26" s="899"/>
      <c r="H26" s="900"/>
      <c r="I26" s="471"/>
      <c r="J26" s="908"/>
      <c r="K26" s="911"/>
      <c r="L26" s="909"/>
      <c r="M26" s="904"/>
      <c r="N26" s="912"/>
    </row>
    <row r="27" spans="1:22" ht="69.75" customHeight="1" x14ac:dyDescent="0.25">
      <c r="A27" s="895"/>
      <c r="B27" s="905"/>
      <c r="C27" s="913"/>
      <c r="D27" s="914"/>
      <c r="E27" s="910"/>
      <c r="F27" s="470"/>
      <c r="G27" s="899"/>
      <c r="H27" s="900"/>
      <c r="I27" s="471"/>
      <c r="J27" s="915"/>
      <c r="K27" s="911"/>
      <c r="L27" s="916"/>
      <c r="M27" s="904"/>
      <c r="N27" s="912"/>
    </row>
    <row r="30" spans="1:22" ht="15.75" x14ac:dyDescent="0.25">
      <c r="A30" s="917"/>
    </row>
  </sheetData>
  <dataConsolidate/>
  <mergeCells count="48">
    <mergeCell ref="F16:F17"/>
    <mergeCell ref="D17:E17"/>
    <mergeCell ref="D16:E16"/>
    <mergeCell ref="H20:H21"/>
    <mergeCell ref="I20:I21"/>
    <mergeCell ref="J20:N20"/>
    <mergeCell ref="N22:N27"/>
    <mergeCell ref="K22:K27"/>
    <mergeCell ref="L22:L27"/>
    <mergeCell ref="M22:M27"/>
    <mergeCell ref="H22:H27"/>
    <mergeCell ref="I22:I27"/>
    <mergeCell ref="J22:J27"/>
    <mergeCell ref="A14:B14"/>
    <mergeCell ref="C14:F14"/>
    <mergeCell ref="G22:G27"/>
    <mergeCell ref="A20:A21"/>
    <mergeCell ref="B20:B21"/>
    <mergeCell ref="E20:E21"/>
    <mergeCell ref="F20:F21"/>
    <mergeCell ref="A22:A27"/>
    <mergeCell ref="B22:B27"/>
    <mergeCell ref="E22:E27"/>
    <mergeCell ref="C20:D21"/>
    <mergeCell ref="G20:G21"/>
    <mergeCell ref="C22:D27"/>
    <mergeCell ref="A11:B11"/>
    <mergeCell ref="A12:B12"/>
    <mergeCell ref="A13:B13"/>
    <mergeCell ref="C11:F11"/>
    <mergeCell ref="C12:F12"/>
    <mergeCell ref="C13:F13"/>
    <mergeCell ref="F22:F27"/>
    <mergeCell ref="A1:A3"/>
    <mergeCell ref="O1:O3"/>
    <mergeCell ref="B1:N1"/>
    <mergeCell ref="B2:N2"/>
    <mergeCell ref="K3:N3"/>
    <mergeCell ref="B3:J3"/>
    <mergeCell ref="A8:B8"/>
    <mergeCell ref="A9:B9"/>
    <mergeCell ref="A10:B10"/>
    <mergeCell ref="C9:F9"/>
    <mergeCell ref="C10:F10"/>
    <mergeCell ref="C8:F8"/>
    <mergeCell ref="A15:B15"/>
    <mergeCell ref="C15:F15"/>
    <mergeCell ref="A16:B17"/>
  </mergeCells>
  <dataValidations xWindow="1157" yWindow="605" count="12">
    <dataValidation allowBlank="1" showInputMessage="1" showErrorMessage="1" prompt=" DESCRIPCIÓN META PRODUCTO PDD: Relacione la meta tal y como se aparece en el sistema SEGPLAN." sqref="A20:A25" xr:uid="{00000000-0002-0000-0700-000000000000}"/>
    <dataValidation allowBlank="1" showInputMessage="1" showErrorMessage="1" prompt=" LA META ES SDIS O COMPARTIDA CON (MENCIONE ENTIDAD): Relacione la-s entidades con las que se comparte esta meta, la información puede ser verificada en el sistema SEGPLAN." sqref="B20:B25" xr:uid="{00000000-0002-0000-0700-000001000000}"/>
    <dataValidation allowBlank="1" showInputMessage="1" showErrorMessage="1" prompt=" TIPO INDICADOR: Relacione el tipo de indicador tal y como se aparece en el sistema SEGPLAN." sqref="E20:F21" xr:uid="{00000000-0002-0000-0700-000002000000}"/>
    <dataValidation allowBlank="1" showInputMessage="1" showErrorMessage="1" prompt=" PROGRAMACIÓN VIGENCIA: Relacione la programación de la meta para la vigencia, la información puede ser verificada en el sistema SEGPLAN." sqref="G20:G27" xr:uid="{00000000-0002-0000-0700-000003000000}"/>
    <dataValidation allowBlank="1" showInputMessage="1" showErrorMessage="1" prompt=" EJECUCIÓN VIGENCIA: Relacione la ejecución de la meta para el periodo de reporte." sqref="H20:H25 I22:I25" xr:uid="{00000000-0002-0000-0700-000004000000}"/>
    <dataValidation allowBlank="1" showInputMessage="1" showErrorMessage="1" prompt=" % EJECUCIÓN: Ya se encuentra formulado, es la división entre “Ejecución vigencia y “Programación vigencia”." sqref="I20:I21" xr:uid="{00000000-0002-0000-0700-000005000000}"/>
    <dataValidation allowBlank="1" showInputMessage="1" showErrorMessage="1" prompt="Representan el resultado alcanzado luego de las acciones realizadas durante el periodo del informe.  Se debe redactar en un lenguaje que la ciudadanía lo comprenda, que sea de su interés, que impliquen y aporten a la construcción de ciudad." sqref="J21 L22:N25" xr:uid="{00000000-0002-0000-0700-000006000000}"/>
    <dataValidation allowBlank="1" showInputMessage="1" showErrorMessage="1" prompt="Mencionar los aspectos más relevantes frente a las acciones de cumplimiento de la meta. Ejem: si la meta es atender integralmente, qué se ha hecho para este fin (esta información debe estar relacionada con el avance cuantitativo de actividades y tareas). " sqref="K21" xr:uid="{00000000-0002-0000-0700-000007000000}"/>
    <dataValidation allowBlank="1" showInputMessage="1" showErrorMessage="1" prompt="Mencionar aspectos misionales que hayan retrasado el cumplimiento de la meta. " sqref="L21" xr:uid="{00000000-0002-0000-0700-000008000000}"/>
    <dataValidation allowBlank="1" showInputMessage="1" showErrorMessage="1" prompt="Mencionar las acciones adelantadas para atenuar el impacto del retraso." sqref="M21" xr:uid="{00000000-0002-0000-0700-000009000000}"/>
    <dataValidation allowBlank="1" showInputMessage="1" showErrorMessage="1" prompt="Teniendo en cuenta los logros, mencionar los beneficios que traen estas acciones y cuál es la apuesta de transformación." sqref="N21" xr:uid="{00000000-0002-0000-0700-00000A000000}"/>
    <dataValidation allowBlank="1" showInputMessage="1" showErrorMessage="1" prompt=" DESCRIPCIÓN INDICADOR: Relacione el indicador tal y como se aparece en el sistema SEGPLAN." sqref="C20" xr:uid="{00000000-0002-0000-0700-00000B000000}"/>
  </dataValidations>
  <pageMargins left="0.70866141732283472" right="0.70866141732283472" top="0.74803149606299213" bottom="0.74803149606299213" header="0.31496062992125984" footer="0.31496062992125984"/>
  <pageSetup scale="41" orientation="landscape" horizontalDpi="4294967293" r:id="rId1"/>
  <drawing r:id="rId2"/>
  <extLst>
    <ext xmlns:x14="http://schemas.microsoft.com/office/spreadsheetml/2009/9/main" uri="{CCE6A557-97BC-4b89-ADB6-D9C93CAAB3DF}">
      <x14:dataValidations xmlns:xm="http://schemas.microsoft.com/office/excel/2006/main" xWindow="1157" yWindow="605" count="1">
        <x14:dataValidation type="list" allowBlank="1" showInputMessage="1" showErrorMessage="1" xr:uid="{00000000-0002-0000-0700-00000C000000}">
          <x14:formula1>
            <xm:f>'/Users/adrianarodriguez/Downloads/C:\Users\ogarzona\Documents\OSCAR 2017\INFORMES\[1096 Formato SPI 2017 Def Marzo 2017 OG.xlsx]Listas desplegables'!#REF!</xm:f>
          </x14:formula1>
          <xm:sqref>H6:L6 U16 G9:V9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I186"/>
  <sheetViews>
    <sheetView workbookViewId="0">
      <selection activeCell="A15" sqref="A15"/>
    </sheetView>
  </sheetViews>
  <sheetFormatPr baseColWidth="10" defaultColWidth="11.42578125" defaultRowHeight="15" x14ac:dyDescent="0.2"/>
  <cols>
    <col min="1" max="1" width="80.42578125" style="5" customWidth="1"/>
    <col min="2" max="2" width="48.140625" style="5" customWidth="1"/>
    <col min="3" max="3" width="30.7109375" style="5" customWidth="1"/>
    <col min="4" max="4" width="17.85546875" style="5" customWidth="1"/>
    <col min="5" max="5" width="20" style="5" customWidth="1"/>
    <col min="6" max="6" width="58.28515625" style="5" bestFit="1" customWidth="1"/>
    <col min="7" max="7" width="46.7109375" style="5" customWidth="1"/>
    <col min="8" max="8" width="18.140625" style="5" customWidth="1"/>
    <col min="9" max="23" width="11.42578125" style="5"/>
    <col min="24" max="24" width="32.28515625" style="5" bestFit="1" customWidth="1"/>
    <col min="25" max="16384" width="11.42578125" style="5"/>
  </cols>
  <sheetData>
    <row r="1" spans="1:35" s="2" customFormat="1" ht="15.75" x14ac:dyDescent="0.25">
      <c r="A1" s="2" t="s">
        <v>233</v>
      </c>
      <c r="B1" s="2" t="s">
        <v>234</v>
      </c>
      <c r="C1" s="2" t="s">
        <v>235</v>
      </c>
      <c r="E1" s="2" t="s">
        <v>236</v>
      </c>
      <c r="F1" s="2" t="s">
        <v>237</v>
      </c>
      <c r="G1" s="2" t="s">
        <v>238</v>
      </c>
      <c r="J1" s="2" t="s">
        <v>239</v>
      </c>
      <c r="M1" s="2" t="s">
        <v>240</v>
      </c>
      <c r="R1" s="2" t="s">
        <v>241</v>
      </c>
      <c r="X1" s="2" t="s">
        <v>242</v>
      </c>
      <c r="Y1" s="2" t="s">
        <v>243</v>
      </c>
      <c r="AF1" s="2" t="s">
        <v>244</v>
      </c>
    </row>
    <row r="2" spans="1:35" ht="25.5" customHeight="1" x14ac:dyDescent="0.2">
      <c r="A2" s="6" t="s">
        <v>245</v>
      </c>
      <c r="B2" s="9" t="s">
        <v>246</v>
      </c>
      <c r="C2" s="5" t="s">
        <v>247</v>
      </c>
      <c r="E2" s="5" t="s">
        <v>248</v>
      </c>
      <c r="F2" s="8"/>
      <c r="G2" s="5" t="s">
        <v>249</v>
      </c>
      <c r="J2" s="5" t="s">
        <v>250</v>
      </c>
      <c r="M2" s="5" t="s">
        <v>251</v>
      </c>
      <c r="R2" s="5" t="s">
        <v>252</v>
      </c>
      <c r="X2" s="5" t="s">
        <v>253</v>
      </c>
      <c r="Y2" s="5" t="s">
        <v>254</v>
      </c>
      <c r="AF2" s="5" t="s">
        <v>255</v>
      </c>
      <c r="AI2" s="5" t="s">
        <v>256</v>
      </c>
    </row>
    <row r="3" spans="1:35" ht="15" customHeight="1" x14ac:dyDescent="0.2">
      <c r="A3" s="6" t="s">
        <v>257</v>
      </c>
      <c r="B3" s="9">
        <v>2010</v>
      </c>
      <c r="C3" s="5" t="s">
        <v>258</v>
      </c>
      <c r="E3" s="5" t="s">
        <v>259</v>
      </c>
      <c r="F3" s="8"/>
      <c r="G3" s="5" t="s">
        <v>260</v>
      </c>
      <c r="J3" s="5" t="s">
        <v>261</v>
      </c>
      <c r="M3" s="5" t="s">
        <v>262</v>
      </c>
      <c r="R3" s="5" t="s">
        <v>263</v>
      </c>
      <c r="X3" s="5" t="s">
        <v>264</v>
      </c>
      <c r="Y3" s="5" t="s">
        <v>265</v>
      </c>
      <c r="AF3" s="5" t="s">
        <v>266</v>
      </c>
      <c r="AI3" s="5" t="s">
        <v>267</v>
      </c>
    </row>
    <row r="4" spans="1:35" ht="15" customHeight="1" x14ac:dyDescent="0.2">
      <c r="A4" s="6" t="s">
        <v>268</v>
      </c>
      <c r="B4" s="9">
        <v>2011</v>
      </c>
      <c r="C4" s="5" t="s">
        <v>269</v>
      </c>
      <c r="E4" s="5" t="s">
        <v>270</v>
      </c>
      <c r="F4" s="8"/>
      <c r="G4" s="5" t="s">
        <v>271</v>
      </c>
      <c r="J4" s="5" t="s">
        <v>272</v>
      </c>
      <c r="M4" s="5" t="s">
        <v>273</v>
      </c>
      <c r="R4" s="5" t="s">
        <v>274</v>
      </c>
      <c r="Y4" s="5" t="s">
        <v>275</v>
      </c>
      <c r="AF4" s="5" t="s">
        <v>276</v>
      </c>
    </row>
    <row r="5" spans="1:35" ht="15" customHeight="1" x14ac:dyDescent="0.2">
      <c r="A5" s="6" t="s">
        <v>277</v>
      </c>
      <c r="B5" s="9">
        <v>2012</v>
      </c>
      <c r="C5" s="5" t="s">
        <v>278</v>
      </c>
      <c r="F5" s="8"/>
      <c r="J5" s="5" t="s">
        <v>279</v>
      </c>
      <c r="M5" s="5" t="s">
        <v>280</v>
      </c>
      <c r="R5" s="5" t="s">
        <v>281</v>
      </c>
      <c r="Y5" s="5" t="s">
        <v>282</v>
      </c>
      <c r="AF5" s="5" t="s">
        <v>283</v>
      </c>
    </row>
    <row r="6" spans="1:35" ht="15.75" customHeight="1" x14ac:dyDescent="0.25">
      <c r="A6" s="6" t="s">
        <v>284</v>
      </c>
      <c r="B6" s="9">
        <v>2013</v>
      </c>
      <c r="C6" s="5" t="s">
        <v>285</v>
      </c>
      <c r="F6" s="8"/>
      <c r="J6" s="5" t="s">
        <v>286</v>
      </c>
      <c r="R6" s="5" t="s">
        <v>287</v>
      </c>
      <c r="T6" s="2"/>
      <c r="Y6" s="5" t="s">
        <v>288</v>
      </c>
    </row>
    <row r="7" spans="1:35" x14ac:dyDescent="0.2">
      <c r="A7" s="6" t="s">
        <v>289</v>
      </c>
      <c r="B7" s="9">
        <v>2014</v>
      </c>
      <c r="C7" s="5" t="s">
        <v>290</v>
      </c>
      <c r="F7" s="8"/>
      <c r="J7" s="5" t="s">
        <v>291</v>
      </c>
      <c r="R7" s="5" t="s">
        <v>292</v>
      </c>
      <c r="X7" s="5" t="s">
        <v>293</v>
      </c>
      <c r="Y7" s="5" t="s">
        <v>294</v>
      </c>
    </row>
    <row r="8" spans="1:35" ht="27" customHeight="1" x14ac:dyDescent="0.2">
      <c r="A8" s="6" t="s">
        <v>295</v>
      </c>
      <c r="B8" s="9">
        <v>2015</v>
      </c>
      <c r="C8" s="5" t="s">
        <v>296</v>
      </c>
      <c r="F8" s="8"/>
      <c r="J8" s="5" t="s">
        <v>297</v>
      </c>
      <c r="R8" s="5" t="s">
        <v>298</v>
      </c>
      <c r="X8" s="5" t="s">
        <v>299</v>
      </c>
      <c r="Y8" s="5" t="s">
        <v>300</v>
      </c>
    </row>
    <row r="9" spans="1:35" ht="25.5" customHeight="1" x14ac:dyDescent="0.2">
      <c r="A9" s="6" t="s">
        <v>301</v>
      </c>
      <c r="B9" s="9">
        <v>2016</v>
      </c>
      <c r="C9" s="5" t="s">
        <v>302</v>
      </c>
      <c r="F9" s="8"/>
      <c r="J9" s="5" t="s">
        <v>303</v>
      </c>
      <c r="R9" s="5" t="s">
        <v>304</v>
      </c>
      <c r="Y9" s="5" t="s">
        <v>305</v>
      </c>
    </row>
    <row r="10" spans="1:35" ht="15" customHeight="1" x14ac:dyDescent="0.2">
      <c r="A10" s="6" t="s">
        <v>306</v>
      </c>
      <c r="B10" s="9">
        <v>2017</v>
      </c>
      <c r="J10" s="5" t="s">
        <v>307</v>
      </c>
      <c r="R10" s="5" t="s">
        <v>308</v>
      </c>
      <c r="Y10" s="5" t="s">
        <v>309</v>
      </c>
    </row>
    <row r="11" spans="1:35" ht="25.5" customHeight="1" x14ac:dyDescent="0.2">
      <c r="A11" s="6" t="s">
        <v>310</v>
      </c>
      <c r="B11" s="9">
        <v>2018</v>
      </c>
      <c r="J11" s="5" t="s">
        <v>311</v>
      </c>
      <c r="R11" s="5" t="s">
        <v>312</v>
      </c>
      <c r="Y11" s="5" t="s">
        <v>313</v>
      </c>
    </row>
    <row r="12" spans="1:35" ht="25.5" customHeight="1" x14ac:dyDescent="0.2">
      <c r="A12" s="6" t="s">
        <v>314</v>
      </c>
      <c r="B12" s="9">
        <v>2019</v>
      </c>
      <c r="R12" s="5" t="s">
        <v>315</v>
      </c>
      <c r="X12" s="5" t="s">
        <v>316</v>
      </c>
    </row>
    <row r="13" spans="1:35" ht="25.5" customHeight="1" x14ac:dyDescent="0.2">
      <c r="A13" s="6" t="s">
        <v>317</v>
      </c>
      <c r="B13" s="9">
        <v>2020</v>
      </c>
      <c r="R13" s="5" t="s">
        <v>318</v>
      </c>
      <c r="X13" s="5" t="s">
        <v>319</v>
      </c>
      <c r="Y13" s="9"/>
      <c r="Z13" s="9"/>
      <c r="AA13" s="9"/>
    </row>
    <row r="14" spans="1:35" x14ac:dyDescent="0.2">
      <c r="R14" s="5" t="s">
        <v>320</v>
      </c>
      <c r="X14" s="9"/>
      <c r="AB14" s="9"/>
      <c r="AC14" s="9"/>
    </row>
    <row r="15" spans="1:35" x14ac:dyDescent="0.2">
      <c r="R15" s="5" t="s">
        <v>321</v>
      </c>
    </row>
    <row r="16" spans="1:35" s="9" customFormat="1" ht="47.25" x14ac:dyDescent="0.25">
      <c r="A16" s="12" t="s">
        <v>322</v>
      </c>
      <c r="B16" s="10" t="s">
        <v>323</v>
      </c>
      <c r="C16" s="10" t="s">
        <v>324</v>
      </c>
      <c r="F16" s="10" t="s">
        <v>325</v>
      </c>
      <c r="H16" s="10" t="s">
        <v>326</v>
      </c>
      <c r="R16" s="5" t="s">
        <v>327</v>
      </c>
      <c r="S16" s="5"/>
      <c r="X16" s="5"/>
      <c r="Y16" s="5"/>
      <c r="Z16" s="5"/>
      <c r="AA16" s="5"/>
      <c r="AB16" s="5"/>
      <c r="AC16" s="5"/>
    </row>
    <row r="17" spans="1:29" x14ac:dyDescent="0.2">
      <c r="A17" s="5" t="s">
        <v>328</v>
      </c>
      <c r="B17" s="5" t="s">
        <v>329</v>
      </c>
      <c r="C17" s="5" t="s">
        <v>329</v>
      </c>
      <c r="F17" s="5" t="s">
        <v>330</v>
      </c>
      <c r="H17" s="5" t="s">
        <v>331</v>
      </c>
      <c r="R17" s="5" t="s">
        <v>332</v>
      </c>
    </row>
    <row r="18" spans="1:29" x14ac:dyDescent="0.2">
      <c r="A18" s="5" t="s">
        <v>333</v>
      </c>
      <c r="B18" s="5" t="s">
        <v>334</v>
      </c>
      <c r="C18" s="5" t="s">
        <v>334</v>
      </c>
      <c r="F18" s="5" t="s">
        <v>335</v>
      </c>
      <c r="H18" s="5" t="s">
        <v>336</v>
      </c>
      <c r="R18" s="5" t="s">
        <v>337</v>
      </c>
    </row>
    <row r="19" spans="1:29" x14ac:dyDescent="0.2">
      <c r="A19" s="13" t="s">
        <v>338</v>
      </c>
      <c r="B19" s="13" t="s">
        <v>339</v>
      </c>
      <c r="C19" s="5" t="s">
        <v>340</v>
      </c>
      <c r="F19" s="5" t="s">
        <v>341</v>
      </c>
      <c r="H19" s="5" t="s">
        <v>342</v>
      </c>
      <c r="R19" s="5" t="s">
        <v>343</v>
      </c>
    </row>
    <row r="20" spans="1:29" x14ac:dyDescent="0.2">
      <c r="A20" s="13" t="s">
        <v>344</v>
      </c>
      <c r="B20" s="13" t="s">
        <v>345</v>
      </c>
      <c r="C20" s="5" t="s">
        <v>346</v>
      </c>
      <c r="H20" s="5" t="s">
        <v>347</v>
      </c>
      <c r="R20" s="5" t="s">
        <v>348</v>
      </c>
    </row>
    <row r="21" spans="1:29" x14ac:dyDescent="0.2">
      <c r="A21" s="13" t="s">
        <v>349</v>
      </c>
      <c r="B21" s="13" t="s">
        <v>350</v>
      </c>
      <c r="C21" s="5" t="s">
        <v>351</v>
      </c>
      <c r="H21" s="5" t="s">
        <v>352</v>
      </c>
      <c r="R21" s="5" t="s">
        <v>353</v>
      </c>
    </row>
    <row r="22" spans="1:29" x14ac:dyDescent="0.2">
      <c r="A22" s="13" t="s">
        <v>354</v>
      </c>
      <c r="B22" s="13" t="s">
        <v>355</v>
      </c>
      <c r="C22" s="5" t="s">
        <v>356</v>
      </c>
      <c r="H22" s="5" t="s">
        <v>357</v>
      </c>
      <c r="R22" s="5" t="s">
        <v>358</v>
      </c>
    </row>
    <row r="23" spans="1:29" x14ac:dyDescent="0.2">
      <c r="B23" s="13"/>
      <c r="C23" s="5" t="s">
        <v>359</v>
      </c>
      <c r="H23" s="5" t="s">
        <v>360</v>
      </c>
      <c r="R23" s="5" t="s">
        <v>361</v>
      </c>
    </row>
    <row r="24" spans="1:29" x14ac:dyDescent="0.2">
      <c r="B24" s="13"/>
      <c r="C24" s="5" t="s">
        <v>362</v>
      </c>
      <c r="H24" s="5" t="s">
        <v>363</v>
      </c>
      <c r="R24" s="5" t="s">
        <v>364</v>
      </c>
    </row>
    <row r="25" spans="1:29" x14ac:dyDescent="0.2">
      <c r="A25" s="13"/>
      <c r="B25" s="13"/>
      <c r="C25" s="5" t="s">
        <v>365</v>
      </c>
      <c r="R25" s="5" t="s">
        <v>366</v>
      </c>
    </row>
    <row r="26" spans="1:29" x14ac:dyDescent="0.2">
      <c r="A26" s="13"/>
      <c r="C26" s="5" t="s">
        <v>367</v>
      </c>
      <c r="R26" s="5" t="s">
        <v>368</v>
      </c>
    </row>
    <row r="27" spans="1:29" x14ac:dyDescent="0.2">
      <c r="A27" s="13"/>
      <c r="C27" s="5" t="s">
        <v>369</v>
      </c>
      <c r="R27" s="5" t="s">
        <v>370</v>
      </c>
    </row>
    <row r="28" spans="1:29" x14ac:dyDescent="0.2">
      <c r="B28" s="13"/>
      <c r="C28" s="5" t="s">
        <v>371</v>
      </c>
      <c r="R28" s="5" t="s">
        <v>307</v>
      </c>
    </row>
    <row r="29" spans="1:29" x14ac:dyDescent="0.2">
      <c r="C29" s="5" t="s">
        <v>372</v>
      </c>
      <c r="R29" s="5" t="s">
        <v>311</v>
      </c>
    </row>
    <row r="30" spans="1:29" x14ac:dyDescent="0.2">
      <c r="B30" s="13"/>
      <c r="C30" s="5" t="s">
        <v>373</v>
      </c>
    </row>
    <row r="31" spans="1:29" ht="15.75" x14ac:dyDescent="0.2">
      <c r="B31" s="13"/>
      <c r="C31" s="5" t="s">
        <v>374</v>
      </c>
      <c r="Y31" s="10"/>
      <c r="Z31" s="10"/>
      <c r="AA31" s="10"/>
    </row>
    <row r="32" spans="1:29" ht="15.75" x14ac:dyDescent="0.2">
      <c r="B32" s="13"/>
      <c r="C32" s="5" t="s">
        <v>375</v>
      </c>
      <c r="X32" s="10"/>
      <c r="AB32" s="10"/>
      <c r="AC32" s="10"/>
    </row>
    <row r="34" spans="1:29" s="10" customFormat="1" ht="79.5" customHeight="1" x14ac:dyDescent="0.2">
      <c r="A34" s="10" t="s">
        <v>376</v>
      </c>
      <c r="B34" s="10" t="s">
        <v>325</v>
      </c>
      <c r="C34" s="10" t="s">
        <v>326</v>
      </c>
      <c r="D34" s="11" t="s">
        <v>377</v>
      </c>
      <c r="E34" s="10" t="s">
        <v>378</v>
      </c>
      <c r="F34" s="10" t="s">
        <v>379</v>
      </c>
      <c r="R34" s="5"/>
      <c r="X34" s="5"/>
      <c r="Y34" s="5"/>
      <c r="Z34" s="5"/>
      <c r="AA34" s="5"/>
      <c r="AB34" s="5"/>
      <c r="AC34" s="5"/>
    </row>
    <row r="35" spans="1:29" ht="15.75" x14ac:dyDescent="0.2">
      <c r="A35" s="5" t="s">
        <v>380</v>
      </c>
      <c r="B35" s="5" t="s">
        <v>330</v>
      </c>
      <c r="C35" s="5" t="s">
        <v>342</v>
      </c>
      <c r="D35" s="7" t="s">
        <v>381</v>
      </c>
      <c r="E35" s="5" t="s">
        <v>382</v>
      </c>
      <c r="F35" s="5" t="s">
        <v>359</v>
      </c>
      <c r="R35" s="10"/>
    </row>
    <row r="36" spans="1:29" x14ac:dyDescent="0.2">
      <c r="A36" s="5" t="s">
        <v>383</v>
      </c>
      <c r="B36" s="5" t="s">
        <v>341</v>
      </c>
      <c r="C36" s="5" t="s">
        <v>357</v>
      </c>
      <c r="D36" s="7" t="s">
        <v>384</v>
      </c>
      <c r="E36" s="5" t="s">
        <v>385</v>
      </c>
      <c r="F36" s="5" t="s">
        <v>334</v>
      </c>
    </row>
    <row r="37" spans="1:29" x14ac:dyDescent="0.2">
      <c r="A37" s="5" t="s">
        <v>386</v>
      </c>
      <c r="B37" s="5" t="s">
        <v>341</v>
      </c>
      <c r="C37" s="5" t="s">
        <v>363</v>
      </c>
      <c r="D37" s="7" t="s">
        <v>387</v>
      </c>
      <c r="E37" s="5" t="s">
        <v>388</v>
      </c>
      <c r="F37" s="5" t="s">
        <v>367</v>
      </c>
    </row>
    <row r="38" spans="1:29" x14ac:dyDescent="0.2">
      <c r="A38" s="5" t="s">
        <v>389</v>
      </c>
      <c r="B38" s="5" t="s">
        <v>330</v>
      </c>
      <c r="C38" s="5" t="s">
        <v>331</v>
      </c>
      <c r="D38" s="7" t="s">
        <v>390</v>
      </c>
      <c r="E38" s="5" t="s">
        <v>391</v>
      </c>
      <c r="F38" s="5" t="s">
        <v>329</v>
      </c>
    </row>
    <row r="39" spans="1:29" x14ac:dyDescent="0.2">
      <c r="A39" s="5" t="s">
        <v>392</v>
      </c>
      <c r="B39" s="5" t="s">
        <v>330</v>
      </c>
      <c r="C39" s="5" t="s">
        <v>336</v>
      </c>
      <c r="D39" s="7" t="s">
        <v>393</v>
      </c>
      <c r="E39" s="5" t="s">
        <v>394</v>
      </c>
      <c r="F39" s="5" t="s">
        <v>340</v>
      </c>
    </row>
    <row r="40" spans="1:29" x14ac:dyDescent="0.2">
      <c r="A40" s="5" t="s">
        <v>395</v>
      </c>
      <c r="B40" s="5" t="s">
        <v>330</v>
      </c>
      <c r="C40" s="5" t="s">
        <v>342</v>
      </c>
      <c r="D40" s="7" t="s">
        <v>396</v>
      </c>
      <c r="E40" s="5" t="s">
        <v>397</v>
      </c>
      <c r="F40" s="5" t="s">
        <v>365</v>
      </c>
    </row>
    <row r="41" spans="1:29" x14ac:dyDescent="0.2">
      <c r="A41" s="5" t="s">
        <v>398</v>
      </c>
      <c r="B41" s="5" t="s">
        <v>330</v>
      </c>
      <c r="C41" s="5" t="s">
        <v>342</v>
      </c>
      <c r="D41" s="7" t="s">
        <v>399</v>
      </c>
      <c r="E41" s="5" t="s">
        <v>400</v>
      </c>
      <c r="F41" s="5" t="s">
        <v>356</v>
      </c>
    </row>
    <row r="42" spans="1:29" x14ac:dyDescent="0.2">
      <c r="A42" s="5" t="s">
        <v>401</v>
      </c>
      <c r="B42" s="5" t="s">
        <v>330</v>
      </c>
      <c r="C42" s="5" t="s">
        <v>342</v>
      </c>
      <c r="D42" s="7" t="s">
        <v>402</v>
      </c>
      <c r="E42" s="5" t="s">
        <v>403</v>
      </c>
      <c r="F42" s="5" t="s">
        <v>362</v>
      </c>
    </row>
    <row r="43" spans="1:29" x14ac:dyDescent="0.2">
      <c r="A43" s="5" t="s">
        <v>404</v>
      </c>
      <c r="B43" s="5" t="s">
        <v>335</v>
      </c>
      <c r="C43" s="5" t="s">
        <v>352</v>
      </c>
      <c r="D43" s="7" t="s">
        <v>405</v>
      </c>
      <c r="E43" s="5" t="s">
        <v>406</v>
      </c>
      <c r="F43" s="5" t="s">
        <v>375</v>
      </c>
    </row>
    <row r="44" spans="1:29" x14ac:dyDescent="0.2">
      <c r="A44" s="5" t="s">
        <v>407</v>
      </c>
      <c r="B44" s="5" t="s">
        <v>330</v>
      </c>
      <c r="C44" s="5" t="s">
        <v>342</v>
      </c>
      <c r="D44" s="7" t="s">
        <v>408</v>
      </c>
      <c r="E44" s="5" t="s">
        <v>409</v>
      </c>
      <c r="F44" s="8" t="s">
        <v>410</v>
      </c>
    </row>
    <row r="45" spans="1:29" x14ac:dyDescent="0.2">
      <c r="A45" s="5" t="s">
        <v>411</v>
      </c>
      <c r="B45" s="5" t="s">
        <v>330</v>
      </c>
      <c r="C45" s="5" t="s">
        <v>342</v>
      </c>
      <c r="D45" s="7" t="s">
        <v>412</v>
      </c>
      <c r="E45" s="5" t="s">
        <v>413</v>
      </c>
      <c r="F45" s="8" t="s">
        <v>410</v>
      </c>
    </row>
    <row r="46" spans="1:29" x14ac:dyDescent="0.2">
      <c r="A46" s="5" t="s">
        <v>414</v>
      </c>
      <c r="B46" s="5" t="s">
        <v>330</v>
      </c>
      <c r="C46" s="5" t="s">
        <v>347</v>
      </c>
      <c r="D46" s="7" t="s">
        <v>415</v>
      </c>
      <c r="E46" s="5" t="s">
        <v>416</v>
      </c>
      <c r="F46" s="5" t="s">
        <v>346</v>
      </c>
    </row>
    <row r="47" spans="1:29" x14ac:dyDescent="0.2">
      <c r="A47" s="5" t="s">
        <v>417</v>
      </c>
      <c r="B47" s="5" t="s">
        <v>335</v>
      </c>
      <c r="C47" s="5" t="s">
        <v>352</v>
      </c>
      <c r="D47" s="7" t="s">
        <v>418</v>
      </c>
      <c r="E47" s="5" t="s">
        <v>419</v>
      </c>
      <c r="F47" s="5" t="s">
        <v>374</v>
      </c>
    </row>
    <row r="48" spans="1:29" x14ac:dyDescent="0.2">
      <c r="A48" s="5" t="s">
        <v>420</v>
      </c>
      <c r="B48" s="5" t="s">
        <v>341</v>
      </c>
      <c r="C48" s="5" t="s">
        <v>360</v>
      </c>
      <c r="D48" s="7" t="s">
        <v>421</v>
      </c>
      <c r="E48" s="5" t="s">
        <v>422</v>
      </c>
      <c r="F48" s="5" t="s">
        <v>350</v>
      </c>
    </row>
    <row r="51" spans="1:3" ht="15.75" x14ac:dyDescent="0.25">
      <c r="A51" s="2" t="s">
        <v>423</v>
      </c>
    </row>
    <row r="52" spans="1:3" ht="15.75" x14ac:dyDescent="0.2">
      <c r="A52" s="10" t="s">
        <v>424</v>
      </c>
      <c r="B52" s="10" t="s">
        <v>113</v>
      </c>
    </row>
    <row r="53" spans="1:3" x14ac:dyDescent="0.2">
      <c r="A53" s="5" t="s">
        <v>255</v>
      </c>
      <c r="B53" s="5" t="s">
        <v>425</v>
      </c>
    </row>
    <row r="54" spans="1:3" x14ac:dyDescent="0.2">
      <c r="A54" s="5" t="s">
        <v>426</v>
      </c>
      <c r="B54" s="5" t="s">
        <v>427</v>
      </c>
    </row>
    <row r="55" spans="1:3" x14ac:dyDescent="0.2">
      <c r="B55" s="5" t="s">
        <v>428</v>
      </c>
    </row>
    <row r="56" spans="1:3" x14ac:dyDescent="0.2">
      <c r="B56" s="5" t="s">
        <v>429</v>
      </c>
    </row>
    <row r="59" spans="1:3" ht="15.75" x14ac:dyDescent="0.2">
      <c r="A59" s="10" t="s">
        <v>430</v>
      </c>
      <c r="B59" s="10" t="s">
        <v>431</v>
      </c>
      <c r="C59" s="10" t="s">
        <v>432</v>
      </c>
    </row>
    <row r="60" spans="1:3" x14ac:dyDescent="0.2">
      <c r="A60" s="5" t="s">
        <v>380</v>
      </c>
      <c r="B60" s="5" t="s">
        <v>433</v>
      </c>
      <c r="C60" s="5" t="s">
        <v>434</v>
      </c>
    </row>
    <row r="61" spans="1:3" x14ac:dyDescent="0.2">
      <c r="A61" s="14" t="s">
        <v>383</v>
      </c>
    </row>
    <row r="62" spans="1:3" x14ac:dyDescent="0.2">
      <c r="A62" s="5" t="s">
        <v>386</v>
      </c>
      <c r="B62" s="8" t="s">
        <v>435</v>
      </c>
      <c r="C62" s="8" t="s">
        <v>436</v>
      </c>
    </row>
    <row r="63" spans="1:3" x14ac:dyDescent="0.2">
      <c r="B63" s="8" t="s">
        <v>437</v>
      </c>
      <c r="C63" s="8" t="s">
        <v>438</v>
      </c>
    </row>
    <row r="64" spans="1:3" x14ac:dyDescent="0.2">
      <c r="A64" s="5" t="s">
        <v>389</v>
      </c>
      <c r="B64" s="5" t="s">
        <v>439</v>
      </c>
      <c r="C64" s="5" t="s">
        <v>440</v>
      </c>
    </row>
    <row r="65" spans="1:3" x14ac:dyDescent="0.2">
      <c r="B65" s="5" t="s">
        <v>441</v>
      </c>
      <c r="C65" s="5" t="s">
        <v>442</v>
      </c>
    </row>
    <row r="66" spans="1:3" x14ac:dyDescent="0.2">
      <c r="A66" s="5" t="s">
        <v>392</v>
      </c>
      <c r="B66" s="5" t="s">
        <v>443</v>
      </c>
      <c r="C66" s="5" t="s">
        <v>444</v>
      </c>
    </row>
    <row r="67" spans="1:3" x14ac:dyDescent="0.2">
      <c r="B67" s="5" t="s">
        <v>445</v>
      </c>
      <c r="C67" s="5" t="s">
        <v>446</v>
      </c>
    </row>
    <row r="68" spans="1:3" x14ac:dyDescent="0.2">
      <c r="B68" s="5" t="s">
        <v>447</v>
      </c>
      <c r="C68" s="5" t="s">
        <v>448</v>
      </c>
    </row>
    <row r="69" spans="1:3" x14ac:dyDescent="0.2">
      <c r="A69" s="5" t="s">
        <v>395</v>
      </c>
      <c r="B69" s="5" t="s">
        <v>449</v>
      </c>
    </row>
    <row r="70" spans="1:3" x14ac:dyDescent="0.2">
      <c r="B70" s="5" t="s">
        <v>450</v>
      </c>
    </row>
    <row r="71" spans="1:3" x14ac:dyDescent="0.2">
      <c r="B71" s="5" t="s">
        <v>451</v>
      </c>
    </row>
    <row r="72" spans="1:3" x14ac:dyDescent="0.2">
      <c r="B72" s="5" t="s">
        <v>452</v>
      </c>
    </row>
    <row r="73" spans="1:3" x14ac:dyDescent="0.2">
      <c r="B73" s="5" t="s">
        <v>453</v>
      </c>
    </row>
    <row r="74" spans="1:3" x14ac:dyDescent="0.2">
      <c r="A74" s="5" t="s">
        <v>398</v>
      </c>
      <c r="B74" s="5" t="s">
        <v>454</v>
      </c>
      <c r="C74" s="5" t="s">
        <v>455</v>
      </c>
    </row>
    <row r="75" spans="1:3" x14ac:dyDescent="0.2">
      <c r="C75" s="5" t="s">
        <v>455</v>
      </c>
    </row>
    <row r="76" spans="1:3" x14ac:dyDescent="0.2">
      <c r="A76" s="5" t="s">
        <v>401</v>
      </c>
      <c r="B76" s="5" t="s">
        <v>456</v>
      </c>
      <c r="C76" s="5" t="s">
        <v>457</v>
      </c>
    </row>
    <row r="77" spans="1:3" x14ac:dyDescent="0.2">
      <c r="A77" s="5" t="s">
        <v>404</v>
      </c>
      <c r="B77" s="8" t="s">
        <v>458</v>
      </c>
      <c r="C77" s="8" t="s">
        <v>459</v>
      </c>
    </row>
    <row r="78" spans="1:3" x14ac:dyDescent="0.2">
      <c r="B78" s="8" t="s">
        <v>460</v>
      </c>
      <c r="C78" s="8" t="s">
        <v>461</v>
      </c>
    </row>
    <row r="79" spans="1:3" x14ac:dyDescent="0.2">
      <c r="B79" s="8" t="s">
        <v>462</v>
      </c>
      <c r="C79" s="8" t="s">
        <v>463</v>
      </c>
    </row>
    <row r="80" spans="1:3" x14ac:dyDescent="0.2">
      <c r="B80" s="8" t="s">
        <v>464</v>
      </c>
      <c r="C80" s="8" t="s">
        <v>465</v>
      </c>
    </row>
    <row r="81" spans="1:29" x14ac:dyDescent="0.2">
      <c r="A81" s="5" t="s">
        <v>407</v>
      </c>
      <c r="B81" s="5" t="s">
        <v>466</v>
      </c>
      <c r="C81" s="5" t="s">
        <v>467</v>
      </c>
    </row>
    <row r="82" spans="1:29" x14ac:dyDescent="0.2">
      <c r="B82" s="5" t="s">
        <v>468</v>
      </c>
      <c r="C82" s="5" t="s">
        <v>469</v>
      </c>
    </row>
    <row r="83" spans="1:29" x14ac:dyDescent="0.2">
      <c r="A83" s="5" t="s">
        <v>411</v>
      </c>
      <c r="B83" s="5" t="s">
        <v>470</v>
      </c>
      <c r="C83" s="5" t="s">
        <v>471</v>
      </c>
    </row>
    <row r="84" spans="1:29" x14ac:dyDescent="0.2">
      <c r="A84" s="5" t="s">
        <v>414</v>
      </c>
      <c r="B84" s="8" t="s">
        <v>472</v>
      </c>
      <c r="C84" s="8" t="s">
        <v>473</v>
      </c>
    </row>
    <row r="85" spans="1:29" x14ac:dyDescent="0.2">
      <c r="A85" s="14" t="s">
        <v>417</v>
      </c>
    </row>
    <row r="86" spans="1:29" x14ac:dyDescent="0.2">
      <c r="A86" s="14" t="s">
        <v>420</v>
      </c>
    </row>
    <row r="87" spans="1:29" x14ac:dyDescent="0.2">
      <c r="Y87" s="9"/>
      <c r="Z87" s="9"/>
      <c r="AA87" s="9"/>
    </row>
    <row r="88" spans="1:29" x14ac:dyDescent="0.2">
      <c r="X88" s="9"/>
      <c r="AB88" s="9"/>
      <c r="AC88" s="9"/>
    </row>
    <row r="90" spans="1:29" s="9" customFormat="1" ht="66.75" customHeight="1" x14ac:dyDescent="0.2">
      <c r="A90" s="10" t="s">
        <v>376</v>
      </c>
      <c r="B90" s="10" t="s">
        <v>474</v>
      </c>
      <c r="C90" s="10" t="s">
        <v>475</v>
      </c>
      <c r="D90" s="10" t="s">
        <v>192</v>
      </c>
      <c r="E90" s="10" t="s">
        <v>476</v>
      </c>
      <c r="F90" s="10" t="s">
        <v>477</v>
      </c>
      <c r="G90" s="10" t="s">
        <v>478</v>
      </c>
      <c r="R90" s="5"/>
      <c r="X90" s="5"/>
      <c r="Y90" s="5"/>
      <c r="Z90" s="5"/>
      <c r="AA90" s="5"/>
      <c r="AB90" s="5"/>
      <c r="AC90" s="5"/>
    </row>
    <row r="91" spans="1:29" x14ac:dyDescent="0.2">
      <c r="A91" s="5" t="s">
        <v>479</v>
      </c>
      <c r="B91" s="5">
        <v>1</v>
      </c>
      <c r="C91" s="5" t="s">
        <v>480</v>
      </c>
      <c r="D91" s="5">
        <v>1</v>
      </c>
      <c r="E91" s="5" t="s">
        <v>481</v>
      </c>
      <c r="R91" s="9"/>
    </row>
    <row r="92" spans="1:29" x14ac:dyDescent="0.2">
      <c r="A92" s="5" t="s">
        <v>479</v>
      </c>
      <c r="B92" s="5">
        <v>1</v>
      </c>
      <c r="C92" s="5" t="s">
        <v>480</v>
      </c>
      <c r="D92" s="5">
        <v>2</v>
      </c>
      <c r="E92" s="5" t="s">
        <v>482</v>
      </c>
    </row>
    <row r="93" spans="1:29" x14ac:dyDescent="0.2">
      <c r="A93" s="5" t="s">
        <v>479</v>
      </c>
      <c r="B93" s="5">
        <v>1</v>
      </c>
      <c r="C93" s="5" t="s">
        <v>480</v>
      </c>
      <c r="D93" s="5">
        <v>3</v>
      </c>
      <c r="E93" s="5" t="s">
        <v>483</v>
      </c>
    </row>
    <row r="94" spans="1:29" x14ac:dyDescent="0.2">
      <c r="A94" s="5" t="s">
        <v>479</v>
      </c>
      <c r="B94" s="5">
        <v>2</v>
      </c>
      <c r="C94" s="5" t="s">
        <v>484</v>
      </c>
      <c r="D94" s="5">
        <v>4</v>
      </c>
      <c r="E94" s="5" t="s">
        <v>485</v>
      </c>
    </row>
    <row r="95" spans="1:29" x14ac:dyDescent="0.2">
      <c r="A95" s="5" t="s">
        <v>479</v>
      </c>
      <c r="B95" s="5">
        <v>2</v>
      </c>
      <c r="C95" s="5" t="s">
        <v>484</v>
      </c>
      <c r="D95" s="5">
        <v>5</v>
      </c>
      <c r="E95" s="5" t="s">
        <v>486</v>
      </c>
    </row>
    <row r="96" spans="1:29" x14ac:dyDescent="0.2">
      <c r="A96" s="5" t="s">
        <v>479</v>
      </c>
      <c r="B96" s="5">
        <v>2</v>
      </c>
      <c r="C96" s="5" t="s">
        <v>484</v>
      </c>
      <c r="D96" s="5">
        <v>6</v>
      </c>
      <c r="E96" s="5" t="s">
        <v>487</v>
      </c>
    </row>
    <row r="97" spans="1:5" x14ac:dyDescent="0.2">
      <c r="A97" s="5" t="s">
        <v>479</v>
      </c>
      <c r="B97" s="5">
        <v>3</v>
      </c>
      <c r="C97" s="5" t="s">
        <v>488</v>
      </c>
      <c r="D97" s="5">
        <v>7</v>
      </c>
      <c r="E97" s="5" t="s">
        <v>489</v>
      </c>
    </row>
    <row r="98" spans="1:5" x14ac:dyDescent="0.2">
      <c r="A98" s="5" t="s">
        <v>479</v>
      </c>
      <c r="B98" s="5">
        <v>3</v>
      </c>
      <c r="C98" s="5" t="s">
        <v>488</v>
      </c>
      <c r="D98" s="5">
        <v>8</v>
      </c>
      <c r="E98" s="5" t="s">
        <v>490</v>
      </c>
    </row>
    <row r="99" spans="1:5" x14ac:dyDescent="0.2">
      <c r="A99" s="5" t="s">
        <v>479</v>
      </c>
      <c r="B99" s="5">
        <v>3</v>
      </c>
      <c r="C99" s="5" t="s">
        <v>488</v>
      </c>
      <c r="D99" s="5">
        <v>9</v>
      </c>
      <c r="E99" s="5" t="s">
        <v>490</v>
      </c>
    </row>
    <row r="100" spans="1:5" x14ac:dyDescent="0.2">
      <c r="A100" s="5" t="s">
        <v>479</v>
      </c>
      <c r="B100" s="5">
        <v>3</v>
      </c>
      <c r="C100" s="5" t="s">
        <v>488</v>
      </c>
      <c r="D100" s="5">
        <v>10</v>
      </c>
      <c r="E100" s="5" t="s">
        <v>491</v>
      </c>
    </row>
    <row r="101" spans="1:5" x14ac:dyDescent="0.2">
      <c r="A101" s="5" t="s">
        <v>492</v>
      </c>
      <c r="B101" s="5">
        <v>1</v>
      </c>
      <c r="C101" s="5" t="s">
        <v>493</v>
      </c>
      <c r="D101" s="5">
        <v>1</v>
      </c>
      <c r="E101" s="5" t="s">
        <v>494</v>
      </c>
    </row>
    <row r="102" spans="1:5" x14ac:dyDescent="0.2">
      <c r="A102" s="5" t="s">
        <v>492</v>
      </c>
      <c r="B102" s="5">
        <v>2</v>
      </c>
      <c r="C102" s="5" t="s">
        <v>495</v>
      </c>
      <c r="D102" s="5">
        <v>2</v>
      </c>
      <c r="E102" s="5" t="s">
        <v>496</v>
      </c>
    </row>
    <row r="103" spans="1:5" x14ac:dyDescent="0.2">
      <c r="A103" s="5" t="s">
        <v>492</v>
      </c>
      <c r="B103" s="5">
        <v>2</v>
      </c>
      <c r="C103" s="5" t="s">
        <v>495</v>
      </c>
      <c r="D103" s="5">
        <v>3</v>
      </c>
      <c r="E103" s="5" t="s">
        <v>497</v>
      </c>
    </row>
    <row r="104" spans="1:5" x14ac:dyDescent="0.2">
      <c r="A104" s="5" t="s">
        <v>492</v>
      </c>
      <c r="B104" s="5">
        <v>2</v>
      </c>
      <c r="C104" s="5" t="s">
        <v>495</v>
      </c>
      <c r="D104" s="5">
        <v>4</v>
      </c>
      <c r="E104" s="5" t="s">
        <v>498</v>
      </c>
    </row>
    <row r="105" spans="1:5" x14ac:dyDescent="0.2">
      <c r="A105" s="5" t="s">
        <v>492</v>
      </c>
      <c r="B105" s="5">
        <v>3</v>
      </c>
      <c r="C105" s="5" t="s">
        <v>499</v>
      </c>
      <c r="D105" s="5">
        <v>5</v>
      </c>
      <c r="E105" s="5" t="s">
        <v>500</v>
      </c>
    </row>
    <row r="106" spans="1:5" x14ac:dyDescent="0.2">
      <c r="A106" s="5" t="s">
        <v>492</v>
      </c>
      <c r="B106" s="5">
        <v>3</v>
      </c>
      <c r="C106" s="5" t="s">
        <v>499</v>
      </c>
      <c r="D106" s="5">
        <v>6</v>
      </c>
      <c r="E106" s="5" t="s">
        <v>501</v>
      </c>
    </row>
    <row r="107" spans="1:5" x14ac:dyDescent="0.2">
      <c r="A107" s="5" t="s">
        <v>502</v>
      </c>
      <c r="B107" s="5">
        <v>1</v>
      </c>
      <c r="C107" s="5" t="s">
        <v>503</v>
      </c>
      <c r="D107" s="5">
        <v>1</v>
      </c>
      <c r="E107" s="5" t="s">
        <v>504</v>
      </c>
    </row>
    <row r="108" spans="1:5" x14ac:dyDescent="0.2">
      <c r="A108" s="5" t="s">
        <v>502</v>
      </c>
      <c r="B108" s="5">
        <v>2</v>
      </c>
      <c r="C108" s="5" t="s">
        <v>505</v>
      </c>
      <c r="D108" s="5">
        <v>2</v>
      </c>
      <c r="E108" s="5" t="s">
        <v>506</v>
      </c>
    </row>
    <row r="109" spans="1:5" x14ac:dyDescent="0.2">
      <c r="A109" s="5" t="s">
        <v>502</v>
      </c>
      <c r="B109" s="5">
        <v>3</v>
      </c>
      <c r="C109" s="5" t="s">
        <v>507</v>
      </c>
      <c r="D109" s="5">
        <v>3</v>
      </c>
      <c r="E109" s="5" t="s">
        <v>508</v>
      </c>
    </row>
    <row r="110" spans="1:5" x14ac:dyDescent="0.2">
      <c r="A110" s="5" t="s">
        <v>502</v>
      </c>
      <c r="B110" s="5">
        <v>3</v>
      </c>
      <c r="C110" s="5" t="s">
        <v>507</v>
      </c>
      <c r="D110" s="5">
        <v>4</v>
      </c>
      <c r="E110" s="5" t="s">
        <v>509</v>
      </c>
    </row>
    <row r="111" spans="1:5" x14ac:dyDescent="0.2">
      <c r="A111" s="5" t="s">
        <v>502</v>
      </c>
      <c r="B111" s="5">
        <v>3</v>
      </c>
      <c r="C111" s="5" t="s">
        <v>507</v>
      </c>
      <c r="D111" s="5">
        <v>5</v>
      </c>
      <c r="E111" s="5" t="s">
        <v>510</v>
      </c>
    </row>
    <row r="112" spans="1:5" x14ac:dyDescent="0.2">
      <c r="A112" s="5" t="s">
        <v>502</v>
      </c>
      <c r="B112" s="5">
        <v>3</v>
      </c>
      <c r="C112" s="5" t="s">
        <v>507</v>
      </c>
      <c r="D112" s="5">
        <v>6</v>
      </c>
      <c r="E112" s="5" t="s">
        <v>511</v>
      </c>
    </row>
    <row r="113" spans="1:5" x14ac:dyDescent="0.2">
      <c r="A113" s="5" t="s">
        <v>502</v>
      </c>
      <c r="B113" s="5">
        <v>4</v>
      </c>
      <c r="C113" s="5" t="s">
        <v>512</v>
      </c>
      <c r="D113" s="5">
        <v>7</v>
      </c>
      <c r="E113" s="5" t="s">
        <v>513</v>
      </c>
    </row>
    <row r="114" spans="1:5" x14ac:dyDescent="0.2">
      <c r="A114" s="5" t="s">
        <v>514</v>
      </c>
      <c r="B114" s="5">
        <v>1</v>
      </c>
      <c r="C114" s="5" t="s">
        <v>515</v>
      </c>
      <c r="D114" s="5">
        <v>1</v>
      </c>
      <c r="E114" s="5" t="s">
        <v>516</v>
      </c>
    </row>
    <row r="115" spans="1:5" x14ac:dyDescent="0.2">
      <c r="A115" s="5" t="s">
        <v>514</v>
      </c>
      <c r="B115" s="5">
        <v>2</v>
      </c>
      <c r="C115" s="5" t="s">
        <v>73</v>
      </c>
      <c r="D115" s="5">
        <v>2</v>
      </c>
      <c r="E115" s="5" t="s">
        <v>517</v>
      </c>
    </row>
    <row r="116" spans="1:5" x14ac:dyDescent="0.2">
      <c r="A116" s="5" t="s">
        <v>514</v>
      </c>
      <c r="B116" s="5">
        <v>3</v>
      </c>
      <c r="C116" s="5" t="s">
        <v>89</v>
      </c>
      <c r="D116" s="5">
        <v>3</v>
      </c>
      <c r="E116" s="5" t="s">
        <v>518</v>
      </c>
    </row>
    <row r="117" spans="1:5" x14ac:dyDescent="0.2">
      <c r="A117" s="5" t="s">
        <v>519</v>
      </c>
      <c r="B117" s="5">
        <v>1</v>
      </c>
      <c r="C117" s="5" t="s">
        <v>520</v>
      </c>
      <c r="D117" s="5">
        <v>1</v>
      </c>
      <c r="E117" s="5" t="s">
        <v>521</v>
      </c>
    </row>
    <row r="118" spans="1:5" x14ac:dyDescent="0.2">
      <c r="A118" s="5" t="s">
        <v>519</v>
      </c>
      <c r="B118" s="5">
        <v>2</v>
      </c>
      <c r="C118" s="5" t="s">
        <v>522</v>
      </c>
      <c r="D118" s="5">
        <v>2</v>
      </c>
      <c r="E118" s="5" t="s">
        <v>523</v>
      </c>
    </row>
    <row r="119" spans="1:5" x14ac:dyDescent="0.2">
      <c r="A119" s="5" t="s">
        <v>519</v>
      </c>
      <c r="B119" s="5">
        <v>3</v>
      </c>
      <c r="C119" s="5" t="s">
        <v>524</v>
      </c>
      <c r="D119" s="5">
        <v>3</v>
      </c>
      <c r="E119" s="5" t="s">
        <v>525</v>
      </c>
    </row>
    <row r="120" spans="1:5" x14ac:dyDescent="0.2">
      <c r="A120" s="5" t="s">
        <v>519</v>
      </c>
      <c r="B120" s="5">
        <v>4</v>
      </c>
      <c r="C120" s="5" t="s">
        <v>526</v>
      </c>
      <c r="D120" s="5">
        <v>4</v>
      </c>
      <c r="E120" s="5" t="s">
        <v>527</v>
      </c>
    </row>
    <row r="121" spans="1:5" x14ac:dyDescent="0.2">
      <c r="A121" s="5" t="s">
        <v>519</v>
      </c>
      <c r="B121" s="5">
        <v>4</v>
      </c>
      <c r="C121" s="5" t="s">
        <v>526</v>
      </c>
      <c r="D121" s="5">
        <v>5</v>
      </c>
      <c r="E121" s="5" t="s">
        <v>528</v>
      </c>
    </row>
    <row r="122" spans="1:5" x14ac:dyDescent="0.2">
      <c r="A122" s="5" t="s">
        <v>519</v>
      </c>
      <c r="B122" s="5">
        <v>4</v>
      </c>
      <c r="C122" s="5" t="s">
        <v>526</v>
      </c>
      <c r="D122" s="5">
        <v>6</v>
      </c>
      <c r="E122" s="5" t="s">
        <v>529</v>
      </c>
    </row>
    <row r="123" spans="1:5" x14ac:dyDescent="0.2">
      <c r="A123" s="5" t="s">
        <v>519</v>
      </c>
      <c r="B123" s="5">
        <v>4</v>
      </c>
      <c r="C123" s="5" t="s">
        <v>526</v>
      </c>
      <c r="D123" s="5">
        <v>7</v>
      </c>
      <c r="E123" s="5" t="s">
        <v>530</v>
      </c>
    </row>
    <row r="124" spans="1:5" x14ac:dyDescent="0.2">
      <c r="A124" s="5" t="s">
        <v>531</v>
      </c>
      <c r="B124" s="5">
        <v>1</v>
      </c>
      <c r="C124" s="5" t="s">
        <v>532</v>
      </c>
      <c r="D124" s="5">
        <v>1</v>
      </c>
      <c r="E124" s="5" t="s">
        <v>449</v>
      </c>
    </row>
    <row r="125" spans="1:5" x14ac:dyDescent="0.2">
      <c r="A125" s="5" t="s">
        <v>531</v>
      </c>
      <c r="B125" s="5">
        <v>1</v>
      </c>
      <c r="C125" s="5" t="s">
        <v>532</v>
      </c>
      <c r="D125" s="5">
        <v>2</v>
      </c>
      <c r="E125" s="5" t="s">
        <v>450</v>
      </c>
    </row>
    <row r="126" spans="1:5" x14ac:dyDescent="0.2">
      <c r="A126" s="5" t="s">
        <v>531</v>
      </c>
      <c r="B126" s="5">
        <v>2</v>
      </c>
      <c r="C126" s="5" t="s">
        <v>533</v>
      </c>
      <c r="D126" s="5">
        <v>3</v>
      </c>
      <c r="E126" s="5" t="s">
        <v>451</v>
      </c>
    </row>
    <row r="127" spans="1:5" x14ac:dyDescent="0.2">
      <c r="A127" s="5" t="s">
        <v>531</v>
      </c>
      <c r="B127" s="5">
        <v>3</v>
      </c>
      <c r="C127" s="5" t="s">
        <v>534</v>
      </c>
      <c r="D127" s="5">
        <v>4</v>
      </c>
      <c r="E127" s="5" t="s">
        <v>535</v>
      </c>
    </row>
    <row r="128" spans="1:5" x14ac:dyDescent="0.2">
      <c r="A128" s="5" t="s">
        <v>531</v>
      </c>
      <c r="B128" s="5">
        <v>4</v>
      </c>
      <c r="C128" s="5" t="s">
        <v>536</v>
      </c>
      <c r="D128" s="5">
        <v>5</v>
      </c>
      <c r="E128" s="5" t="s">
        <v>452</v>
      </c>
    </row>
    <row r="129" spans="1:5" x14ac:dyDescent="0.2">
      <c r="A129" s="5" t="s">
        <v>531</v>
      </c>
      <c r="B129" s="5">
        <v>4</v>
      </c>
      <c r="C129" s="5" t="s">
        <v>536</v>
      </c>
      <c r="D129" s="5">
        <v>6</v>
      </c>
      <c r="E129" s="5" t="s">
        <v>453</v>
      </c>
    </row>
    <row r="130" spans="1:5" x14ac:dyDescent="0.2">
      <c r="A130" s="5" t="s">
        <v>531</v>
      </c>
      <c r="B130" s="5">
        <v>4</v>
      </c>
      <c r="C130" s="5" t="s">
        <v>537</v>
      </c>
      <c r="D130" s="5">
        <v>7</v>
      </c>
      <c r="E130" s="5" t="s">
        <v>538</v>
      </c>
    </row>
    <row r="131" spans="1:5" x14ac:dyDescent="0.2">
      <c r="A131" s="5" t="s">
        <v>539</v>
      </c>
      <c r="B131" s="5">
        <v>1</v>
      </c>
      <c r="C131" s="5" t="s">
        <v>540</v>
      </c>
      <c r="D131" s="5">
        <v>1</v>
      </c>
      <c r="E131" s="5" t="s">
        <v>541</v>
      </c>
    </row>
    <row r="132" spans="1:5" x14ac:dyDescent="0.2">
      <c r="A132" s="5" t="s">
        <v>539</v>
      </c>
      <c r="B132" s="5">
        <v>1</v>
      </c>
      <c r="C132" s="5" t="s">
        <v>540</v>
      </c>
      <c r="D132" s="5">
        <v>2</v>
      </c>
      <c r="E132" s="5" t="s">
        <v>542</v>
      </c>
    </row>
    <row r="133" spans="1:5" x14ac:dyDescent="0.2">
      <c r="A133" s="5" t="s">
        <v>539</v>
      </c>
      <c r="B133" s="5">
        <v>1</v>
      </c>
      <c r="C133" s="5" t="s">
        <v>540</v>
      </c>
      <c r="D133" s="5">
        <v>3</v>
      </c>
      <c r="E133" s="5" t="s">
        <v>543</v>
      </c>
    </row>
    <row r="134" spans="1:5" x14ac:dyDescent="0.2">
      <c r="A134" s="5" t="s">
        <v>539</v>
      </c>
      <c r="B134" s="5">
        <v>1</v>
      </c>
      <c r="C134" s="5" t="s">
        <v>540</v>
      </c>
      <c r="D134" s="5">
        <v>4</v>
      </c>
      <c r="E134" s="5" t="s">
        <v>544</v>
      </c>
    </row>
    <row r="135" spans="1:5" x14ac:dyDescent="0.2">
      <c r="A135" s="5" t="s">
        <v>539</v>
      </c>
      <c r="B135" s="5">
        <v>2</v>
      </c>
      <c r="C135" s="5" t="s">
        <v>545</v>
      </c>
      <c r="D135" s="5">
        <v>5</v>
      </c>
      <c r="E135" s="5" t="s">
        <v>546</v>
      </c>
    </row>
    <row r="136" spans="1:5" x14ac:dyDescent="0.2">
      <c r="A136" s="5" t="s">
        <v>539</v>
      </c>
      <c r="B136" s="5">
        <v>3</v>
      </c>
      <c r="C136" s="5" t="s">
        <v>547</v>
      </c>
      <c r="D136" s="5">
        <v>6</v>
      </c>
      <c r="E136" s="5" t="s">
        <v>548</v>
      </c>
    </row>
    <row r="137" spans="1:5" x14ac:dyDescent="0.2">
      <c r="A137" s="5" t="s">
        <v>549</v>
      </c>
      <c r="B137" s="5">
        <v>1</v>
      </c>
      <c r="C137" s="5" t="s">
        <v>550</v>
      </c>
      <c r="D137" s="5">
        <v>1</v>
      </c>
      <c r="E137" s="5" t="s">
        <v>551</v>
      </c>
    </row>
    <row r="138" spans="1:5" ht="15.75" x14ac:dyDescent="0.25">
      <c r="A138" s="5" t="s">
        <v>549</v>
      </c>
      <c r="B138" s="5">
        <v>2</v>
      </c>
      <c r="C138" s="5" t="s">
        <v>552</v>
      </c>
      <c r="D138" s="5">
        <v>2</v>
      </c>
      <c r="E138" s="5" t="s">
        <v>553</v>
      </c>
    </row>
    <row r="139" spans="1:5" x14ac:dyDescent="0.2">
      <c r="A139" s="5" t="s">
        <v>549</v>
      </c>
      <c r="B139" s="5">
        <v>3</v>
      </c>
      <c r="C139" s="5" t="s">
        <v>554</v>
      </c>
      <c r="D139" s="5">
        <v>3</v>
      </c>
      <c r="E139" s="5" t="s">
        <v>555</v>
      </c>
    </row>
    <row r="140" spans="1:5" x14ac:dyDescent="0.2">
      <c r="A140" s="5" t="s">
        <v>549</v>
      </c>
      <c r="B140" s="5">
        <v>4</v>
      </c>
      <c r="C140" s="5" t="s">
        <v>556</v>
      </c>
      <c r="D140" s="5">
        <v>4</v>
      </c>
      <c r="E140" s="5" t="s">
        <v>557</v>
      </c>
    </row>
    <row r="141" spans="1:5" x14ac:dyDescent="0.2">
      <c r="A141" s="5" t="s">
        <v>549</v>
      </c>
      <c r="B141" s="5">
        <v>4</v>
      </c>
      <c r="C141" s="5" t="s">
        <v>556</v>
      </c>
      <c r="D141" s="5">
        <v>5</v>
      </c>
      <c r="E141" s="5" t="s">
        <v>558</v>
      </c>
    </row>
    <row r="142" spans="1:5" x14ac:dyDescent="0.2">
      <c r="A142" s="5" t="s">
        <v>549</v>
      </c>
      <c r="B142" s="5">
        <v>4</v>
      </c>
      <c r="C142" s="5" t="s">
        <v>556</v>
      </c>
      <c r="D142" s="5">
        <v>6</v>
      </c>
      <c r="E142" s="5" t="s">
        <v>559</v>
      </c>
    </row>
    <row r="143" spans="1:5" x14ac:dyDescent="0.2">
      <c r="A143" s="5" t="s">
        <v>549</v>
      </c>
      <c r="B143" s="5">
        <v>5</v>
      </c>
      <c r="C143" s="5" t="s">
        <v>560</v>
      </c>
      <c r="D143" s="5">
        <v>7</v>
      </c>
      <c r="E143" s="5" t="s">
        <v>561</v>
      </c>
    </row>
    <row r="144" spans="1:5" x14ac:dyDescent="0.2">
      <c r="A144" s="5" t="s">
        <v>562</v>
      </c>
      <c r="B144" s="5">
        <v>1</v>
      </c>
      <c r="C144" s="5" t="s">
        <v>563</v>
      </c>
      <c r="D144" s="5">
        <v>1</v>
      </c>
      <c r="E144" s="5" t="s">
        <v>564</v>
      </c>
    </row>
    <row r="145" spans="1:5" x14ac:dyDescent="0.2">
      <c r="A145" s="5" t="s">
        <v>562</v>
      </c>
      <c r="B145" s="5">
        <v>1</v>
      </c>
      <c r="C145" s="5" t="s">
        <v>563</v>
      </c>
      <c r="D145" s="5">
        <v>2</v>
      </c>
      <c r="E145" s="5" t="s">
        <v>565</v>
      </c>
    </row>
    <row r="146" spans="1:5" x14ac:dyDescent="0.2">
      <c r="A146" s="5" t="s">
        <v>562</v>
      </c>
      <c r="B146" s="5">
        <v>1</v>
      </c>
      <c r="C146" s="5" t="s">
        <v>563</v>
      </c>
      <c r="D146" s="5">
        <v>3</v>
      </c>
      <c r="E146" s="5" t="s">
        <v>566</v>
      </c>
    </row>
    <row r="147" spans="1:5" x14ac:dyDescent="0.2">
      <c r="A147" s="5" t="s">
        <v>562</v>
      </c>
      <c r="B147" s="5">
        <v>1</v>
      </c>
      <c r="C147" s="5" t="s">
        <v>563</v>
      </c>
      <c r="D147" s="5">
        <v>4</v>
      </c>
      <c r="E147" s="5" t="s">
        <v>567</v>
      </c>
    </row>
    <row r="148" spans="1:5" x14ac:dyDescent="0.2">
      <c r="A148" s="5" t="s">
        <v>562</v>
      </c>
      <c r="B148" s="5">
        <v>2</v>
      </c>
      <c r="C148" s="5" t="s">
        <v>568</v>
      </c>
      <c r="D148" s="5">
        <v>5</v>
      </c>
      <c r="E148" s="5" t="s">
        <v>569</v>
      </c>
    </row>
    <row r="149" spans="1:5" x14ac:dyDescent="0.2">
      <c r="A149" s="5" t="s">
        <v>562</v>
      </c>
      <c r="B149" s="5">
        <v>2</v>
      </c>
      <c r="C149" s="5" t="s">
        <v>568</v>
      </c>
      <c r="D149" s="5">
        <v>6</v>
      </c>
      <c r="E149" s="5" t="s">
        <v>570</v>
      </c>
    </row>
    <row r="150" spans="1:5" x14ac:dyDescent="0.2">
      <c r="A150" s="5" t="s">
        <v>562</v>
      </c>
      <c r="B150" s="5">
        <v>2</v>
      </c>
      <c r="C150" s="5" t="s">
        <v>568</v>
      </c>
      <c r="D150" s="5">
        <v>7</v>
      </c>
      <c r="E150" s="5" t="s">
        <v>571</v>
      </c>
    </row>
    <row r="151" spans="1:5" x14ac:dyDescent="0.2">
      <c r="A151" s="5" t="s">
        <v>562</v>
      </c>
      <c r="B151" s="5">
        <v>3</v>
      </c>
      <c r="C151" s="5" t="s">
        <v>572</v>
      </c>
      <c r="D151" s="5">
        <v>8</v>
      </c>
      <c r="E151" s="5" t="s">
        <v>573</v>
      </c>
    </row>
    <row r="152" spans="1:5" x14ac:dyDescent="0.2">
      <c r="A152" s="5" t="s">
        <v>562</v>
      </c>
      <c r="B152" s="5">
        <v>4</v>
      </c>
      <c r="C152" s="5" t="s">
        <v>574</v>
      </c>
      <c r="D152" s="5">
        <v>9</v>
      </c>
      <c r="E152" s="5" t="s">
        <v>575</v>
      </c>
    </row>
    <row r="153" spans="1:5" x14ac:dyDescent="0.2">
      <c r="A153" s="5" t="s">
        <v>562</v>
      </c>
      <c r="B153" s="5">
        <v>5</v>
      </c>
      <c r="C153" s="5" t="s">
        <v>576</v>
      </c>
      <c r="D153" s="5">
        <v>10</v>
      </c>
      <c r="E153" s="5" t="s">
        <v>577</v>
      </c>
    </row>
    <row r="154" spans="1:5" x14ac:dyDescent="0.2">
      <c r="A154" s="5" t="s">
        <v>562</v>
      </c>
      <c r="B154" s="5">
        <v>6</v>
      </c>
      <c r="C154" s="5" t="s">
        <v>578</v>
      </c>
      <c r="D154" s="5">
        <v>11</v>
      </c>
      <c r="E154" s="5" t="s">
        <v>579</v>
      </c>
    </row>
    <row r="155" spans="1:5" x14ac:dyDescent="0.2">
      <c r="A155" s="5" t="s">
        <v>580</v>
      </c>
      <c r="B155" s="5">
        <v>1</v>
      </c>
      <c r="C155" s="5" t="s">
        <v>581</v>
      </c>
      <c r="D155" s="5">
        <v>1</v>
      </c>
      <c r="E155" s="5" t="s">
        <v>582</v>
      </c>
    </row>
    <row r="156" spans="1:5" x14ac:dyDescent="0.2">
      <c r="A156" s="5" t="s">
        <v>580</v>
      </c>
      <c r="B156" s="5">
        <v>1</v>
      </c>
      <c r="C156" s="5" t="s">
        <v>581</v>
      </c>
      <c r="D156" s="5">
        <v>2</v>
      </c>
      <c r="E156" s="5" t="s">
        <v>583</v>
      </c>
    </row>
    <row r="157" spans="1:5" x14ac:dyDescent="0.2">
      <c r="A157" s="5" t="s">
        <v>580</v>
      </c>
      <c r="B157" s="5">
        <v>2</v>
      </c>
      <c r="C157" s="5" t="s">
        <v>584</v>
      </c>
      <c r="D157" s="5">
        <v>3</v>
      </c>
      <c r="E157" s="5" t="s">
        <v>585</v>
      </c>
    </row>
    <row r="158" spans="1:5" x14ac:dyDescent="0.2">
      <c r="A158" s="5" t="s">
        <v>580</v>
      </c>
      <c r="B158" s="5">
        <v>3</v>
      </c>
      <c r="C158" s="5" t="s">
        <v>586</v>
      </c>
      <c r="D158" s="5">
        <v>4</v>
      </c>
      <c r="E158" s="5" t="s">
        <v>587</v>
      </c>
    </row>
    <row r="159" spans="1:5" x14ac:dyDescent="0.2">
      <c r="A159" s="5" t="s">
        <v>580</v>
      </c>
      <c r="B159" s="5">
        <v>4</v>
      </c>
      <c r="C159" s="5" t="s">
        <v>588</v>
      </c>
      <c r="D159" s="5">
        <v>5</v>
      </c>
      <c r="E159" s="5" t="s">
        <v>589</v>
      </c>
    </row>
    <row r="160" spans="1:5" x14ac:dyDescent="0.2">
      <c r="A160" s="5" t="s">
        <v>580</v>
      </c>
      <c r="B160" s="5">
        <v>5</v>
      </c>
      <c r="C160" s="5" t="s">
        <v>590</v>
      </c>
      <c r="D160" s="5">
        <v>6</v>
      </c>
      <c r="E160" s="5" t="s">
        <v>591</v>
      </c>
    </row>
    <row r="161" spans="1:5" x14ac:dyDescent="0.2">
      <c r="A161" s="5" t="s">
        <v>592</v>
      </c>
      <c r="B161" s="5">
        <v>1</v>
      </c>
      <c r="C161" s="5" t="s">
        <v>593</v>
      </c>
      <c r="D161" s="5">
        <v>1</v>
      </c>
      <c r="E161" s="5" t="s">
        <v>594</v>
      </c>
    </row>
    <row r="162" spans="1:5" x14ac:dyDescent="0.2">
      <c r="A162" s="5" t="s">
        <v>592</v>
      </c>
      <c r="B162" s="5">
        <v>1</v>
      </c>
      <c r="C162" s="5" t="s">
        <v>593</v>
      </c>
      <c r="D162" s="5">
        <v>2</v>
      </c>
      <c r="E162" s="5" t="s">
        <v>595</v>
      </c>
    </row>
    <row r="163" spans="1:5" x14ac:dyDescent="0.2">
      <c r="A163" s="5" t="s">
        <v>592</v>
      </c>
      <c r="B163" s="5">
        <v>1</v>
      </c>
      <c r="C163" s="5" t="s">
        <v>593</v>
      </c>
      <c r="D163" s="5">
        <v>3</v>
      </c>
      <c r="E163" s="5" t="s">
        <v>596</v>
      </c>
    </row>
    <row r="164" spans="1:5" x14ac:dyDescent="0.2">
      <c r="A164" s="5" t="s">
        <v>592</v>
      </c>
      <c r="B164" s="5">
        <v>2</v>
      </c>
      <c r="C164" s="5" t="s">
        <v>597</v>
      </c>
      <c r="D164" s="5">
        <v>4</v>
      </c>
      <c r="E164" s="5" t="s">
        <v>598</v>
      </c>
    </row>
    <row r="165" spans="1:5" x14ac:dyDescent="0.2">
      <c r="A165" s="5" t="s">
        <v>592</v>
      </c>
      <c r="B165" s="5">
        <v>3</v>
      </c>
      <c r="C165" s="5" t="s">
        <v>599</v>
      </c>
      <c r="D165" s="5">
        <v>5</v>
      </c>
      <c r="E165" s="5" t="s">
        <v>600</v>
      </c>
    </row>
    <row r="166" spans="1:5" x14ac:dyDescent="0.2">
      <c r="A166" s="5" t="s">
        <v>601</v>
      </c>
      <c r="B166" s="5">
        <v>2</v>
      </c>
      <c r="C166" s="5" t="s">
        <v>602</v>
      </c>
      <c r="D166" s="5">
        <v>1</v>
      </c>
      <c r="E166" s="5" t="s">
        <v>603</v>
      </c>
    </row>
    <row r="167" spans="1:5" x14ac:dyDescent="0.2">
      <c r="A167" s="5" t="s">
        <v>601</v>
      </c>
      <c r="B167" s="5">
        <v>3</v>
      </c>
      <c r="C167" s="5" t="s">
        <v>604</v>
      </c>
      <c r="D167" s="5">
        <v>2</v>
      </c>
      <c r="E167" s="5" t="s">
        <v>605</v>
      </c>
    </row>
    <row r="168" spans="1:5" x14ac:dyDescent="0.2">
      <c r="A168" s="5" t="s">
        <v>601</v>
      </c>
      <c r="B168" s="5">
        <v>3</v>
      </c>
      <c r="C168" s="5" t="s">
        <v>604</v>
      </c>
      <c r="D168" s="5">
        <v>3</v>
      </c>
      <c r="E168" s="5" t="s">
        <v>606</v>
      </c>
    </row>
    <row r="169" spans="1:5" x14ac:dyDescent="0.2">
      <c r="A169" s="5" t="s">
        <v>601</v>
      </c>
      <c r="B169" s="5">
        <v>1</v>
      </c>
      <c r="C169" s="5" t="s">
        <v>607</v>
      </c>
      <c r="D169" s="5">
        <v>4</v>
      </c>
      <c r="E169" s="5" t="s">
        <v>608</v>
      </c>
    </row>
    <row r="170" spans="1:5" x14ac:dyDescent="0.2">
      <c r="A170" s="5" t="s">
        <v>609</v>
      </c>
      <c r="B170" s="5">
        <v>1</v>
      </c>
      <c r="C170" s="5" t="s">
        <v>610</v>
      </c>
      <c r="D170" s="5">
        <v>1</v>
      </c>
      <c r="E170" s="5" t="s">
        <v>611</v>
      </c>
    </row>
    <row r="171" spans="1:5" x14ac:dyDescent="0.2">
      <c r="A171" s="5" t="s">
        <v>609</v>
      </c>
      <c r="B171" s="5">
        <v>2</v>
      </c>
      <c r="C171" s="5" t="s">
        <v>612</v>
      </c>
      <c r="D171" s="5">
        <v>2</v>
      </c>
      <c r="E171" s="5" t="s">
        <v>613</v>
      </c>
    </row>
    <row r="172" spans="1:5" x14ac:dyDescent="0.2">
      <c r="A172" s="5" t="s">
        <v>609</v>
      </c>
      <c r="B172" s="5">
        <v>3</v>
      </c>
      <c r="C172" s="5" t="s">
        <v>614</v>
      </c>
      <c r="D172" s="5">
        <v>3</v>
      </c>
      <c r="E172" s="5" t="s">
        <v>615</v>
      </c>
    </row>
    <row r="173" spans="1:5" x14ac:dyDescent="0.2">
      <c r="A173" s="5" t="s">
        <v>609</v>
      </c>
      <c r="B173" s="5">
        <v>4</v>
      </c>
      <c r="C173" s="5" t="s">
        <v>616</v>
      </c>
      <c r="D173" s="5">
        <v>4</v>
      </c>
      <c r="E173" s="5" t="s">
        <v>617</v>
      </c>
    </row>
    <row r="174" spans="1:5" x14ac:dyDescent="0.2">
      <c r="A174" s="5" t="s">
        <v>609</v>
      </c>
      <c r="B174" s="5">
        <v>5</v>
      </c>
      <c r="C174" s="5" t="s">
        <v>618</v>
      </c>
      <c r="D174" s="5">
        <v>5</v>
      </c>
      <c r="E174" s="5" t="s">
        <v>619</v>
      </c>
    </row>
    <row r="175" spans="1:5" x14ac:dyDescent="0.2">
      <c r="A175" s="5" t="s">
        <v>609</v>
      </c>
      <c r="B175" s="5">
        <v>5</v>
      </c>
      <c r="C175" s="5" t="s">
        <v>618</v>
      </c>
      <c r="D175" s="5">
        <v>6</v>
      </c>
      <c r="E175" s="5" t="s">
        <v>620</v>
      </c>
    </row>
    <row r="176" spans="1:5" x14ac:dyDescent="0.2">
      <c r="A176" s="5" t="s">
        <v>609</v>
      </c>
      <c r="B176" s="5">
        <v>6</v>
      </c>
      <c r="C176" s="5" t="s">
        <v>621</v>
      </c>
      <c r="D176" s="5">
        <v>7</v>
      </c>
      <c r="E176" s="5" t="s">
        <v>622</v>
      </c>
    </row>
    <row r="177" spans="1:5" x14ac:dyDescent="0.2">
      <c r="A177" s="5" t="s">
        <v>609</v>
      </c>
      <c r="B177" s="5">
        <v>6</v>
      </c>
      <c r="C177" s="5" t="s">
        <v>621</v>
      </c>
      <c r="D177" s="5">
        <v>8</v>
      </c>
      <c r="E177" s="5" t="s">
        <v>623</v>
      </c>
    </row>
    <row r="178" spans="1:5" x14ac:dyDescent="0.2">
      <c r="A178" s="5" t="s">
        <v>609</v>
      </c>
      <c r="B178" s="5">
        <v>6</v>
      </c>
      <c r="C178" s="5" t="s">
        <v>621</v>
      </c>
      <c r="D178" s="5">
        <v>9</v>
      </c>
      <c r="E178" s="5" t="s">
        <v>624</v>
      </c>
    </row>
    <row r="179" spans="1:5" x14ac:dyDescent="0.2">
      <c r="A179" s="5" t="s">
        <v>625</v>
      </c>
      <c r="B179" s="5">
        <v>1</v>
      </c>
      <c r="C179" s="5" t="s">
        <v>626</v>
      </c>
      <c r="D179" s="5">
        <v>1</v>
      </c>
      <c r="E179" s="5" t="s">
        <v>627</v>
      </c>
    </row>
    <row r="180" spans="1:5" x14ac:dyDescent="0.2">
      <c r="A180" s="5" t="s">
        <v>625</v>
      </c>
      <c r="B180" s="5">
        <v>2</v>
      </c>
      <c r="C180" s="5" t="s">
        <v>628</v>
      </c>
      <c r="D180" s="15">
        <v>2</v>
      </c>
      <c r="E180" s="16" t="s">
        <v>629</v>
      </c>
    </row>
    <row r="181" spans="1:5" x14ac:dyDescent="0.2">
      <c r="A181" s="5" t="s">
        <v>625</v>
      </c>
      <c r="B181" s="5">
        <v>1</v>
      </c>
      <c r="C181" s="5" t="s">
        <v>626</v>
      </c>
      <c r="D181" s="5">
        <v>3</v>
      </c>
      <c r="E181" s="5" t="s">
        <v>630</v>
      </c>
    </row>
    <row r="182" spans="1:5" x14ac:dyDescent="0.2">
      <c r="A182" s="5" t="s">
        <v>625</v>
      </c>
      <c r="B182" s="5">
        <v>3</v>
      </c>
      <c r="C182" s="5" t="s">
        <v>631</v>
      </c>
      <c r="D182" s="5">
        <v>4</v>
      </c>
      <c r="E182" s="5" t="s">
        <v>632</v>
      </c>
    </row>
    <row r="183" spans="1:5" x14ac:dyDescent="0.2">
      <c r="A183" s="5" t="s">
        <v>625</v>
      </c>
      <c r="B183" s="5">
        <v>4</v>
      </c>
      <c r="C183" s="5" t="s">
        <v>633</v>
      </c>
      <c r="D183" s="5">
        <v>5</v>
      </c>
      <c r="E183" s="5" t="s">
        <v>634</v>
      </c>
    </row>
    <row r="184" spans="1:5" x14ac:dyDescent="0.2">
      <c r="A184" s="5" t="s">
        <v>625</v>
      </c>
      <c r="B184" s="5">
        <v>4</v>
      </c>
      <c r="C184" s="5" t="s">
        <v>633</v>
      </c>
      <c r="D184" s="5">
        <v>6</v>
      </c>
      <c r="E184" s="5" t="s">
        <v>635</v>
      </c>
    </row>
    <row r="185" spans="1:5" x14ac:dyDescent="0.2">
      <c r="A185" s="5" t="s">
        <v>625</v>
      </c>
      <c r="B185" s="5">
        <v>5</v>
      </c>
      <c r="C185" s="5" t="s">
        <v>636</v>
      </c>
      <c r="D185" s="5">
        <v>7</v>
      </c>
      <c r="E185" s="5" t="s">
        <v>637</v>
      </c>
    </row>
    <row r="186" spans="1:5" x14ac:dyDescent="0.2">
      <c r="A186" s="5" t="s">
        <v>625</v>
      </c>
      <c r="B186" s="5">
        <v>6</v>
      </c>
      <c r="C186" s="5" t="s">
        <v>638</v>
      </c>
      <c r="D186" s="5">
        <v>8</v>
      </c>
      <c r="E186" s="5" t="s">
        <v>639</v>
      </c>
    </row>
  </sheetData>
  <dataValidations count="4">
    <dataValidation type="textLength" operator="lessThanOrEqual" allowBlank="1" showInputMessage="1" showErrorMessage="1" errorTitle="Texto Excedido" error="El texto de este campo no debe exceder los 1.000 caracteres. En caso de requerir insertar un texto mayor, contacte al Equipo de Costos y Presupuesto de la SDES." sqref="E35:E40" xr:uid="{00000000-0002-0000-0800-000000000000}">
      <formula1>1000</formula1>
    </dataValidation>
    <dataValidation type="list" allowBlank="1" showInputMessage="1" showErrorMessage="1" errorTitle="Proyecto Estrategico no válido" error="Seleccione ÚNICAMENTE un Proyecto Estratégico de la lista desplegable, de acuerdo con lo plantrado en el marco del Plan de Desarrollo 2016-2020." sqref="D35:D40" xr:uid="{00000000-0002-0000-0800-000001000000}">
      <formula1>Proy_Estrat</formula1>
    </dataValidation>
    <dataValidation type="textLength" operator="lessThanOrEqual" allowBlank="1" showInputMessage="1" showErrorMessage="1" errorTitle="Texto Excedido" error="El texto de este campo no debe exceder los 500 caracteres." sqref="E91:E129 C91:C129 B107 C170:C178 E174:E175 B69:B73" xr:uid="{00000000-0002-0000-0800-000002000000}">
      <formula1>500</formula1>
    </dataValidation>
    <dataValidation type="whole" allowBlank="1" showInputMessage="1" showErrorMessage="1" errorTitle="Dato inválido" error="Asigne a cada meta un número consecutivo dentro del proyecto de inversión." sqref="D101 D108 D113:D129" xr:uid="{00000000-0002-0000-0800-000003000000}">
      <formula1>1</formula1>
      <formula2>50</formula2>
    </dataValidation>
  </dataValidations>
  <pageMargins left="0.7" right="0.7" top="0.75" bottom="0.75" header="0.3" footer="0.3"/>
  <pageSetup orientation="portrait" horizont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3" ma:contentTypeDescription="Crear nuevo documento." ma:contentTypeScope="" ma:versionID="142b7a945a647520ff4eddf44bc054b9">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6a61736b9f34956a5918094ae3f101ff"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77AA68-C0DB-489A-89F7-AB10F54F5373}">
  <ds:schemaRefs>
    <ds:schemaRef ds:uri="08ebe415-1e9a-4b26-acfc-09642d3d19df"/>
    <ds:schemaRef ds:uri="http://schemas.microsoft.com/office/2006/documentManagement/types"/>
    <ds:schemaRef ds:uri="http://www.w3.org/XML/1998/namespace"/>
    <ds:schemaRef ds:uri="http://purl.org/dc/terms/"/>
    <ds:schemaRef ds:uri="http://schemas.microsoft.com/office/infopath/2007/PartnerControls"/>
    <ds:schemaRef ds:uri="http://purl.org/dc/elements/1.1/"/>
    <ds:schemaRef ds:uri="http://purl.org/dc/dcmitype/"/>
    <ds:schemaRef ds:uri="d472a95f-029e-48ed-8556-580ff62e7833"/>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FA408B50-7A55-42A1-B44E-AD7E0F60E7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BFE655-C9ED-46BE-8D5D-06A24FC6899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vt:i4>
      </vt:variant>
    </vt:vector>
  </HeadingPairs>
  <TitlesOfParts>
    <vt:vector size="13" baseType="lpstr">
      <vt:lpstr>INDICE</vt:lpstr>
      <vt:lpstr>INSTRUCCIÓN DE DILIGENCIAMIENTO</vt:lpstr>
      <vt:lpstr>Cronograma Mensual</vt:lpstr>
      <vt:lpstr>1.PROGRAMACION CUATRIENIO</vt:lpstr>
      <vt:lpstr>2. RESUMEN MES DE REPORTE</vt:lpstr>
      <vt:lpstr>3. EJEC PRESUPUESTAL</vt:lpstr>
      <vt:lpstr>4. ACTIVIDADES Y TAREAS</vt:lpstr>
      <vt:lpstr>5. METAS PDD</vt:lpstr>
      <vt:lpstr>Listas desplegables</vt:lpstr>
      <vt:lpstr>GLOSARIO</vt:lpstr>
      <vt:lpstr>'INSTRUCCIÓN DE DILIGENCIAMIENTO'!_Toc461442748</vt:lpstr>
      <vt:lpstr>'2. RESUMEN MES DE REPORTE'!Área_de_impresión</vt:lpstr>
      <vt:lpstr>'5. METAS PDD'!Área_de_impresión</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Jenny Miyerlandy Torres Hernandez</dc:creator>
  <cp:keywords/>
  <dc:description/>
  <cp:lastModifiedBy>Marcela Plazas Torres</cp:lastModifiedBy>
  <cp:revision/>
  <dcterms:created xsi:type="dcterms:W3CDTF">2016-09-13T14:01:46Z</dcterms:created>
  <dcterms:modified xsi:type="dcterms:W3CDTF">2025-01-29T12:57:53Z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